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filterPrivacy="1" autoCompressPictures="0"/>
  <bookViews>
    <workbookView xWindow="0" yWindow="0" windowWidth="25600" windowHeight="16060" tabRatio="852"/>
  </bookViews>
  <sheets>
    <sheet name="Table S1 Accurate NHEJ" sheetId="4" r:id="rId1"/>
    <sheet name="Table S2 Top 5 GroupI events" sheetId="5" r:id="rId2"/>
    <sheet name="Table S3 Templated insertions" sheetId="6" r:id="rId3"/>
    <sheet name="Table S4 OutofFrame&amp;InFrame" sheetId="7" r:id="rId4"/>
    <sheet name="Table S5 gRNAs,primers&amp;PCR prod" sheetId="8" r:id="rId5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Q73" i="4" l="1"/>
  <c r="P73" i="4"/>
  <c r="O73" i="4"/>
  <c r="N73" i="4"/>
  <c r="M73" i="4"/>
  <c r="L73" i="4"/>
  <c r="A4" i="4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Q72" i="4"/>
  <c r="P72" i="4"/>
  <c r="O72" i="4"/>
  <c r="N72" i="4"/>
  <c r="M72" i="4"/>
  <c r="L72" i="4"/>
  <c r="Q71" i="4"/>
  <c r="P71" i="4"/>
  <c r="O71" i="4"/>
  <c r="N71" i="4"/>
  <c r="M71" i="4"/>
  <c r="L71" i="4"/>
  <c r="Q70" i="4"/>
  <c r="P70" i="4"/>
  <c r="O70" i="4"/>
  <c r="N70" i="4"/>
  <c r="M70" i="4"/>
  <c r="L70" i="4"/>
  <c r="P69" i="4"/>
  <c r="O69" i="4"/>
  <c r="N69" i="4"/>
  <c r="M69" i="4"/>
  <c r="E68" i="4"/>
  <c r="Q68" i="4"/>
  <c r="P68" i="4"/>
  <c r="O68" i="4"/>
  <c r="N68" i="4"/>
  <c r="M68" i="4"/>
  <c r="L68" i="4"/>
  <c r="P67" i="4"/>
  <c r="O67" i="4"/>
  <c r="N67" i="4"/>
  <c r="L67" i="4"/>
  <c r="Q66" i="4"/>
  <c r="P66" i="4"/>
  <c r="O66" i="4"/>
  <c r="N66" i="4"/>
  <c r="M66" i="4"/>
  <c r="L66" i="4"/>
  <c r="Q65" i="4"/>
  <c r="P65" i="4"/>
  <c r="O65" i="4"/>
  <c r="N65" i="4"/>
  <c r="M65" i="4"/>
  <c r="L65" i="4"/>
  <c r="Q64" i="4"/>
  <c r="P64" i="4"/>
  <c r="O64" i="4"/>
  <c r="N64" i="4"/>
  <c r="M64" i="4"/>
  <c r="L64" i="4"/>
  <c r="Q63" i="4"/>
  <c r="P63" i="4"/>
  <c r="O63" i="4"/>
  <c r="N63" i="4"/>
  <c r="M63" i="4"/>
  <c r="L63" i="4"/>
  <c r="Q62" i="4"/>
  <c r="P62" i="4"/>
  <c r="O62" i="4"/>
  <c r="N62" i="4"/>
  <c r="M62" i="4"/>
  <c r="L62" i="4"/>
  <c r="Q61" i="4"/>
  <c r="P61" i="4"/>
  <c r="O61" i="4"/>
  <c r="N61" i="4"/>
  <c r="M61" i="4"/>
  <c r="L61" i="4"/>
  <c r="Q60" i="4"/>
  <c r="P60" i="4"/>
  <c r="O60" i="4"/>
  <c r="N60" i="4"/>
  <c r="M60" i="4"/>
  <c r="L60" i="4"/>
  <c r="E59" i="4"/>
  <c r="Q59" i="4"/>
  <c r="P59" i="4"/>
  <c r="O59" i="4"/>
  <c r="N59" i="4"/>
  <c r="M59" i="4"/>
  <c r="L59" i="4"/>
  <c r="Q58" i="4"/>
  <c r="P58" i="4"/>
  <c r="O58" i="4"/>
  <c r="N58" i="4"/>
  <c r="M58" i="4"/>
  <c r="L58" i="4"/>
  <c r="Q57" i="4"/>
  <c r="P57" i="4"/>
  <c r="O57" i="4"/>
  <c r="N57" i="4"/>
  <c r="M57" i="4"/>
  <c r="L57" i="4"/>
  <c r="Q56" i="4"/>
  <c r="P56" i="4"/>
  <c r="O56" i="4"/>
  <c r="N56" i="4"/>
  <c r="M56" i="4"/>
  <c r="L56" i="4"/>
  <c r="Q55" i="4"/>
  <c r="P55" i="4"/>
  <c r="O55" i="4"/>
  <c r="N55" i="4"/>
  <c r="M55" i="4"/>
  <c r="L55" i="4"/>
  <c r="Q54" i="4"/>
  <c r="P54" i="4"/>
  <c r="O54" i="4"/>
  <c r="N54" i="4"/>
  <c r="M54" i="4"/>
  <c r="L54" i="4"/>
  <c r="Q53" i="4"/>
  <c r="P53" i="4"/>
  <c r="O53" i="4"/>
  <c r="N53" i="4"/>
  <c r="M53" i="4"/>
  <c r="L53" i="4"/>
  <c r="Q52" i="4"/>
  <c r="P52" i="4"/>
  <c r="O52" i="4"/>
  <c r="N52" i="4"/>
  <c r="M52" i="4"/>
  <c r="L52" i="4"/>
  <c r="Q51" i="4"/>
  <c r="P51" i="4"/>
  <c r="O51" i="4"/>
  <c r="N51" i="4"/>
  <c r="M51" i="4"/>
  <c r="L51" i="4"/>
  <c r="Q50" i="4"/>
  <c r="P50" i="4"/>
  <c r="O50" i="4"/>
  <c r="N50" i="4"/>
  <c r="M50" i="4"/>
  <c r="L50" i="4"/>
  <c r="Q49" i="4"/>
  <c r="P49" i="4"/>
  <c r="O49" i="4"/>
  <c r="N49" i="4"/>
  <c r="M49" i="4"/>
  <c r="L49" i="4"/>
  <c r="Q48" i="4"/>
  <c r="P48" i="4"/>
  <c r="O48" i="4"/>
  <c r="N48" i="4"/>
  <c r="M48" i="4"/>
  <c r="L48" i="4"/>
  <c r="Q47" i="4"/>
  <c r="P47" i="4"/>
  <c r="O47" i="4"/>
  <c r="N47" i="4"/>
  <c r="M47" i="4"/>
  <c r="L47" i="4"/>
  <c r="Q46" i="4"/>
  <c r="P46" i="4"/>
  <c r="O46" i="4"/>
  <c r="N46" i="4"/>
  <c r="M46" i="4"/>
  <c r="L46" i="4"/>
  <c r="Q45" i="4"/>
  <c r="P45" i="4"/>
  <c r="O45" i="4"/>
  <c r="N45" i="4"/>
  <c r="M45" i="4"/>
  <c r="L45" i="4"/>
  <c r="E44" i="4"/>
  <c r="Q44" i="4"/>
  <c r="P44" i="4"/>
  <c r="O44" i="4"/>
  <c r="N44" i="4"/>
  <c r="M44" i="4"/>
  <c r="L44" i="4"/>
  <c r="E43" i="4"/>
  <c r="Q43" i="4"/>
  <c r="P43" i="4"/>
  <c r="O43" i="4"/>
  <c r="N43" i="4"/>
  <c r="M43" i="4"/>
  <c r="L43" i="4"/>
  <c r="Q42" i="4"/>
  <c r="P42" i="4"/>
  <c r="O42" i="4"/>
  <c r="N42" i="4"/>
  <c r="M42" i="4"/>
  <c r="L42" i="4"/>
  <c r="E41" i="4"/>
  <c r="Q41" i="4"/>
  <c r="P41" i="4"/>
  <c r="O41" i="4"/>
  <c r="N41" i="4"/>
  <c r="M41" i="4"/>
  <c r="L41" i="4"/>
  <c r="E40" i="4"/>
  <c r="Q40" i="4"/>
  <c r="P40" i="4"/>
  <c r="O40" i="4"/>
  <c r="N40" i="4"/>
  <c r="M40" i="4"/>
  <c r="L40" i="4"/>
  <c r="E39" i="4"/>
  <c r="Q39" i="4"/>
  <c r="P39" i="4"/>
  <c r="O39" i="4"/>
  <c r="N39" i="4"/>
  <c r="M39" i="4"/>
  <c r="L39" i="4"/>
  <c r="E38" i="4"/>
  <c r="Q38" i="4"/>
  <c r="P38" i="4"/>
  <c r="O38" i="4"/>
  <c r="N38" i="4"/>
  <c r="M38" i="4"/>
  <c r="L38" i="4"/>
  <c r="E37" i="4"/>
  <c r="Q37" i="4"/>
  <c r="P37" i="4"/>
  <c r="O37" i="4"/>
  <c r="N37" i="4"/>
  <c r="M37" i="4"/>
  <c r="L37" i="4"/>
  <c r="E36" i="4"/>
  <c r="Q36" i="4"/>
  <c r="P36" i="4"/>
  <c r="O36" i="4"/>
  <c r="N36" i="4"/>
  <c r="M36" i="4"/>
  <c r="L36" i="4"/>
  <c r="E35" i="4"/>
  <c r="Q35" i="4"/>
  <c r="P35" i="4"/>
  <c r="O35" i="4"/>
  <c r="N35" i="4"/>
  <c r="M35" i="4"/>
  <c r="L35" i="4"/>
  <c r="E34" i="4"/>
  <c r="Q34" i="4"/>
  <c r="P34" i="4"/>
  <c r="O34" i="4"/>
  <c r="N34" i="4"/>
  <c r="M34" i="4"/>
  <c r="L34" i="4"/>
  <c r="E33" i="4"/>
  <c r="Q33" i="4"/>
  <c r="P33" i="4"/>
  <c r="O33" i="4"/>
  <c r="N33" i="4"/>
  <c r="M33" i="4"/>
  <c r="L33" i="4"/>
  <c r="Q32" i="4"/>
  <c r="P32" i="4"/>
  <c r="O32" i="4"/>
  <c r="N32" i="4"/>
  <c r="M32" i="4"/>
  <c r="L32" i="4"/>
  <c r="Q31" i="4"/>
  <c r="P31" i="4"/>
  <c r="O31" i="4"/>
  <c r="N31" i="4"/>
  <c r="M31" i="4"/>
  <c r="L31" i="4"/>
  <c r="Q30" i="4"/>
  <c r="P30" i="4"/>
  <c r="O30" i="4"/>
  <c r="N30" i="4"/>
  <c r="M30" i="4"/>
  <c r="L30" i="4"/>
  <c r="Q29" i="4"/>
  <c r="P29" i="4"/>
  <c r="O29" i="4"/>
  <c r="N29" i="4"/>
  <c r="M29" i="4"/>
  <c r="L29" i="4"/>
  <c r="Q28" i="4"/>
  <c r="P28" i="4"/>
  <c r="O28" i="4"/>
  <c r="N28" i="4"/>
  <c r="M28" i="4"/>
  <c r="L28" i="4"/>
  <c r="Q27" i="4"/>
  <c r="P27" i="4"/>
  <c r="O27" i="4"/>
  <c r="N27" i="4"/>
  <c r="M27" i="4"/>
  <c r="L27" i="4"/>
  <c r="Q26" i="4"/>
  <c r="P26" i="4"/>
  <c r="O26" i="4"/>
  <c r="N26" i="4"/>
  <c r="M26" i="4"/>
  <c r="L26" i="4"/>
  <c r="E25" i="4"/>
  <c r="Q25" i="4"/>
  <c r="P25" i="4"/>
  <c r="O25" i="4"/>
  <c r="N25" i="4"/>
  <c r="M25" i="4"/>
  <c r="L25" i="4"/>
  <c r="E24" i="4"/>
  <c r="Q24" i="4"/>
  <c r="P24" i="4"/>
  <c r="O24" i="4"/>
  <c r="N24" i="4"/>
  <c r="M24" i="4"/>
  <c r="L24" i="4"/>
  <c r="E23" i="4"/>
  <c r="Q23" i="4"/>
  <c r="P23" i="4"/>
  <c r="O23" i="4"/>
  <c r="N23" i="4"/>
  <c r="M23" i="4"/>
  <c r="L23" i="4"/>
  <c r="E22" i="4"/>
  <c r="Q22" i="4"/>
  <c r="P22" i="4"/>
  <c r="O22" i="4"/>
  <c r="N22" i="4"/>
  <c r="M22" i="4"/>
  <c r="L22" i="4"/>
  <c r="E21" i="4"/>
  <c r="Q21" i="4"/>
  <c r="P21" i="4"/>
  <c r="O21" i="4"/>
  <c r="N21" i="4"/>
  <c r="M21" i="4"/>
  <c r="L21" i="4"/>
  <c r="E20" i="4"/>
  <c r="Q20" i="4"/>
  <c r="P20" i="4"/>
  <c r="O20" i="4"/>
  <c r="N20" i="4"/>
  <c r="M20" i="4"/>
  <c r="L20" i="4"/>
  <c r="E19" i="4"/>
  <c r="Q19" i="4"/>
  <c r="P19" i="4"/>
  <c r="O19" i="4"/>
  <c r="N19" i="4"/>
  <c r="M19" i="4"/>
  <c r="L19" i="4"/>
  <c r="Q18" i="4"/>
  <c r="P18" i="4"/>
  <c r="O18" i="4"/>
  <c r="N18" i="4"/>
  <c r="M18" i="4"/>
  <c r="L18" i="4"/>
  <c r="Q17" i="4"/>
  <c r="P17" i="4"/>
  <c r="O17" i="4"/>
  <c r="N17" i="4"/>
  <c r="M17" i="4"/>
  <c r="L17" i="4"/>
  <c r="Q16" i="4"/>
  <c r="P16" i="4"/>
  <c r="O16" i="4"/>
  <c r="N16" i="4"/>
  <c r="M16" i="4"/>
  <c r="L16" i="4"/>
  <c r="E15" i="4"/>
  <c r="Q15" i="4"/>
  <c r="P15" i="4"/>
  <c r="O15" i="4"/>
  <c r="N15" i="4"/>
  <c r="M15" i="4"/>
  <c r="L15" i="4"/>
  <c r="E14" i="4"/>
  <c r="Q14" i="4"/>
  <c r="P14" i="4"/>
  <c r="O14" i="4"/>
  <c r="N14" i="4"/>
  <c r="M14" i="4"/>
  <c r="L14" i="4"/>
  <c r="Q13" i="4"/>
  <c r="P13" i="4"/>
  <c r="O13" i="4"/>
  <c r="N13" i="4"/>
  <c r="M13" i="4"/>
  <c r="L13" i="4"/>
  <c r="Q12" i="4"/>
  <c r="P12" i="4"/>
  <c r="O12" i="4"/>
  <c r="N12" i="4"/>
  <c r="M12" i="4"/>
  <c r="L12" i="4"/>
  <c r="Q11" i="4"/>
  <c r="P11" i="4"/>
  <c r="O11" i="4"/>
  <c r="N11" i="4"/>
  <c r="M11" i="4"/>
  <c r="L11" i="4"/>
  <c r="Q10" i="4"/>
  <c r="P10" i="4"/>
  <c r="O10" i="4"/>
  <c r="N10" i="4"/>
  <c r="M10" i="4"/>
  <c r="L10" i="4"/>
  <c r="Q9" i="4"/>
  <c r="P9" i="4"/>
  <c r="O9" i="4"/>
  <c r="N9" i="4"/>
  <c r="M9" i="4"/>
  <c r="L9" i="4"/>
  <c r="Q8" i="4"/>
  <c r="P8" i="4"/>
  <c r="O8" i="4"/>
  <c r="N8" i="4"/>
  <c r="M8" i="4"/>
  <c r="L8" i="4"/>
  <c r="Q7" i="4"/>
  <c r="P7" i="4"/>
  <c r="O7" i="4"/>
  <c r="N7" i="4"/>
  <c r="M7" i="4"/>
  <c r="L7" i="4"/>
  <c r="Q6" i="4"/>
  <c r="P6" i="4"/>
  <c r="O6" i="4"/>
  <c r="N6" i="4"/>
  <c r="M6" i="4"/>
  <c r="L6" i="4"/>
  <c r="Q5" i="4"/>
  <c r="P5" i="4"/>
  <c r="O5" i="4"/>
  <c r="N5" i="4"/>
  <c r="M5" i="4"/>
  <c r="L5" i="4"/>
  <c r="Q4" i="4"/>
  <c r="P4" i="4"/>
  <c r="O4" i="4"/>
  <c r="N4" i="4"/>
  <c r="M4" i="4"/>
  <c r="L4" i="4"/>
  <c r="Q3" i="4"/>
  <c r="P3" i="4"/>
  <c r="O3" i="4"/>
  <c r="N3" i="4"/>
  <c r="M3" i="4"/>
  <c r="L3" i="4"/>
  <c r="AF75" i="7"/>
  <c r="AQ75" i="7"/>
  <c r="AP75" i="7"/>
  <c r="AO75" i="7"/>
  <c r="AN75" i="7"/>
  <c r="AC75" i="7"/>
  <c r="AB75" i="7"/>
  <c r="AD75" i="7"/>
  <c r="AM75" i="7"/>
  <c r="AL75" i="7"/>
  <c r="Z75" i="7"/>
  <c r="Y75" i="7"/>
  <c r="AA75" i="7"/>
  <c r="AK75" i="7"/>
  <c r="AJ75" i="7"/>
  <c r="W75" i="7"/>
  <c r="V75" i="7"/>
  <c r="X75" i="7"/>
  <c r="AI75" i="7"/>
  <c r="AH75" i="7"/>
  <c r="AF74" i="7"/>
  <c r="AQ74" i="7"/>
  <c r="AP74" i="7"/>
  <c r="AO74" i="7"/>
  <c r="AN74" i="7"/>
  <c r="AC74" i="7"/>
  <c r="AB74" i="7"/>
  <c r="AD74" i="7"/>
  <c r="AM74" i="7"/>
  <c r="AL74" i="7"/>
  <c r="Z74" i="7"/>
  <c r="Y74" i="7"/>
  <c r="AA74" i="7"/>
  <c r="AK74" i="7"/>
  <c r="AJ74" i="7"/>
  <c r="W74" i="7"/>
  <c r="V74" i="7"/>
  <c r="X74" i="7"/>
  <c r="AI74" i="7"/>
  <c r="AH74" i="7"/>
  <c r="AF73" i="7"/>
  <c r="AQ73" i="7"/>
  <c r="AP73" i="7"/>
  <c r="AO73" i="7"/>
  <c r="AN73" i="7"/>
  <c r="AC73" i="7"/>
  <c r="AB73" i="7"/>
  <c r="AD73" i="7"/>
  <c r="AM73" i="7"/>
  <c r="AL73" i="7"/>
  <c r="Z73" i="7"/>
  <c r="Y73" i="7"/>
  <c r="AA73" i="7"/>
  <c r="AK73" i="7"/>
  <c r="AJ73" i="7"/>
  <c r="W73" i="7"/>
  <c r="V73" i="7"/>
  <c r="X73" i="7"/>
  <c r="AI73" i="7"/>
  <c r="AH73" i="7"/>
  <c r="AF72" i="7"/>
  <c r="AQ72" i="7"/>
  <c r="AP72" i="7"/>
  <c r="AO72" i="7"/>
  <c r="AN72" i="7"/>
  <c r="AC72" i="7"/>
  <c r="AB72" i="7"/>
  <c r="AD72" i="7"/>
  <c r="AM72" i="7"/>
  <c r="AL72" i="7"/>
  <c r="Z72" i="7"/>
  <c r="Y72" i="7"/>
  <c r="AA72" i="7"/>
  <c r="AK72" i="7"/>
  <c r="AJ72" i="7"/>
  <c r="W72" i="7"/>
  <c r="V72" i="7"/>
  <c r="X72" i="7"/>
  <c r="AI72" i="7"/>
  <c r="AH72" i="7"/>
  <c r="AF71" i="7"/>
  <c r="AQ71" i="7"/>
  <c r="AP71" i="7"/>
  <c r="AO71" i="7"/>
  <c r="AN71" i="7"/>
  <c r="AC71" i="7"/>
  <c r="AB71" i="7"/>
  <c r="AD71" i="7"/>
  <c r="AM71" i="7"/>
  <c r="AL71" i="7"/>
  <c r="Z71" i="7"/>
  <c r="Y71" i="7"/>
  <c r="AA71" i="7"/>
  <c r="AK71" i="7"/>
  <c r="AJ71" i="7"/>
  <c r="W71" i="7"/>
  <c r="V71" i="7"/>
  <c r="X71" i="7"/>
  <c r="AI71" i="7"/>
  <c r="AH71" i="7"/>
  <c r="AF70" i="7"/>
  <c r="AQ70" i="7"/>
  <c r="AP70" i="7"/>
  <c r="AO70" i="7"/>
  <c r="AN70" i="7"/>
  <c r="AD70" i="7"/>
  <c r="AM70" i="7"/>
  <c r="AL70" i="7"/>
  <c r="AA70" i="7"/>
  <c r="AK70" i="7"/>
  <c r="AJ70" i="7"/>
  <c r="X70" i="7"/>
  <c r="AI70" i="7"/>
  <c r="AH70" i="7"/>
  <c r="AF69" i="7"/>
  <c r="AQ69" i="7"/>
  <c r="AP69" i="7"/>
  <c r="AO69" i="7"/>
  <c r="AN69" i="7"/>
  <c r="AC69" i="7"/>
  <c r="AB69" i="7"/>
  <c r="AD69" i="7"/>
  <c r="AM69" i="7"/>
  <c r="AL69" i="7"/>
  <c r="Z69" i="7"/>
  <c r="Y69" i="7"/>
  <c r="AA69" i="7"/>
  <c r="AK69" i="7"/>
  <c r="AJ69" i="7"/>
  <c r="W69" i="7"/>
  <c r="V69" i="7"/>
  <c r="X69" i="7"/>
  <c r="AI69" i="7"/>
  <c r="AH69" i="7"/>
  <c r="AF68" i="7"/>
  <c r="AQ68" i="7"/>
  <c r="AP68" i="7"/>
  <c r="AO68" i="7"/>
  <c r="AN68" i="7"/>
  <c r="AC68" i="7"/>
  <c r="AB68" i="7"/>
  <c r="AD68" i="7"/>
  <c r="AM68" i="7"/>
  <c r="AL68" i="7"/>
  <c r="Z68" i="7"/>
  <c r="Y68" i="7"/>
  <c r="AA68" i="7"/>
  <c r="AK68" i="7"/>
  <c r="AJ68" i="7"/>
  <c r="W68" i="7"/>
  <c r="V68" i="7"/>
  <c r="X68" i="7"/>
  <c r="AI68" i="7"/>
  <c r="AH68" i="7"/>
  <c r="AF67" i="7"/>
  <c r="AQ67" i="7"/>
  <c r="AP67" i="7"/>
  <c r="AO67" i="7"/>
  <c r="AN67" i="7"/>
  <c r="AC67" i="7"/>
  <c r="AB67" i="7"/>
  <c r="AD67" i="7"/>
  <c r="AM67" i="7"/>
  <c r="AL67" i="7"/>
  <c r="Z67" i="7"/>
  <c r="Y67" i="7"/>
  <c r="AA67" i="7"/>
  <c r="AK67" i="7"/>
  <c r="AJ67" i="7"/>
  <c r="W67" i="7"/>
  <c r="V67" i="7"/>
  <c r="X67" i="7"/>
  <c r="AI67" i="7"/>
  <c r="AH67" i="7"/>
  <c r="AF66" i="7"/>
  <c r="AQ66" i="7"/>
  <c r="AP66" i="7"/>
  <c r="AO66" i="7"/>
  <c r="AN66" i="7"/>
  <c r="AC66" i="7"/>
  <c r="AB66" i="7"/>
  <c r="AD66" i="7"/>
  <c r="AM66" i="7"/>
  <c r="AL66" i="7"/>
  <c r="Z66" i="7"/>
  <c r="Y66" i="7"/>
  <c r="AA66" i="7"/>
  <c r="AK66" i="7"/>
  <c r="AJ66" i="7"/>
  <c r="W66" i="7"/>
  <c r="V66" i="7"/>
  <c r="X66" i="7"/>
  <c r="AI66" i="7"/>
  <c r="AH66" i="7"/>
  <c r="AF65" i="7"/>
  <c r="AQ65" i="7"/>
  <c r="AP65" i="7"/>
  <c r="AO65" i="7"/>
  <c r="AN65" i="7"/>
  <c r="AC65" i="7"/>
  <c r="AB65" i="7"/>
  <c r="AD65" i="7"/>
  <c r="AM65" i="7"/>
  <c r="AL65" i="7"/>
  <c r="Z65" i="7"/>
  <c r="Y65" i="7"/>
  <c r="AA65" i="7"/>
  <c r="AK65" i="7"/>
  <c r="AJ65" i="7"/>
  <c r="W65" i="7"/>
  <c r="V65" i="7"/>
  <c r="X65" i="7"/>
  <c r="AI65" i="7"/>
  <c r="AH65" i="7"/>
  <c r="AF64" i="7"/>
  <c r="AQ64" i="7"/>
  <c r="AP64" i="7"/>
  <c r="AO64" i="7"/>
  <c r="AN64" i="7"/>
  <c r="AC64" i="7"/>
  <c r="AB64" i="7"/>
  <c r="AD64" i="7"/>
  <c r="AM64" i="7"/>
  <c r="AL64" i="7"/>
  <c r="Z64" i="7"/>
  <c r="Y64" i="7"/>
  <c r="AA64" i="7"/>
  <c r="AK64" i="7"/>
  <c r="AJ64" i="7"/>
  <c r="W64" i="7"/>
  <c r="V64" i="7"/>
  <c r="X64" i="7"/>
  <c r="AI64" i="7"/>
  <c r="AH64" i="7"/>
  <c r="AF63" i="7"/>
  <c r="AQ63" i="7"/>
  <c r="AP63" i="7"/>
  <c r="AO63" i="7"/>
  <c r="AN63" i="7"/>
  <c r="AC63" i="7"/>
  <c r="AB63" i="7"/>
  <c r="AD63" i="7"/>
  <c r="AM63" i="7"/>
  <c r="AL63" i="7"/>
  <c r="Z63" i="7"/>
  <c r="Y63" i="7"/>
  <c r="AA63" i="7"/>
  <c r="AK63" i="7"/>
  <c r="AJ63" i="7"/>
  <c r="W63" i="7"/>
  <c r="V63" i="7"/>
  <c r="X63" i="7"/>
  <c r="AI63" i="7"/>
  <c r="AH63" i="7"/>
  <c r="AF62" i="7"/>
  <c r="AQ62" i="7"/>
  <c r="AP62" i="7"/>
  <c r="AO62" i="7"/>
  <c r="AN62" i="7"/>
  <c r="AC62" i="7"/>
  <c r="AB62" i="7"/>
  <c r="AD62" i="7"/>
  <c r="AM62" i="7"/>
  <c r="AL62" i="7"/>
  <c r="Z62" i="7"/>
  <c r="Y62" i="7"/>
  <c r="AA62" i="7"/>
  <c r="AK62" i="7"/>
  <c r="AJ62" i="7"/>
  <c r="W62" i="7"/>
  <c r="V62" i="7"/>
  <c r="X62" i="7"/>
  <c r="AI62" i="7"/>
  <c r="AH62" i="7"/>
  <c r="AF61" i="7"/>
  <c r="AQ61" i="7"/>
  <c r="AP61" i="7"/>
  <c r="AO61" i="7"/>
  <c r="AN61" i="7"/>
  <c r="AC61" i="7"/>
  <c r="AB61" i="7"/>
  <c r="AD61" i="7"/>
  <c r="AM61" i="7"/>
  <c r="AL61" i="7"/>
  <c r="Z61" i="7"/>
  <c r="Y61" i="7"/>
  <c r="AA61" i="7"/>
  <c r="AK61" i="7"/>
  <c r="AJ61" i="7"/>
  <c r="W61" i="7"/>
  <c r="V61" i="7"/>
  <c r="X61" i="7"/>
  <c r="AI61" i="7"/>
  <c r="AH61" i="7"/>
  <c r="AF60" i="7"/>
  <c r="AQ60" i="7"/>
  <c r="AP60" i="7"/>
  <c r="AO60" i="7"/>
  <c r="AN60" i="7"/>
  <c r="AC60" i="7"/>
  <c r="AB60" i="7"/>
  <c r="AD60" i="7"/>
  <c r="AM60" i="7"/>
  <c r="AL60" i="7"/>
  <c r="Z60" i="7"/>
  <c r="Y60" i="7"/>
  <c r="AA60" i="7"/>
  <c r="AK60" i="7"/>
  <c r="AJ60" i="7"/>
  <c r="W60" i="7"/>
  <c r="V60" i="7"/>
  <c r="X60" i="7"/>
  <c r="AI60" i="7"/>
  <c r="AH60" i="7"/>
  <c r="AF59" i="7"/>
  <c r="AQ59" i="7"/>
  <c r="AP59" i="7"/>
  <c r="AO59" i="7"/>
  <c r="AN59" i="7"/>
  <c r="AC59" i="7"/>
  <c r="AB59" i="7"/>
  <c r="AD59" i="7"/>
  <c r="AM59" i="7"/>
  <c r="AL59" i="7"/>
  <c r="Z59" i="7"/>
  <c r="Y59" i="7"/>
  <c r="AA59" i="7"/>
  <c r="AK59" i="7"/>
  <c r="AJ59" i="7"/>
  <c r="W59" i="7"/>
  <c r="V59" i="7"/>
  <c r="X59" i="7"/>
  <c r="AI59" i="7"/>
  <c r="AH59" i="7"/>
  <c r="AF58" i="7"/>
  <c r="AQ58" i="7"/>
  <c r="AP58" i="7"/>
  <c r="AO58" i="7"/>
  <c r="AN58" i="7"/>
  <c r="AC58" i="7"/>
  <c r="AB58" i="7"/>
  <c r="AD58" i="7"/>
  <c r="AM58" i="7"/>
  <c r="AL58" i="7"/>
  <c r="Z58" i="7"/>
  <c r="Y58" i="7"/>
  <c r="AA58" i="7"/>
  <c r="AK58" i="7"/>
  <c r="AJ58" i="7"/>
  <c r="W58" i="7"/>
  <c r="V58" i="7"/>
  <c r="X58" i="7"/>
  <c r="AI58" i="7"/>
  <c r="AH58" i="7"/>
  <c r="AF57" i="7"/>
  <c r="AQ57" i="7"/>
  <c r="AP57" i="7"/>
  <c r="AO57" i="7"/>
  <c r="AN57" i="7"/>
  <c r="AC57" i="7"/>
  <c r="AB57" i="7"/>
  <c r="AD57" i="7"/>
  <c r="AM57" i="7"/>
  <c r="AL57" i="7"/>
  <c r="Z57" i="7"/>
  <c r="Y57" i="7"/>
  <c r="AA57" i="7"/>
  <c r="AK57" i="7"/>
  <c r="AJ57" i="7"/>
  <c r="W57" i="7"/>
  <c r="V57" i="7"/>
  <c r="X57" i="7"/>
  <c r="AI57" i="7"/>
  <c r="AH57" i="7"/>
  <c r="F56" i="7"/>
  <c r="AF56" i="7"/>
  <c r="AQ56" i="7"/>
  <c r="AP56" i="7"/>
  <c r="AO56" i="7"/>
  <c r="AN56" i="7"/>
  <c r="AC56" i="7"/>
  <c r="AB56" i="7"/>
  <c r="AD56" i="7"/>
  <c r="AM56" i="7"/>
  <c r="AL56" i="7"/>
  <c r="Z56" i="7"/>
  <c r="Y56" i="7"/>
  <c r="AA56" i="7"/>
  <c r="AK56" i="7"/>
  <c r="AJ56" i="7"/>
  <c r="W56" i="7"/>
  <c r="V56" i="7"/>
  <c r="X56" i="7"/>
  <c r="AI56" i="7"/>
  <c r="AH56" i="7"/>
  <c r="AF54" i="7"/>
  <c r="AQ54" i="7"/>
  <c r="AP54" i="7"/>
  <c r="AO54" i="7"/>
  <c r="AN54" i="7"/>
  <c r="AC54" i="7"/>
  <c r="AB54" i="7"/>
  <c r="AD54" i="7"/>
  <c r="AM54" i="7"/>
  <c r="AL54" i="7"/>
  <c r="Z54" i="7"/>
  <c r="Y54" i="7"/>
  <c r="AA54" i="7"/>
  <c r="AK54" i="7"/>
  <c r="AJ54" i="7"/>
  <c r="W54" i="7"/>
  <c r="V54" i="7"/>
  <c r="X54" i="7"/>
  <c r="AI54" i="7"/>
  <c r="AH54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F53" i="7"/>
  <c r="AQ53" i="7"/>
  <c r="AP53" i="7"/>
  <c r="AO53" i="7"/>
  <c r="AN53" i="7"/>
  <c r="AC53" i="7"/>
  <c r="AB53" i="7"/>
  <c r="AD53" i="7"/>
  <c r="AM53" i="7"/>
  <c r="AL53" i="7"/>
  <c r="Z53" i="7"/>
  <c r="Y53" i="7"/>
  <c r="AA53" i="7"/>
  <c r="AK53" i="7"/>
  <c r="AJ53" i="7"/>
  <c r="W53" i="7"/>
  <c r="V53" i="7"/>
  <c r="X53" i="7"/>
  <c r="AI53" i="7"/>
  <c r="AH53" i="7"/>
  <c r="AF52" i="7"/>
  <c r="AQ52" i="7"/>
  <c r="AP52" i="7"/>
  <c r="AO52" i="7"/>
  <c r="AN52" i="7"/>
  <c r="AC52" i="7"/>
  <c r="AB52" i="7"/>
  <c r="AD52" i="7"/>
  <c r="AM52" i="7"/>
  <c r="AL52" i="7"/>
  <c r="Z52" i="7"/>
  <c r="Y52" i="7"/>
  <c r="AA52" i="7"/>
  <c r="AK52" i="7"/>
  <c r="AJ52" i="7"/>
  <c r="W52" i="7"/>
  <c r="V52" i="7"/>
  <c r="X52" i="7"/>
  <c r="AI52" i="7"/>
  <c r="AH52" i="7"/>
  <c r="AF51" i="7"/>
  <c r="AQ51" i="7"/>
  <c r="AP51" i="7"/>
  <c r="AO51" i="7"/>
  <c r="AN51" i="7"/>
  <c r="AC51" i="7"/>
  <c r="AB51" i="7"/>
  <c r="AD51" i="7"/>
  <c r="AM51" i="7"/>
  <c r="AL51" i="7"/>
  <c r="Z51" i="7"/>
  <c r="Y51" i="7"/>
  <c r="AA51" i="7"/>
  <c r="AK51" i="7"/>
  <c r="AJ51" i="7"/>
  <c r="W51" i="7"/>
  <c r="V51" i="7"/>
  <c r="X51" i="7"/>
  <c r="AI51" i="7"/>
  <c r="AH51" i="7"/>
  <c r="AF50" i="7"/>
  <c r="AQ50" i="7"/>
  <c r="AP50" i="7"/>
  <c r="AO50" i="7"/>
  <c r="AN50" i="7"/>
  <c r="AC50" i="7"/>
  <c r="AB50" i="7"/>
  <c r="AD50" i="7"/>
  <c r="AM50" i="7"/>
  <c r="AL50" i="7"/>
  <c r="Z50" i="7"/>
  <c r="Y50" i="7"/>
  <c r="AA50" i="7"/>
  <c r="AK50" i="7"/>
  <c r="AJ50" i="7"/>
  <c r="W50" i="7"/>
  <c r="V50" i="7"/>
  <c r="X50" i="7"/>
  <c r="AI50" i="7"/>
  <c r="AH50" i="7"/>
  <c r="AF49" i="7"/>
  <c r="AQ49" i="7"/>
  <c r="AP49" i="7"/>
  <c r="AO49" i="7"/>
  <c r="AN49" i="7"/>
  <c r="AC49" i="7"/>
  <c r="AB49" i="7"/>
  <c r="AD49" i="7"/>
  <c r="AM49" i="7"/>
  <c r="AL49" i="7"/>
  <c r="Z49" i="7"/>
  <c r="Y49" i="7"/>
  <c r="AA49" i="7"/>
  <c r="AK49" i="7"/>
  <c r="AJ49" i="7"/>
  <c r="W49" i="7"/>
  <c r="V49" i="7"/>
  <c r="X49" i="7"/>
  <c r="AI49" i="7"/>
  <c r="AH49" i="7"/>
  <c r="AF48" i="7"/>
  <c r="AQ48" i="7"/>
  <c r="AP48" i="7"/>
  <c r="AO48" i="7"/>
  <c r="AN48" i="7"/>
  <c r="AC48" i="7"/>
  <c r="AB48" i="7"/>
  <c r="AD48" i="7"/>
  <c r="AM48" i="7"/>
  <c r="AL48" i="7"/>
  <c r="Z48" i="7"/>
  <c r="Y48" i="7"/>
  <c r="AA48" i="7"/>
  <c r="AK48" i="7"/>
  <c r="AJ48" i="7"/>
  <c r="W48" i="7"/>
  <c r="V48" i="7"/>
  <c r="X48" i="7"/>
  <c r="AI48" i="7"/>
  <c r="AH48" i="7"/>
  <c r="AF47" i="7"/>
  <c r="AQ47" i="7"/>
  <c r="AP47" i="7"/>
  <c r="AO47" i="7"/>
  <c r="AN47" i="7"/>
  <c r="AD47" i="7"/>
  <c r="AM47" i="7"/>
  <c r="AL47" i="7"/>
  <c r="AA47" i="7"/>
  <c r="AK47" i="7"/>
  <c r="AJ47" i="7"/>
  <c r="X47" i="7"/>
  <c r="AI47" i="7"/>
  <c r="AH47" i="7"/>
  <c r="AF46" i="7"/>
  <c r="AQ46" i="7"/>
  <c r="AP46" i="7"/>
  <c r="AO46" i="7"/>
  <c r="AN46" i="7"/>
  <c r="AC46" i="7"/>
  <c r="AB46" i="7"/>
  <c r="AD46" i="7"/>
  <c r="AM46" i="7"/>
  <c r="AL46" i="7"/>
  <c r="Z46" i="7"/>
  <c r="Y46" i="7"/>
  <c r="AA46" i="7"/>
  <c r="AK46" i="7"/>
  <c r="AJ46" i="7"/>
  <c r="W46" i="7"/>
  <c r="V46" i="7"/>
  <c r="X46" i="7"/>
  <c r="AI46" i="7"/>
  <c r="AH46" i="7"/>
  <c r="AF45" i="7"/>
  <c r="AQ45" i="7"/>
  <c r="AP45" i="7"/>
  <c r="AO45" i="7"/>
  <c r="AN45" i="7"/>
  <c r="AC45" i="7"/>
  <c r="AB45" i="7"/>
  <c r="AD45" i="7"/>
  <c r="AM45" i="7"/>
  <c r="AL45" i="7"/>
  <c r="Z45" i="7"/>
  <c r="Y45" i="7"/>
  <c r="AA45" i="7"/>
  <c r="AK45" i="7"/>
  <c r="AJ45" i="7"/>
  <c r="W45" i="7"/>
  <c r="V45" i="7"/>
  <c r="X45" i="7"/>
  <c r="AI45" i="7"/>
  <c r="AH45" i="7"/>
  <c r="AF44" i="7"/>
  <c r="AQ44" i="7"/>
  <c r="AP44" i="7"/>
  <c r="AO44" i="7"/>
  <c r="AN44" i="7"/>
  <c r="AC44" i="7"/>
  <c r="AB44" i="7"/>
  <c r="AD44" i="7"/>
  <c r="AM44" i="7"/>
  <c r="AL44" i="7"/>
  <c r="Z44" i="7"/>
  <c r="Y44" i="7"/>
  <c r="AA44" i="7"/>
  <c r="AK44" i="7"/>
  <c r="AJ44" i="7"/>
  <c r="W44" i="7"/>
  <c r="V44" i="7"/>
  <c r="X44" i="7"/>
  <c r="AI44" i="7"/>
  <c r="AH44" i="7"/>
  <c r="AF43" i="7"/>
  <c r="AQ43" i="7"/>
  <c r="AP43" i="7"/>
  <c r="AO43" i="7"/>
  <c r="AN43" i="7"/>
  <c r="AC43" i="7"/>
  <c r="AB43" i="7"/>
  <c r="AD43" i="7"/>
  <c r="AM43" i="7"/>
  <c r="AL43" i="7"/>
  <c r="Z43" i="7"/>
  <c r="Y43" i="7"/>
  <c r="AA43" i="7"/>
  <c r="AK43" i="7"/>
  <c r="AJ43" i="7"/>
  <c r="W43" i="7"/>
  <c r="V43" i="7"/>
  <c r="X43" i="7"/>
  <c r="AI43" i="7"/>
  <c r="AH43" i="7"/>
  <c r="AF42" i="7"/>
  <c r="AQ42" i="7"/>
  <c r="AP42" i="7"/>
  <c r="AO42" i="7"/>
  <c r="AN42" i="7"/>
  <c r="AC42" i="7"/>
  <c r="AB42" i="7"/>
  <c r="AD42" i="7"/>
  <c r="AM42" i="7"/>
  <c r="AL42" i="7"/>
  <c r="Z42" i="7"/>
  <c r="Y42" i="7"/>
  <c r="AA42" i="7"/>
  <c r="AK42" i="7"/>
  <c r="AJ42" i="7"/>
  <c r="W42" i="7"/>
  <c r="V42" i="7"/>
  <c r="X42" i="7"/>
  <c r="AI42" i="7"/>
  <c r="AH42" i="7"/>
  <c r="AF41" i="7"/>
  <c r="AQ41" i="7"/>
  <c r="AP41" i="7"/>
  <c r="AO41" i="7"/>
  <c r="AN41" i="7"/>
  <c r="AC41" i="7"/>
  <c r="AB41" i="7"/>
  <c r="AD41" i="7"/>
  <c r="AM41" i="7"/>
  <c r="AL41" i="7"/>
  <c r="Z41" i="7"/>
  <c r="Y41" i="7"/>
  <c r="AA41" i="7"/>
  <c r="AK41" i="7"/>
  <c r="AJ41" i="7"/>
  <c r="W41" i="7"/>
  <c r="V41" i="7"/>
  <c r="X41" i="7"/>
  <c r="AI41" i="7"/>
  <c r="AH41" i="7"/>
  <c r="AF40" i="7"/>
  <c r="AQ40" i="7"/>
  <c r="AP40" i="7"/>
  <c r="AO40" i="7"/>
  <c r="AN40" i="7"/>
  <c r="AC40" i="7"/>
  <c r="AB40" i="7"/>
  <c r="AD40" i="7"/>
  <c r="AM40" i="7"/>
  <c r="AL40" i="7"/>
  <c r="Z40" i="7"/>
  <c r="Y40" i="7"/>
  <c r="AA40" i="7"/>
  <c r="AK40" i="7"/>
  <c r="AJ40" i="7"/>
  <c r="W40" i="7"/>
  <c r="V40" i="7"/>
  <c r="X40" i="7"/>
  <c r="AI40" i="7"/>
  <c r="AH40" i="7"/>
  <c r="AF39" i="7"/>
  <c r="AQ39" i="7"/>
  <c r="AP39" i="7"/>
  <c r="AO39" i="7"/>
  <c r="AN39" i="7"/>
  <c r="AC39" i="7"/>
  <c r="AB39" i="7"/>
  <c r="AD39" i="7"/>
  <c r="AM39" i="7"/>
  <c r="AL39" i="7"/>
  <c r="Z39" i="7"/>
  <c r="Y39" i="7"/>
  <c r="AA39" i="7"/>
  <c r="AK39" i="7"/>
  <c r="AJ39" i="7"/>
  <c r="W39" i="7"/>
  <c r="V39" i="7"/>
  <c r="X39" i="7"/>
  <c r="AI39" i="7"/>
  <c r="AH39" i="7"/>
  <c r="AF38" i="7"/>
  <c r="AQ38" i="7"/>
  <c r="AP38" i="7"/>
  <c r="AO38" i="7"/>
  <c r="AN38" i="7"/>
  <c r="AC38" i="7"/>
  <c r="AB38" i="7"/>
  <c r="AD38" i="7"/>
  <c r="AM38" i="7"/>
  <c r="AL38" i="7"/>
  <c r="Z38" i="7"/>
  <c r="Y38" i="7"/>
  <c r="AA38" i="7"/>
  <c r="AK38" i="7"/>
  <c r="AJ38" i="7"/>
  <c r="W38" i="7"/>
  <c r="V38" i="7"/>
  <c r="X38" i="7"/>
  <c r="AI38" i="7"/>
  <c r="AH38" i="7"/>
  <c r="AF37" i="7"/>
  <c r="AQ37" i="7"/>
  <c r="AP37" i="7"/>
  <c r="AO37" i="7"/>
  <c r="AN37" i="7"/>
  <c r="AC37" i="7"/>
  <c r="AB37" i="7"/>
  <c r="AD37" i="7"/>
  <c r="AM37" i="7"/>
  <c r="AL37" i="7"/>
  <c r="Z37" i="7"/>
  <c r="Y37" i="7"/>
  <c r="AA37" i="7"/>
  <c r="AK37" i="7"/>
  <c r="AJ37" i="7"/>
  <c r="W37" i="7"/>
  <c r="V37" i="7"/>
  <c r="X37" i="7"/>
  <c r="AI37" i="7"/>
  <c r="AH37" i="7"/>
  <c r="AF36" i="7"/>
  <c r="AQ36" i="7"/>
  <c r="AP36" i="7"/>
  <c r="AO36" i="7"/>
  <c r="AN36" i="7"/>
  <c r="AC36" i="7"/>
  <c r="AB36" i="7"/>
  <c r="AD36" i="7"/>
  <c r="AM36" i="7"/>
  <c r="AL36" i="7"/>
  <c r="Z36" i="7"/>
  <c r="Y36" i="7"/>
  <c r="AA36" i="7"/>
  <c r="AK36" i="7"/>
  <c r="AJ36" i="7"/>
  <c r="W36" i="7"/>
  <c r="V36" i="7"/>
  <c r="X36" i="7"/>
  <c r="AI36" i="7"/>
  <c r="AH36" i="7"/>
  <c r="AF35" i="7"/>
  <c r="AQ35" i="7"/>
  <c r="AP35" i="7"/>
  <c r="AO35" i="7"/>
  <c r="AN35" i="7"/>
  <c r="AC35" i="7"/>
  <c r="AB35" i="7"/>
  <c r="AD35" i="7"/>
  <c r="AM35" i="7"/>
  <c r="AL35" i="7"/>
  <c r="Z35" i="7"/>
  <c r="Y35" i="7"/>
  <c r="AA35" i="7"/>
  <c r="AK35" i="7"/>
  <c r="AJ35" i="7"/>
  <c r="W35" i="7"/>
  <c r="V35" i="7"/>
  <c r="X35" i="7"/>
  <c r="AI35" i="7"/>
  <c r="AH35" i="7"/>
  <c r="AF34" i="7"/>
  <c r="AQ34" i="7"/>
  <c r="AP34" i="7"/>
  <c r="AO34" i="7"/>
  <c r="AN34" i="7"/>
  <c r="AC34" i="7"/>
  <c r="AB34" i="7"/>
  <c r="AD34" i="7"/>
  <c r="AM34" i="7"/>
  <c r="AL34" i="7"/>
  <c r="Z34" i="7"/>
  <c r="Y34" i="7"/>
  <c r="AA34" i="7"/>
  <c r="AK34" i="7"/>
  <c r="AJ34" i="7"/>
  <c r="W34" i="7"/>
  <c r="V34" i="7"/>
  <c r="X34" i="7"/>
  <c r="AI34" i="7"/>
  <c r="AH34" i="7"/>
  <c r="AF33" i="7"/>
  <c r="AQ33" i="7"/>
  <c r="AP33" i="7"/>
  <c r="AO33" i="7"/>
  <c r="AN33" i="7"/>
  <c r="AC33" i="7"/>
  <c r="AB33" i="7"/>
  <c r="AD33" i="7"/>
  <c r="AM33" i="7"/>
  <c r="AL33" i="7"/>
  <c r="Z33" i="7"/>
  <c r="Y33" i="7"/>
  <c r="AA33" i="7"/>
  <c r="AK33" i="7"/>
  <c r="AJ33" i="7"/>
  <c r="W33" i="7"/>
  <c r="V33" i="7"/>
  <c r="X33" i="7"/>
  <c r="AI33" i="7"/>
  <c r="AH33" i="7"/>
  <c r="AF32" i="7"/>
  <c r="AQ32" i="7"/>
  <c r="AP32" i="7"/>
  <c r="AO32" i="7"/>
  <c r="AN32" i="7"/>
  <c r="AC32" i="7"/>
  <c r="AB32" i="7"/>
  <c r="AD32" i="7"/>
  <c r="AM32" i="7"/>
  <c r="AL32" i="7"/>
  <c r="Z32" i="7"/>
  <c r="Y32" i="7"/>
  <c r="AA32" i="7"/>
  <c r="AK32" i="7"/>
  <c r="AJ32" i="7"/>
  <c r="W32" i="7"/>
  <c r="V32" i="7"/>
  <c r="X32" i="7"/>
  <c r="AI32" i="7"/>
  <c r="AH32" i="7"/>
  <c r="AF31" i="7"/>
  <c r="AQ31" i="7"/>
  <c r="AP31" i="7"/>
  <c r="AO31" i="7"/>
  <c r="AN31" i="7"/>
  <c r="AC31" i="7"/>
  <c r="AB31" i="7"/>
  <c r="AD31" i="7"/>
  <c r="AM31" i="7"/>
  <c r="AL31" i="7"/>
  <c r="Z31" i="7"/>
  <c r="Y31" i="7"/>
  <c r="AA31" i="7"/>
  <c r="AK31" i="7"/>
  <c r="AJ31" i="7"/>
  <c r="W31" i="7"/>
  <c r="V31" i="7"/>
  <c r="X31" i="7"/>
  <c r="AI31" i="7"/>
  <c r="AH31" i="7"/>
  <c r="AF30" i="7"/>
  <c r="AQ30" i="7"/>
  <c r="AP30" i="7"/>
  <c r="AO30" i="7"/>
  <c r="AN30" i="7"/>
  <c r="AC30" i="7"/>
  <c r="AB30" i="7"/>
  <c r="AD30" i="7"/>
  <c r="AM30" i="7"/>
  <c r="AL30" i="7"/>
  <c r="Z30" i="7"/>
  <c r="Y30" i="7"/>
  <c r="AA30" i="7"/>
  <c r="AK30" i="7"/>
  <c r="AJ30" i="7"/>
  <c r="W30" i="7"/>
  <c r="V30" i="7"/>
  <c r="X30" i="7"/>
  <c r="AI30" i="7"/>
  <c r="AH30" i="7"/>
  <c r="AF29" i="7"/>
  <c r="AQ29" i="7"/>
  <c r="AP29" i="7"/>
  <c r="AO29" i="7"/>
  <c r="AN29" i="7"/>
  <c r="AC29" i="7"/>
  <c r="AB29" i="7"/>
  <c r="AD29" i="7"/>
  <c r="AM29" i="7"/>
  <c r="AL29" i="7"/>
  <c r="Z29" i="7"/>
  <c r="Y29" i="7"/>
  <c r="AA29" i="7"/>
  <c r="AK29" i="7"/>
  <c r="AJ29" i="7"/>
  <c r="W29" i="7"/>
  <c r="V29" i="7"/>
  <c r="X29" i="7"/>
  <c r="AI29" i="7"/>
  <c r="AH29" i="7"/>
  <c r="AF28" i="7"/>
  <c r="AQ28" i="7"/>
  <c r="AP28" i="7"/>
  <c r="AO28" i="7"/>
  <c r="AN28" i="7"/>
  <c r="AC28" i="7"/>
  <c r="AB28" i="7"/>
  <c r="AD28" i="7"/>
  <c r="AM28" i="7"/>
  <c r="AL28" i="7"/>
  <c r="Z28" i="7"/>
  <c r="Y28" i="7"/>
  <c r="AA28" i="7"/>
  <c r="AK28" i="7"/>
  <c r="AJ28" i="7"/>
  <c r="W28" i="7"/>
  <c r="V28" i="7"/>
  <c r="X28" i="7"/>
  <c r="AI28" i="7"/>
  <c r="AH28" i="7"/>
  <c r="AF27" i="7"/>
  <c r="AQ27" i="7"/>
  <c r="AP27" i="7"/>
  <c r="AO27" i="7"/>
  <c r="AN27" i="7"/>
  <c r="AC27" i="7"/>
  <c r="AB27" i="7"/>
  <c r="AD27" i="7"/>
  <c r="AM27" i="7"/>
  <c r="AL27" i="7"/>
  <c r="Z27" i="7"/>
  <c r="Y27" i="7"/>
  <c r="AA27" i="7"/>
  <c r="AK27" i="7"/>
  <c r="AJ27" i="7"/>
  <c r="W27" i="7"/>
  <c r="V27" i="7"/>
  <c r="X27" i="7"/>
  <c r="AI27" i="7"/>
  <c r="AH27" i="7"/>
  <c r="AF26" i="7"/>
  <c r="AQ26" i="7"/>
  <c r="AP26" i="7"/>
  <c r="AO26" i="7"/>
  <c r="AN26" i="7"/>
  <c r="AC26" i="7"/>
  <c r="AB26" i="7"/>
  <c r="AD26" i="7"/>
  <c r="AM26" i="7"/>
  <c r="AL26" i="7"/>
  <c r="Z26" i="7"/>
  <c r="Y26" i="7"/>
  <c r="AA26" i="7"/>
  <c r="AK26" i="7"/>
  <c r="AJ26" i="7"/>
  <c r="W26" i="7"/>
  <c r="V26" i="7"/>
  <c r="X26" i="7"/>
  <c r="AI26" i="7"/>
  <c r="AH26" i="7"/>
  <c r="AF25" i="7"/>
  <c r="AQ25" i="7"/>
  <c r="AP25" i="7"/>
  <c r="AO25" i="7"/>
  <c r="AN25" i="7"/>
  <c r="AC25" i="7"/>
  <c r="AB25" i="7"/>
  <c r="AD25" i="7"/>
  <c r="AM25" i="7"/>
  <c r="AL25" i="7"/>
  <c r="Z25" i="7"/>
  <c r="Y25" i="7"/>
  <c r="AA25" i="7"/>
  <c r="AK25" i="7"/>
  <c r="AJ25" i="7"/>
  <c r="W25" i="7"/>
  <c r="V25" i="7"/>
  <c r="X25" i="7"/>
  <c r="AI25" i="7"/>
  <c r="AH25" i="7"/>
  <c r="AF23" i="7"/>
  <c r="AQ23" i="7"/>
  <c r="AP23" i="7"/>
  <c r="AO23" i="7"/>
  <c r="AN23" i="7"/>
  <c r="AC23" i="7"/>
  <c r="AB23" i="7"/>
  <c r="AD23" i="7"/>
  <c r="AM23" i="7"/>
  <c r="AL23" i="7"/>
  <c r="Z23" i="7"/>
  <c r="Y23" i="7"/>
  <c r="AA23" i="7"/>
  <c r="AK23" i="7"/>
  <c r="AJ23" i="7"/>
  <c r="W23" i="7"/>
  <c r="V23" i="7"/>
  <c r="X23" i="7"/>
  <c r="AI23" i="7"/>
  <c r="AH23" i="7"/>
  <c r="A4" i="7"/>
  <c r="A5" i="7"/>
  <c r="A6" i="7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F22" i="7"/>
  <c r="AQ22" i="7"/>
  <c r="AP22" i="7"/>
  <c r="AO22" i="7"/>
  <c r="AN22" i="7"/>
  <c r="AC22" i="7"/>
  <c r="AB22" i="7"/>
  <c r="AD22" i="7"/>
  <c r="AM22" i="7"/>
  <c r="AL22" i="7"/>
  <c r="Z22" i="7"/>
  <c r="Y22" i="7"/>
  <c r="AA22" i="7"/>
  <c r="AK22" i="7"/>
  <c r="AJ22" i="7"/>
  <c r="W22" i="7"/>
  <c r="V22" i="7"/>
  <c r="X22" i="7"/>
  <c r="AI22" i="7"/>
  <c r="AH22" i="7"/>
  <c r="AF21" i="7"/>
  <c r="AQ21" i="7"/>
  <c r="AP21" i="7"/>
  <c r="AO21" i="7"/>
  <c r="AN21" i="7"/>
  <c r="AC21" i="7"/>
  <c r="AB21" i="7"/>
  <c r="AD21" i="7"/>
  <c r="AM21" i="7"/>
  <c r="AL21" i="7"/>
  <c r="Z21" i="7"/>
  <c r="Y21" i="7"/>
  <c r="AA21" i="7"/>
  <c r="AK21" i="7"/>
  <c r="AJ21" i="7"/>
  <c r="W21" i="7"/>
  <c r="V21" i="7"/>
  <c r="X21" i="7"/>
  <c r="AI21" i="7"/>
  <c r="AH21" i="7"/>
  <c r="AF20" i="7"/>
  <c r="AQ20" i="7"/>
  <c r="AP20" i="7"/>
  <c r="AO20" i="7"/>
  <c r="AN20" i="7"/>
  <c r="AC20" i="7"/>
  <c r="AB20" i="7"/>
  <c r="AD20" i="7"/>
  <c r="AM20" i="7"/>
  <c r="AL20" i="7"/>
  <c r="Z20" i="7"/>
  <c r="Y20" i="7"/>
  <c r="AA20" i="7"/>
  <c r="AK20" i="7"/>
  <c r="AJ20" i="7"/>
  <c r="W20" i="7"/>
  <c r="V20" i="7"/>
  <c r="X20" i="7"/>
  <c r="AI20" i="7"/>
  <c r="AH20" i="7"/>
  <c r="AF19" i="7"/>
  <c r="AQ19" i="7"/>
  <c r="AP19" i="7"/>
  <c r="AO19" i="7"/>
  <c r="AN19" i="7"/>
  <c r="AC19" i="7"/>
  <c r="AB19" i="7"/>
  <c r="AD19" i="7"/>
  <c r="AM19" i="7"/>
  <c r="AL19" i="7"/>
  <c r="Z19" i="7"/>
  <c r="Y19" i="7"/>
  <c r="AA19" i="7"/>
  <c r="AK19" i="7"/>
  <c r="AJ19" i="7"/>
  <c r="W19" i="7"/>
  <c r="V19" i="7"/>
  <c r="X19" i="7"/>
  <c r="AI19" i="7"/>
  <c r="AH19" i="7"/>
  <c r="AF18" i="7"/>
  <c r="AQ18" i="7"/>
  <c r="AP18" i="7"/>
  <c r="AO18" i="7"/>
  <c r="AN18" i="7"/>
  <c r="AC18" i="7"/>
  <c r="AB18" i="7"/>
  <c r="AD18" i="7"/>
  <c r="AM18" i="7"/>
  <c r="AL18" i="7"/>
  <c r="Z18" i="7"/>
  <c r="Y18" i="7"/>
  <c r="AA18" i="7"/>
  <c r="AK18" i="7"/>
  <c r="AJ18" i="7"/>
  <c r="W18" i="7"/>
  <c r="V18" i="7"/>
  <c r="X18" i="7"/>
  <c r="AI18" i="7"/>
  <c r="AH18" i="7"/>
  <c r="AF17" i="7"/>
  <c r="AQ17" i="7"/>
  <c r="AP17" i="7"/>
  <c r="AO17" i="7"/>
  <c r="AN17" i="7"/>
  <c r="AC17" i="7"/>
  <c r="AB17" i="7"/>
  <c r="AD17" i="7"/>
  <c r="AM17" i="7"/>
  <c r="AL17" i="7"/>
  <c r="Z17" i="7"/>
  <c r="Y17" i="7"/>
  <c r="AA17" i="7"/>
  <c r="AK17" i="7"/>
  <c r="AJ17" i="7"/>
  <c r="W17" i="7"/>
  <c r="V17" i="7"/>
  <c r="X17" i="7"/>
  <c r="AI17" i="7"/>
  <c r="AH17" i="7"/>
  <c r="AF16" i="7"/>
  <c r="AQ16" i="7"/>
  <c r="AP16" i="7"/>
  <c r="AO16" i="7"/>
  <c r="AN16" i="7"/>
  <c r="AC16" i="7"/>
  <c r="AB16" i="7"/>
  <c r="AD16" i="7"/>
  <c r="AM16" i="7"/>
  <c r="AL16" i="7"/>
  <c r="Z16" i="7"/>
  <c r="Y16" i="7"/>
  <c r="AA16" i="7"/>
  <c r="AK16" i="7"/>
  <c r="AJ16" i="7"/>
  <c r="W16" i="7"/>
  <c r="V16" i="7"/>
  <c r="X16" i="7"/>
  <c r="AI16" i="7"/>
  <c r="AH16" i="7"/>
  <c r="AF15" i="7"/>
  <c r="AQ15" i="7"/>
  <c r="AP15" i="7"/>
  <c r="AO15" i="7"/>
  <c r="AN15" i="7"/>
  <c r="AC15" i="7"/>
  <c r="AB15" i="7"/>
  <c r="AD15" i="7"/>
  <c r="AM15" i="7"/>
  <c r="AL15" i="7"/>
  <c r="Z15" i="7"/>
  <c r="Y15" i="7"/>
  <c r="AA15" i="7"/>
  <c r="AK15" i="7"/>
  <c r="AJ15" i="7"/>
  <c r="W15" i="7"/>
  <c r="V15" i="7"/>
  <c r="X15" i="7"/>
  <c r="AI15" i="7"/>
  <c r="AH15" i="7"/>
  <c r="AF14" i="7"/>
  <c r="AQ14" i="7"/>
  <c r="AP14" i="7"/>
  <c r="AO14" i="7"/>
  <c r="AN14" i="7"/>
  <c r="AC14" i="7"/>
  <c r="AB14" i="7"/>
  <c r="AD14" i="7"/>
  <c r="AM14" i="7"/>
  <c r="AL14" i="7"/>
  <c r="Z14" i="7"/>
  <c r="Y14" i="7"/>
  <c r="AA14" i="7"/>
  <c r="AK14" i="7"/>
  <c r="AJ14" i="7"/>
  <c r="W14" i="7"/>
  <c r="V14" i="7"/>
  <c r="X14" i="7"/>
  <c r="AI14" i="7"/>
  <c r="AH14" i="7"/>
  <c r="AF13" i="7"/>
  <c r="AQ13" i="7"/>
  <c r="AP13" i="7"/>
  <c r="AO13" i="7"/>
  <c r="AN13" i="7"/>
  <c r="AC13" i="7"/>
  <c r="AB13" i="7"/>
  <c r="AD13" i="7"/>
  <c r="AM13" i="7"/>
  <c r="AL13" i="7"/>
  <c r="Z13" i="7"/>
  <c r="Y13" i="7"/>
  <c r="AA13" i="7"/>
  <c r="AK13" i="7"/>
  <c r="AJ13" i="7"/>
  <c r="W13" i="7"/>
  <c r="V13" i="7"/>
  <c r="X13" i="7"/>
  <c r="AI13" i="7"/>
  <c r="AH13" i="7"/>
  <c r="AF12" i="7"/>
  <c r="AQ12" i="7"/>
  <c r="AP12" i="7"/>
  <c r="AO12" i="7"/>
  <c r="AN12" i="7"/>
  <c r="AC12" i="7"/>
  <c r="AB12" i="7"/>
  <c r="AD12" i="7"/>
  <c r="AM12" i="7"/>
  <c r="AL12" i="7"/>
  <c r="Z12" i="7"/>
  <c r="Y12" i="7"/>
  <c r="AA12" i="7"/>
  <c r="AK12" i="7"/>
  <c r="AJ12" i="7"/>
  <c r="W12" i="7"/>
  <c r="V12" i="7"/>
  <c r="X12" i="7"/>
  <c r="AI12" i="7"/>
  <c r="AH12" i="7"/>
  <c r="AF11" i="7"/>
  <c r="AQ11" i="7"/>
  <c r="AP11" i="7"/>
  <c r="AO11" i="7"/>
  <c r="AN11" i="7"/>
  <c r="AC11" i="7"/>
  <c r="AB11" i="7"/>
  <c r="AD11" i="7"/>
  <c r="AM11" i="7"/>
  <c r="AL11" i="7"/>
  <c r="Z11" i="7"/>
  <c r="Y11" i="7"/>
  <c r="AA11" i="7"/>
  <c r="AK11" i="7"/>
  <c r="AJ11" i="7"/>
  <c r="W11" i="7"/>
  <c r="V11" i="7"/>
  <c r="X11" i="7"/>
  <c r="AI11" i="7"/>
  <c r="AH11" i="7"/>
  <c r="AF10" i="7"/>
  <c r="AQ10" i="7"/>
  <c r="AP10" i="7"/>
  <c r="AO10" i="7"/>
  <c r="AN10" i="7"/>
  <c r="AC10" i="7"/>
  <c r="AB10" i="7"/>
  <c r="AD10" i="7"/>
  <c r="AM10" i="7"/>
  <c r="AL10" i="7"/>
  <c r="Z10" i="7"/>
  <c r="Y10" i="7"/>
  <c r="AA10" i="7"/>
  <c r="AK10" i="7"/>
  <c r="AJ10" i="7"/>
  <c r="W10" i="7"/>
  <c r="V10" i="7"/>
  <c r="X10" i="7"/>
  <c r="AI10" i="7"/>
  <c r="AH10" i="7"/>
  <c r="AF9" i="7"/>
  <c r="AQ9" i="7"/>
  <c r="AP9" i="7"/>
  <c r="AO9" i="7"/>
  <c r="AN9" i="7"/>
  <c r="AC9" i="7"/>
  <c r="AB9" i="7"/>
  <c r="AD9" i="7"/>
  <c r="AM9" i="7"/>
  <c r="AL9" i="7"/>
  <c r="Z9" i="7"/>
  <c r="Y9" i="7"/>
  <c r="AA9" i="7"/>
  <c r="AK9" i="7"/>
  <c r="AJ9" i="7"/>
  <c r="W9" i="7"/>
  <c r="V9" i="7"/>
  <c r="X9" i="7"/>
  <c r="AI9" i="7"/>
  <c r="AH9" i="7"/>
  <c r="AF8" i="7"/>
  <c r="AQ8" i="7"/>
  <c r="AP8" i="7"/>
  <c r="AO8" i="7"/>
  <c r="AN8" i="7"/>
  <c r="AC8" i="7"/>
  <c r="AB8" i="7"/>
  <c r="AD8" i="7"/>
  <c r="AM8" i="7"/>
  <c r="AL8" i="7"/>
  <c r="Z8" i="7"/>
  <c r="Y8" i="7"/>
  <c r="AA8" i="7"/>
  <c r="AK8" i="7"/>
  <c r="AJ8" i="7"/>
  <c r="W8" i="7"/>
  <c r="V8" i="7"/>
  <c r="X8" i="7"/>
  <c r="AI8" i="7"/>
  <c r="AH8" i="7"/>
  <c r="AF7" i="7"/>
  <c r="AQ7" i="7"/>
  <c r="AP7" i="7"/>
  <c r="AO7" i="7"/>
  <c r="AN7" i="7"/>
  <c r="AC7" i="7"/>
  <c r="AB7" i="7"/>
  <c r="AD7" i="7"/>
  <c r="AM7" i="7"/>
  <c r="AL7" i="7"/>
  <c r="Z7" i="7"/>
  <c r="Y7" i="7"/>
  <c r="AA7" i="7"/>
  <c r="AK7" i="7"/>
  <c r="AJ7" i="7"/>
  <c r="W7" i="7"/>
  <c r="V7" i="7"/>
  <c r="X7" i="7"/>
  <c r="AI7" i="7"/>
  <c r="AH7" i="7"/>
  <c r="AF6" i="7"/>
  <c r="AQ6" i="7"/>
  <c r="AP6" i="7"/>
  <c r="AO6" i="7"/>
  <c r="AN6" i="7"/>
  <c r="AC6" i="7"/>
  <c r="AB6" i="7"/>
  <c r="AD6" i="7"/>
  <c r="AM6" i="7"/>
  <c r="AL6" i="7"/>
  <c r="Z6" i="7"/>
  <c r="Y6" i="7"/>
  <c r="AA6" i="7"/>
  <c r="AK6" i="7"/>
  <c r="AJ6" i="7"/>
  <c r="W6" i="7"/>
  <c r="V6" i="7"/>
  <c r="X6" i="7"/>
  <c r="AI6" i="7"/>
  <c r="AH6" i="7"/>
  <c r="AF5" i="7"/>
  <c r="AQ5" i="7"/>
  <c r="AP5" i="7"/>
  <c r="AO5" i="7"/>
  <c r="AN5" i="7"/>
  <c r="AC5" i="7"/>
  <c r="AB5" i="7"/>
  <c r="AD5" i="7"/>
  <c r="AM5" i="7"/>
  <c r="AL5" i="7"/>
  <c r="Z5" i="7"/>
  <c r="Y5" i="7"/>
  <c r="AA5" i="7"/>
  <c r="AK5" i="7"/>
  <c r="AJ5" i="7"/>
  <c r="W5" i="7"/>
  <c r="V5" i="7"/>
  <c r="X5" i="7"/>
  <c r="AI5" i="7"/>
  <c r="AH5" i="7"/>
  <c r="AF4" i="7"/>
  <c r="AQ4" i="7"/>
  <c r="AP4" i="7"/>
  <c r="AO4" i="7"/>
  <c r="AN4" i="7"/>
  <c r="AC4" i="7"/>
  <c r="AB4" i="7"/>
  <c r="AD4" i="7"/>
  <c r="AM4" i="7"/>
  <c r="AL4" i="7"/>
  <c r="Z4" i="7"/>
  <c r="Y4" i="7"/>
  <c r="AA4" i="7"/>
  <c r="AK4" i="7"/>
  <c r="AJ4" i="7"/>
  <c r="W4" i="7"/>
  <c r="V4" i="7"/>
  <c r="X4" i="7"/>
  <c r="AI4" i="7"/>
  <c r="AH4" i="7"/>
  <c r="AF73" i="6"/>
  <c r="N73" i="6"/>
  <c r="AE73" i="6"/>
  <c r="AD73" i="6"/>
  <c r="Q73" i="6"/>
  <c r="AC73" i="6"/>
  <c r="V73" i="6"/>
  <c r="X73" i="6"/>
  <c r="AB73" i="6"/>
  <c r="AA73" i="6"/>
  <c r="Z73" i="6"/>
  <c r="Y73" i="6"/>
  <c r="W73" i="6"/>
  <c r="U73" i="6"/>
  <c r="A4" i="6"/>
  <c r="A5" i="6"/>
  <c r="A6" i="6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9" i="6"/>
  <c r="A70" i="6"/>
  <c r="A71" i="6"/>
  <c r="A72" i="6"/>
  <c r="A73" i="6"/>
  <c r="AF72" i="6"/>
  <c r="N72" i="6"/>
  <c r="AE72" i="6"/>
  <c r="AD72" i="6"/>
  <c r="Q72" i="6"/>
  <c r="AC72" i="6"/>
  <c r="V72" i="6"/>
  <c r="X72" i="6"/>
  <c r="AB72" i="6"/>
  <c r="AA72" i="6"/>
  <c r="Z72" i="6"/>
  <c r="Y72" i="6"/>
  <c r="W72" i="6"/>
  <c r="U72" i="6"/>
  <c r="AF71" i="6"/>
  <c r="AE71" i="6"/>
  <c r="AD71" i="6"/>
  <c r="Q71" i="6"/>
  <c r="AC71" i="6"/>
  <c r="V71" i="6"/>
  <c r="X71" i="6"/>
  <c r="AB71" i="6"/>
  <c r="AA71" i="6"/>
  <c r="Z71" i="6"/>
  <c r="Y71" i="6"/>
  <c r="W71" i="6"/>
  <c r="U71" i="6"/>
  <c r="AF70" i="6"/>
  <c r="AE70" i="6"/>
  <c r="AD70" i="6"/>
  <c r="Q70" i="6"/>
  <c r="AC70" i="6"/>
  <c r="V70" i="6"/>
  <c r="X70" i="6"/>
  <c r="AB70" i="6"/>
  <c r="AA70" i="6"/>
  <c r="Z70" i="6"/>
  <c r="Y70" i="6"/>
  <c r="W70" i="6"/>
  <c r="U70" i="6"/>
  <c r="Y69" i="6"/>
  <c r="AF68" i="6"/>
  <c r="N68" i="6"/>
  <c r="E68" i="6"/>
  <c r="AE68" i="6"/>
  <c r="K68" i="6"/>
  <c r="AD68" i="6"/>
  <c r="Q68" i="6"/>
  <c r="AC68" i="6"/>
  <c r="V68" i="6"/>
  <c r="X68" i="6"/>
  <c r="AB68" i="6"/>
  <c r="AA68" i="6"/>
  <c r="Z68" i="6"/>
  <c r="Y68" i="6"/>
  <c r="W68" i="6"/>
  <c r="U68" i="6"/>
  <c r="AF67" i="6"/>
  <c r="AE67" i="6"/>
  <c r="AD67" i="6"/>
  <c r="Q67" i="6"/>
  <c r="AC67" i="6"/>
  <c r="V67" i="6"/>
  <c r="X67" i="6"/>
  <c r="AB67" i="6"/>
  <c r="AA67" i="6"/>
  <c r="Z67" i="6"/>
  <c r="Y67" i="6"/>
  <c r="W67" i="6"/>
  <c r="U67" i="6"/>
  <c r="AF66" i="6"/>
  <c r="N66" i="6"/>
  <c r="E66" i="6"/>
  <c r="AE66" i="6"/>
  <c r="K66" i="6"/>
  <c r="AD66" i="6"/>
  <c r="Q66" i="6"/>
  <c r="AC66" i="6"/>
  <c r="V66" i="6"/>
  <c r="X66" i="6"/>
  <c r="AB66" i="6"/>
  <c r="AA66" i="6"/>
  <c r="Z66" i="6"/>
  <c r="Y66" i="6"/>
  <c r="W66" i="6"/>
  <c r="U66" i="6"/>
  <c r="AF65" i="6"/>
  <c r="AE65" i="6"/>
  <c r="AD65" i="6"/>
  <c r="Q65" i="6"/>
  <c r="AC65" i="6"/>
  <c r="V65" i="6"/>
  <c r="X65" i="6"/>
  <c r="AB65" i="6"/>
  <c r="AA65" i="6"/>
  <c r="Z65" i="6"/>
  <c r="Y65" i="6"/>
  <c r="W65" i="6"/>
  <c r="U65" i="6"/>
  <c r="AF64" i="6"/>
  <c r="N64" i="6"/>
  <c r="E64" i="6"/>
  <c r="AE64" i="6"/>
  <c r="K64" i="6"/>
  <c r="AD64" i="6"/>
  <c r="Q64" i="6"/>
  <c r="AC64" i="6"/>
  <c r="V64" i="6"/>
  <c r="X64" i="6"/>
  <c r="AB64" i="6"/>
  <c r="AA64" i="6"/>
  <c r="Z64" i="6"/>
  <c r="Y64" i="6"/>
  <c r="W64" i="6"/>
  <c r="U64" i="6"/>
  <c r="AF63" i="6"/>
  <c r="N63" i="6"/>
  <c r="E63" i="6"/>
  <c r="AE63" i="6"/>
  <c r="K63" i="6"/>
  <c r="AD63" i="6"/>
  <c r="Q63" i="6"/>
  <c r="AC63" i="6"/>
  <c r="V63" i="6"/>
  <c r="X63" i="6"/>
  <c r="AB63" i="6"/>
  <c r="AA63" i="6"/>
  <c r="Z63" i="6"/>
  <c r="Y63" i="6"/>
  <c r="W63" i="6"/>
  <c r="U63" i="6"/>
  <c r="AF62" i="6"/>
  <c r="E62" i="6"/>
  <c r="AE62" i="6"/>
  <c r="AD62" i="6"/>
  <c r="Q62" i="6"/>
  <c r="AC62" i="6"/>
  <c r="V62" i="6"/>
  <c r="X62" i="6"/>
  <c r="AB62" i="6"/>
  <c r="AA62" i="6"/>
  <c r="Z62" i="6"/>
  <c r="Y62" i="6"/>
  <c r="W62" i="6"/>
  <c r="U62" i="6"/>
  <c r="AF61" i="6"/>
  <c r="N61" i="6"/>
  <c r="E61" i="6"/>
  <c r="AE61" i="6"/>
  <c r="K61" i="6"/>
  <c r="AD61" i="6"/>
  <c r="Q61" i="6"/>
  <c r="AC61" i="6"/>
  <c r="V61" i="6"/>
  <c r="X61" i="6"/>
  <c r="AB61" i="6"/>
  <c r="AA61" i="6"/>
  <c r="Z61" i="6"/>
  <c r="Y61" i="6"/>
  <c r="W61" i="6"/>
  <c r="U61" i="6"/>
  <c r="AF60" i="6"/>
  <c r="N60" i="6"/>
  <c r="AE60" i="6"/>
  <c r="AD60" i="6"/>
  <c r="Q60" i="6"/>
  <c r="AC60" i="6"/>
  <c r="V60" i="6"/>
  <c r="X60" i="6"/>
  <c r="AB60" i="6"/>
  <c r="AA60" i="6"/>
  <c r="Z60" i="6"/>
  <c r="Y60" i="6"/>
  <c r="W60" i="6"/>
  <c r="U60" i="6"/>
  <c r="AF59" i="6"/>
  <c r="N59" i="6"/>
  <c r="AE59" i="6"/>
  <c r="AD59" i="6"/>
  <c r="Q59" i="6"/>
  <c r="AC59" i="6"/>
  <c r="V59" i="6"/>
  <c r="X59" i="6"/>
  <c r="AB59" i="6"/>
  <c r="AA59" i="6"/>
  <c r="Z59" i="6"/>
  <c r="Y59" i="6"/>
  <c r="W59" i="6"/>
  <c r="U59" i="6"/>
  <c r="AF58" i="6"/>
  <c r="N58" i="6"/>
  <c r="AE58" i="6"/>
  <c r="AD58" i="6"/>
  <c r="Q58" i="6"/>
  <c r="AC58" i="6"/>
  <c r="V58" i="6"/>
  <c r="X58" i="6"/>
  <c r="AB58" i="6"/>
  <c r="AA58" i="6"/>
  <c r="Z58" i="6"/>
  <c r="Y58" i="6"/>
  <c r="W58" i="6"/>
  <c r="U58" i="6"/>
  <c r="AF57" i="6"/>
  <c r="N57" i="6"/>
  <c r="AE57" i="6"/>
  <c r="AD57" i="6"/>
  <c r="Q57" i="6"/>
  <c r="AC57" i="6"/>
  <c r="V57" i="6"/>
  <c r="X57" i="6"/>
  <c r="AB57" i="6"/>
  <c r="AA57" i="6"/>
  <c r="Z57" i="6"/>
  <c r="Y57" i="6"/>
  <c r="W57" i="6"/>
  <c r="U57" i="6"/>
  <c r="AF56" i="6"/>
  <c r="AE56" i="6"/>
  <c r="AD56" i="6"/>
  <c r="Q56" i="6"/>
  <c r="AC56" i="6"/>
  <c r="V56" i="6"/>
  <c r="X56" i="6"/>
  <c r="AB56" i="6"/>
  <c r="AA56" i="6"/>
  <c r="Z56" i="6"/>
  <c r="Y56" i="6"/>
  <c r="W56" i="6"/>
  <c r="U56" i="6"/>
  <c r="Y55" i="6"/>
  <c r="Y54" i="6"/>
  <c r="AF53" i="6"/>
  <c r="E53" i="6"/>
  <c r="AE53" i="6"/>
  <c r="AD53" i="6"/>
  <c r="Q53" i="6"/>
  <c r="AC53" i="6"/>
  <c r="V53" i="6"/>
  <c r="X53" i="6"/>
  <c r="AB53" i="6"/>
  <c r="AA53" i="6"/>
  <c r="Z53" i="6"/>
  <c r="Y53" i="6"/>
  <c r="W53" i="6"/>
  <c r="U53" i="6"/>
  <c r="AF52" i="6"/>
  <c r="E52" i="6"/>
  <c r="AE52" i="6"/>
  <c r="AD52" i="6"/>
  <c r="Q52" i="6"/>
  <c r="AC52" i="6"/>
  <c r="V52" i="6"/>
  <c r="X52" i="6"/>
  <c r="AB52" i="6"/>
  <c r="AA52" i="6"/>
  <c r="Z52" i="6"/>
  <c r="Y52" i="6"/>
  <c r="W52" i="6"/>
  <c r="U52" i="6"/>
  <c r="Y51" i="6"/>
  <c r="AF50" i="6"/>
  <c r="E50" i="6"/>
  <c r="AE50" i="6"/>
  <c r="AD50" i="6"/>
  <c r="Q50" i="6"/>
  <c r="AC50" i="6"/>
  <c r="V50" i="6"/>
  <c r="X50" i="6"/>
  <c r="AB50" i="6"/>
  <c r="AA50" i="6"/>
  <c r="Z50" i="6"/>
  <c r="Y50" i="6"/>
  <c r="W50" i="6"/>
  <c r="U50" i="6"/>
  <c r="AF49" i="6"/>
  <c r="E49" i="6"/>
  <c r="AE49" i="6"/>
  <c r="AD49" i="6"/>
  <c r="Q49" i="6"/>
  <c r="AC49" i="6"/>
  <c r="V49" i="6"/>
  <c r="X49" i="6"/>
  <c r="AB49" i="6"/>
  <c r="AA49" i="6"/>
  <c r="Z49" i="6"/>
  <c r="Y49" i="6"/>
  <c r="W49" i="6"/>
  <c r="U49" i="6"/>
  <c r="AF48" i="6"/>
  <c r="E48" i="6"/>
  <c r="AE48" i="6"/>
  <c r="AD48" i="6"/>
  <c r="Q48" i="6"/>
  <c r="AC48" i="6"/>
  <c r="V48" i="6"/>
  <c r="X48" i="6"/>
  <c r="AB48" i="6"/>
  <c r="AA48" i="6"/>
  <c r="Z48" i="6"/>
  <c r="Y48" i="6"/>
  <c r="W48" i="6"/>
  <c r="U48" i="6"/>
  <c r="AF47" i="6"/>
  <c r="N47" i="6"/>
  <c r="E47" i="6"/>
  <c r="AE47" i="6"/>
  <c r="K47" i="6"/>
  <c r="AD47" i="6"/>
  <c r="Q47" i="6"/>
  <c r="AC47" i="6"/>
  <c r="V47" i="6"/>
  <c r="X47" i="6"/>
  <c r="AB47" i="6"/>
  <c r="AA47" i="6"/>
  <c r="Z47" i="6"/>
  <c r="Y47" i="6"/>
  <c r="W47" i="6"/>
  <c r="U47" i="6"/>
  <c r="AF46" i="6"/>
  <c r="N46" i="6"/>
  <c r="E46" i="6"/>
  <c r="AE46" i="6"/>
  <c r="K46" i="6"/>
  <c r="AD46" i="6"/>
  <c r="Q46" i="6"/>
  <c r="AC46" i="6"/>
  <c r="V46" i="6"/>
  <c r="X46" i="6"/>
  <c r="AB46" i="6"/>
  <c r="AA46" i="6"/>
  <c r="Z46" i="6"/>
  <c r="Y46" i="6"/>
  <c r="W46" i="6"/>
  <c r="U46" i="6"/>
  <c r="AF45" i="6"/>
  <c r="E45" i="6"/>
  <c r="AE45" i="6"/>
  <c r="AD45" i="6"/>
  <c r="Q45" i="6"/>
  <c r="AC45" i="6"/>
  <c r="V45" i="6"/>
  <c r="X45" i="6"/>
  <c r="AB45" i="6"/>
  <c r="AA45" i="6"/>
  <c r="Z45" i="6"/>
  <c r="Y45" i="6"/>
  <c r="W45" i="6"/>
  <c r="U45" i="6"/>
  <c r="AF44" i="6"/>
  <c r="AE44" i="6"/>
  <c r="AD44" i="6"/>
  <c r="Q44" i="6"/>
  <c r="AC44" i="6"/>
  <c r="V44" i="6"/>
  <c r="X44" i="6"/>
  <c r="AB44" i="6"/>
  <c r="AA44" i="6"/>
  <c r="Z44" i="6"/>
  <c r="Y44" i="6"/>
  <c r="W44" i="6"/>
  <c r="U44" i="6"/>
  <c r="AF43" i="6"/>
  <c r="AE43" i="6"/>
  <c r="AD43" i="6"/>
  <c r="Q43" i="6"/>
  <c r="AC43" i="6"/>
  <c r="V43" i="6"/>
  <c r="X43" i="6"/>
  <c r="AB43" i="6"/>
  <c r="AA43" i="6"/>
  <c r="Z43" i="6"/>
  <c r="Y43" i="6"/>
  <c r="W43" i="6"/>
  <c r="U43" i="6"/>
  <c r="AF42" i="6"/>
  <c r="E42" i="6"/>
  <c r="AE42" i="6"/>
  <c r="AD42" i="6"/>
  <c r="Q42" i="6"/>
  <c r="AC42" i="6"/>
  <c r="V42" i="6"/>
  <c r="X42" i="6"/>
  <c r="AB42" i="6"/>
  <c r="AA42" i="6"/>
  <c r="Z42" i="6"/>
  <c r="Y42" i="6"/>
  <c r="W42" i="6"/>
  <c r="U42" i="6"/>
  <c r="AF41" i="6"/>
  <c r="E41" i="6"/>
  <c r="AE41" i="6"/>
  <c r="K41" i="6"/>
  <c r="AD41" i="6"/>
  <c r="Q41" i="6"/>
  <c r="AC41" i="6"/>
  <c r="V41" i="6"/>
  <c r="X41" i="6"/>
  <c r="AB41" i="6"/>
  <c r="AA41" i="6"/>
  <c r="Z41" i="6"/>
  <c r="Y41" i="6"/>
  <c r="W41" i="6"/>
  <c r="U41" i="6"/>
  <c r="AF40" i="6"/>
  <c r="AE40" i="6"/>
  <c r="AD40" i="6"/>
  <c r="Q40" i="6"/>
  <c r="AC40" i="6"/>
  <c r="V40" i="6"/>
  <c r="X40" i="6"/>
  <c r="AB40" i="6"/>
  <c r="AA40" i="6"/>
  <c r="Z40" i="6"/>
  <c r="Y40" i="6"/>
  <c r="W40" i="6"/>
  <c r="U40" i="6"/>
  <c r="AF39" i="6"/>
  <c r="E39" i="6"/>
  <c r="AE39" i="6"/>
  <c r="K39" i="6"/>
  <c r="AD39" i="6"/>
  <c r="Q39" i="6"/>
  <c r="AC39" i="6"/>
  <c r="V39" i="6"/>
  <c r="X39" i="6"/>
  <c r="AB39" i="6"/>
  <c r="AA39" i="6"/>
  <c r="Z39" i="6"/>
  <c r="Y39" i="6"/>
  <c r="W39" i="6"/>
  <c r="U39" i="6"/>
  <c r="AF38" i="6"/>
  <c r="AE38" i="6"/>
  <c r="AD38" i="6"/>
  <c r="Q38" i="6"/>
  <c r="AC38" i="6"/>
  <c r="V38" i="6"/>
  <c r="X38" i="6"/>
  <c r="AB38" i="6"/>
  <c r="AA38" i="6"/>
  <c r="Z38" i="6"/>
  <c r="Y38" i="6"/>
  <c r="W38" i="6"/>
  <c r="U38" i="6"/>
  <c r="AF37" i="6"/>
  <c r="AE37" i="6"/>
  <c r="AD37" i="6"/>
  <c r="Q37" i="6"/>
  <c r="AC37" i="6"/>
  <c r="V37" i="6"/>
  <c r="X37" i="6"/>
  <c r="AB37" i="6"/>
  <c r="AA37" i="6"/>
  <c r="Z37" i="6"/>
  <c r="Y37" i="6"/>
  <c r="W37" i="6"/>
  <c r="U37" i="6"/>
  <c r="AF36" i="6"/>
  <c r="E36" i="6"/>
  <c r="AE36" i="6"/>
  <c r="K36" i="6"/>
  <c r="AD36" i="6"/>
  <c r="Q36" i="6"/>
  <c r="AC36" i="6"/>
  <c r="V36" i="6"/>
  <c r="X36" i="6"/>
  <c r="AB36" i="6"/>
  <c r="AA36" i="6"/>
  <c r="Z36" i="6"/>
  <c r="Y36" i="6"/>
  <c r="W36" i="6"/>
  <c r="U36" i="6"/>
  <c r="AF35" i="6"/>
  <c r="E35" i="6"/>
  <c r="AE35" i="6"/>
  <c r="AD35" i="6"/>
  <c r="Q35" i="6"/>
  <c r="AC35" i="6"/>
  <c r="V35" i="6"/>
  <c r="X35" i="6"/>
  <c r="AB35" i="6"/>
  <c r="AA35" i="6"/>
  <c r="Z35" i="6"/>
  <c r="Y35" i="6"/>
  <c r="W35" i="6"/>
  <c r="U35" i="6"/>
  <c r="AF34" i="6"/>
  <c r="E34" i="6"/>
  <c r="AE34" i="6"/>
  <c r="K34" i="6"/>
  <c r="AD34" i="6"/>
  <c r="Q34" i="6"/>
  <c r="AC34" i="6"/>
  <c r="V34" i="6"/>
  <c r="X34" i="6"/>
  <c r="AB34" i="6"/>
  <c r="AA34" i="6"/>
  <c r="Z34" i="6"/>
  <c r="Y34" i="6"/>
  <c r="W34" i="6"/>
  <c r="U34" i="6"/>
  <c r="AF33" i="6"/>
  <c r="E33" i="6"/>
  <c r="AE33" i="6"/>
  <c r="AD33" i="6"/>
  <c r="Q33" i="6"/>
  <c r="AC33" i="6"/>
  <c r="V33" i="6"/>
  <c r="X33" i="6"/>
  <c r="AB33" i="6"/>
  <c r="AA33" i="6"/>
  <c r="Z33" i="6"/>
  <c r="Y33" i="6"/>
  <c r="W33" i="6"/>
  <c r="U33" i="6"/>
  <c r="AF32" i="6"/>
  <c r="E32" i="6"/>
  <c r="AE32" i="6"/>
  <c r="K32" i="6"/>
  <c r="AD32" i="6"/>
  <c r="Q32" i="6"/>
  <c r="AC32" i="6"/>
  <c r="V32" i="6"/>
  <c r="X32" i="6"/>
  <c r="AB32" i="6"/>
  <c r="AA32" i="6"/>
  <c r="Z32" i="6"/>
  <c r="Y32" i="6"/>
  <c r="W32" i="6"/>
  <c r="U32" i="6"/>
  <c r="N31" i="6"/>
  <c r="E31" i="6"/>
  <c r="AE31" i="6"/>
  <c r="K31" i="6"/>
  <c r="AD31" i="6"/>
  <c r="AC31" i="6"/>
  <c r="V31" i="6"/>
  <c r="X31" i="6"/>
  <c r="AB31" i="6"/>
  <c r="AA31" i="6"/>
  <c r="Z31" i="6"/>
  <c r="Y31" i="6"/>
  <c r="W31" i="6"/>
  <c r="U31" i="6"/>
  <c r="AF30" i="6"/>
  <c r="E30" i="6"/>
  <c r="AE30" i="6"/>
  <c r="AD30" i="6"/>
  <c r="Q30" i="6"/>
  <c r="AC30" i="6"/>
  <c r="V30" i="6"/>
  <c r="X30" i="6"/>
  <c r="AB30" i="6"/>
  <c r="AA30" i="6"/>
  <c r="Z30" i="6"/>
  <c r="Y30" i="6"/>
  <c r="W30" i="6"/>
  <c r="U30" i="6"/>
  <c r="AF29" i="6"/>
  <c r="E29" i="6"/>
  <c r="AE29" i="6"/>
  <c r="AD29" i="6"/>
  <c r="Q29" i="6"/>
  <c r="AC29" i="6"/>
  <c r="V29" i="6"/>
  <c r="X29" i="6"/>
  <c r="AB29" i="6"/>
  <c r="AA29" i="6"/>
  <c r="Z29" i="6"/>
  <c r="Y29" i="6"/>
  <c r="W29" i="6"/>
  <c r="U29" i="6"/>
  <c r="AF28" i="6"/>
  <c r="E28" i="6"/>
  <c r="AE28" i="6"/>
  <c r="AD28" i="6"/>
  <c r="Q28" i="6"/>
  <c r="AC28" i="6"/>
  <c r="V28" i="6"/>
  <c r="X28" i="6"/>
  <c r="AB28" i="6"/>
  <c r="AA28" i="6"/>
  <c r="Z28" i="6"/>
  <c r="Y28" i="6"/>
  <c r="W28" i="6"/>
  <c r="U28" i="6"/>
  <c r="AF27" i="6"/>
  <c r="E27" i="6"/>
  <c r="AE27" i="6"/>
  <c r="AD27" i="6"/>
  <c r="Q27" i="6"/>
  <c r="AC27" i="6"/>
  <c r="V27" i="6"/>
  <c r="X27" i="6"/>
  <c r="AB27" i="6"/>
  <c r="AA27" i="6"/>
  <c r="Z27" i="6"/>
  <c r="Y27" i="6"/>
  <c r="W27" i="6"/>
  <c r="U27" i="6"/>
  <c r="AF26" i="6"/>
  <c r="E26" i="6"/>
  <c r="AE26" i="6"/>
  <c r="AD26" i="6"/>
  <c r="Q26" i="6"/>
  <c r="AC26" i="6"/>
  <c r="V26" i="6"/>
  <c r="X26" i="6"/>
  <c r="AB26" i="6"/>
  <c r="AA26" i="6"/>
  <c r="Z26" i="6"/>
  <c r="Y26" i="6"/>
  <c r="W26" i="6"/>
  <c r="U26" i="6"/>
  <c r="AF25" i="6"/>
  <c r="E25" i="6"/>
  <c r="AE25" i="6"/>
  <c r="AD25" i="6"/>
  <c r="Q25" i="6"/>
  <c r="AC25" i="6"/>
  <c r="V25" i="6"/>
  <c r="X25" i="6"/>
  <c r="AB25" i="6"/>
  <c r="AA25" i="6"/>
  <c r="Z25" i="6"/>
  <c r="Y25" i="6"/>
  <c r="W25" i="6"/>
  <c r="U25" i="6"/>
  <c r="AF24" i="6"/>
  <c r="E24" i="6"/>
  <c r="AE24" i="6"/>
  <c r="AD24" i="6"/>
  <c r="Q24" i="6"/>
  <c r="AC24" i="6"/>
  <c r="V24" i="6"/>
  <c r="X24" i="6"/>
  <c r="AB24" i="6"/>
  <c r="AA24" i="6"/>
  <c r="Z24" i="6"/>
  <c r="Y24" i="6"/>
  <c r="W24" i="6"/>
  <c r="U24" i="6"/>
  <c r="AF23" i="6"/>
  <c r="E23" i="6"/>
  <c r="AE23" i="6"/>
  <c r="AD23" i="6"/>
  <c r="Q23" i="6"/>
  <c r="AC23" i="6"/>
  <c r="V23" i="6"/>
  <c r="X23" i="6"/>
  <c r="AB23" i="6"/>
  <c r="AA23" i="6"/>
  <c r="Z23" i="6"/>
  <c r="Y23" i="6"/>
  <c r="W23" i="6"/>
  <c r="U23" i="6"/>
  <c r="AF22" i="6"/>
  <c r="N22" i="6"/>
  <c r="E22" i="6"/>
  <c r="AE22" i="6"/>
  <c r="K22" i="6"/>
  <c r="AD22" i="6"/>
  <c r="Q22" i="6"/>
  <c r="AC22" i="6"/>
  <c r="V22" i="6"/>
  <c r="X22" i="6"/>
  <c r="AB22" i="6"/>
  <c r="AA22" i="6"/>
  <c r="Z22" i="6"/>
  <c r="Y22" i="6"/>
  <c r="W22" i="6"/>
  <c r="U22" i="6"/>
  <c r="AF21" i="6"/>
  <c r="N21" i="6"/>
  <c r="E21" i="6"/>
  <c r="AE21" i="6"/>
  <c r="K21" i="6"/>
  <c r="AD21" i="6"/>
  <c r="Q21" i="6"/>
  <c r="AC21" i="6"/>
  <c r="V21" i="6"/>
  <c r="X21" i="6"/>
  <c r="AB21" i="6"/>
  <c r="AA21" i="6"/>
  <c r="Z21" i="6"/>
  <c r="Y21" i="6"/>
  <c r="W21" i="6"/>
  <c r="U21" i="6"/>
  <c r="AF20" i="6"/>
  <c r="E20" i="6"/>
  <c r="AE20" i="6"/>
  <c r="AD20" i="6"/>
  <c r="Q20" i="6"/>
  <c r="AC20" i="6"/>
  <c r="V20" i="6"/>
  <c r="X20" i="6"/>
  <c r="AB20" i="6"/>
  <c r="AA20" i="6"/>
  <c r="Z20" i="6"/>
  <c r="Y20" i="6"/>
  <c r="W20" i="6"/>
  <c r="U20" i="6"/>
  <c r="AF19" i="6"/>
  <c r="E19" i="6"/>
  <c r="AE19" i="6"/>
  <c r="AD19" i="6"/>
  <c r="Q19" i="6"/>
  <c r="AC19" i="6"/>
  <c r="V19" i="6"/>
  <c r="X19" i="6"/>
  <c r="AB19" i="6"/>
  <c r="AA19" i="6"/>
  <c r="Z19" i="6"/>
  <c r="Y19" i="6"/>
  <c r="W19" i="6"/>
  <c r="U19" i="6"/>
  <c r="AF18" i="6"/>
  <c r="E18" i="6"/>
  <c r="AE18" i="6"/>
  <c r="AD18" i="6"/>
  <c r="Q18" i="6"/>
  <c r="AC18" i="6"/>
  <c r="V18" i="6"/>
  <c r="X18" i="6"/>
  <c r="AB18" i="6"/>
  <c r="AA18" i="6"/>
  <c r="Z18" i="6"/>
  <c r="Y18" i="6"/>
  <c r="W18" i="6"/>
  <c r="U18" i="6"/>
  <c r="AF17" i="6"/>
  <c r="AE17" i="6"/>
  <c r="AD17" i="6"/>
  <c r="Q17" i="6"/>
  <c r="AC17" i="6"/>
  <c r="V17" i="6"/>
  <c r="X17" i="6"/>
  <c r="AB17" i="6"/>
  <c r="AA17" i="6"/>
  <c r="Z17" i="6"/>
  <c r="Y17" i="6"/>
  <c r="W17" i="6"/>
  <c r="U17" i="6"/>
  <c r="AF16" i="6"/>
  <c r="N16" i="6"/>
  <c r="E16" i="6"/>
  <c r="AE16" i="6"/>
  <c r="K16" i="6"/>
  <c r="AD16" i="6"/>
  <c r="Q16" i="6"/>
  <c r="AC16" i="6"/>
  <c r="V16" i="6"/>
  <c r="X16" i="6"/>
  <c r="AB16" i="6"/>
  <c r="AA16" i="6"/>
  <c r="Z16" i="6"/>
  <c r="Y16" i="6"/>
  <c r="W16" i="6"/>
  <c r="U16" i="6"/>
  <c r="AF15" i="6"/>
  <c r="E15" i="6"/>
  <c r="AE15" i="6"/>
  <c r="AD15" i="6"/>
  <c r="Q15" i="6"/>
  <c r="AC15" i="6"/>
  <c r="V15" i="6"/>
  <c r="X15" i="6"/>
  <c r="AB15" i="6"/>
  <c r="AA15" i="6"/>
  <c r="Z15" i="6"/>
  <c r="Y15" i="6"/>
  <c r="W15" i="6"/>
  <c r="U15" i="6"/>
  <c r="AF14" i="6"/>
  <c r="E14" i="6"/>
  <c r="AE14" i="6"/>
  <c r="AD14" i="6"/>
  <c r="Q14" i="6"/>
  <c r="AC14" i="6"/>
  <c r="V14" i="6"/>
  <c r="X14" i="6"/>
  <c r="AB14" i="6"/>
  <c r="AA14" i="6"/>
  <c r="Z14" i="6"/>
  <c r="Y14" i="6"/>
  <c r="W14" i="6"/>
  <c r="U14" i="6"/>
  <c r="AF13" i="6"/>
  <c r="N13" i="6"/>
  <c r="E13" i="6"/>
  <c r="AE13" i="6"/>
  <c r="K13" i="6"/>
  <c r="AD13" i="6"/>
  <c r="Q13" i="6"/>
  <c r="AC13" i="6"/>
  <c r="V13" i="6"/>
  <c r="X13" i="6"/>
  <c r="AB13" i="6"/>
  <c r="AA13" i="6"/>
  <c r="Z13" i="6"/>
  <c r="Y13" i="6"/>
  <c r="W13" i="6"/>
  <c r="U13" i="6"/>
  <c r="AF12" i="6"/>
  <c r="E12" i="6"/>
  <c r="AE12" i="6"/>
  <c r="AD12" i="6"/>
  <c r="Q12" i="6"/>
  <c r="AC12" i="6"/>
  <c r="V12" i="6"/>
  <c r="X12" i="6"/>
  <c r="AB12" i="6"/>
  <c r="AA12" i="6"/>
  <c r="Z12" i="6"/>
  <c r="Y12" i="6"/>
  <c r="W12" i="6"/>
  <c r="U12" i="6"/>
  <c r="AF11" i="6"/>
  <c r="E11" i="6"/>
  <c r="AE11" i="6"/>
  <c r="AD11" i="6"/>
  <c r="Q11" i="6"/>
  <c r="AC11" i="6"/>
  <c r="V11" i="6"/>
  <c r="X11" i="6"/>
  <c r="AB11" i="6"/>
  <c r="AA11" i="6"/>
  <c r="Z11" i="6"/>
  <c r="Y11" i="6"/>
  <c r="W11" i="6"/>
  <c r="U11" i="6"/>
  <c r="AF10" i="6"/>
  <c r="N10" i="6"/>
  <c r="E10" i="6"/>
  <c r="AE10" i="6"/>
  <c r="K10" i="6"/>
  <c r="AD10" i="6"/>
  <c r="Q10" i="6"/>
  <c r="AC10" i="6"/>
  <c r="V10" i="6"/>
  <c r="X10" i="6"/>
  <c r="AB10" i="6"/>
  <c r="AA10" i="6"/>
  <c r="Z10" i="6"/>
  <c r="Y10" i="6"/>
  <c r="W10" i="6"/>
  <c r="U10" i="6"/>
  <c r="AF9" i="6"/>
  <c r="E9" i="6"/>
  <c r="AE9" i="6"/>
  <c r="AD9" i="6"/>
  <c r="Q9" i="6"/>
  <c r="AC9" i="6"/>
  <c r="V9" i="6"/>
  <c r="X9" i="6"/>
  <c r="AB9" i="6"/>
  <c r="AA9" i="6"/>
  <c r="Z9" i="6"/>
  <c r="Y9" i="6"/>
  <c r="W9" i="6"/>
  <c r="U9" i="6"/>
  <c r="AF8" i="6"/>
  <c r="E8" i="6"/>
  <c r="AE8" i="6"/>
  <c r="AD8" i="6"/>
  <c r="Q8" i="6"/>
  <c r="AC8" i="6"/>
  <c r="V8" i="6"/>
  <c r="X8" i="6"/>
  <c r="AB8" i="6"/>
  <c r="AA8" i="6"/>
  <c r="Z8" i="6"/>
  <c r="Y8" i="6"/>
  <c r="W8" i="6"/>
  <c r="U8" i="6"/>
  <c r="AF7" i="6"/>
  <c r="E7" i="6"/>
  <c r="AE7" i="6"/>
  <c r="AD7" i="6"/>
  <c r="Q7" i="6"/>
  <c r="AC7" i="6"/>
  <c r="V7" i="6"/>
  <c r="X7" i="6"/>
  <c r="AB7" i="6"/>
  <c r="AA7" i="6"/>
  <c r="Z7" i="6"/>
  <c r="Y7" i="6"/>
  <c r="W7" i="6"/>
  <c r="U7" i="6"/>
  <c r="AF6" i="6"/>
  <c r="N6" i="6"/>
  <c r="E6" i="6"/>
  <c r="AE6" i="6"/>
  <c r="K6" i="6"/>
  <c r="AD6" i="6"/>
  <c r="Q6" i="6"/>
  <c r="AC6" i="6"/>
  <c r="V6" i="6"/>
  <c r="X6" i="6"/>
  <c r="AB6" i="6"/>
  <c r="AA6" i="6"/>
  <c r="Z6" i="6"/>
  <c r="Y6" i="6"/>
  <c r="W6" i="6"/>
  <c r="U6" i="6"/>
  <c r="AF5" i="6"/>
  <c r="AE5" i="6"/>
  <c r="AD5" i="6"/>
  <c r="Q5" i="6"/>
  <c r="AC5" i="6"/>
  <c r="V5" i="6"/>
  <c r="X5" i="6"/>
  <c r="AB5" i="6"/>
  <c r="AA5" i="6"/>
  <c r="Z5" i="6"/>
  <c r="Y5" i="6"/>
  <c r="W5" i="6"/>
  <c r="U5" i="6"/>
  <c r="AF4" i="6"/>
  <c r="E4" i="6"/>
  <c r="AE4" i="6"/>
  <c r="AD4" i="6"/>
  <c r="Q4" i="6"/>
  <c r="AC4" i="6"/>
  <c r="V4" i="6"/>
  <c r="X4" i="6"/>
  <c r="AB4" i="6"/>
  <c r="AA4" i="6"/>
  <c r="Z4" i="6"/>
  <c r="Y4" i="6"/>
  <c r="W4" i="6"/>
  <c r="U4" i="6"/>
  <c r="AF3" i="6"/>
  <c r="E3" i="6"/>
  <c r="AE3" i="6"/>
  <c r="AD3" i="6"/>
  <c r="Q3" i="6"/>
  <c r="AC3" i="6"/>
  <c r="V3" i="6"/>
  <c r="X3" i="6"/>
  <c r="AB3" i="6"/>
  <c r="AA3" i="6"/>
  <c r="Z3" i="6"/>
  <c r="Y3" i="6"/>
  <c r="W3" i="6"/>
  <c r="U3" i="6"/>
  <c r="E510" i="5"/>
  <c r="E509" i="5"/>
  <c r="E508" i="5"/>
  <c r="E507" i="5"/>
  <c r="E506" i="5"/>
  <c r="E503" i="5"/>
  <c r="E502" i="5"/>
  <c r="E501" i="5"/>
  <c r="E500" i="5"/>
  <c r="E499" i="5"/>
  <c r="E496" i="5"/>
  <c r="E495" i="5"/>
  <c r="E494" i="5"/>
  <c r="E493" i="5"/>
  <c r="E492" i="5"/>
  <c r="E489" i="5"/>
  <c r="E488" i="5"/>
  <c r="E487" i="5"/>
  <c r="E486" i="5"/>
  <c r="E485" i="5"/>
  <c r="E482" i="5"/>
  <c r="E481" i="5"/>
  <c r="E480" i="5"/>
  <c r="E479" i="5"/>
  <c r="E478" i="5"/>
  <c r="E475" i="5"/>
  <c r="E474" i="5"/>
  <c r="E473" i="5"/>
  <c r="E472" i="5"/>
  <c r="E471" i="5"/>
  <c r="E470" i="5"/>
  <c r="E467" i="5"/>
  <c r="E466" i="5"/>
  <c r="E465" i="5"/>
  <c r="E464" i="5"/>
  <c r="E463" i="5"/>
  <c r="E460" i="5"/>
  <c r="E459" i="5"/>
  <c r="E458" i="5"/>
  <c r="E457" i="5"/>
  <c r="E456" i="5"/>
  <c r="E453" i="5"/>
  <c r="E452" i="5"/>
  <c r="E451" i="5"/>
  <c r="E450" i="5"/>
  <c r="E449" i="5"/>
  <c r="E446" i="5"/>
  <c r="E445" i="5"/>
  <c r="E444" i="5"/>
  <c r="E443" i="5"/>
  <c r="E442" i="5"/>
  <c r="E441" i="5"/>
  <c r="E438" i="5"/>
  <c r="E437" i="5"/>
  <c r="E436" i="5"/>
  <c r="E435" i="5"/>
  <c r="E434" i="5"/>
  <c r="E430" i="5"/>
  <c r="E429" i="5"/>
  <c r="E428" i="5"/>
  <c r="E427" i="5"/>
  <c r="E426" i="5"/>
  <c r="I423" i="5"/>
  <c r="E423" i="5"/>
  <c r="I422" i="5"/>
  <c r="E422" i="5"/>
  <c r="I421" i="5"/>
  <c r="E421" i="5"/>
  <c r="I420" i="5"/>
  <c r="E420" i="5"/>
  <c r="I419" i="5"/>
  <c r="E419" i="5"/>
  <c r="M418" i="5"/>
  <c r="I415" i="5"/>
  <c r="E415" i="5"/>
  <c r="I414" i="5"/>
  <c r="E414" i="5"/>
  <c r="I413" i="5"/>
  <c r="E413" i="5"/>
  <c r="I412" i="5"/>
  <c r="E412" i="5"/>
  <c r="I411" i="5"/>
  <c r="E411" i="5"/>
  <c r="M410" i="5"/>
  <c r="E407" i="5"/>
  <c r="E406" i="5"/>
  <c r="E405" i="5"/>
  <c r="E404" i="5"/>
  <c r="E403" i="5"/>
  <c r="E400" i="5"/>
  <c r="E399" i="5"/>
  <c r="E398" i="5"/>
  <c r="E397" i="5"/>
  <c r="E396" i="5"/>
  <c r="E392" i="5"/>
  <c r="E391" i="5"/>
  <c r="E390" i="5"/>
  <c r="E389" i="5"/>
  <c r="E388" i="5"/>
  <c r="E384" i="5"/>
  <c r="E383" i="5"/>
  <c r="E382" i="5"/>
  <c r="E381" i="5"/>
  <c r="E380" i="5"/>
  <c r="E376" i="5"/>
  <c r="E375" i="5"/>
  <c r="E374" i="5"/>
  <c r="E373" i="5"/>
  <c r="E372" i="5"/>
  <c r="E368" i="5"/>
  <c r="E367" i="5"/>
  <c r="E366" i="5"/>
  <c r="E365" i="5"/>
  <c r="E364" i="5"/>
  <c r="E283" i="5"/>
  <c r="E282" i="5"/>
  <c r="E281" i="5"/>
  <c r="E280" i="5"/>
  <c r="E279" i="5"/>
  <c r="E276" i="5"/>
  <c r="E275" i="5"/>
  <c r="E274" i="5"/>
  <c r="E273" i="5"/>
  <c r="E272" i="5"/>
  <c r="E271" i="5"/>
  <c r="M270" i="5"/>
  <c r="E268" i="5"/>
  <c r="E267" i="5"/>
  <c r="E266" i="5"/>
  <c r="E265" i="5"/>
  <c r="E264" i="5"/>
  <c r="M263" i="5"/>
  <c r="E261" i="5"/>
  <c r="E260" i="5"/>
  <c r="E259" i="5"/>
  <c r="E258" i="5"/>
  <c r="E257" i="5"/>
  <c r="M256" i="5"/>
  <c r="E254" i="5"/>
  <c r="E253" i="5"/>
  <c r="E252" i="5"/>
  <c r="E251" i="5"/>
  <c r="E250" i="5"/>
  <c r="M249" i="5"/>
  <c r="E247" i="5"/>
  <c r="E246" i="5"/>
  <c r="E245" i="5"/>
  <c r="E244" i="5"/>
  <c r="E243" i="5"/>
  <c r="M242" i="5"/>
  <c r="E240" i="5"/>
  <c r="E239" i="5"/>
  <c r="E238" i="5"/>
  <c r="E237" i="5"/>
  <c r="E236" i="5"/>
  <c r="M235" i="5"/>
  <c r="E233" i="5"/>
  <c r="E232" i="5"/>
  <c r="E231" i="5"/>
  <c r="E230" i="5"/>
  <c r="E229" i="5"/>
  <c r="M228" i="5"/>
  <c r="E226" i="5"/>
  <c r="E225" i="5"/>
  <c r="E224" i="5"/>
  <c r="E223" i="5"/>
  <c r="E222" i="5"/>
  <c r="M221" i="5"/>
  <c r="E219" i="5"/>
  <c r="E218" i="5"/>
  <c r="E217" i="5"/>
  <c r="E216" i="5"/>
  <c r="E215" i="5"/>
  <c r="M214" i="5"/>
  <c r="E212" i="5"/>
  <c r="E211" i="5"/>
  <c r="E210" i="5"/>
  <c r="E209" i="5"/>
  <c r="E208" i="5"/>
  <c r="M207" i="5"/>
  <c r="E205" i="5"/>
  <c r="E204" i="5"/>
  <c r="E203" i="5"/>
  <c r="E202" i="5"/>
  <c r="E201" i="5"/>
  <c r="M200" i="5"/>
  <c r="E198" i="5"/>
  <c r="E197" i="5"/>
  <c r="E196" i="5"/>
  <c r="E195" i="5"/>
  <c r="E194" i="5"/>
  <c r="M193" i="5"/>
  <c r="E191" i="5"/>
  <c r="E190" i="5"/>
  <c r="E189" i="5"/>
  <c r="E188" i="5"/>
  <c r="E187" i="5"/>
  <c r="M186" i="5"/>
  <c r="E184" i="5"/>
  <c r="E183" i="5"/>
  <c r="E182" i="5"/>
  <c r="E181" i="5"/>
  <c r="E180" i="5"/>
  <c r="M179" i="5"/>
  <c r="E177" i="5"/>
  <c r="E176" i="5"/>
  <c r="E175" i="5"/>
  <c r="E174" i="5"/>
  <c r="E173" i="5"/>
  <c r="M172" i="5"/>
  <c r="A130" i="5"/>
  <c r="A137" i="5"/>
  <c r="A144" i="5"/>
  <c r="A151" i="5"/>
  <c r="A158" i="5"/>
  <c r="A165" i="5"/>
  <c r="A172" i="5"/>
  <c r="I170" i="5"/>
  <c r="E170" i="5"/>
  <c r="I169" i="5"/>
  <c r="E169" i="5"/>
  <c r="I168" i="5"/>
  <c r="E168" i="5"/>
  <c r="I167" i="5"/>
  <c r="E167" i="5"/>
  <c r="I166" i="5"/>
  <c r="E166" i="5"/>
  <c r="M165" i="5"/>
  <c r="I163" i="5"/>
  <c r="E163" i="5"/>
  <c r="I162" i="5"/>
  <c r="E162" i="5"/>
  <c r="I161" i="5"/>
  <c r="E161" i="5"/>
  <c r="I160" i="5"/>
  <c r="E160" i="5"/>
  <c r="I159" i="5"/>
  <c r="E159" i="5"/>
  <c r="M158" i="5"/>
  <c r="I156" i="5"/>
  <c r="E156" i="5"/>
  <c r="I155" i="5"/>
  <c r="E155" i="5"/>
  <c r="I154" i="5"/>
  <c r="E154" i="5"/>
  <c r="I153" i="5"/>
  <c r="E153" i="5"/>
  <c r="I152" i="5"/>
  <c r="E152" i="5"/>
  <c r="M151" i="5"/>
  <c r="I149" i="5"/>
  <c r="E149" i="5"/>
  <c r="I148" i="5"/>
  <c r="E148" i="5"/>
  <c r="I147" i="5"/>
  <c r="E147" i="5"/>
  <c r="I146" i="5"/>
  <c r="E146" i="5"/>
  <c r="I145" i="5"/>
  <c r="E145" i="5"/>
  <c r="M144" i="5"/>
  <c r="I142" i="5"/>
  <c r="E142" i="5"/>
  <c r="I141" i="5"/>
  <c r="E141" i="5"/>
  <c r="I140" i="5"/>
  <c r="E140" i="5"/>
  <c r="I139" i="5"/>
  <c r="E139" i="5"/>
  <c r="I138" i="5"/>
  <c r="E138" i="5"/>
  <c r="M137" i="5"/>
  <c r="I135" i="5"/>
  <c r="E135" i="5"/>
  <c r="I134" i="5"/>
  <c r="E134" i="5"/>
  <c r="I133" i="5"/>
  <c r="E133" i="5"/>
  <c r="I132" i="5"/>
  <c r="E132" i="5"/>
  <c r="I131" i="5"/>
  <c r="E131" i="5"/>
  <c r="M130" i="5"/>
  <c r="E128" i="5"/>
  <c r="E127" i="5"/>
  <c r="E126" i="5"/>
  <c r="E125" i="5"/>
  <c r="E124" i="5"/>
  <c r="E121" i="5"/>
  <c r="E120" i="5"/>
  <c r="E119" i="5"/>
  <c r="E118" i="5"/>
  <c r="E117" i="5"/>
  <c r="E114" i="5"/>
  <c r="E113" i="5"/>
  <c r="E112" i="5"/>
  <c r="E111" i="5"/>
  <c r="E110" i="5"/>
  <c r="E107" i="5"/>
  <c r="E106" i="5"/>
  <c r="E105" i="5"/>
  <c r="E104" i="5"/>
  <c r="E103" i="5"/>
  <c r="E100" i="5"/>
  <c r="E99" i="5"/>
  <c r="E98" i="5"/>
  <c r="E97" i="5"/>
  <c r="E96" i="5"/>
  <c r="E93" i="5"/>
  <c r="E92" i="5"/>
  <c r="E91" i="5"/>
  <c r="E90" i="5"/>
  <c r="E89" i="5"/>
  <c r="E86" i="5"/>
  <c r="E85" i="5"/>
  <c r="E84" i="5"/>
  <c r="E83" i="5"/>
  <c r="E82" i="5"/>
  <c r="E79" i="5"/>
  <c r="E78" i="5"/>
  <c r="E77" i="5"/>
  <c r="E76" i="5"/>
  <c r="E75" i="5"/>
  <c r="E72" i="5"/>
  <c r="E71" i="5"/>
  <c r="E70" i="5"/>
  <c r="E69" i="5"/>
  <c r="E68" i="5"/>
  <c r="E65" i="5"/>
  <c r="E64" i="5"/>
  <c r="E63" i="5"/>
  <c r="E62" i="5"/>
  <c r="E61" i="5"/>
  <c r="E58" i="5"/>
  <c r="E57" i="5"/>
  <c r="E56" i="5"/>
  <c r="E55" i="5"/>
  <c r="E54" i="5"/>
  <c r="E51" i="5"/>
  <c r="E50" i="5"/>
  <c r="E49" i="5"/>
  <c r="E48" i="5"/>
  <c r="E47" i="5"/>
  <c r="A11" i="5"/>
  <c r="A18" i="5"/>
  <c r="A25" i="5"/>
  <c r="A32" i="5"/>
  <c r="A39" i="5"/>
  <c r="A46" i="5"/>
  <c r="E44" i="5"/>
  <c r="E43" i="5"/>
  <c r="E42" i="5"/>
  <c r="E41" i="5"/>
  <c r="E40" i="5"/>
  <c r="E37" i="5"/>
  <c r="E36" i="5"/>
  <c r="E35" i="5"/>
  <c r="E34" i="5"/>
  <c r="E33" i="5"/>
  <c r="E30" i="5"/>
  <c r="E29" i="5"/>
  <c r="E28" i="5"/>
  <c r="E27" i="5"/>
  <c r="E26" i="5"/>
  <c r="E23" i="5"/>
  <c r="E22" i="5"/>
  <c r="E21" i="5"/>
  <c r="E20" i="5"/>
  <c r="E19" i="5"/>
  <c r="E16" i="5"/>
  <c r="E15" i="5"/>
  <c r="E14" i="5"/>
  <c r="E13" i="5"/>
  <c r="E12" i="5"/>
  <c r="E9" i="5"/>
  <c r="E8" i="5"/>
  <c r="E7" i="5"/>
  <c r="E6" i="5"/>
  <c r="E5" i="5"/>
</calcChain>
</file>

<file path=xl/sharedStrings.xml><?xml version="1.0" encoding="utf-8"?>
<sst xmlns="http://schemas.openxmlformats.org/spreadsheetml/2006/main" count="2456" uniqueCount="1212">
  <si>
    <t>Distance</t>
  </si>
  <si>
    <t>Orientation</t>
  </si>
  <si>
    <t>Accurate</t>
  </si>
  <si>
    <t>Accurate%</t>
  </si>
  <si>
    <t>C/C</t>
  </si>
  <si>
    <t>C/W</t>
  </si>
  <si>
    <t>C/W</t>
    <phoneticPr fontId="2" type="noConversion"/>
  </si>
  <si>
    <t>W/C</t>
  </si>
  <si>
    <t>W/W</t>
  </si>
  <si>
    <t>mArtemis</t>
    <phoneticPr fontId="2" type="noConversion"/>
  </si>
  <si>
    <t>mATR</t>
    <phoneticPr fontId="2" type="noConversion"/>
  </si>
  <si>
    <t>mATM</t>
    <phoneticPr fontId="2" type="noConversion"/>
  </si>
  <si>
    <t>mMCM8</t>
    <phoneticPr fontId="2" type="noConversion"/>
  </si>
  <si>
    <t>mPIF1</t>
  </si>
  <si>
    <t>mKu80</t>
    <phoneticPr fontId="2" type="noConversion"/>
  </si>
  <si>
    <t>mBGN#1</t>
  </si>
  <si>
    <t>mCola1#1</t>
  </si>
  <si>
    <t>mCola1#2</t>
  </si>
  <si>
    <t>mMDC1#1</t>
  </si>
  <si>
    <t>mBGN#2</t>
  </si>
  <si>
    <t>mMDC1#2</t>
  </si>
  <si>
    <t>mMDC1#3</t>
  </si>
  <si>
    <t>hp53#1</t>
  </si>
  <si>
    <t>hp53#2</t>
  </si>
  <si>
    <t>m53BP1</t>
  </si>
  <si>
    <t>mBGN#3</t>
  </si>
  <si>
    <t>mNBS1#2</t>
  </si>
  <si>
    <t>mNBS1#1</t>
  </si>
  <si>
    <t>mCola1#3</t>
  </si>
  <si>
    <t>mCola1#4</t>
  </si>
  <si>
    <t>mMDC1#4</t>
  </si>
  <si>
    <t>mCola1#5</t>
  </si>
  <si>
    <t>hHPRT#1</t>
  </si>
  <si>
    <t>hHPRT#2</t>
  </si>
  <si>
    <t>hHPRT#3</t>
  </si>
  <si>
    <t>hHPRT#4</t>
  </si>
  <si>
    <t>hHPRT#5</t>
  </si>
  <si>
    <t>hHPRT#6</t>
  </si>
  <si>
    <t>hHPRT#7</t>
  </si>
  <si>
    <t>hHPRT#8</t>
  </si>
  <si>
    <t>hHPRT#9</t>
  </si>
  <si>
    <t>hHPRT#10</t>
  </si>
  <si>
    <t>hp53#3</t>
  </si>
  <si>
    <t>mMDC1#5</t>
  </si>
  <si>
    <t>mRosa26#1</t>
  </si>
  <si>
    <t>mRosa26#2</t>
  </si>
  <si>
    <t>msGEJ#1</t>
  </si>
  <si>
    <t>msGEJ#2</t>
  </si>
  <si>
    <t>mBGN#4</t>
  </si>
  <si>
    <t>mBGN#5</t>
  </si>
  <si>
    <t>mBGN#6</t>
  </si>
  <si>
    <t>mBGN#7</t>
  </si>
  <si>
    <t>mBGN#8</t>
  </si>
  <si>
    <t>mBGN#9</t>
  </si>
  <si>
    <t>mBGN#10</t>
  </si>
  <si>
    <t>mBGN#11</t>
  </si>
  <si>
    <t>mBGN#12</t>
  </si>
  <si>
    <t>Edited</t>
  </si>
  <si>
    <t>Total</t>
  </si>
  <si>
    <t>–</t>
  </si>
  <si>
    <t>Genome sites</t>
  </si>
  <si>
    <t>mLDHA</t>
  </si>
  <si>
    <t>Table S1. The frequencies of accurate NHEJ in repair of Cas9-induced DSBs</t>
  </si>
  <si>
    <t>Group I</t>
  </si>
  <si>
    <t>Group I%</t>
  </si>
  <si>
    <t>#</t>
  </si>
  <si>
    <t>Edited%</t>
    <phoneticPr fontId="2" type="noConversion"/>
  </si>
  <si>
    <t>I-Del</t>
  </si>
  <si>
    <t>I-Ins</t>
  </si>
  <si>
    <t>I-InDel</t>
  </si>
  <si>
    <t>I-Del%</t>
  </si>
  <si>
    <t>I-Ins%</t>
  </si>
  <si>
    <t>I-InDel%</t>
  </si>
  <si>
    <t>Cell lines</t>
  </si>
  <si>
    <t>HEK293</t>
  </si>
  <si>
    <t>mouse embryonic stem cells</t>
  </si>
  <si>
    <t>U2OS</t>
  </si>
  <si>
    <r>
      <t xml:space="preserve">Table S2. Top 5 Group I NHEJ events in repair of adjacently paired DSBs induced by paired Cas9-gRNA. </t>
    </r>
    <r>
      <rPr>
        <sz val="14"/>
        <color theme="1"/>
        <rFont val="Times New Roman"/>
        <family val="1"/>
      </rPr>
      <t>Note: PAMs are indicated in red and underlined, accurate NHEJ in blue and insertions in red.</t>
    </r>
  </si>
  <si>
    <t>Target DNA Sequence</t>
  </si>
  <si>
    <t>Indel Type</t>
  </si>
  <si>
    <t>% (vs.Group I)</t>
  </si>
  <si>
    <t>Reads</t>
  </si>
  <si>
    <t>mATR</t>
    <phoneticPr fontId="6" type="noConversion"/>
  </si>
  <si>
    <r>
      <t>AAAAGAAATGCAGTGGGTGAGGTTATG | GAA</t>
    </r>
    <r>
      <rPr>
        <u/>
        <sz val="14"/>
        <color rgb="FFFF0000"/>
        <rFont val="Courier New"/>
        <family val="3"/>
      </rPr>
      <t>TGG</t>
    </r>
    <r>
      <rPr>
        <sz val="14"/>
        <rFont val="Courier New"/>
        <family val="3"/>
      </rPr>
      <t>CCAGTGGTTGTTAGTCGGTTTTTAAGCCGATTGGATGAAC | ATA</t>
    </r>
    <r>
      <rPr>
        <u/>
        <sz val="14"/>
        <color rgb="FFFF0000"/>
        <rFont val="Courier New"/>
        <family val="3"/>
      </rPr>
      <t>TGG</t>
    </r>
    <r>
      <rPr>
        <sz val="14"/>
        <rFont val="Courier New"/>
        <family val="3"/>
      </rPr>
      <t>GATGTTTACAGCCAGCTCCTTT</t>
    </r>
  </si>
  <si>
    <t>Template</t>
  </si>
  <si>
    <t>W/W</t>
    <phoneticPr fontId="6" type="noConversion"/>
  </si>
  <si>
    <r>
      <t>AAAAGAAATGCAGTGGGTGAGGTTATG | ---------------------------------------------</t>
    </r>
    <r>
      <rPr>
        <sz val="14"/>
        <color rgb="FFFF0000"/>
        <rFont val="Courier New"/>
        <family val="3"/>
      </rPr>
      <t>C</t>
    </r>
    <r>
      <rPr>
        <sz val="14"/>
        <rFont val="Courier New"/>
        <family val="3"/>
      </rPr>
      <t xml:space="preserve"> | ATATGGGATGTTTACAGCCAGCTCCTTT</t>
    </r>
  </si>
  <si>
    <t>templated ins0/1</t>
    <phoneticPr fontId="6" type="noConversion"/>
  </si>
  <si>
    <t>AAAAGAAATGCAGTGGGTGAGGTTATG | ---------------------------------------------- | ATATGGGATGTTTACAGCCAGCTCCTTT</t>
  </si>
  <si>
    <t>accurate</t>
    <phoneticPr fontId="6" type="noConversion"/>
  </si>
  <si>
    <t>AAAAGAAATGCAGTGGGTGAGGT---- | ---------------------------------------------- | -TATGGGATGTTTACAGCCAGCTCCTTT</t>
  </si>
  <si>
    <t>del4/1</t>
    <phoneticPr fontId="6" type="noConversion"/>
  </si>
  <si>
    <t>AAAAGAAATGCAG-------------- | ---------------------------------------------- | ---TGGGATGTTTACAGCCAGCTCCTTT</t>
    <phoneticPr fontId="6" type="noConversion"/>
  </si>
  <si>
    <t>del14/3</t>
    <phoneticPr fontId="6" type="noConversion"/>
  </si>
  <si>
    <t>AAAAGAAATGCAGTGGGTGAGGTT--- | ---------------------------------------------- | ATATGGGATGTTTACAGCCAGCTCCTTT</t>
  </si>
  <si>
    <t>del3/0</t>
    <phoneticPr fontId="6" type="noConversion"/>
  </si>
  <si>
    <t>mArtemis</t>
    <phoneticPr fontId="6" type="noConversion"/>
  </si>
  <si>
    <r>
      <t>GATGAGCTCCTTCCAGGGACAGA | TGG</t>
    </r>
    <r>
      <rPr>
        <u/>
        <sz val="14"/>
        <color rgb="FFFF0000"/>
        <rFont val="Courier New"/>
        <family val="3"/>
      </rPr>
      <t>CGG</t>
    </r>
    <r>
      <rPr>
        <sz val="14"/>
        <color theme="1"/>
        <rFont val="Courier New"/>
        <family val="3"/>
      </rPr>
      <t>AGTATCCAACCATCTCCATTGACCGCTTC | GAC</t>
    </r>
    <r>
      <rPr>
        <u/>
        <sz val="14"/>
        <color rgb="FFFF0000"/>
        <rFont val="Courier New"/>
        <family val="3"/>
      </rPr>
      <t>AGG</t>
    </r>
    <r>
      <rPr>
        <sz val="14"/>
        <color theme="1"/>
        <rFont val="Courier New"/>
        <family val="3"/>
      </rPr>
      <t>GAGAACCTGAAAGCC</t>
    </r>
  </si>
  <si>
    <t>GATGAGCTCCTTCCAGGGACAGA | ----------------------------------- | GACAGGGAGAACCTGAAAGCC</t>
    <phoneticPr fontId="6" type="noConversion"/>
  </si>
  <si>
    <r>
      <t>GATGAGCTCCTTCCAGGGACAGA | ----------------------------------</t>
    </r>
    <r>
      <rPr>
        <sz val="14"/>
        <color rgb="FFFF0000"/>
        <rFont val="Courier New"/>
        <family val="3"/>
      </rPr>
      <t>C</t>
    </r>
    <r>
      <rPr>
        <sz val="14"/>
        <color theme="1"/>
        <rFont val="Courier New"/>
        <family val="3"/>
      </rPr>
      <t xml:space="preserve"> | GACAGGGAGAACCTGAAAGCC</t>
    </r>
  </si>
  <si>
    <t xml:space="preserve"> templated ins0/1</t>
    <phoneticPr fontId="6" type="noConversion"/>
  </si>
  <si>
    <t>GATGAGCTCCTTCCAGG------ | ----------------------------------- | GACAGGGAGAACCTGAAAGCC</t>
    <phoneticPr fontId="6" type="noConversion"/>
  </si>
  <si>
    <t>del6/0</t>
    <phoneticPr fontId="6" type="noConversion"/>
  </si>
  <si>
    <t>GATGAGCTCCTTCCAGGGACA-- | ----------------------------------- | GACAGGGAGAACCTGAAAGCC</t>
    <phoneticPr fontId="6" type="noConversion"/>
  </si>
  <si>
    <t>del2/0</t>
    <phoneticPr fontId="6" type="noConversion"/>
  </si>
  <si>
    <t>GATGAGCTCCTTC---------- | ----------------------------------- | --CAGGGAGAACCTGAAAGCC</t>
    <phoneticPr fontId="6" type="noConversion"/>
  </si>
  <si>
    <t>del10/2</t>
    <phoneticPr fontId="6" type="noConversion"/>
  </si>
  <si>
    <r>
      <t>GGAGGTGGAGAAGCCAGGC | TGATGGCAGAAGACGACGAAGAGGAACAGAGCTTCTTTTCAGCTCCCGGAA</t>
    </r>
    <r>
      <rPr>
        <u/>
        <sz val="14"/>
        <color rgb="FFFF0000"/>
        <rFont val="Courier New"/>
        <family val="3"/>
      </rPr>
      <t>CCT</t>
    </r>
    <r>
      <rPr>
        <sz val="14"/>
        <color theme="1"/>
        <rFont val="Courier New"/>
        <family val="3"/>
      </rPr>
      <t>GCG | TTGTTGATGTAGGAATAACGA</t>
    </r>
  </si>
  <si>
    <t>C/C</t>
    <phoneticPr fontId="6" type="noConversion"/>
  </si>
  <si>
    <r>
      <t>GGAGGTGGAGAAG</t>
    </r>
    <r>
      <rPr>
        <u/>
        <sz val="14"/>
        <color rgb="FFFF0000"/>
        <rFont val="Courier New"/>
        <family val="3"/>
      </rPr>
      <t>CCA</t>
    </r>
    <r>
      <rPr>
        <sz val="14"/>
        <color theme="1"/>
        <rFont val="Courier New"/>
        <family val="3"/>
      </rPr>
      <t xml:space="preserve">GGC | </t>
    </r>
    <r>
      <rPr>
        <sz val="14"/>
        <color rgb="FFFF0000"/>
        <rFont val="Courier New"/>
        <family val="3"/>
      </rPr>
      <t>T</t>
    </r>
    <r>
      <rPr>
        <sz val="14"/>
        <color theme="1"/>
        <rFont val="Courier New"/>
        <family val="3"/>
      </rPr>
      <t>-------------------------------------------------------- | TTGTTGATGTAGGAATAACGA</t>
    </r>
  </si>
  <si>
    <t xml:space="preserve"> templated ins1/0</t>
    <phoneticPr fontId="6" type="noConversion"/>
  </si>
  <si>
    <t>GGAGGTGGAGAAGCCAGGC | --------------------------------------------------------- | TTGTTGATGTAGGAATAACGA</t>
    <phoneticPr fontId="6" type="noConversion"/>
  </si>
  <si>
    <t>GGAGGTGGAGAAGCCAG-- | --------------------------------------------------------- | TTGTTGATGTAGGAATAACGA</t>
    <phoneticPr fontId="6" type="noConversion"/>
  </si>
  <si>
    <t>GGAGGTGGAGAAGCC---- | --------------------------------------------------------- | TTGTTGATGTAGGAATAACGA</t>
    <phoneticPr fontId="6" type="noConversion"/>
  </si>
  <si>
    <t>del4/0</t>
    <phoneticPr fontId="6" type="noConversion"/>
  </si>
  <si>
    <t>GGAGGTGGAGAAGCCAGGC | --------------------------------------------------------- | -TGTTGATGTAGGAATAACGA</t>
    <phoneticPr fontId="6" type="noConversion"/>
  </si>
  <si>
    <t>del0/1</t>
    <phoneticPr fontId="6" type="noConversion"/>
  </si>
  <si>
    <r>
      <t>TTTTGGCCGGCGTGGAGTACGT | TGT</t>
    </r>
    <r>
      <rPr>
        <u/>
        <sz val="14"/>
        <color rgb="FFFF0000"/>
        <rFont val="Courier New"/>
        <family val="3"/>
      </rPr>
      <t>TGG</t>
    </r>
    <r>
      <rPr>
        <sz val="14"/>
        <color theme="1"/>
        <rFont val="Courier New"/>
        <family val="3"/>
      </rPr>
      <t>GAGGAAAAACTGTGGCATTCTGATTGAAAATGATCAGTCAATCAGTCGAAA</t>
    </r>
    <r>
      <rPr>
        <u/>
        <sz val="14"/>
        <color rgb="FFFF0000"/>
        <rFont val="Courier New"/>
        <family val="3"/>
      </rPr>
      <t>CCA</t>
    </r>
    <r>
      <rPr>
        <sz val="14"/>
        <color theme="1"/>
        <rFont val="Courier New"/>
        <family val="3"/>
      </rPr>
      <t>TGC | TGTCTTAACAGTAAACTTCCCTGT</t>
    </r>
  </si>
  <si>
    <t>W/C</t>
    <phoneticPr fontId="6" type="noConversion"/>
  </si>
  <si>
    <t>TTTTGGCCGGCGTGGAGTACGT | --------------------------------------------------------------- | TGTCTTAACAGTAAACTTCCCTGT</t>
    <phoneticPr fontId="6" type="noConversion"/>
  </si>
  <si>
    <t>TTTTGGCCGGCGTGGAGTACG- | --------------------------------------------------------------- | TGTCTTAACAGTAAACTTCCCTGT</t>
    <phoneticPr fontId="6" type="noConversion"/>
  </si>
  <si>
    <t>del1/0</t>
    <phoneticPr fontId="6" type="noConversion"/>
  </si>
  <si>
    <r>
      <t xml:space="preserve">TTTTGGCCGGCGTGGAGTAC-- | --------------------------------------------------------------- | </t>
    </r>
    <r>
      <rPr>
        <sz val="14"/>
        <color rgb="FFFF0000"/>
        <rFont val="Courier New"/>
        <family val="3"/>
      </rPr>
      <t>C</t>
    </r>
    <r>
      <rPr>
        <sz val="14"/>
        <color theme="1"/>
        <rFont val="Courier New"/>
        <family val="3"/>
      </rPr>
      <t>GTCTTAACAGTAAACTTCCCTGT</t>
    </r>
  </si>
  <si>
    <t>del2/1ins0/1</t>
    <phoneticPr fontId="6" type="noConversion"/>
  </si>
  <si>
    <t>TTTTGGCCGGCGTGGAGTA--- | --------------------------------------------------------------- | TGTCTTAACAGTAAACTTCCCTGT</t>
    <phoneticPr fontId="6" type="noConversion"/>
  </si>
  <si>
    <t>TTTTGGCCGGCGTGGA------ | --------------------------------------------------------------- | -GTCTTAACAGTAAACTTCCCTGT</t>
    <phoneticPr fontId="6" type="noConversion"/>
  </si>
  <si>
    <t>del6/1</t>
    <phoneticPr fontId="6" type="noConversion"/>
  </si>
  <si>
    <r>
      <t>GCCAGGTTCTGGAAGAAGA | TGC</t>
    </r>
    <r>
      <rPr>
        <u/>
        <sz val="14"/>
        <color rgb="FFFF0000"/>
        <rFont val="Courier New"/>
        <family val="3"/>
      </rPr>
      <t>AGG</t>
    </r>
    <r>
      <rPr>
        <sz val="14"/>
        <color theme="1"/>
        <rFont val="Courier New"/>
        <family val="3"/>
      </rPr>
      <t>CTCTCACTTCAGCGTGCTATCTCGACA</t>
    </r>
    <r>
      <rPr>
        <u/>
        <sz val="14"/>
        <color rgb="FFFF0000"/>
        <rFont val="Courier New"/>
        <family val="3"/>
      </rPr>
      <t>CCT</t>
    </r>
    <r>
      <rPr>
        <sz val="14"/>
        <color theme="1"/>
        <rFont val="Courier New"/>
        <family val="3"/>
      </rPr>
      <t>TCC | TAATCTGCAGATGCACAA</t>
    </r>
  </si>
  <si>
    <t>GCCAGGTTCTGGAAGAAGA | --------------------------------------- | TAATCTGCAGATGCACAAA</t>
    <phoneticPr fontId="6" type="noConversion"/>
  </si>
  <si>
    <t>GCCAGGTTCTGGAAGAAGA | --------------------------------------- | -AATCTGCAGATGCACAAA</t>
    <phoneticPr fontId="6" type="noConversion"/>
  </si>
  <si>
    <t>GCCAGGTTCTGGA------ | --------------------------------------- | --------AGATGCACAAA</t>
    <phoneticPr fontId="6" type="noConversion"/>
  </si>
  <si>
    <t>del6/8</t>
    <phoneticPr fontId="6" type="noConversion"/>
  </si>
  <si>
    <t>GCCAGGT------------ | --------------------------------------- | ---TCTGCAGATGCACAAA</t>
    <phoneticPr fontId="6" type="noConversion"/>
  </si>
  <si>
    <t>del12/3</t>
    <phoneticPr fontId="6" type="noConversion"/>
  </si>
  <si>
    <r>
      <t xml:space="preserve">GCCAGGTTCTGGAAGAAGA | </t>
    </r>
    <r>
      <rPr>
        <sz val="14"/>
        <color rgb="FFFF0000"/>
        <rFont val="Courier New"/>
        <family val="3"/>
      </rPr>
      <t>T</t>
    </r>
    <r>
      <rPr>
        <sz val="14"/>
        <color theme="1"/>
        <rFont val="Courier New"/>
        <family val="3"/>
      </rPr>
      <t>-------------------------------------- | TAATCTGCAGATGCACAAA</t>
    </r>
  </si>
  <si>
    <r>
      <t>GAGCTGAGT</t>
    </r>
    <r>
      <rPr>
        <u/>
        <sz val="14"/>
        <color rgb="FFFF0000"/>
        <rFont val="Courier New"/>
        <family val="3"/>
      </rPr>
      <t>CCT</t>
    </r>
    <r>
      <rPr>
        <sz val="14"/>
        <color theme="1"/>
        <rFont val="Courier New"/>
        <family val="3"/>
      </rPr>
      <t>GGA | GGGCAACCTCGCAAGCGCCAGGCCCTGCGCG</t>
    </r>
    <r>
      <rPr>
        <u/>
        <sz val="14"/>
        <color rgb="FFFF0000"/>
        <rFont val="Courier New"/>
        <family val="3"/>
      </rPr>
      <t>CCG</t>
    </r>
    <r>
      <rPr>
        <sz val="14"/>
        <color theme="1"/>
        <rFont val="Courier New"/>
        <family val="3"/>
      </rPr>
      <t>CAG | AGCTGAGCCTAGGTCGAA</t>
    </r>
  </si>
  <si>
    <t>GAGCTGAGTCCTGGA | ------------------------------------- | AGCTGAGCCTAGGTCGAA</t>
    <phoneticPr fontId="6" type="noConversion"/>
  </si>
  <si>
    <r>
      <t xml:space="preserve">GAGCTGAGTCCTGGA | </t>
    </r>
    <r>
      <rPr>
        <sz val="14"/>
        <color rgb="FFFF0000"/>
        <rFont val="Courier New"/>
        <family val="3"/>
      </rPr>
      <t>G</t>
    </r>
    <r>
      <rPr>
        <sz val="14"/>
        <color theme="1"/>
        <rFont val="Courier New"/>
        <family val="3"/>
      </rPr>
      <t>------------------------------------ | AGCTGAGCCTAGGTCGAA</t>
    </r>
  </si>
  <si>
    <t>GAGCTGAGTCCTGG- | ------------------------------------- | AGCTGAGCCTAGGTCGAA</t>
    <phoneticPr fontId="6" type="noConversion"/>
  </si>
  <si>
    <r>
      <t xml:space="preserve">GAGCTGAGTCCTGGA | </t>
    </r>
    <r>
      <rPr>
        <sz val="14"/>
        <color rgb="FFFF0000"/>
        <rFont val="Courier New"/>
        <family val="3"/>
      </rPr>
      <t>GG</t>
    </r>
    <r>
      <rPr>
        <sz val="14"/>
        <color theme="1"/>
        <rFont val="Courier New"/>
        <family val="3"/>
      </rPr>
      <t>----------------------------------- | AGCTGAGCCTAGGTCGAA</t>
    </r>
  </si>
  <si>
    <t xml:space="preserve"> templated ins2/0</t>
    <phoneticPr fontId="6" type="noConversion"/>
  </si>
  <si>
    <r>
      <t xml:space="preserve">GAGCTGAGTCCTGGA | </t>
    </r>
    <r>
      <rPr>
        <sz val="14"/>
        <color rgb="FFFF0000"/>
        <rFont val="Courier New"/>
        <family val="3"/>
      </rPr>
      <t>G</t>
    </r>
    <r>
      <rPr>
        <sz val="14"/>
        <color theme="1"/>
        <rFont val="Courier New"/>
        <family val="3"/>
      </rPr>
      <t>------------------------------------ | -GCTGAGCCTAGGTCGAA</t>
    </r>
  </si>
  <si>
    <t>del0/1 templated ins1/0</t>
    <phoneticPr fontId="6" type="noConversion"/>
  </si>
  <si>
    <t>mMCM8</t>
    <phoneticPr fontId="6" type="noConversion"/>
  </si>
  <si>
    <r>
      <t>TTATAGAGGCAGAGGTTTTGG | ACG</t>
    </r>
    <r>
      <rPr>
        <u/>
        <sz val="14"/>
        <color rgb="FFFF0000"/>
        <rFont val="Courier New"/>
        <family val="3"/>
      </rPr>
      <t>AGG</t>
    </r>
    <r>
      <rPr>
        <sz val="14"/>
        <color theme="1"/>
        <rFont val="Courier New"/>
        <family val="3"/>
      </rPr>
      <t>AAGATTCCAAAGCTGGAAAAGAGGAAGAGGTGGTGGGAACTTCTCAGGA | AGG</t>
    </r>
    <r>
      <rPr>
        <u/>
        <sz val="14"/>
        <color rgb="FFFF0000"/>
        <rFont val="Courier New"/>
        <family val="3"/>
      </rPr>
      <t>TGG</t>
    </r>
    <r>
      <rPr>
        <sz val="14"/>
        <color theme="1"/>
        <rFont val="Courier New"/>
        <family val="3"/>
      </rPr>
      <t>AGAGAAAGAGAAAA</t>
    </r>
  </si>
  <si>
    <t>TTATAGAGGCAGAGGTTTTGG | ------------------------------------------------------- | AGGTGGAGAGAAAGAGAAAA</t>
    <phoneticPr fontId="6" type="noConversion"/>
  </si>
  <si>
    <t>TTATAGAGGCAG--------- | ------------------------------------------------------- | AGGTGGAGAGAAAGAGAAAA</t>
    <phoneticPr fontId="6" type="noConversion"/>
  </si>
  <si>
    <t>del9/0</t>
    <phoneticPr fontId="6" type="noConversion"/>
  </si>
  <si>
    <t>TTATAGAGGCAGAGGTTTTG- | ------------------------------------------------------- | AGGTGGAGAGAAAGAGAAAA</t>
    <phoneticPr fontId="6" type="noConversion"/>
  </si>
  <si>
    <t>TTATAGAGGCAGAGGTTTT-- | ------------------------------------------------------- | -GGTGGAGAGAAAGAGAAAA</t>
    <phoneticPr fontId="6" type="noConversion"/>
  </si>
  <si>
    <t>del2/1</t>
    <phoneticPr fontId="6" type="noConversion"/>
  </si>
  <si>
    <r>
      <t xml:space="preserve">TTATAGAGGCAGAGGTTTTGG | </t>
    </r>
    <r>
      <rPr>
        <sz val="14"/>
        <color rgb="FFFF0000"/>
        <rFont val="Courier New"/>
        <family val="3"/>
      </rPr>
      <t>A</t>
    </r>
    <r>
      <rPr>
        <sz val="14"/>
        <color theme="1"/>
        <rFont val="Courier New"/>
        <family val="3"/>
      </rPr>
      <t>------------------------------------------------------ | AGGTGGAGAGAAAGAGAAAA</t>
    </r>
  </si>
  <si>
    <t>hATM#1</t>
    <phoneticPr fontId="6" type="noConversion"/>
  </si>
  <si>
    <r>
      <t>TCCTGCAAGTTTA</t>
    </r>
    <r>
      <rPr>
        <u/>
        <sz val="14"/>
        <color rgb="FFFF0000"/>
        <rFont val="Courier New"/>
        <family val="3"/>
      </rPr>
      <t>CCT</t>
    </r>
    <r>
      <rPr>
        <sz val="14"/>
        <color theme="1"/>
        <rFont val="Courier New"/>
        <family val="3"/>
      </rPr>
      <t>AAC | TGTGAGCTGTCTCCATTACTGATGATACTATCTCAGCTTCTACCCCAACAGCGACATGGGGAACGTACACCATATGTGTTACGATG</t>
    </r>
    <r>
      <rPr>
        <u/>
        <sz val="14"/>
        <color rgb="FFFF0000"/>
        <rFont val="Courier New"/>
        <family val="3"/>
      </rPr>
      <t>CCT</t>
    </r>
    <r>
      <rPr>
        <sz val="14"/>
        <color theme="1"/>
        <rFont val="Courier New"/>
        <family val="3"/>
      </rPr>
      <t>TAC | GGAAGTTGCATT</t>
    </r>
  </si>
  <si>
    <r>
      <t xml:space="preserve">TCCTGCAAGTTTACCTAAC | </t>
    </r>
    <r>
      <rPr>
        <sz val="14"/>
        <color rgb="FFFF0000"/>
        <rFont val="Courier New"/>
        <family val="3"/>
      </rPr>
      <t>T</t>
    </r>
    <r>
      <rPr>
        <sz val="14"/>
        <color theme="1"/>
        <rFont val="Courier New"/>
        <family val="3"/>
      </rPr>
      <t>------------------------------------------------------------------------------------------- | GGAAGTTGCATT</t>
    </r>
  </si>
  <si>
    <t>TCCTGCAAGTTTACCTAAC | -------------------------------------------------------------------------------------------- | GGAAGTTGCATT</t>
  </si>
  <si>
    <t>TCCTGC------------- | -------------------------------------------------------------------------------------------- | --AAGTTGCATT</t>
  </si>
  <si>
    <t>del13/2</t>
    <phoneticPr fontId="6" type="noConversion"/>
  </si>
  <si>
    <t>TCCTGCAAGTTTACCTAAC | -------------------------------------------------------------------------------------------- | -GAAGTTGCATT</t>
  </si>
  <si>
    <t>TCC---------------- | -------------------------------------------------------------------------------------------- | ------TGCATT</t>
  </si>
  <si>
    <t>del16/6</t>
    <phoneticPr fontId="6" type="noConversion"/>
  </si>
  <si>
    <r>
      <t>GATCATGGAAAGCA</t>
    </r>
    <r>
      <rPr>
        <sz val="14"/>
        <color rgb="FFFF0000"/>
        <rFont val="Courier New"/>
        <family val="3"/>
      </rPr>
      <t>CCC</t>
    </r>
    <r>
      <rPr>
        <sz val="14"/>
        <color theme="1"/>
        <rFont val="Courier New"/>
        <family val="3"/>
      </rPr>
      <t>AGG | TGATTGACTGGGATGCTGAAGAAGAGGAAGAGACAGAACTATCCAGTGGCTC | CTT</t>
    </r>
    <r>
      <rPr>
        <sz val="14"/>
        <color rgb="FFFF0000"/>
        <rFont val="Courier New"/>
        <family val="3"/>
      </rPr>
      <t>GGG</t>
    </r>
    <r>
      <rPr>
        <sz val="14"/>
        <color theme="1"/>
        <rFont val="Courier New"/>
        <family val="3"/>
      </rPr>
      <t>GTATAGTGTGGAG</t>
    </r>
  </si>
  <si>
    <t>C/W</t>
    <phoneticPr fontId="6" type="noConversion"/>
  </si>
  <si>
    <t>GATCATGGAAAGCACCCAGG | ---------------------------------------------------- | CTTGGGGTATAGTGTGGAG</t>
    <phoneticPr fontId="6" type="noConversion"/>
  </si>
  <si>
    <t>GATCATGGAAAGCACCCA-- | ---------------------------------------------------- | -----GGTATAGTGTGGAG</t>
    <phoneticPr fontId="6" type="noConversion"/>
  </si>
  <si>
    <t>del2/5</t>
    <phoneticPr fontId="6" type="noConversion"/>
  </si>
  <si>
    <t>GATCATGGAAAGCACCCA-- | ---------------------------------------------------- | ---GGGGTATAGTGTGGAG</t>
    <phoneticPr fontId="6" type="noConversion"/>
  </si>
  <si>
    <t>del2/3</t>
    <phoneticPr fontId="6" type="noConversion"/>
  </si>
  <si>
    <r>
      <t xml:space="preserve">GATCATGGAAAGCACCCAGG | </t>
    </r>
    <r>
      <rPr>
        <sz val="14"/>
        <color rgb="FFFF0000"/>
        <rFont val="Courier New"/>
        <family val="3"/>
      </rPr>
      <t>T</t>
    </r>
    <r>
      <rPr>
        <sz val="14"/>
        <color theme="1"/>
        <rFont val="Courier New"/>
        <family val="3"/>
      </rPr>
      <t>--------------------------------------------------- | CTTGGGGTATAGTGTGGAG</t>
    </r>
  </si>
  <si>
    <t>GATCATGGAAAGCACCCA-- | ---------------------------------------------------- | ----GGGTATAGTGTGGAG</t>
    <phoneticPr fontId="6" type="noConversion"/>
  </si>
  <si>
    <t>del2/4</t>
    <phoneticPr fontId="6" type="noConversion"/>
  </si>
  <si>
    <r>
      <t>TACAGATCATGGAAAGCA | CCC</t>
    </r>
    <r>
      <rPr>
        <u/>
        <sz val="14"/>
        <color rgb="FFFF0000"/>
        <rFont val="Courier New"/>
        <family val="3"/>
      </rPr>
      <t>AGG</t>
    </r>
    <r>
      <rPr>
        <sz val="14"/>
        <color theme="1"/>
        <rFont val="Courier New"/>
        <family val="3"/>
      </rPr>
      <t>TGATTGACTGGGATGCTGAAGAAGAGGAAGAGACAGAACTATCCAGTGGCTCCTTGGGGTATA | GTG</t>
    </r>
    <r>
      <rPr>
        <u/>
        <sz val="14"/>
        <color rgb="FFFF0000"/>
        <rFont val="Courier New"/>
        <family val="3"/>
      </rPr>
      <t>TGG</t>
    </r>
    <r>
      <rPr>
        <sz val="14"/>
        <color theme="1"/>
        <rFont val="Courier New"/>
        <family val="3"/>
      </rPr>
      <t>AGCCTATAGGGC</t>
    </r>
  </si>
  <si>
    <t>TACAGATCATGGAAAGCA | --------------------------------------------------------------------- | GTGTGGAGCCTATAGGGC</t>
    <phoneticPr fontId="6" type="noConversion"/>
  </si>
  <si>
    <r>
      <t>TACAGATCATGGAAAGCA | --------------------------------------------------------------------</t>
    </r>
    <r>
      <rPr>
        <sz val="14"/>
        <color rgb="FFFF0000"/>
        <rFont val="Courier New"/>
        <family val="3"/>
      </rPr>
      <t>A</t>
    </r>
    <r>
      <rPr>
        <sz val="14"/>
        <color theme="1"/>
        <rFont val="Courier New"/>
        <family val="3"/>
      </rPr>
      <t xml:space="preserve"> | GTGTGGAGCCTATAGGGC</t>
    </r>
  </si>
  <si>
    <t>TACAGATCA--------- | --------------------------------------------------------------------- | ---TGGAGCCTATAGGGC</t>
    <phoneticPr fontId="6" type="noConversion"/>
  </si>
  <si>
    <t>del9/3</t>
    <phoneticPr fontId="6" type="noConversion"/>
  </si>
  <si>
    <r>
      <t>TACAGATCATGGAAAGCA | -------------------------------------------------------------------</t>
    </r>
    <r>
      <rPr>
        <sz val="14"/>
        <color rgb="FFFF0000"/>
        <rFont val="Courier New"/>
        <family val="3"/>
      </rPr>
      <t>TA</t>
    </r>
    <r>
      <rPr>
        <sz val="14"/>
        <color theme="1"/>
        <rFont val="Courier New"/>
        <family val="3"/>
      </rPr>
      <t xml:space="preserve"> | GTGTGGAGCCTATAGGGC</t>
    </r>
  </si>
  <si>
    <t xml:space="preserve"> templated ins0/2</t>
    <phoneticPr fontId="6" type="noConversion"/>
  </si>
  <si>
    <t>TACAGATCATGGAA---- | --------------------------------------------------------------------- | ------AGCCTATAGGGC</t>
    <phoneticPr fontId="6" type="noConversion"/>
  </si>
  <si>
    <t>del4/6</t>
    <phoneticPr fontId="6" type="noConversion"/>
  </si>
  <si>
    <r>
      <t>AGATCATGGAAAGCA | CCC</t>
    </r>
    <r>
      <rPr>
        <u/>
        <sz val="14"/>
        <color rgb="FFFF0000"/>
        <rFont val="Courier New"/>
        <family val="3"/>
      </rPr>
      <t>AGG</t>
    </r>
    <r>
      <rPr>
        <sz val="14"/>
        <color theme="1"/>
        <rFont val="Courier New"/>
        <family val="3"/>
      </rPr>
      <t>TGATTGACTGGGATGCTGAAGAAGAGGAAGAGACAGAACTATCCAGTGGCTCCTTGGGGTATAGTGTGGAG</t>
    </r>
    <r>
      <rPr>
        <u/>
        <sz val="14"/>
        <color rgb="FFFF0000"/>
        <rFont val="Courier New"/>
        <family val="3"/>
      </rPr>
      <t>CCT</t>
    </r>
    <r>
      <rPr>
        <sz val="14"/>
        <color theme="1"/>
        <rFont val="Courier New"/>
        <family val="3"/>
      </rPr>
      <t>ATA | GGGCAGCTACGTCTCTTCAGTGGAACTCA</t>
    </r>
  </si>
  <si>
    <t>AGATCATGGAAAGCA | ----------------------------------------------------------------------------------- | GGGCAGCTACGTCTCTTCAGTGGAACTCA</t>
  </si>
  <si>
    <t>AGATCATGGAAAGC- | ----------------------------------------------------------------------------------- | GGGCAGCTACGTCTCTTCAGTGGAACTCA</t>
  </si>
  <si>
    <t>AGATCATGGAAA--- | ----------------------------------------------------------------------------------- | --GCAGCTACGTCTCTTCAGTGGAACTCA</t>
  </si>
  <si>
    <t>del3/2</t>
    <phoneticPr fontId="6" type="noConversion"/>
  </si>
  <si>
    <t>AGATCATGGAA---- | ----------------------------------------------------------------------------------- | ----AGCTACGTCTCTTCAGTGGAACTCA</t>
    <phoneticPr fontId="6" type="noConversion"/>
  </si>
  <si>
    <t>del4/4</t>
    <phoneticPr fontId="6" type="noConversion"/>
  </si>
  <si>
    <t>AGA------------ | ----------------------------------------------------------------------------------- | --------------------------TCA</t>
  </si>
  <si>
    <t>del12/26</t>
    <phoneticPr fontId="6" type="noConversion"/>
  </si>
  <si>
    <r>
      <t>ATGGAAAGCA</t>
    </r>
    <r>
      <rPr>
        <u/>
        <sz val="14"/>
        <color rgb="FFFF0000"/>
        <rFont val="Courier New"/>
        <family val="3"/>
      </rPr>
      <t>CCC</t>
    </r>
    <r>
      <rPr>
        <sz val="14"/>
        <color theme="1"/>
        <rFont val="Courier New"/>
        <family val="3"/>
      </rPr>
      <t>AGG | TGATTGACTGGGATGCTGAAGAAGAGGAAGAGACAGAACTATCCAGTGGCTCCTTGGGGTATA | GTG</t>
    </r>
    <r>
      <rPr>
        <u/>
        <sz val="14"/>
        <color rgb="FFFF0000"/>
        <rFont val="Courier New"/>
        <family val="3"/>
      </rPr>
      <t>TGG</t>
    </r>
    <r>
      <rPr>
        <sz val="14"/>
        <color theme="1"/>
        <rFont val="Courier New"/>
        <family val="3"/>
      </rPr>
      <t>AGCCTATAGGG</t>
    </r>
  </si>
  <si>
    <r>
      <t>ATGGAAAGCACCCAGG | --------------------------------------------------------------</t>
    </r>
    <r>
      <rPr>
        <sz val="14"/>
        <color rgb="FFFF0000"/>
        <rFont val="Courier New"/>
        <family val="3"/>
      </rPr>
      <t>A</t>
    </r>
    <r>
      <rPr>
        <sz val="14"/>
        <color theme="1"/>
        <rFont val="Courier New"/>
        <family val="3"/>
      </rPr>
      <t xml:space="preserve"> | GTGTGGAGCCTATAGGG</t>
    </r>
  </si>
  <si>
    <r>
      <t xml:space="preserve">ATGGAAAGCACCCAGG | </t>
    </r>
    <r>
      <rPr>
        <sz val="14"/>
        <color rgb="FFFF0000"/>
        <rFont val="Courier New"/>
        <family val="3"/>
      </rPr>
      <t>T</t>
    </r>
    <r>
      <rPr>
        <sz val="14"/>
        <color theme="1"/>
        <rFont val="Courier New"/>
        <family val="3"/>
      </rPr>
      <t>-------------------------------------------------------------</t>
    </r>
    <r>
      <rPr>
        <sz val="14"/>
        <color rgb="FFFF0000"/>
        <rFont val="Courier New"/>
        <family val="3"/>
      </rPr>
      <t>A</t>
    </r>
    <r>
      <rPr>
        <sz val="14"/>
        <color theme="1"/>
        <rFont val="Courier New"/>
        <family val="3"/>
      </rPr>
      <t xml:space="preserve"> | GTGTGGAGCCTATAGGG</t>
    </r>
  </si>
  <si>
    <t xml:space="preserve"> templated ins1/1</t>
    <phoneticPr fontId="6" type="noConversion"/>
  </si>
  <si>
    <t>ATGGAAAGCACCCAGG | --------------------------------------------------------------- | GTGTGGAGCCTATAGGG</t>
    <phoneticPr fontId="6" type="noConversion"/>
  </si>
  <si>
    <t>ATGGAAAGCACCCA-- | --------------------------------------------------------------- | ----GGAGCCTATAGGG</t>
    <phoneticPr fontId="6" type="noConversion"/>
  </si>
  <si>
    <r>
      <t xml:space="preserve">ATGGAAAGCACCCAGG | </t>
    </r>
    <r>
      <rPr>
        <sz val="14"/>
        <color rgb="FFFF0000"/>
        <rFont val="Courier New"/>
        <family val="3"/>
      </rPr>
      <t>T</t>
    </r>
    <r>
      <rPr>
        <sz val="14"/>
        <color theme="1"/>
        <rFont val="Courier New"/>
        <family val="3"/>
      </rPr>
      <t>-------------------------------------------------------------- | GTGTGGAGCCTATAGGG</t>
    </r>
  </si>
  <si>
    <r>
      <t>TGGAAAGCA</t>
    </r>
    <r>
      <rPr>
        <u/>
        <sz val="14"/>
        <color rgb="FFFF0000"/>
        <rFont val="Courier New"/>
        <family val="3"/>
      </rPr>
      <t>CCC</t>
    </r>
    <r>
      <rPr>
        <sz val="14"/>
        <color theme="1"/>
        <rFont val="Courier New"/>
        <family val="3"/>
      </rPr>
      <t>AGG | TGATTGACTGGGATGCTGAAGAAGAGGAAGAGACAGAACTATCCAGTGGCTCCTTGGGGTATAGTGTGGAG</t>
    </r>
    <r>
      <rPr>
        <u/>
        <sz val="14"/>
        <color rgb="FFFF0000"/>
        <rFont val="Courier New"/>
        <family val="3"/>
      </rPr>
      <t>CCT</t>
    </r>
    <r>
      <rPr>
        <sz val="14"/>
        <color theme="1"/>
        <rFont val="Courier New"/>
        <family val="3"/>
      </rPr>
      <t>ATA | GGGCAGCTACGTCTCT</t>
    </r>
  </si>
  <si>
    <t>TGGAAAGCACCCAGG | ----------------------------------------------------------------------------- | GGGCAGCTACGTCTCT</t>
    <phoneticPr fontId="6" type="noConversion"/>
  </si>
  <si>
    <r>
      <t xml:space="preserve">TGGAAAGCACCCAGG | </t>
    </r>
    <r>
      <rPr>
        <sz val="14"/>
        <color rgb="FFFF0000"/>
        <rFont val="Courier New"/>
        <family val="3"/>
      </rPr>
      <t>T</t>
    </r>
    <r>
      <rPr>
        <sz val="14"/>
        <color theme="1"/>
        <rFont val="Courier New"/>
        <family val="3"/>
      </rPr>
      <t>---------------------------------------------------------------------------- | GGGCAGCTACGTCTCT</t>
    </r>
  </si>
  <si>
    <t xml:space="preserve">  templated ins1/0</t>
    <phoneticPr fontId="6" type="noConversion"/>
  </si>
  <si>
    <r>
      <t>TGGAAAGCACCC--- | ----------------------------------------------------------------------------</t>
    </r>
    <r>
      <rPr>
        <sz val="14"/>
        <color rgb="FFFF0000"/>
        <rFont val="Courier New"/>
        <family val="3"/>
      </rPr>
      <t>A</t>
    </r>
    <r>
      <rPr>
        <sz val="14"/>
        <color theme="1"/>
        <rFont val="Courier New"/>
        <family val="3"/>
      </rPr>
      <t xml:space="preserve"> | GGGCAGCTACGTCTCT</t>
    </r>
  </si>
  <si>
    <t>del3/0  templated ins0/1</t>
    <phoneticPr fontId="6" type="noConversion"/>
  </si>
  <si>
    <t>TGGAAAGCACC---- | ----------------------------------------------------------------------------- | ---CAGCTACGTCTCT</t>
    <phoneticPr fontId="6" type="noConversion"/>
  </si>
  <si>
    <t>del4/3</t>
    <phoneticPr fontId="6" type="noConversion"/>
  </si>
  <si>
    <t>TGGAAAGCACCCA-- | ----------------------------------------------------------------------------- | -GGCAGCTACGTCTCT</t>
    <phoneticPr fontId="6" type="noConversion"/>
  </si>
  <si>
    <t>mATM</t>
    <phoneticPr fontId="6" type="noConversion"/>
  </si>
  <si>
    <r>
      <t>AAACAGAATTTCGCTTAGC | TGG</t>
    </r>
    <r>
      <rPr>
        <u/>
        <sz val="14"/>
        <color rgb="FFFF0000"/>
        <rFont val="Courier New"/>
        <family val="3"/>
      </rPr>
      <t>AGG</t>
    </r>
    <r>
      <rPr>
        <sz val="14"/>
        <color theme="1"/>
        <rFont val="Courier New"/>
        <family val="3"/>
      </rPr>
      <t>CTTAAATTTACCCAAAATAATAGATTGTGTGGGTTCTGATG | GCA</t>
    </r>
    <r>
      <rPr>
        <u/>
        <sz val="14"/>
        <color rgb="FFFF0000"/>
        <rFont val="Courier New"/>
        <family val="3"/>
      </rPr>
      <t>AGG</t>
    </r>
    <r>
      <rPr>
        <sz val="14"/>
        <color theme="1"/>
        <rFont val="Courier New"/>
        <family val="3"/>
      </rPr>
      <t>AAAGGAGACAGCT</t>
    </r>
  </si>
  <si>
    <r>
      <t>AAACAGAATTTCGCTTAGC | ---------------------------------------------</t>
    </r>
    <r>
      <rPr>
        <sz val="14"/>
        <color rgb="FFFF0000"/>
        <rFont val="Courier New"/>
        <family val="3"/>
      </rPr>
      <t>TG</t>
    </r>
    <r>
      <rPr>
        <sz val="14"/>
        <color theme="1"/>
        <rFont val="Courier New"/>
        <family val="3"/>
      </rPr>
      <t xml:space="preserve"> | GCAAGGAAAGGAGACAGCT</t>
    </r>
  </si>
  <si>
    <t>AAACAGAATTTCGCTTAGC | ----------------------------------------------- | GCAAGGAAAGGAGACAGCT</t>
    <phoneticPr fontId="6" type="noConversion"/>
  </si>
  <si>
    <r>
      <t>AAACAGAATTTCGCTTAGC | ----------------------------------------------</t>
    </r>
    <r>
      <rPr>
        <sz val="14"/>
        <color rgb="FFFF0000"/>
        <rFont val="Courier New"/>
        <family val="3"/>
      </rPr>
      <t>G</t>
    </r>
    <r>
      <rPr>
        <sz val="14"/>
        <color theme="1"/>
        <rFont val="Courier New"/>
        <family val="3"/>
      </rPr>
      <t xml:space="preserve"> | GCAAGGAAAGGAGACAGCT</t>
    </r>
  </si>
  <si>
    <t>AAACAGAATTTCGCTTA-- | ----------------------------------------------- | GCAAGGAAAGGAGACAGCT</t>
    <phoneticPr fontId="6" type="noConversion"/>
  </si>
  <si>
    <t>AAACAGAATTTC------- | ----------------------------------------------- | GCAAGGAAAGGAGACAGCT</t>
    <phoneticPr fontId="6" type="noConversion"/>
  </si>
  <si>
    <t>del7/0</t>
    <phoneticPr fontId="6" type="noConversion"/>
  </si>
  <si>
    <t>mKu80</t>
    <phoneticPr fontId="6" type="noConversion"/>
  </si>
  <si>
    <r>
      <t>GTGTGGATGTGGGGGTTG | CCA</t>
    </r>
    <r>
      <rPr>
        <u/>
        <sz val="14"/>
        <color rgb="FFFF0000"/>
        <rFont val="Courier New"/>
        <family val="3"/>
      </rPr>
      <t>TGG</t>
    </r>
    <r>
      <rPr>
        <sz val="14"/>
        <color theme="1"/>
        <rFont val="Courier New"/>
        <family val="3"/>
      </rPr>
      <t>GTAACTCCTTT</t>
    </r>
    <r>
      <rPr>
        <u/>
        <sz val="14"/>
        <color rgb="FFFF0000"/>
        <rFont val="Courier New"/>
        <family val="3"/>
      </rPr>
      <t>CCT</t>
    </r>
    <r>
      <rPr>
        <sz val="14"/>
        <color theme="1"/>
        <rFont val="Courier New"/>
        <family val="3"/>
      </rPr>
      <t>GGT | GAAGAATCTCCAATT</t>
    </r>
  </si>
  <si>
    <t>GTGTGGATGTGGGGGTTG | ----------------------- | GAAGAATCTCCAATT</t>
    <phoneticPr fontId="6" type="noConversion"/>
  </si>
  <si>
    <t>GTGTGGATGTGGGGGTT- | ----------------------- | GAAGAATCTCCAATT</t>
    <phoneticPr fontId="6" type="noConversion"/>
  </si>
  <si>
    <t>GTGTGGATGTGGGGGT-- | ----------------------- | GAAGAATCTCCAATT</t>
    <phoneticPr fontId="6" type="noConversion"/>
  </si>
  <si>
    <t>GTGTGGATGTGGGG---- | ----------------------- | GAAGAATCTCCAATT</t>
    <phoneticPr fontId="6" type="noConversion"/>
  </si>
  <si>
    <t>GTGTGGATGTGGGGGT-- | ----------------------- | -----ATCTCCAATT</t>
    <phoneticPr fontId="6" type="noConversion"/>
  </si>
  <si>
    <t>mPOLQ#1</t>
    <phoneticPr fontId="6" type="noConversion"/>
  </si>
  <si>
    <r>
      <t>TCATCGTCCGGCT</t>
    </r>
    <r>
      <rPr>
        <u/>
        <sz val="14"/>
        <color rgb="FFFF0000"/>
        <rFont val="Courier New"/>
        <family val="3"/>
      </rPr>
      <t>CCG</t>
    </r>
    <r>
      <rPr>
        <sz val="14"/>
        <color theme="1"/>
        <rFont val="Courier New"/>
        <family val="3"/>
      </rPr>
      <t>ACA | CGTTCTCGGGAGATGGTGATAGCTTTGTTAGCCCTCAGCTCCGGTGTGGA</t>
    </r>
    <r>
      <rPr>
        <u/>
        <sz val="14"/>
        <color rgb="FFFF0000"/>
        <rFont val="Courier New"/>
        <family val="3"/>
      </rPr>
      <t>CCG</t>
    </r>
    <r>
      <rPr>
        <sz val="14"/>
        <color theme="1"/>
        <rFont val="Courier New"/>
        <family val="3"/>
      </rPr>
      <t>GTG | CTGAGTCCACCTCCGGGG</t>
    </r>
  </si>
  <si>
    <t>TCATCGTCCGGCTCCGACA | -------------------------------------------------------- | CTGAGTCCACCTCCGGGG</t>
    <phoneticPr fontId="6" type="noConversion"/>
  </si>
  <si>
    <t>TCATC-------------- | -------------------------------------------------------- | ----GTCCACCTCCGGGG</t>
    <phoneticPr fontId="6" type="noConversion"/>
  </si>
  <si>
    <t>del14/4</t>
    <phoneticPr fontId="6" type="noConversion"/>
  </si>
  <si>
    <t>TCATCGTCCGG-------- | -------------------------------------------------------- | ----------CTCCGGGG</t>
    <phoneticPr fontId="6" type="noConversion"/>
  </si>
  <si>
    <t>del8/10</t>
    <phoneticPr fontId="6" type="noConversion"/>
  </si>
  <si>
    <t>TCATCGTCC---------- | -------------------------------------------------------- | ----------------GG</t>
    <phoneticPr fontId="6" type="noConversion"/>
  </si>
  <si>
    <t>del10/16</t>
    <phoneticPr fontId="6" type="noConversion"/>
  </si>
  <si>
    <t>TCATCG------------- | -------------------------------------------------------- | -----------TCCGGGG</t>
    <phoneticPr fontId="6" type="noConversion"/>
  </si>
  <si>
    <t>del13/11</t>
    <phoneticPr fontId="6" type="noConversion"/>
  </si>
  <si>
    <r>
      <t>CGACCTGCAGCCCAAGCTCT | AGC</t>
    </r>
    <r>
      <rPr>
        <u/>
        <sz val="14"/>
        <color rgb="FFFF0000"/>
        <rFont val="Courier New"/>
        <family val="3"/>
      </rPr>
      <t>CGG</t>
    </r>
    <r>
      <rPr>
        <sz val="14"/>
        <color theme="1"/>
        <rFont val="Courier New"/>
        <family val="3"/>
      </rPr>
      <t>ACTCAGATCTCGAGCTCAAGCTTCGAATTCATTACCCTGTTATCCCTAACCGCCGCCACCATGGATTACCCTGTTATC | CCT</t>
    </r>
    <r>
      <rPr>
        <u/>
        <sz val="14"/>
        <color rgb="FFFF0000"/>
        <rFont val="Courier New"/>
        <family val="3"/>
      </rPr>
      <t>AGG</t>
    </r>
    <r>
      <rPr>
        <sz val="14"/>
        <color theme="1"/>
        <rFont val="Courier New"/>
        <family val="3"/>
      </rPr>
      <t>ATCCATCCTTC</t>
    </r>
  </si>
  <si>
    <t>CGACCTGCAGCCCAAGCTCT | ------------------------------------------------------------------------------------ | CCTAGGATCCATCCTTC</t>
    <phoneticPr fontId="6" type="noConversion"/>
  </si>
  <si>
    <r>
      <t>CGACCTGCAGCCCAAGCTCT | -----------------------------------------------------------------------------------</t>
    </r>
    <r>
      <rPr>
        <sz val="14"/>
        <color rgb="FFFF0000"/>
        <rFont val="Courier New"/>
        <family val="3"/>
      </rPr>
      <t>C</t>
    </r>
    <r>
      <rPr>
        <sz val="14"/>
        <color theme="1"/>
        <rFont val="Courier New"/>
        <family val="3"/>
      </rPr>
      <t xml:space="preserve"> | CCTAGGATCCATCCTTC</t>
    </r>
  </si>
  <si>
    <t>CGACCTGCAGCCCAAGCTC- | ------------------------------------------------------------------------------------ | CCTAGGATCCATCCTTC</t>
    <phoneticPr fontId="6" type="noConversion"/>
  </si>
  <si>
    <t>CGACCTGCAGCCCAAGCT-- | ------------------------------------------------------------------------------------ | -CTAGGATCCATCCTTC</t>
    <phoneticPr fontId="6" type="noConversion"/>
  </si>
  <si>
    <t>CGACCTGCAGCCCAAG---- | ------------------------------------------------------------------------------------ | -CTAGGATCCATCCTTC</t>
    <phoneticPr fontId="6" type="noConversion"/>
  </si>
  <si>
    <r>
      <t>TGCAGCCCAAGCTCT | AGC</t>
    </r>
    <r>
      <rPr>
        <u/>
        <sz val="14"/>
        <color rgb="FFFF0000"/>
        <rFont val="Courier New"/>
        <family val="3"/>
      </rPr>
      <t>CGG</t>
    </r>
    <r>
      <rPr>
        <sz val="14"/>
        <color theme="1"/>
        <rFont val="Courier New"/>
        <family val="3"/>
      </rPr>
      <t>ACTCAGATCTCGAGCTCAAGCTTCGAATTCATTACCCTGTTATCCCTAACCGCCGCCACCATGGATTACCCTGTTAT</t>
    </r>
    <r>
      <rPr>
        <u/>
        <sz val="14"/>
        <color rgb="FFFF0000"/>
        <rFont val="Courier New"/>
        <family val="3"/>
      </rPr>
      <t>CCC</t>
    </r>
    <r>
      <rPr>
        <sz val="14"/>
        <color theme="1"/>
        <rFont val="Courier New"/>
        <family val="3"/>
      </rPr>
      <t>TAG | GATCCATCCTTCACATGA</t>
    </r>
  </si>
  <si>
    <t>TGCAGCCCAAGCTCT | ----------------------------------------------------------------------------------------- | GATCCATCCTTCACATGA</t>
    <phoneticPr fontId="6" type="noConversion"/>
  </si>
  <si>
    <t>TGCAGCCCAAGC--- | ----------------------------------------------------------------------------------------- | --TCCATCCTTCACATGA</t>
    <phoneticPr fontId="6" type="noConversion"/>
  </si>
  <si>
    <t>TGCAGCCCAAGCTC- | ----------------------------------------------------------------------------------------- | GATCCATCCTTCACATGA</t>
    <phoneticPr fontId="6" type="noConversion"/>
  </si>
  <si>
    <t>TGCAGC--------- | ----------------------------------------------------------------------------------------- | ---CCATCCTTCACATGA</t>
    <phoneticPr fontId="6" type="noConversion"/>
  </si>
  <si>
    <t>TGCAGCCCAA----- | ----------------------------------------------------------------------------------------- | GATCCATCCTTCACATGA</t>
    <phoneticPr fontId="6" type="noConversion"/>
  </si>
  <si>
    <t>del5/0</t>
    <phoneticPr fontId="6" type="noConversion"/>
  </si>
  <si>
    <r>
      <t>TTTCTTCCCAGGCATCACCAG | TCT</t>
    </r>
    <r>
      <rPr>
        <u/>
        <sz val="14"/>
        <color rgb="FFFF0000"/>
        <rFont val="Courier New"/>
        <family val="3"/>
      </rPr>
      <t>TGG</t>
    </r>
    <r>
      <rPr>
        <sz val="14"/>
        <color theme="1"/>
        <rFont val="Courier New"/>
        <family val="3"/>
      </rPr>
      <t>GACTCTTCCTGGCTAGACCCTATCTCCTCCCATCCTCACAGGGTCCATCCTTCTGAACTCAGCAT</t>
    </r>
    <r>
      <rPr>
        <u/>
        <sz val="14"/>
        <color rgb="FFFF0000"/>
        <rFont val="Courier New"/>
        <family val="3"/>
      </rPr>
      <t>CCG</t>
    </r>
    <r>
      <rPr>
        <sz val="14"/>
        <color theme="1"/>
        <rFont val="Courier New"/>
        <family val="3"/>
      </rPr>
      <t>AGC | TGTACCTGGCCACTGCTCGCTT</t>
    </r>
  </si>
  <si>
    <t>W/C</t>
    <phoneticPr fontId="3" type="noConversion"/>
  </si>
  <si>
    <t>TTTCTTCCCAGGCATCACCAG | ----------------------------------------------------------------------------- | TGTACCTGGCCACTGCTCGCTT</t>
  </si>
  <si>
    <t>accurate</t>
  </si>
  <si>
    <t>TTTCTTCCCAGGCATC----- | ----------------------------------------------------------------------------- | ---ACCTGGCCACTGCTCGCTT</t>
  </si>
  <si>
    <t>del5/3</t>
  </si>
  <si>
    <t>TTTCTTCCCAGGCATCACCA- | ----------------------------------------------------------------------------- | -GTACCTGGCCACTGCTCGCTT</t>
  </si>
  <si>
    <t>del1/1</t>
  </si>
  <si>
    <t>TTTCTTCCCAGGCATCACCAG | ----------------------------------------------------------------------------- | -GTACCTGGCCACTGCTCGCTT</t>
  </si>
  <si>
    <t>del0/1</t>
  </si>
  <si>
    <t>TTTCTTCCCAGGCATCACC-- | ----------------------------------------------------------------------------- | TGTACCTGGCCACTGCTCGCTT</t>
    <phoneticPr fontId="6" type="noConversion"/>
  </si>
  <si>
    <t>del2/0</t>
  </si>
  <si>
    <r>
      <t>TTTCTTCCCAGGCATCACCAG | TCT</t>
    </r>
    <r>
      <rPr>
        <sz val="14"/>
        <color rgb="FFFF0000"/>
        <rFont val="Courier New"/>
        <family val="3"/>
      </rPr>
      <t>TGG</t>
    </r>
    <r>
      <rPr>
        <sz val="14"/>
        <color theme="1"/>
        <rFont val="Courier New"/>
        <family val="3"/>
      </rPr>
      <t>GACTCTTCCTGGCTAGACCCTATCTCCTCCCATCCTCACAGGGTCCATCCTTCTGAACTCAGCATCCGAGCTGTA</t>
    </r>
    <r>
      <rPr>
        <u/>
        <sz val="14"/>
        <color rgb="FFFF0000"/>
        <rFont val="Courier New"/>
        <family val="3"/>
      </rPr>
      <t>CCT</t>
    </r>
    <r>
      <rPr>
        <sz val="14"/>
        <color theme="1"/>
        <rFont val="Courier New"/>
        <family val="3"/>
      </rPr>
      <t>GGC | CACTGCTCGCTT</t>
    </r>
  </si>
  <si>
    <t>TTTCTTCCCAGGCATCACCAG | --------------------------------------------------------------------------------------- | CACTGCTCGCTT</t>
  </si>
  <si>
    <t>TTTCTTCCCAGGCAT------ | --------------------------------------------------------------------------------------- | CACTGCTCGCTT</t>
  </si>
  <si>
    <t>del6/0</t>
  </si>
  <si>
    <t>TTTCTTCCCAG---------- | --------------------------------------------------------------------------------------- | ----GCTCGCTT</t>
  </si>
  <si>
    <t>del10/4</t>
  </si>
  <si>
    <t>TTTCTTCCCAGGCATCACCAG | --------------------------------------------------------------------------------------- | -ACTGCTCGCTT</t>
  </si>
  <si>
    <t>TTTCTTCCCAGGCATCAC--- | --------------------------------------------------------------------------------------- | CACTGCTCGCTT</t>
    <phoneticPr fontId="6" type="noConversion"/>
  </si>
  <si>
    <t>del3/0</t>
  </si>
  <si>
    <r>
      <t>TTTCTTCCCAGGCATCACCAGTCTTGGGACTCT | TCC</t>
    </r>
    <r>
      <rPr>
        <u/>
        <sz val="14"/>
        <color rgb="FFFF0000"/>
        <rFont val="Courier New"/>
        <family val="3"/>
      </rPr>
      <t>TGG</t>
    </r>
    <r>
      <rPr>
        <sz val="14"/>
        <color theme="1"/>
        <rFont val="Courier New"/>
        <family val="3"/>
      </rPr>
      <t>CTAGACCCTATCTCCTCCCATCCTCACAGGGTCCATCCTTCTGAACTCAGCAT</t>
    </r>
    <r>
      <rPr>
        <u/>
        <sz val="14"/>
        <color rgb="FFFF0000"/>
        <rFont val="Courier New"/>
        <family val="3"/>
      </rPr>
      <t>CCG</t>
    </r>
    <r>
      <rPr>
        <sz val="14"/>
        <color theme="1"/>
        <rFont val="Courier New"/>
        <family val="3"/>
      </rPr>
      <t>AGC | TGTACCTGGCCACTGCTCGCTT</t>
    </r>
  </si>
  <si>
    <t>TTTCTTCCCAGGCATCACCAGTCTTGGGACTCT | ----------------------------------------------------------------- | TGTACCTGGCCACTGCTCGCTT</t>
  </si>
  <si>
    <t>TTTCTTCCCAGGCATCACCAGTCTTGGGACTC- | ----------------------------------------------------------------- | TGTACCTGGCCACTGCTCGCTT</t>
    <phoneticPr fontId="6" type="noConversion"/>
  </si>
  <si>
    <t>del1/0</t>
  </si>
  <si>
    <t>TTTCTTCCCAGGCATCACCAGTCT--------- | ----------------------------------------------------------------- | ------TGGCCACTGCTCGCTT</t>
  </si>
  <si>
    <t>del9/6</t>
  </si>
  <si>
    <t>TTTCTTCCCAGGCATCACCAGTCTTGGG----- | ----------------------------------------------------------------- | ---ACCTGGCCACTGCTCGCTT</t>
  </si>
  <si>
    <t>TTTCTTCCCAGGCATCACCAGTCTTGGGA---- | ----------------------------------------------------------------- | -----CTGGCCACTGCTCGCTT</t>
  </si>
  <si>
    <t>del4/5</t>
  </si>
  <si>
    <r>
      <t>TTTCTTCCCAGGCATCA</t>
    </r>
    <r>
      <rPr>
        <u/>
        <sz val="14"/>
        <color rgb="FFFF0000"/>
        <rFont val="Courier New"/>
        <family val="3"/>
      </rPr>
      <t>CCA</t>
    </r>
    <r>
      <rPr>
        <sz val="14"/>
        <color theme="1"/>
        <rFont val="Courier New"/>
        <family val="3"/>
      </rPr>
      <t>GTC | TTGGGACTCTTCCTGGCTAGACCCTATCTCCTCCCATCCTCACAGGGTCCATCCTTCTGAACTCAGCAT</t>
    </r>
    <r>
      <rPr>
        <u/>
        <sz val="14"/>
        <color rgb="FFFF0000"/>
        <rFont val="Courier New"/>
        <family val="3"/>
      </rPr>
      <t>CCG</t>
    </r>
    <r>
      <rPr>
        <sz val="14"/>
        <color theme="1"/>
        <rFont val="Courier New"/>
        <family val="3"/>
      </rPr>
      <t>AGC | TGTACCTGGCCACTGCTCGCTT</t>
    </r>
  </si>
  <si>
    <t>C/C</t>
    <phoneticPr fontId="3" type="noConversion"/>
  </si>
  <si>
    <t>TTTCTTCCCAGGCATCACCAGTC | ----------------------------------------------------------------------------| TGTACCTGGCCACTGCTCGCTT</t>
  </si>
  <si>
    <t>TTTCTTCCCAGGCATCACCA--- | --------------------------------------------------------------------------- | -GTACCTGGCCACTGCTCGCTT</t>
  </si>
  <si>
    <t>del3/1</t>
  </si>
  <si>
    <r>
      <t xml:space="preserve">TTTCTTCCCAGGCATCACCAGTC | </t>
    </r>
    <r>
      <rPr>
        <sz val="14"/>
        <color rgb="FFFF0000"/>
        <rFont val="Courier New"/>
        <family val="3"/>
      </rPr>
      <t>T</t>
    </r>
    <r>
      <rPr>
        <sz val="14"/>
        <color theme="1"/>
        <rFont val="Courier New"/>
        <family val="3"/>
      </rPr>
      <t>---------------------------------------------------------------------------| TGTACCTGGCCACTGCTCGCTT</t>
    </r>
  </si>
  <si>
    <t>Template ins1/0</t>
    <phoneticPr fontId="6" type="noConversion"/>
  </si>
  <si>
    <t>TTTCTTCCCAGGCATC------- | --------------------------------------------------------------------------- | ---ACCTGGCCACTGCTCGCTT</t>
  </si>
  <si>
    <t>del7/3</t>
  </si>
  <si>
    <t>TTTCTTCCCAGGCATCACCAG-- | --------------------------------------------------------------------------- | -GTACCTGGCCACTGCTCGCTT</t>
  </si>
  <si>
    <t>del2/1</t>
  </si>
  <si>
    <r>
      <t>TTTCTTCCCAGGCATCA</t>
    </r>
    <r>
      <rPr>
        <u/>
        <sz val="14"/>
        <color rgb="FFFF0000"/>
        <rFont val="Courier New"/>
        <family val="3"/>
      </rPr>
      <t>CCA</t>
    </r>
    <r>
      <rPr>
        <sz val="14"/>
        <color theme="1"/>
        <rFont val="Courier New"/>
        <family val="3"/>
      </rPr>
      <t>GTC | TTGGGACTCTTCCTGGCTAGACCCTATCTCCTCCCATCCTCACAGGGTCCATCCTTCTGAACTCAGCATCCGAGCTGTA</t>
    </r>
    <r>
      <rPr>
        <u/>
        <sz val="14"/>
        <color rgb="FFFF0000"/>
        <rFont val="Courier New"/>
        <family val="3"/>
      </rPr>
      <t>CCT</t>
    </r>
    <r>
      <rPr>
        <sz val="14"/>
        <color theme="1"/>
        <rFont val="Courier New"/>
        <family val="3"/>
      </rPr>
      <t>GGC | CACTGCTCGCTT</t>
    </r>
  </si>
  <si>
    <t>TTTCTTCCCAGGCATCACCAGTC | ------------------------------------------------------------------------------------- | CACTGCTCGCTT</t>
  </si>
  <si>
    <r>
      <t xml:space="preserve">TTTCTTCCCAGGCATCACCAGTC | </t>
    </r>
    <r>
      <rPr>
        <sz val="14"/>
        <color rgb="FFFF0000"/>
        <rFont val="Courier New"/>
        <family val="3"/>
      </rPr>
      <t>T</t>
    </r>
    <r>
      <rPr>
        <sz val="14"/>
        <color theme="1"/>
        <rFont val="Courier New"/>
        <family val="3"/>
      </rPr>
      <t>------------------------------------------------------------------------------------</t>
    </r>
    <r>
      <rPr>
        <sz val="14"/>
        <color rgb="FFFF0000"/>
        <rFont val="Courier New"/>
        <family val="3"/>
      </rPr>
      <t xml:space="preserve"> </t>
    </r>
    <r>
      <rPr>
        <sz val="14"/>
        <color theme="1"/>
        <rFont val="Courier New"/>
        <family val="3"/>
      </rPr>
      <t>| CACTGCTCGCTT</t>
    </r>
  </si>
  <si>
    <t>TTTCTTCCCAGGCAT-------- | ------------------------------------------------------------------------------------- | CACTGCTCGCTT</t>
    <phoneticPr fontId="6" type="noConversion"/>
  </si>
  <si>
    <t>del8/0</t>
  </si>
  <si>
    <r>
      <t xml:space="preserve">TTTCTTCCCAGGCATCACCAGTC | </t>
    </r>
    <r>
      <rPr>
        <sz val="14"/>
        <color rgb="FFFF0000"/>
        <rFont val="Courier New"/>
        <family val="3"/>
      </rPr>
      <t>TTG</t>
    </r>
    <r>
      <rPr>
        <sz val="14"/>
        <color theme="1"/>
        <rFont val="Courier New"/>
        <family val="3"/>
      </rPr>
      <t>----------------------------------------------------------------------------------</t>
    </r>
    <r>
      <rPr>
        <sz val="14"/>
        <color rgb="FFFF0000"/>
        <rFont val="Courier New"/>
        <family val="3"/>
      </rPr>
      <t xml:space="preserve"> |</t>
    </r>
    <r>
      <rPr>
        <sz val="14"/>
        <color theme="1"/>
        <rFont val="Courier New"/>
        <family val="3"/>
      </rPr>
      <t xml:space="preserve"> CACTGCTCGCTT</t>
    </r>
  </si>
  <si>
    <t>Template ins3/0</t>
    <phoneticPr fontId="6" type="noConversion"/>
  </si>
  <si>
    <t>TTTCTTCCCAGGCATCACCAGT- | ------------------------------------------------------------------------------------- | CACTGCTCGCTT</t>
  </si>
  <si>
    <t>mLDH</t>
    <phoneticPr fontId="3" type="noConversion"/>
  </si>
  <si>
    <r>
      <t>TAAGATGAAAGCATCACCAAGTGCAG | GCA</t>
    </r>
    <r>
      <rPr>
        <u/>
        <sz val="14"/>
        <color rgb="FFFF0000"/>
        <rFont val="Courier New"/>
        <family val="3"/>
      </rPr>
      <t>AGG</t>
    </r>
    <r>
      <rPr>
        <sz val="14"/>
        <color theme="1"/>
        <rFont val="Courier New"/>
        <family val="3"/>
      </rPr>
      <t>TTGTTGCCAGTGGCTTCTTAGACTCTGCCCTTTGTAATATGCTAACACCTT | GGT</t>
    </r>
    <r>
      <rPr>
        <u/>
        <sz val="14"/>
        <color rgb="FFFF0000"/>
        <rFont val="Courier New"/>
        <family val="3"/>
      </rPr>
      <t>GGG</t>
    </r>
    <r>
      <rPr>
        <sz val="14"/>
        <color theme="1"/>
        <rFont val="Courier New"/>
        <family val="3"/>
      </rPr>
      <t>GGCAGAAGGTGGTACCTCCTCCTTGGAAAA</t>
    </r>
  </si>
  <si>
    <t>W/W</t>
    <phoneticPr fontId="3" type="noConversion"/>
  </si>
  <si>
    <t>TAAGATGAAAGCATCACCAAGTGCAG | --------------------------------------------------------- | GGTGGGGGCAGAAGGTGGTACCTCCTCCTTGGAAAA</t>
    <phoneticPr fontId="6" type="noConversion"/>
  </si>
  <si>
    <t>TAAGATGAAAGCATCACCAAGTGCA- | --------------------------------------------------------- | GGTGGGGGCAGAAGGTGGTACCTCCTCCTTGGAAAA</t>
    <phoneticPr fontId="6" type="noConversion"/>
  </si>
  <si>
    <t>del1/0</t>
    <phoneticPr fontId="6" type="noConversion"/>
  </si>
  <si>
    <t>TAAGATGAAAGCATCACCAA------ | --------------------------------------------------------- | -GTGGGGGCAGAAGGTGGTACCTCCTCCTTGGAAAA</t>
  </si>
  <si>
    <t>del6/1</t>
    <phoneticPr fontId="6" type="noConversion"/>
  </si>
  <si>
    <t>TAAGATGAAAGCATCACCAAGTGC-- | --------------------------------------------------------- | GGTGGGGGCAGAAGGTGGTACCTCCTCCTTGGAAAA</t>
    <phoneticPr fontId="6" type="noConversion"/>
  </si>
  <si>
    <t>del2/0</t>
    <phoneticPr fontId="6" type="noConversion"/>
  </si>
  <si>
    <r>
      <t>TAAGATGAAAGCATCACCAAGTGCAG | --------------------------------------------------------</t>
    </r>
    <r>
      <rPr>
        <sz val="14"/>
        <color rgb="FFFF0000"/>
        <rFont val="Courier New"/>
        <family val="3"/>
      </rPr>
      <t xml:space="preserve">T </t>
    </r>
    <r>
      <rPr>
        <sz val="14"/>
        <rFont val="Courier New"/>
        <family val="3"/>
      </rPr>
      <t>| GGTGGGGGCAGAAGGTGGTACCTCCTCCTTGGAAAA</t>
    </r>
  </si>
  <si>
    <t>Template ins0/1</t>
    <phoneticPr fontId="6" type="noConversion"/>
  </si>
  <si>
    <r>
      <t>GGTTCACTGAAGA | CCC</t>
    </r>
    <r>
      <rPr>
        <u/>
        <sz val="14"/>
        <color rgb="FFFF0000"/>
        <rFont val="Courier New"/>
        <family val="3"/>
      </rPr>
      <t>AGG</t>
    </r>
    <r>
      <rPr>
        <sz val="14"/>
        <color theme="1"/>
        <rFont val="Courier New"/>
        <family val="3"/>
      </rPr>
      <t>TCCAGATGAAGCTCCCAGAATGCCAGAGGCTGCTCCCC | CCG</t>
    </r>
    <r>
      <rPr>
        <u/>
        <sz val="14"/>
        <color rgb="FFFF0000"/>
        <rFont val="Courier New"/>
        <family val="3"/>
      </rPr>
      <t>TGG</t>
    </r>
    <r>
      <rPr>
        <sz val="14"/>
        <color theme="1"/>
        <rFont val="Courier New"/>
        <family val="3"/>
      </rPr>
      <t>CCCCTGCACCA</t>
    </r>
  </si>
  <si>
    <t>44 bp</t>
    <phoneticPr fontId="6" type="noConversion"/>
  </si>
  <si>
    <t>GGTTCACTGAAGA | -------------------------------------------- | CCGTGGCCCCTGCACCA</t>
  </si>
  <si>
    <r>
      <t>GGTTCACTGAAGA | -------------------------------------------</t>
    </r>
    <r>
      <rPr>
        <sz val="14"/>
        <color rgb="FFFF0000"/>
        <rFont val="Courier New"/>
        <family val="3"/>
      </rPr>
      <t>C</t>
    </r>
    <r>
      <rPr>
        <sz val="14"/>
        <color theme="1"/>
        <rFont val="Courier New"/>
        <family val="3"/>
      </rPr>
      <t xml:space="preserve"> | CCGTGGCCCCTGCACCA</t>
    </r>
  </si>
  <si>
    <t>Template ins0/1</t>
    <phoneticPr fontId="6" type="noConversion"/>
  </si>
  <si>
    <t>GGTTCACTGAA-- | -------------------------------------------- | CCGTGGCCCCTGCACCA</t>
    <phoneticPr fontId="6" type="noConversion"/>
  </si>
  <si>
    <r>
      <t>GGTTCACTGAAGA | -------------------------------------------</t>
    </r>
    <r>
      <rPr>
        <sz val="14"/>
        <color rgb="FFFF0000"/>
        <rFont val="Courier New"/>
        <family val="3"/>
      </rPr>
      <t>A</t>
    </r>
    <r>
      <rPr>
        <sz val="14"/>
        <color theme="1"/>
        <rFont val="Courier New"/>
        <family val="3"/>
      </rPr>
      <t xml:space="preserve"> | CCGTGGCCCCTGCACCA</t>
    </r>
  </si>
  <si>
    <t>ins1</t>
    <phoneticPr fontId="6" type="noConversion"/>
  </si>
  <si>
    <t>GGTTCACTG---- | -------------------------------------------- | CCGTGGCCCCTGCACCA</t>
  </si>
  <si>
    <t>del4/0</t>
    <phoneticPr fontId="6" type="noConversion"/>
  </si>
  <si>
    <r>
      <t>ATGGTTCACTGAAGA | CCC</t>
    </r>
    <r>
      <rPr>
        <u/>
        <sz val="14"/>
        <color rgb="FFFF0000"/>
        <rFont val="Courier New"/>
        <family val="3"/>
      </rPr>
      <t>AGG</t>
    </r>
    <r>
      <rPr>
        <sz val="14"/>
        <color theme="1"/>
        <rFont val="Courier New"/>
        <family val="3"/>
      </rPr>
      <t>TCCAGATGAAGCTCCCAGAATG</t>
    </r>
    <r>
      <rPr>
        <u/>
        <sz val="14"/>
        <color rgb="FFFF0000"/>
        <rFont val="Courier New"/>
        <family val="3"/>
      </rPr>
      <t>CCA</t>
    </r>
    <r>
      <rPr>
        <sz val="14"/>
        <color theme="1"/>
        <rFont val="Courier New"/>
        <family val="3"/>
      </rPr>
      <t>GAG | GCTGCTCCCCCCGTG</t>
    </r>
  </si>
  <si>
    <t>34 bp</t>
    <phoneticPr fontId="6" type="noConversion"/>
  </si>
  <si>
    <t>ATGGTTCACTGAAGA | ---------------------------------- | GCTGCTCCCCCCGTG</t>
  </si>
  <si>
    <t>ATGGTTCACTGAA-- | ---------------------------------- | GCTGCTCCCCCCGTG</t>
  </si>
  <si>
    <t>ATGGTTCA------- | ---------------------------------- | -CTGCTCCCCCCGTG</t>
  </si>
  <si>
    <t>del7/1</t>
    <phoneticPr fontId="6" type="noConversion"/>
  </si>
  <si>
    <t>ATGGTTCACT----- | ---------------------------------- | GCTGCTCCCCCCGTG</t>
  </si>
  <si>
    <t>del5/0</t>
    <phoneticPr fontId="6" type="noConversion"/>
  </si>
  <si>
    <t>ATGGTTCACTG---- | ---------------------------------- | GCTGCTCCCCCCGTG</t>
    <phoneticPr fontId="6" type="noConversion"/>
  </si>
  <si>
    <t>del/4</t>
    <phoneticPr fontId="6" type="noConversion"/>
  </si>
  <si>
    <r>
      <t>ATGTGTGGGAGGGCGG | ACC</t>
    </r>
    <r>
      <rPr>
        <u/>
        <sz val="14"/>
        <color rgb="FFFF0000"/>
        <rFont val="Courier New"/>
        <family val="3"/>
      </rPr>
      <t>TGG</t>
    </r>
    <r>
      <rPr>
        <sz val="14"/>
        <color theme="1"/>
        <rFont val="Courier New"/>
        <family val="3"/>
      </rPr>
      <t>CATTACCCTGTTATCCCTAGAATTCTGCAGTCGACGGTAC | CGC</t>
    </r>
    <r>
      <rPr>
        <u/>
        <sz val="14"/>
        <color rgb="FFFF0000"/>
        <rFont val="Courier New"/>
        <family val="3"/>
      </rPr>
      <t>GGG</t>
    </r>
    <r>
      <rPr>
        <sz val="14"/>
        <color theme="1"/>
        <rFont val="Courier New"/>
        <family val="3"/>
      </rPr>
      <t>CCCGGG</t>
    </r>
  </si>
  <si>
    <t>46 bp</t>
    <phoneticPr fontId="6" type="noConversion"/>
  </si>
  <si>
    <t>ATGTGTGGGAGGGCGG | ---------------------------------------------- | CGCGGGCCCGGG</t>
  </si>
  <si>
    <t>ATGTGTGGGAGG---- | ---------------------------------------------- | -GCGGGCCCGGG</t>
  </si>
  <si>
    <t>del4/1</t>
    <phoneticPr fontId="6" type="noConversion"/>
  </si>
  <si>
    <r>
      <t>ATGTGTGGGAGGGCGG | ---------------------------------------------</t>
    </r>
    <r>
      <rPr>
        <sz val="14"/>
        <color rgb="FFFF0000"/>
        <rFont val="Courier New"/>
        <family val="3"/>
      </rPr>
      <t>C</t>
    </r>
    <r>
      <rPr>
        <sz val="14"/>
        <color theme="1"/>
        <rFont val="Courier New"/>
        <family val="3"/>
      </rPr>
      <t xml:space="preserve"> | CGCGGGCCCGGG</t>
    </r>
  </si>
  <si>
    <t>ATGTGTGGGA------ | ---------------------------------------------- | ---GGGCCCGGG</t>
  </si>
  <si>
    <t>del6/3</t>
    <phoneticPr fontId="6" type="noConversion"/>
  </si>
  <si>
    <t>ATGTGTGGGAGGG--- | ---------------------------------------------- | CGCGGGCCCGGG</t>
  </si>
  <si>
    <t>del3/0</t>
    <phoneticPr fontId="6" type="noConversion"/>
  </si>
  <si>
    <r>
      <t>TGAATTGCTGCCCTCTGGTTATGTGTGGGAGGGCGG | ACC</t>
    </r>
    <r>
      <rPr>
        <u/>
        <sz val="14"/>
        <color rgb="FFFF0000"/>
        <rFont val="Courier New"/>
        <family val="3"/>
      </rPr>
      <t>TGG</t>
    </r>
    <r>
      <rPr>
        <sz val="14"/>
        <color theme="1"/>
        <rFont val="Courier New"/>
        <family val="3"/>
      </rPr>
      <t>CATTACCCTGTTATCCCTAGAATTCTGCAGTCGACGGTA</t>
    </r>
    <r>
      <rPr>
        <u/>
        <sz val="14"/>
        <color rgb="FFFF0000"/>
        <rFont val="Courier New"/>
        <family val="3"/>
      </rPr>
      <t>CCG</t>
    </r>
    <r>
      <rPr>
        <sz val="14"/>
        <color theme="1"/>
        <rFont val="Courier New"/>
        <family val="3"/>
      </rPr>
      <t>CGG | GCCCGGGATCCATCGCC</t>
    </r>
  </si>
  <si>
    <t>51 bp</t>
    <phoneticPr fontId="6" type="noConversion"/>
  </si>
  <si>
    <t>TGAATTGCTGCCCTCTGGTTATGTGTGGGAGGGCGG | --------------------------------------------------- | GCCCGGGATCCATCGCC</t>
    <phoneticPr fontId="6" type="noConversion"/>
  </si>
  <si>
    <t>TGAATTGCTGCCCTCTGGTTATGTGTGGGAGGG--- | --------------------------------------------------- | ---CGGGATCCATCGCC</t>
  </si>
  <si>
    <t>del3/3</t>
    <phoneticPr fontId="6" type="noConversion"/>
  </si>
  <si>
    <t>TGAATTGCT--------------------------- | --------------------------------------------------- | GCCCGGGATCCATCGCC</t>
    <phoneticPr fontId="6" type="noConversion"/>
  </si>
  <si>
    <t>del27/0</t>
    <phoneticPr fontId="6" type="noConversion"/>
  </si>
  <si>
    <t>TGAATTGCTGCCCTCTGGTTATGTGTGGGAGG---- | --------------------------------------------------- | GCCCGGGATCCATCGCC</t>
    <phoneticPr fontId="6" type="noConversion"/>
  </si>
  <si>
    <t>TGAATTGCTGCCCTCTGGTTATGTGTGGGAGGGCG- | --------------------------------------------------- | GCCCGGGATCCATCGCC</t>
    <phoneticPr fontId="6" type="noConversion"/>
  </si>
  <si>
    <r>
      <t>TGGGAGGGCGGA</t>
    </r>
    <r>
      <rPr>
        <u/>
        <sz val="14"/>
        <color rgb="FFFF0000"/>
        <rFont val="Courier New"/>
        <family val="3"/>
      </rPr>
      <t>CCT</t>
    </r>
    <r>
      <rPr>
        <sz val="14"/>
        <color theme="1"/>
        <rFont val="Courier New"/>
        <family val="3"/>
      </rPr>
      <t>GGC | ATTACCCTGTTATCCCTAGAATTCTGCAGTCGACGGTAC | CGC</t>
    </r>
    <r>
      <rPr>
        <u/>
        <sz val="14"/>
        <color rgb="FFFF0000"/>
        <rFont val="Courier New"/>
        <family val="3"/>
      </rPr>
      <t>GGG</t>
    </r>
    <r>
      <rPr>
        <sz val="14"/>
        <color theme="1"/>
        <rFont val="Courier New"/>
        <family val="3"/>
      </rPr>
      <t>CCCGGGATCCA</t>
    </r>
  </si>
  <si>
    <t>39 bp</t>
    <phoneticPr fontId="6" type="noConversion"/>
  </si>
  <si>
    <r>
      <t xml:space="preserve">TGGGAGGGCGGACCTGGC | </t>
    </r>
    <r>
      <rPr>
        <sz val="14"/>
        <color rgb="FFFF0000"/>
        <rFont val="Courier New"/>
        <family val="3"/>
      </rPr>
      <t>A</t>
    </r>
    <r>
      <rPr>
        <sz val="14"/>
        <color theme="1"/>
        <rFont val="Courier New"/>
        <family val="3"/>
      </rPr>
      <t>-------------------------------------- | CGCGGGCCCGGGATCCA</t>
    </r>
  </si>
  <si>
    <t>Template ins1/0</t>
    <phoneticPr fontId="6" type="noConversion"/>
  </si>
  <si>
    <t>TGGGAGG----------- | --------------------------------------- | -GCGGGCCCGGGATCCA</t>
  </si>
  <si>
    <t>del11/1</t>
    <phoneticPr fontId="6" type="noConversion"/>
  </si>
  <si>
    <t>TGGGAGGGCGGACCT--- | --------------------------------------- | ---------GGGATCCA</t>
  </si>
  <si>
    <t>del3/9</t>
    <phoneticPr fontId="6" type="noConversion"/>
  </si>
  <si>
    <t>TGGGAGGGCGGACCTGGC | --------------------------------------- | CGCGGGCCCGGGATCCA</t>
    <phoneticPr fontId="6" type="noConversion"/>
  </si>
  <si>
    <t>TGGGAGGGCGGACCTGGC | A-------------------------------------C | CGCGGGCCCGGGATCCA</t>
    <phoneticPr fontId="6" type="noConversion"/>
  </si>
  <si>
    <t>del0/0ins1/1</t>
    <phoneticPr fontId="6" type="noConversion"/>
  </si>
  <si>
    <r>
      <t>GAGGGCGGA</t>
    </r>
    <r>
      <rPr>
        <u/>
        <sz val="14"/>
        <color rgb="FFFF0000"/>
        <rFont val="Courier New"/>
        <family val="3"/>
      </rPr>
      <t>CCT</t>
    </r>
    <r>
      <rPr>
        <sz val="14"/>
        <color theme="1"/>
        <rFont val="Courier New"/>
        <family val="3"/>
      </rPr>
      <t>GGC | ATTACCCTGTTATCCCTAGAATTCTGCAGTCGACGGTA</t>
    </r>
    <r>
      <rPr>
        <u/>
        <sz val="14"/>
        <color rgb="FFFF0000"/>
        <rFont val="Courier New"/>
        <family val="3"/>
      </rPr>
      <t>CCG</t>
    </r>
    <r>
      <rPr>
        <sz val="14"/>
        <color theme="1"/>
        <rFont val="Courier New"/>
        <family val="3"/>
      </rPr>
      <t>CGG | GCCCGGGATCCATCG</t>
    </r>
  </si>
  <si>
    <t>C/C</t>
    <phoneticPr fontId="6" type="noConversion"/>
  </si>
  <si>
    <t>44 bp</t>
    <phoneticPr fontId="6" type="noConversion"/>
  </si>
  <si>
    <r>
      <t xml:space="preserve">GAGGGCGGACCTGGC | </t>
    </r>
    <r>
      <rPr>
        <sz val="14"/>
        <color rgb="FFFF0000"/>
        <rFont val="Courier New"/>
        <family val="3"/>
      </rPr>
      <t>A</t>
    </r>
    <r>
      <rPr>
        <sz val="14"/>
        <color theme="1"/>
        <rFont val="Courier New"/>
        <family val="3"/>
      </rPr>
      <t>------------------------------------------- | GCCCGGGATCCATCG</t>
    </r>
  </si>
  <si>
    <t>GAGGGCGGACCTGGC | -------------------------------------------- | GCCCGGGATCCATCG</t>
  </si>
  <si>
    <r>
      <t xml:space="preserve">GAGGGCGGACCTGGC | </t>
    </r>
    <r>
      <rPr>
        <sz val="14"/>
        <color rgb="FFFF0000"/>
        <rFont val="Courier New"/>
        <family val="3"/>
      </rPr>
      <t>AT</t>
    </r>
    <r>
      <rPr>
        <sz val="14"/>
        <color theme="1"/>
        <rFont val="Courier New"/>
        <family val="3"/>
      </rPr>
      <t>------------------------------------------ | GCCCGGGATCCATCG</t>
    </r>
  </si>
  <si>
    <t>Template ins2/0</t>
    <phoneticPr fontId="6" type="noConversion"/>
  </si>
  <si>
    <t>GAGGGCGGACCTG-- | -------------------------------------------- | GCCCGGGATCCATCG</t>
    <phoneticPr fontId="6" type="noConversion"/>
  </si>
  <si>
    <t>del2/0</t>
    <phoneticPr fontId="6" type="noConversion"/>
  </si>
  <si>
    <t>GAGGGCGGACCT--- | -------------------------------------------- | ----GGGATCCATCG</t>
  </si>
  <si>
    <t>del3/4</t>
    <phoneticPr fontId="6" type="noConversion"/>
  </si>
  <si>
    <r>
      <t>TGTGGGAGGGCGG | ACC</t>
    </r>
    <r>
      <rPr>
        <u/>
        <sz val="14"/>
        <color rgb="FFFF0000"/>
        <rFont val="Courier New"/>
        <family val="3"/>
      </rPr>
      <t>TGG</t>
    </r>
    <r>
      <rPr>
        <sz val="14"/>
        <color theme="1"/>
        <rFont val="Courier New"/>
        <family val="3"/>
      </rPr>
      <t>CATTACCCTGTTATCCCTAGAATTCTGCAGT | CGA</t>
    </r>
    <r>
      <rPr>
        <u/>
        <sz val="14"/>
        <color rgb="FFFF0000"/>
        <rFont val="Courier New"/>
        <family val="3"/>
      </rPr>
      <t>CGG</t>
    </r>
    <r>
      <rPr>
        <sz val="14"/>
        <color theme="1"/>
        <rFont val="Courier New"/>
        <family val="3"/>
      </rPr>
      <t>TACCGCGG</t>
    </r>
  </si>
  <si>
    <t>37 bp</t>
    <phoneticPr fontId="6" type="noConversion"/>
  </si>
  <si>
    <t>TGTGGGAGGGCGG | ------------------------------------- | CGACGGTACCGCGG</t>
  </si>
  <si>
    <r>
      <t>TGTGGGAGGGCGG | ------------------------------------</t>
    </r>
    <r>
      <rPr>
        <sz val="14"/>
        <color rgb="FFFF0000"/>
        <rFont val="Courier New"/>
        <family val="3"/>
      </rPr>
      <t xml:space="preserve">T </t>
    </r>
    <r>
      <rPr>
        <sz val="14"/>
        <color theme="1"/>
        <rFont val="Courier New"/>
        <family val="3"/>
      </rPr>
      <t>| CGACGGTACCGCGG</t>
    </r>
  </si>
  <si>
    <t>TGTGGGAGGG--- | ------------------------------------- | ---CGGTACCGCGG</t>
  </si>
  <si>
    <t>del3/3</t>
    <phoneticPr fontId="6" type="noConversion"/>
  </si>
  <si>
    <t>TGTGGGAGGG--- | ------------------------------------- | CGACGGTACCGCGG</t>
  </si>
  <si>
    <t>del3/0</t>
    <phoneticPr fontId="6" type="noConversion"/>
  </si>
  <si>
    <t>TGTGGGA------ | ------------------------------------- | ------------GG</t>
  </si>
  <si>
    <t>del6/12</t>
    <phoneticPr fontId="6" type="noConversion"/>
  </si>
  <si>
    <r>
      <t>TCTGGTTATGTGTG | GGA</t>
    </r>
    <r>
      <rPr>
        <u/>
        <sz val="14"/>
        <color rgb="FFFF0000"/>
        <rFont val="Courier New"/>
        <family val="3"/>
      </rPr>
      <t>GGG</t>
    </r>
    <r>
      <rPr>
        <sz val="14"/>
        <color theme="1"/>
        <rFont val="Courier New"/>
        <family val="3"/>
      </rPr>
      <t>CGGACCTGGCATTACCCTGTTATCCCTAGAATTCTGCAGT | CGA</t>
    </r>
    <r>
      <rPr>
        <u/>
        <sz val="14"/>
        <color rgb="FFFF0000"/>
        <rFont val="Courier New"/>
        <family val="3"/>
      </rPr>
      <t>CGG</t>
    </r>
    <r>
      <rPr>
        <sz val="14"/>
        <color theme="1"/>
        <rFont val="Courier New"/>
        <family val="3"/>
      </rPr>
      <t>TACCGCGG</t>
    </r>
  </si>
  <si>
    <t>TCTGGTTATGTGTG | ---------------------------------------------- | CGACGGTACCGCGG</t>
  </si>
  <si>
    <r>
      <t>TCTGGTTATGTGTG | ---------------------------------------------</t>
    </r>
    <r>
      <rPr>
        <sz val="14"/>
        <color rgb="FFFF0000"/>
        <rFont val="Courier New"/>
        <family val="3"/>
      </rPr>
      <t>T</t>
    </r>
    <r>
      <rPr>
        <sz val="14"/>
        <color theme="1"/>
        <rFont val="Courier New"/>
        <family val="3"/>
      </rPr>
      <t xml:space="preserve"> | CGACGGTACCGCGG</t>
    </r>
  </si>
  <si>
    <t>TCTGGTTATGT--- | ---------------------------------------------- | -----GTACCGCGG</t>
  </si>
  <si>
    <t>del3/5</t>
    <phoneticPr fontId="6" type="noConversion"/>
  </si>
  <si>
    <t>TCT----------- | ---------------------------------------------- | ----GGTACCGCGG</t>
    <phoneticPr fontId="6" type="noConversion"/>
  </si>
  <si>
    <t>del11/4</t>
    <phoneticPr fontId="6" type="noConversion"/>
  </si>
  <si>
    <t>TCTGGTTATGTGT- | ---------------------------------------------- | CGACGGTACCGCGG</t>
    <phoneticPr fontId="6" type="noConversion"/>
  </si>
  <si>
    <r>
      <t>AGCCGACGGC | AGT</t>
    </r>
    <r>
      <rPr>
        <u/>
        <sz val="14"/>
        <color rgb="FFFF0000"/>
        <rFont val="Courier New"/>
        <family val="3"/>
      </rPr>
      <t>TGG</t>
    </r>
    <r>
      <rPr>
        <sz val="14"/>
        <color theme="1"/>
        <rFont val="Courier New"/>
        <family val="3"/>
      </rPr>
      <t>GATTCGTGAATTGCTGCCCTCTGGTTATGTGTGGGAGGGCGGACCTGGCATTACCCTGTTATCCCTAGAATTCTGCAGT | CGA</t>
    </r>
    <r>
      <rPr>
        <u/>
        <sz val="14"/>
        <color rgb="FFFF0000"/>
        <rFont val="Courier New"/>
        <family val="3"/>
      </rPr>
      <t>CGG</t>
    </r>
    <r>
      <rPr>
        <sz val="14"/>
        <color theme="1"/>
        <rFont val="Courier New"/>
        <family val="3"/>
      </rPr>
      <t>TACCGCGGGCCCGGGATCCATCGCCACCA</t>
    </r>
  </si>
  <si>
    <t>85 bp</t>
    <phoneticPr fontId="6" type="noConversion"/>
  </si>
  <si>
    <t>AGCCGACGGC | ------------------------------------------------------------------------------------- | CGACGGTACCGCGGGCCCGGGATCCATCGCCACCA</t>
  </si>
  <si>
    <t>AGC------- | ------------------------------------------------------------------------------------- | CGACGGTACCGCGGGCCCGGGATCCATCGCCACCA</t>
  </si>
  <si>
    <t>del7/0</t>
    <phoneticPr fontId="6" type="noConversion"/>
  </si>
  <si>
    <r>
      <t>AGCCGACGGC | ------------------------------------------------------------------------------------</t>
    </r>
    <r>
      <rPr>
        <sz val="14"/>
        <color rgb="FFFF0000"/>
        <rFont val="Courier New"/>
        <family val="3"/>
      </rPr>
      <t>T</t>
    </r>
    <r>
      <rPr>
        <sz val="14"/>
        <color theme="1"/>
        <rFont val="Courier New"/>
        <family val="3"/>
      </rPr>
      <t xml:space="preserve"> | CGACGGTACCGCGGGCCCGGGATCCATCGCCACCA</t>
    </r>
  </si>
  <si>
    <t>AGCCGACGGC | ------------------------------------------------------------------------------------- | ---------------CCCGGGATCCATCGCCACCA</t>
  </si>
  <si>
    <t>del0/15</t>
    <phoneticPr fontId="6" type="noConversion"/>
  </si>
  <si>
    <t>AGCCGA---- | ------------------------------------------------------------------------------------- | -----------CGGGCCCGGGATCCATCGCCACCA</t>
  </si>
  <si>
    <t>del4/11</t>
    <phoneticPr fontId="6" type="noConversion"/>
  </si>
  <si>
    <r>
      <t>TTCTCGATCTGCA | TCC</t>
    </r>
    <r>
      <rPr>
        <u/>
        <sz val="14"/>
        <color rgb="FFFF0000"/>
        <rFont val="Courier New"/>
        <family val="3"/>
      </rPr>
      <t>TGG</t>
    </r>
    <r>
      <rPr>
        <sz val="14"/>
        <color theme="1"/>
        <rFont val="Courier New"/>
        <family val="3"/>
      </rPr>
      <t>GATCAAAGCCATAGTGAAGGACAGTGATGGACAGCCGACGGCAGTTGGGATTCGTGAATTGCTGCCCTCTGGTTATGTGTGGGAGGGCGGACCTGGCATTACCCTGTTATCCCTAGAATTCTGCAGT | CGA</t>
    </r>
    <r>
      <rPr>
        <u/>
        <sz val="14"/>
        <color rgb="FFFF0000"/>
        <rFont val="Courier New"/>
        <family val="3"/>
      </rPr>
      <t>CGG</t>
    </r>
    <r>
      <rPr>
        <sz val="14"/>
        <color theme="1"/>
        <rFont val="Courier New"/>
        <family val="3"/>
      </rPr>
      <t>TA</t>
    </r>
  </si>
  <si>
    <t>133 bp</t>
    <phoneticPr fontId="6" type="noConversion"/>
  </si>
  <si>
    <t>TTCTCGATCTGCA | ------------------------------------------------------------------------------------------------------------------------------------- | CGACGGTA</t>
    <phoneticPr fontId="6" type="noConversion"/>
  </si>
  <si>
    <r>
      <t>TTCTCGATCTGCA | ------------------------------------------------------------------------------------------------------------------------------------</t>
    </r>
    <r>
      <rPr>
        <sz val="14"/>
        <color rgb="FFFF0000"/>
        <rFont val="Courier New"/>
        <family val="3"/>
      </rPr>
      <t xml:space="preserve">T </t>
    </r>
    <r>
      <rPr>
        <sz val="14"/>
        <color theme="1"/>
        <rFont val="Courier New"/>
        <family val="3"/>
      </rPr>
      <t>| CGACGGTA</t>
    </r>
  </si>
  <si>
    <t>TTCT--------- | ------------------------------------------------------------------------------------------------------------------------------------- | CGACGGTA</t>
    <phoneticPr fontId="6" type="noConversion"/>
  </si>
  <si>
    <t>del9/0</t>
    <phoneticPr fontId="6" type="noConversion"/>
  </si>
  <si>
    <t>TTCTCGAT----- | ------------------------------------------------------------------------------------------------------------------------------------- | CGACGGTA</t>
    <phoneticPr fontId="6" type="noConversion"/>
  </si>
  <si>
    <t>del5/0</t>
    <phoneticPr fontId="6" type="noConversion"/>
  </si>
  <si>
    <t>TTCTCGATCT--- | ------------------------------------------------------------------------------------------------------------------------------------- | ----------GCGGG</t>
    <phoneticPr fontId="6" type="noConversion"/>
  </si>
  <si>
    <t>del3/10</t>
    <phoneticPr fontId="6" type="noConversion"/>
  </si>
  <si>
    <r>
      <t>GTGGGAGGGCGG | ACC</t>
    </r>
    <r>
      <rPr>
        <u/>
        <sz val="14"/>
        <color rgb="FFFF0000"/>
        <rFont val="Courier New"/>
        <family val="3"/>
      </rPr>
      <t>TGG</t>
    </r>
    <r>
      <rPr>
        <sz val="14"/>
        <color theme="1"/>
        <rFont val="Courier New"/>
        <family val="3"/>
      </rPr>
      <t>CATTACCCTGTTATCCCTAGAATTCTGCAGTCGACGGTACCGCGGG | CCC</t>
    </r>
    <r>
      <rPr>
        <u/>
        <sz val="14"/>
        <color rgb="FFFF0000"/>
        <rFont val="Courier New"/>
        <family val="3"/>
      </rPr>
      <t>GGG</t>
    </r>
    <r>
      <rPr>
        <sz val="14"/>
        <color theme="1"/>
        <rFont val="Courier New"/>
        <family val="3"/>
      </rPr>
      <t>ATCCATCGCCACCA</t>
    </r>
  </si>
  <si>
    <t>52 bp</t>
    <phoneticPr fontId="6" type="noConversion"/>
  </si>
  <si>
    <t>GTGGGAGGGCGG | ---------------------------------------------------- | CCCGGGATCCATCGCCACCA</t>
    <phoneticPr fontId="6" type="noConversion"/>
  </si>
  <si>
    <t>GTGGGAGGG--- | ---------------------------------------------------- | --CGGGATCCATCGCCACCA</t>
  </si>
  <si>
    <t>GTGGGA------ | ---------------------------------------------------- | ---GGGATCCATCGCCACCA</t>
  </si>
  <si>
    <t>GT---------- | ---------------------------------------------------- | ---GGGATCCATCGCCACCA</t>
  </si>
  <si>
    <t>del10/3</t>
    <phoneticPr fontId="6" type="noConversion"/>
  </si>
  <si>
    <t>GTGGGAGGG--- | ---------------------------------------------------- | CCCGGGATCCATCGCCACCA</t>
    <phoneticPr fontId="6" type="noConversion"/>
  </si>
  <si>
    <t>del3/0</t>
    <phoneticPr fontId="6" type="noConversion"/>
  </si>
  <si>
    <r>
      <t>TGCTGCCCTCTGGTTATGTGTG | GGA</t>
    </r>
    <r>
      <rPr>
        <u/>
        <sz val="14"/>
        <color rgb="FFFF0000"/>
        <rFont val="Courier New"/>
        <family val="3"/>
      </rPr>
      <t>GGG</t>
    </r>
    <r>
      <rPr>
        <sz val="14"/>
        <color theme="1"/>
        <rFont val="Courier New"/>
        <family val="3"/>
      </rPr>
      <t>CGGACCTGGCATTACCCTGTTATCCCTAGAATTCTGCAGTCGACGGTACCGCGGG | CCC</t>
    </r>
    <r>
      <rPr>
        <u/>
        <sz val="14"/>
        <color rgb="FFFF0000"/>
        <rFont val="Courier New"/>
        <family val="3"/>
      </rPr>
      <t>GGG</t>
    </r>
    <r>
      <rPr>
        <sz val="14"/>
        <color theme="1"/>
        <rFont val="Courier New"/>
        <family val="3"/>
      </rPr>
      <t>ATCCATCGCCACCAT</t>
    </r>
  </si>
  <si>
    <t>61 bp</t>
    <phoneticPr fontId="6" type="noConversion"/>
  </si>
  <si>
    <t>TGCTGCCCTCTGGTTATGTGTG | ------------------------------------------------------------- | CCCGGGATCCATCGCCACCAT</t>
    <phoneticPr fontId="6" type="noConversion"/>
  </si>
  <si>
    <t>TGCTGCCCTCTGGTTATGTGT- | ------------------------------------------------------------- | CCCGGGATCCATCGCCACCAT</t>
  </si>
  <si>
    <t>TGCTGCCCTCT----------- | ------------------------------------------------------------- | ---GGGATCCATCGCCACCAT</t>
  </si>
  <si>
    <t>del11/3</t>
    <phoneticPr fontId="6" type="noConversion"/>
  </si>
  <si>
    <t>TGCTGCCCTCTGGTTATGTG-- | ------------------------------------------------------------- | CCCGGGATCCATCGCCACCAT</t>
    <phoneticPr fontId="6" type="noConversion"/>
  </si>
  <si>
    <t>TGCTG----------------- | ------------------------------------------------------------- | CCCGGGATCCATCGCCACCAT</t>
    <phoneticPr fontId="6" type="noConversion"/>
  </si>
  <si>
    <t>del17/0</t>
    <phoneticPr fontId="6" type="noConversion"/>
  </si>
  <si>
    <r>
      <t>AGCCGACGGC | AGT</t>
    </r>
    <r>
      <rPr>
        <u/>
        <sz val="14"/>
        <color rgb="FFFF0000"/>
        <rFont val="Courier New"/>
        <family val="3"/>
      </rPr>
      <t>TGG</t>
    </r>
    <r>
      <rPr>
        <sz val="14"/>
        <color theme="1"/>
        <rFont val="Courier New"/>
        <family val="3"/>
      </rPr>
      <t>GATTCGTGAATTGCTGCCCTCTGGTTATGTGTGGGAGGGCGGACCTGGCATTACCCTGTTATCCCTAGAATTCTGCAGTCGACGGTACCGCGGG | CCC</t>
    </r>
    <r>
      <rPr>
        <u/>
        <sz val="14"/>
        <color rgb="FFFF0000"/>
        <rFont val="Courier New"/>
        <family val="3"/>
      </rPr>
      <t>GGG</t>
    </r>
    <r>
      <rPr>
        <sz val="14"/>
        <color theme="1"/>
        <rFont val="Courier New"/>
        <family val="3"/>
      </rPr>
      <t>ATCCA</t>
    </r>
  </si>
  <si>
    <t>100 bp</t>
    <phoneticPr fontId="6" type="noConversion"/>
  </si>
  <si>
    <t>AGCCGACGGC | ---------------------------------------------------------------------------------------------------- | CCCGGGATCCA</t>
  </si>
  <si>
    <t>AGCCGA---- | ---------------------------------------------------------------------------------------------------- | --CGGGATCCA</t>
  </si>
  <si>
    <t>del4/2</t>
    <phoneticPr fontId="6" type="noConversion"/>
  </si>
  <si>
    <t>AGCCGACGG- | ---------------------------------------------------------------------------------------------------- | CCCGGGATCCA</t>
    <phoneticPr fontId="6" type="noConversion"/>
  </si>
  <si>
    <t>AG-------- | ---------------------------------------------------------------------------------------------------- | -CCGGGATCCA</t>
  </si>
  <si>
    <t>del8/1</t>
    <phoneticPr fontId="6" type="noConversion"/>
  </si>
  <si>
    <r>
      <t>AGCCGACGGC | ---------------------------------------------------------------------------------------------------</t>
    </r>
    <r>
      <rPr>
        <sz val="14"/>
        <color rgb="FFFF0000"/>
        <rFont val="Courier New"/>
        <family val="3"/>
      </rPr>
      <t>G</t>
    </r>
    <r>
      <rPr>
        <sz val="14"/>
        <color theme="1"/>
        <rFont val="Courier New"/>
        <family val="3"/>
      </rPr>
      <t xml:space="preserve"> | CCCGGGATCCA</t>
    </r>
  </si>
  <si>
    <t>CTCGATCTGCA | TCCTGGGATCAAAGCCATAGTGAAGGACAGTGATGGACAGCCGACGGCAGTTGGGATTCGTGAATTGCTGCCCTCTGGTTATGTGTGGGAGGGCGGACCTGGCATTACCCTGTTATCCCTAGAATTCTGCAGTCGACGGTACCGCGGG | CCCGGGATCCAT</t>
  </si>
  <si>
    <t>W/W</t>
    <phoneticPr fontId="6" type="noConversion"/>
  </si>
  <si>
    <t>148 bp</t>
    <phoneticPr fontId="6" type="noConversion"/>
  </si>
  <si>
    <t>CTC-------- | ---------------------------------------------------------------------------------------------------------------------------------------------------- | -----GATCCAT</t>
    <phoneticPr fontId="6" type="noConversion"/>
  </si>
  <si>
    <t>del8/5</t>
    <phoneticPr fontId="6" type="noConversion"/>
  </si>
  <si>
    <t>CTCGATCTGCA | ---------------------------------------------------------------------------------------------------------------------------------------------------- | CCCGGGATCCAT</t>
  </si>
  <si>
    <t>CTCGAT----- | ---------------------------------------------------------------------------------------------------------------------------------------------------- | CCCGGGATCCAT</t>
  </si>
  <si>
    <t>del5/0</t>
    <phoneticPr fontId="6" type="noConversion"/>
  </si>
  <si>
    <t>CTCGATCTG-- | ---------------------------------------------------------------------------------------------------------------------------------------------------- | CCCGGGATCCAT</t>
    <phoneticPr fontId="6" type="noConversion"/>
  </si>
  <si>
    <t>CTCGATCTGC- | ---------------------------------------------------------------------------------------------------------------------------------------------------- | CCCGGGATCCAT</t>
  </si>
  <si>
    <r>
      <t>ACGCACCCCTGA | CCC</t>
    </r>
    <r>
      <rPr>
        <u/>
        <sz val="14"/>
        <color rgb="FFFF0000"/>
        <rFont val="Courier New"/>
        <family val="3"/>
      </rPr>
      <t>AGG</t>
    </r>
    <r>
      <rPr>
        <sz val="14"/>
        <color theme="1"/>
        <rFont val="Courier New"/>
        <family val="3"/>
      </rPr>
      <t>CCAGCAGGGCGGGCTGCAGCATCAGTA | CAC</t>
    </r>
    <r>
      <rPr>
        <u/>
        <sz val="14"/>
        <color rgb="FFFF0000"/>
        <rFont val="Courier New"/>
        <family val="3"/>
      </rPr>
      <t>AGG</t>
    </r>
    <r>
      <rPr>
        <sz val="14"/>
        <color theme="1"/>
        <rFont val="Courier New"/>
        <family val="3"/>
      </rPr>
      <t>AGAAAGAT</t>
    </r>
  </si>
  <si>
    <t>33 bp</t>
    <phoneticPr fontId="6" type="noConversion"/>
  </si>
  <si>
    <t>ACGCACCCCTGA | --------------------------------- | CACAGGAGAAAGAT</t>
    <phoneticPr fontId="6" type="noConversion"/>
  </si>
  <si>
    <t>ACG--------- | --------------------------------- | CACAGGAGAAAGAT</t>
  </si>
  <si>
    <t>del9/0</t>
    <phoneticPr fontId="6" type="noConversion"/>
  </si>
  <si>
    <t>ACGCACCCCTG- | --------------------------------- | -ACAGGAGAAAGAT</t>
  </si>
  <si>
    <t>del1/1</t>
    <phoneticPr fontId="6" type="noConversion"/>
  </si>
  <si>
    <r>
      <t>ACGCACCCCTGA | --------------------------------</t>
    </r>
    <r>
      <rPr>
        <sz val="14"/>
        <color rgb="FFFF0000"/>
        <rFont val="Courier New"/>
        <family val="3"/>
      </rPr>
      <t>A</t>
    </r>
    <r>
      <rPr>
        <sz val="14"/>
        <color theme="1"/>
        <rFont val="Courier New"/>
        <family val="3"/>
      </rPr>
      <t xml:space="preserve"> | CACAGGAGAAAGAT</t>
    </r>
  </si>
  <si>
    <t>ACGCACCCCTG- | --------------------------------- | ---AGGAGAAAGAT</t>
  </si>
  <si>
    <t>del1/3</t>
    <phoneticPr fontId="6" type="noConversion"/>
  </si>
  <si>
    <t>ACGCACCCCT-- | --------------------------------- | -----GAGAAAGAT</t>
  </si>
  <si>
    <t>CCCCATTTTCATTTATTATACTGGCTTATCCAACCCCTAGACAGAG |..| GACAGGCAGATCTCTGAGTTTGAGCCCAGCCTGGTCTACACA</t>
    <phoneticPr fontId="6" type="noConversion"/>
  </si>
  <si>
    <t>Template</t>
    <phoneticPr fontId="6" type="noConversion"/>
  </si>
  <si>
    <t>1439bp</t>
    <phoneticPr fontId="6" type="noConversion"/>
  </si>
  <si>
    <t>CCCCATTTTCATTTATTATACTGGCTTATCCAACCCCTA------- |  | GACAGGCAGATCTCTGAGTTTGAGCCCAGCCTGGTCTACACA</t>
    <phoneticPr fontId="6" type="noConversion"/>
  </si>
  <si>
    <t>del7/0</t>
    <phoneticPr fontId="6" type="noConversion"/>
  </si>
  <si>
    <t>CCCCATTTTCATTTATTATACTGGCTTATCCAACCCCTAGACAGAG |  | GACAGGCAGATCTCTGAGTTTGAGCCCAGCCTGGTCTACACA</t>
    <phoneticPr fontId="6" type="noConversion"/>
  </si>
  <si>
    <r>
      <t xml:space="preserve">CCCCATTTTCATTTATTATACTGGCTTATCCAACCCCTAGACAGAG | </t>
    </r>
    <r>
      <rPr>
        <sz val="14"/>
        <color rgb="FFFF0000"/>
        <rFont val="Courier New"/>
        <family val="3"/>
      </rPr>
      <t>A</t>
    </r>
    <r>
      <rPr>
        <sz val="14"/>
        <color theme="1"/>
        <rFont val="Courier New"/>
        <family val="3"/>
      </rPr>
      <t>| GACAGGCAGATCTCTGAGTTTGAGCCCAGCCTGGTCTACACA</t>
    </r>
  </si>
  <si>
    <t>Templated ins0/1</t>
    <phoneticPr fontId="6" type="noConversion"/>
  </si>
  <si>
    <t>CCCCATTTTCATTTATTATACTGGCTTATCCAACCCCTAGACAGAG | ---------ATCTCTGAGTTTGAGCCCAGCCTGGTCTACACATCA</t>
    <phoneticPr fontId="6" type="noConversion"/>
  </si>
  <si>
    <t>del0/9</t>
    <phoneticPr fontId="6" type="noConversion"/>
  </si>
  <si>
    <t>CCCCATTTTCATTTATTATACTGGCTTATCCAACCCCTAGACAGA- | ----------TCTCTGAGTTTGAGCCCAGCCTGGTCTACACATCA</t>
    <phoneticPr fontId="6" type="noConversion"/>
  </si>
  <si>
    <t>del1/10</t>
    <phoneticPr fontId="6" type="noConversion"/>
  </si>
  <si>
    <r>
      <t>AGTTTCCCGG | GTT</t>
    </r>
    <r>
      <rPr>
        <u/>
        <sz val="14"/>
        <color rgb="FFFF0000"/>
        <rFont val="Courier New"/>
        <family val="3"/>
      </rPr>
      <t>CGG</t>
    </r>
    <r>
      <rPr>
        <sz val="14"/>
        <color theme="1"/>
        <rFont val="Courier New"/>
        <family val="3"/>
      </rPr>
      <t>CTTTACGTCACGCGAGGGCGGCAGGGA | GGA</t>
    </r>
    <r>
      <rPr>
        <u/>
        <sz val="14"/>
        <color rgb="FFFF0000"/>
        <rFont val="Courier New"/>
        <family val="3"/>
      </rPr>
      <t>CGG</t>
    </r>
    <r>
      <rPr>
        <sz val="14"/>
        <color theme="1"/>
        <rFont val="Courier New"/>
        <family val="3"/>
      </rPr>
      <t>AATGG</t>
    </r>
  </si>
  <si>
    <t>33 bp</t>
  </si>
  <si>
    <t>AGTTTCCCGG | --------------------------------- | GGACGGAATGG</t>
  </si>
  <si>
    <r>
      <t>AGTTTCCCGG | -----------------------------</t>
    </r>
    <r>
      <rPr>
        <sz val="14"/>
        <color rgb="FFFF0000"/>
        <rFont val="Courier New"/>
        <family val="3"/>
      </rPr>
      <t>GGGA</t>
    </r>
    <r>
      <rPr>
        <sz val="14"/>
        <color theme="1"/>
        <rFont val="Courier New"/>
        <family val="3"/>
      </rPr>
      <t xml:space="preserve"> | GGACGGAATGG</t>
    </r>
  </si>
  <si>
    <t>Template ins0/4</t>
  </si>
  <si>
    <r>
      <t>AGTTTCCCGG | --------------------------------</t>
    </r>
    <r>
      <rPr>
        <sz val="14"/>
        <color rgb="FFFF0000"/>
        <rFont val="Courier New"/>
        <family val="3"/>
      </rPr>
      <t>A</t>
    </r>
    <r>
      <rPr>
        <sz val="14"/>
        <color theme="1"/>
        <rFont val="Courier New"/>
        <family val="3"/>
      </rPr>
      <t xml:space="preserve"> | GGACGGAATGG</t>
    </r>
  </si>
  <si>
    <t>Template ins0/1</t>
  </si>
  <si>
    <t>AGTTTCCC-- | --------------------------------- | GGACGGAATGG</t>
  </si>
  <si>
    <r>
      <t>AGTTTCCCGG | ----------------------------</t>
    </r>
    <r>
      <rPr>
        <sz val="14"/>
        <color rgb="FFFF0000"/>
        <rFont val="Courier New"/>
        <family val="3"/>
      </rPr>
      <t>AGGGA</t>
    </r>
    <r>
      <rPr>
        <sz val="14"/>
        <color theme="1"/>
        <rFont val="Courier New"/>
        <family val="3"/>
      </rPr>
      <t xml:space="preserve"> | GGACGGAATGG</t>
    </r>
  </si>
  <si>
    <t>Template ins0/5</t>
  </si>
  <si>
    <r>
      <t>CCAGTTTCCCGG | GTT</t>
    </r>
    <r>
      <rPr>
        <u/>
        <sz val="14"/>
        <color rgb="FFFF0000"/>
        <rFont val="Courier New"/>
        <family val="3"/>
      </rPr>
      <t>CGG</t>
    </r>
    <r>
      <rPr>
        <sz val="14"/>
        <color theme="1"/>
        <rFont val="Courier New"/>
        <family val="3"/>
      </rPr>
      <t>CTTTACGTCACGCGAGGGCGGCAGGGAGGACGGAATGGCGGG | GTT</t>
    </r>
    <r>
      <rPr>
        <u/>
        <sz val="14"/>
        <color rgb="FFFF0000"/>
        <rFont val="Courier New"/>
        <family val="3"/>
      </rPr>
      <t>TGG</t>
    </r>
    <r>
      <rPr>
        <sz val="14"/>
        <color theme="1"/>
        <rFont val="Courier New"/>
        <family val="3"/>
      </rPr>
      <t>GGTGGGTCCCTCCT</t>
    </r>
  </si>
  <si>
    <t>48 bp</t>
  </si>
  <si>
    <t>CCAGTTTCCCGG | ------------------------------------------------ | GTTTGGGGTGGGTCCCTCCT</t>
  </si>
  <si>
    <r>
      <t>CCAGTTTCCCGG | -----------------------------------------------</t>
    </r>
    <r>
      <rPr>
        <sz val="14"/>
        <color rgb="FFFF0000"/>
        <rFont val="Courier New"/>
        <family val="3"/>
      </rPr>
      <t>G</t>
    </r>
    <r>
      <rPr>
        <sz val="14"/>
        <color theme="1"/>
        <rFont val="Courier New"/>
        <family val="3"/>
      </rPr>
      <t xml:space="preserve"> | GTTTGGGGTGGGTCCCTCCT</t>
    </r>
  </si>
  <si>
    <t>Templateins0/1</t>
  </si>
  <si>
    <t>CCA--------- | ------------------------------------------------ | GTTTGGGGTGGGTCCCTCCT</t>
  </si>
  <si>
    <t>del9/0</t>
  </si>
  <si>
    <t>CCAGTTTCCC-- | ------------------------------------------------ | GTTTGGGGTGGGTCCCTCCT</t>
  </si>
  <si>
    <t>CCAGTTTCC--- | ------------------------------------------------ | GTTTGGGGTGGGTCCCTCCT</t>
  </si>
  <si>
    <r>
      <t>AGTTTCCCGG | GTT</t>
    </r>
    <r>
      <rPr>
        <u/>
        <sz val="14"/>
        <color rgb="FFFF0000"/>
        <rFont val="Courier New"/>
        <family val="3"/>
      </rPr>
      <t>CGG</t>
    </r>
    <r>
      <rPr>
        <sz val="14"/>
        <color theme="1"/>
        <rFont val="Courier New"/>
        <family val="3"/>
      </rPr>
      <t>CTTTACGTCACGCGAGGGCGGCAGGGAGGACGGAATGGCGGGGTTTGGGGTGGGTCCCT | CCT</t>
    </r>
    <r>
      <rPr>
        <u/>
        <sz val="14"/>
        <color rgb="FFFF0000"/>
        <rFont val="Courier New"/>
        <family val="3"/>
      </rPr>
      <t>CGG</t>
    </r>
    <r>
      <rPr>
        <sz val="14"/>
        <color theme="1"/>
        <rFont val="Courier New"/>
        <family val="3"/>
      </rPr>
      <t>GGG</t>
    </r>
  </si>
  <si>
    <t>65 bp</t>
  </si>
  <si>
    <t>AGTTTCCCGG | ----------------------------------------------------------------- | CCTCGGGGG</t>
  </si>
  <si>
    <r>
      <t>AGTTTCCCGG | ----------------------------------------------------------------</t>
    </r>
    <r>
      <rPr>
        <sz val="14"/>
        <color rgb="FFFF0000"/>
        <rFont val="Courier New"/>
        <family val="3"/>
      </rPr>
      <t>T</t>
    </r>
    <r>
      <rPr>
        <sz val="14"/>
        <color theme="1"/>
        <rFont val="Courier New"/>
        <family val="3"/>
      </rPr>
      <t xml:space="preserve"> | CCTCGGGGG</t>
    </r>
  </si>
  <si>
    <r>
      <t>AGTTTCCCGG | ---------------------------------------------------------------</t>
    </r>
    <r>
      <rPr>
        <sz val="14"/>
        <color rgb="FFFF0000"/>
        <rFont val="Courier New"/>
        <family val="3"/>
      </rPr>
      <t>CT</t>
    </r>
    <r>
      <rPr>
        <sz val="14"/>
        <color theme="1"/>
        <rFont val="Courier New"/>
        <family val="3"/>
      </rPr>
      <t xml:space="preserve"> | CCTCGGGGG</t>
    </r>
  </si>
  <si>
    <t>Template ins0/2</t>
  </si>
  <si>
    <t>AGTTTCCCG- | ----------------------------------------------------------------- | CCTCGGGGG</t>
  </si>
  <si>
    <r>
      <t>AGTTTCCCGG | --------------------------------------------------------------</t>
    </r>
    <r>
      <rPr>
        <sz val="14"/>
        <color rgb="FFFF0000"/>
        <rFont val="Courier New"/>
        <family val="3"/>
      </rPr>
      <t>CCT</t>
    </r>
    <r>
      <rPr>
        <sz val="14"/>
        <color theme="1"/>
        <rFont val="Courier New"/>
        <family val="3"/>
      </rPr>
      <t xml:space="preserve"> | CCTCGGGGG</t>
    </r>
  </si>
  <si>
    <t>Template ins0/3</t>
  </si>
  <si>
    <r>
      <t>AGTTTCCCGG | GTT</t>
    </r>
    <r>
      <rPr>
        <u/>
        <sz val="14"/>
        <color rgb="FFFF0000"/>
        <rFont val="Courier New"/>
        <family val="3"/>
      </rPr>
      <t>CGG</t>
    </r>
    <r>
      <rPr>
        <sz val="14"/>
        <color theme="1"/>
        <rFont val="Courier New"/>
        <family val="3"/>
      </rPr>
      <t>CTTTACGTCACGCGAGGGCGGCAGGGAGGACGGAATGGCGGGGTTTGGGGTGGGTCCCTCCTCGGGGGAGCCCTGGGAA | AAG</t>
    </r>
    <r>
      <rPr>
        <u/>
        <sz val="14"/>
        <color rgb="FFFF0000"/>
        <rFont val="Courier New"/>
        <family val="3"/>
      </rPr>
      <t>AGG</t>
    </r>
    <r>
      <rPr>
        <sz val="14"/>
        <color theme="1"/>
        <rFont val="Courier New"/>
        <family val="3"/>
      </rPr>
      <t>ACT</t>
    </r>
  </si>
  <si>
    <t>85 bp</t>
  </si>
  <si>
    <r>
      <t>AGTTTCCCGG | ------------------------------------------------------------------------------------</t>
    </r>
    <r>
      <rPr>
        <sz val="14"/>
        <color rgb="FFFF0000"/>
        <rFont val="Courier New"/>
        <family val="3"/>
      </rPr>
      <t>A</t>
    </r>
    <r>
      <rPr>
        <sz val="14"/>
        <color theme="1"/>
        <rFont val="Courier New"/>
        <family val="3"/>
      </rPr>
      <t xml:space="preserve"> | AAGAGGACT</t>
    </r>
  </si>
  <si>
    <t>AGTTTCCCGG | ------------------------------------------------------------------------------------- | AAGAGGACT</t>
  </si>
  <si>
    <r>
      <t>AGTTTCCCG- | ------------------------------------------------------------------------------------</t>
    </r>
    <r>
      <rPr>
        <sz val="14"/>
        <color rgb="FFFF0000"/>
        <rFont val="Courier New"/>
        <family val="3"/>
      </rPr>
      <t>A</t>
    </r>
    <r>
      <rPr>
        <sz val="14"/>
        <color theme="1"/>
        <rFont val="Courier New"/>
        <family val="3"/>
      </rPr>
      <t xml:space="preserve"> | AAGAGGACT</t>
    </r>
  </si>
  <si>
    <t>del1/0 ins0/1</t>
  </si>
  <si>
    <r>
      <t>AGTTTCCC-- | ------------------------------------------------------------------------------------</t>
    </r>
    <r>
      <rPr>
        <sz val="14"/>
        <color rgb="FFFF0000"/>
        <rFont val="Courier New"/>
        <family val="3"/>
      </rPr>
      <t>A</t>
    </r>
    <r>
      <rPr>
        <sz val="14"/>
        <color theme="1"/>
        <rFont val="Courier New"/>
        <family val="3"/>
      </rPr>
      <t xml:space="preserve"> | AAGAGGACT</t>
    </r>
  </si>
  <si>
    <t>del2/0 ins0/1</t>
  </si>
  <si>
    <t>AGTTTCCCG- | ------------------------------------------------------------------------------------- | --GAGGACT</t>
  </si>
  <si>
    <t>del1/2</t>
  </si>
  <si>
    <r>
      <t>AGTTTCCCGG | GTT</t>
    </r>
    <r>
      <rPr>
        <u/>
        <sz val="14"/>
        <color rgb="FFFF0000"/>
        <rFont val="Courier New"/>
        <family val="3"/>
      </rPr>
      <t>CGG</t>
    </r>
    <r>
      <rPr>
        <sz val="14"/>
        <color theme="1"/>
        <rFont val="Courier New"/>
        <family val="3"/>
      </rPr>
      <t>CTTTACGTCACGCGAGGGCGGCAGGGAGGACGGAATGGCGGGGTTTGGGGTGGGTCCCTCCTCGGGGGAGCCCTGGGAAAAGAGGACTGCGTGTGGGAAG | AGA</t>
    </r>
    <r>
      <rPr>
        <u/>
        <sz val="14"/>
        <color rgb="FFFF0000"/>
        <rFont val="Courier New"/>
        <family val="3"/>
      </rPr>
      <t>AGG</t>
    </r>
    <r>
      <rPr>
        <sz val="14"/>
        <color theme="1"/>
        <rFont val="Courier New"/>
        <family val="3"/>
      </rPr>
      <t>TGGAAATGGCGT</t>
    </r>
  </si>
  <si>
    <t>106 bp</t>
  </si>
  <si>
    <t>AGTTTCCCGG | ---------------------------------------------------------------------------------------------------------- | AGAAGGTG</t>
  </si>
  <si>
    <r>
      <t>AGTTTCCCGG | ---------------------------------------------------------------------------------------------------------</t>
    </r>
    <r>
      <rPr>
        <sz val="14"/>
        <color rgb="FFFF0000"/>
        <rFont val="Courier New"/>
        <family val="3"/>
      </rPr>
      <t>G</t>
    </r>
    <r>
      <rPr>
        <sz val="14"/>
        <color theme="1"/>
        <rFont val="Courier New"/>
        <family val="3"/>
      </rPr>
      <t xml:space="preserve"> | AGAAGGTG</t>
    </r>
  </si>
  <si>
    <t>AGTTTCCCG- | ---------------------------------------------------------------------------------------------------------- | AGAAGGTG</t>
  </si>
  <si>
    <t>AGTTTCCC-- | ---------------------------------------------------------------------------------------------------------- | ----GGTG</t>
  </si>
  <si>
    <t>del2/4</t>
  </si>
  <si>
    <t>AGTTTCCC-- | ---------------------------------------------------------------------------------------------------------- | AGAAGGTG</t>
  </si>
  <si>
    <r>
      <t>TACGTCACGCGA | GGG</t>
    </r>
    <r>
      <rPr>
        <u/>
        <sz val="14"/>
        <color rgb="FFFF0000"/>
        <rFont val="Courier New"/>
        <family val="3"/>
      </rPr>
      <t>CGG</t>
    </r>
    <r>
      <rPr>
        <sz val="14"/>
        <color theme="1"/>
        <rFont val="Courier New"/>
        <family val="3"/>
      </rPr>
      <t>CAGGGAGGACGGAATGGCGGG | GTT</t>
    </r>
    <r>
      <rPr>
        <u/>
        <sz val="14"/>
        <color rgb="FFFF0000"/>
        <rFont val="Courier New"/>
        <family val="3"/>
      </rPr>
      <t>TGG</t>
    </r>
    <r>
      <rPr>
        <sz val="14"/>
        <color theme="1"/>
        <rFont val="Courier New"/>
        <family val="3"/>
      </rPr>
      <t>GGTGGG</t>
    </r>
  </si>
  <si>
    <t>27 bp</t>
  </si>
  <si>
    <t>TACGTCACGCGA | --------------------------- | GTTTGGGGTGGG</t>
  </si>
  <si>
    <r>
      <t>TACGTCACGCGA | --------------------------</t>
    </r>
    <r>
      <rPr>
        <sz val="14"/>
        <color rgb="FFFF0000"/>
        <rFont val="Courier New"/>
        <family val="3"/>
      </rPr>
      <t>G</t>
    </r>
    <r>
      <rPr>
        <sz val="14"/>
        <color theme="1"/>
        <rFont val="Courier New"/>
        <family val="3"/>
      </rPr>
      <t xml:space="preserve"> | GTTTGGGGTGGG</t>
    </r>
  </si>
  <si>
    <r>
      <t xml:space="preserve">TACGTCACGCGA | </t>
    </r>
    <r>
      <rPr>
        <sz val="14"/>
        <color rgb="FFFF0000"/>
        <rFont val="Courier New"/>
        <family val="3"/>
      </rPr>
      <t>GG</t>
    </r>
    <r>
      <rPr>
        <sz val="14"/>
        <color theme="1"/>
        <rFont val="Courier New"/>
        <family val="3"/>
      </rPr>
      <t>------------------------- | --TTGGGGTGGG</t>
    </r>
  </si>
  <si>
    <t>Template ins2/0</t>
  </si>
  <si>
    <t>TACGTCACGCGA | --------------------------- | -TTTGGGGTGGG</t>
  </si>
  <si>
    <r>
      <t>TACGTCACGC-- | -------------------------</t>
    </r>
    <r>
      <rPr>
        <sz val="14"/>
        <color rgb="FFFF0000"/>
        <rFont val="Courier New"/>
        <family val="3"/>
      </rPr>
      <t>GG</t>
    </r>
    <r>
      <rPr>
        <sz val="14"/>
        <color theme="1"/>
        <rFont val="Courier New"/>
        <family val="3"/>
      </rPr>
      <t xml:space="preserve"> | GTTTGGGGTGGG</t>
    </r>
  </si>
  <si>
    <t>del2/0 ins0/2</t>
  </si>
  <si>
    <r>
      <t>TACGTCACGCGA | GGG</t>
    </r>
    <r>
      <rPr>
        <u/>
        <sz val="14"/>
        <color rgb="FFFF0000"/>
        <rFont val="Courier New"/>
        <family val="3"/>
      </rPr>
      <t>CGG</t>
    </r>
    <r>
      <rPr>
        <sz val="14"/>
        <color theme="1"/>
        <rFont val="Courier New"/>
        <family val="3"/>
      </rPr>
      <t>CAGGGAGGACGGAATGGCGGGGTTTGGGGTGGGTCCCT | CCT</t>
    </r>
    <r>
      <rPr>
        <u/>
        <sz val="14"/>
        <color rgb="FFFF0000"/>
        <rFont val="Courier New"/>
        <family val="3"/>
      </rPr>
      <t>CGG</t>
    </r>
    <r>
      <rPr>
        <sz val="14"/>
        <color theme="1"/>
        <rFont val="Courier New"/>
        <family val="3"/>
      </rPr>
      <t>GGGAGCC</t>
    </r>
  </si>
  <si>
    <t>44 bp</t>
  </si>
  <si>
    <t>TACGTCACGCGA | -------------------------------------------- | CCTCGGGGGAGCC</t>
  </si>
  <si>
    <r>
      <t>TACGTCACGCGA | -------------------------------------------</t>
    </r>
    <r>
      <rPr>
        <sz val="14"/>
        <color rgb="FFFF0000"/>
        <rFont val="Courier New"/>
        <family val="3"/>
      </rPr>
      <t>T</t>
    </r>
    <r>
      <rPr>
        <sz val="14"/>
        <color theme="1"/>
        <rFont val="Courier New"/>
        <family val="3"/>
      </rPr>
      <t xml:space="preserve"> | CCTCGGGGGAGCC</t>
    </r>
  </si>
  <si>
    <r>
      <t>TACGTCACGCGA | ------------------------------------------</t>
    </r>
    <r>
      <rPr>
        <sz val="14"/>
        <color rgb="FFFF0000"/>
        <rFont val="Courier New"/>
        <family val="3"/>
      </rPr>
      <t>CT</t>
    </r>
    <r>
      <rPr>
        <sz val="14"/>
        <color theme="1"/>
        <rFont val="Courier New"/>
        <family val="3"/>
      </rPr>
      <t xml:space="preserve"> | CCTCGGGGGAGCC</t>
    </r>
  </si>
  <si>
    <t>TACGTCA----- | -------------------------------------------- | CCTCGGGGGAGCC</t>
  </si>
  <si>
    <t>del5/0</t>
  </si>
  <si>
    <t>TACGTCACGCG- | -------------------------------------------- | CCTCGGGGGAGCC</t>
  </si>
  <si>
    <r>
      <t>TACGTCACGCGA | GGG</t>
    </r>
    <r>
      <rPr>
        <u/>
        <sz val="14"/>
        <color rgb="FFFF0000"/>
        <rFont val="Courier New"/>
        <family val="3"/>
      </rPr>
      <t>CGG</t>
    </r>
    <r>
      <rPr>
        <sz val="14"/>
        <color theme="1"/>
        <rFont val="Courier New"/>
        <family val="3"/>
      </rPr>
      <t>CAGGGAGGACGGAATGGCGGGGTTTGGGGTGGGTCCCTCCTCGGGGGAGCCCTGGGAA | AAG</t>
    </r>
    <r>
      <rPr>
        <u/>
        <sz val="14"/>
        <color rgb="FFFF0000"/>
        <rFont val="Courier New"/>
        <family val="3"/>
      </rPr>
      <t>AGG</t>
    </r>
    <r>
      <rPr>
        <sz val="14"/>
        <color theme="1"/>
        <rFont val="Courier New"/>
        <family val="3"/>
      </rPr>
      <t>ACTGCGTG</t>
    </r>
  </si>
  <si>
    <t>64 bp</t>
  </si>
  <si>
    <r>
      <t>TACGTCACGC</t>
    </r>
    <r>
      <rPr>
        <sz val="14"/>
        <color rgb="FFFF0000"/>
        <rFont val="Courier New"/>
        <family val="3"/>
      </rPr>
      <t>GA</t>
    </r>
    <r>
      <rPr>
        <sz val="14"/>
        <color theme="1"/>
        <rFont val="Courier New"/>
        <family val="3"/>
      </rPr>
      <t xml:space="preserve"> | ---------------------------------------------------------------</t>
    </r>
    <r>
      <rPr>
        <sz val="14"/>
        <color rgb="FFFF0000"/>
        <rFont val="Courier New"/>
        <family val="3"/>
      </rPr>
      <t>A</t>
    </r>
    <r>
      <rPr>
        <sz val="14"/>
        <color theme="1"/>
        <rFont val="Courier New"/>
        <family val="3"/>
      </rPr>
      <t xml:space="preserve"> | AAGAGGACTGCGTG</t>
    </r>
  </si>
  <si>
    <t>TACGTCACGCGA | ---------------------------------------------------------------- | AAGAGGACTGCGTG</t>
  </si>
  <si>
    <t>TACGTCACGCG- | ---------------------------------------------------------------- | AAGAGGACTGCGTG</t>
  </si>
  <si>
    <t>TACGTCACGC-- | ---------------------------------------------------------------- | --GAGGACTGCGTG</t>
  </si>
  <si>
    <t>del2/2</t>
  </si>
  <si>
    <t>TACGTCAC---- | ---------------------------------------------------------------- | ---------GCGTG</t>
  </si>
  <si>
    <t>del4/9</t>
  </si>
  <si>
    <r>
      <t>TACGTCACGCGA | GGG</t>
    </r>
    <r>
      <rPr>
        <u/>
        <sz val="14"/>
        <color rgb="FFFF0000"/>
        <rFont val="Courier New"/>
        <family val="3"/>
      </rPr>
      <t>CGG</t>
    </r>
    <r>
      <rPr>
        <sz val="14"/>
        <color theme="1"/>
        <rFont val="Courier New"/>
        <family val="3"/>
      </rPr>
      <t>CAGGGAGGACGGAATGGCGGGGTTTGGGGTGGGTCCCTCCTCGGGGGAGCCCTGGGAAAAGAGGACTGCGTGTGGGAAG | AGA</t>
    </r>
    <r>
      <rPr>
        <u/>
        <sz val="14"/>
        <color rgb="FFFF0000"/>
        <rFont val="Courier New"/>
        <family val="3"/>
      </rPr>
      <t>AGG</t>
    </r>
    <r>
      <rPr>
        <sz val="14"/>
        <color theme="1"/>
        <rFont val="Courier New"/>
        <family val="3"/>
      </rPr>
      <t>TGGAAAT</t>
    </r>
  </si>
  <si>
    <t>TACGTCACGCGA | ------------------------------------------------------------------------------------- | AGAAGGTGGAAAT</t>
  </si>
  <si>
    <r>
      <t>TACGTCACGCGA | ------------------------------------------------------------------------------------</t>
    </r>
    <r>
      <rPr>
        <sz val="14"/>
        <color rgb="FFFF0000"/>
        <rFont val="Courier New"/>
        <family val="3"/>
      </rPr>
      <t>G</t>
    </r>
    <r>
      <rPr>
        <sz val="14"/>
        <color theme="1"/>
        <rFont val="Courier New"/>
        <family val="3"/>
      </rPr>
      <t xml:space="preserve"> | AGAAGGTGGAAAT</t>
    </r>
  </si>
  <si>
    <t>TACGTCACGCG- | ------------------------------------------------------------------------------------- | AGAAGGTGGAAAT</t>
  </si>
  <si>
    <t>TACGTCACGC-- | ------------------------------------------------------------------------------------- | -GAAGGTGGAAAT</t>
  </si>
  <si>
    <r>
      <t>TACGTCACGCG- | ------------------------------------------------------------------------------------</t>
    </r>
    <r>
      <rPr>
        <sz val="14"/>
        <color rgb="FFFF0000"/>
        <rFont val="Courier New"/>
        <family val="3"/>
      </rPr>
      <t>G</t>
    </r>
    <r>
      <rPr>
        <sz val="14"/>
        <color theme="1"/>
        <rFont val="Courier New"/>
        <family val="3"/>
      </rPr>
      <t xml:space="preserve"> | AGAAGGTGGAAAT</t>
    </r>
  </si>
  <si>
    <r>
      <t>TACGTCACGCGA | GGG</t>
    </r>
    <r>
      <rPr>
        <u/>
        <sz val="14"/>
        <color rgb="FFFF0000"/>
        <rFont val="Courier New"/>
        <family val="3"/>
      </rPr>
      <t>CGG</t>
    </r>
    <r>
      <rPr>
        <sz val="14"/>
        <color theme="1"/>
        <rFont val="Courier New"/>
        <family val="3"/>
      </rPr>
      <t>CAGGGAGGACGGAATGGCGGGGTTTGGGGTGGGTCCCTCCTCGGGGGAGCCCTGGGAAAAGAGGACTGCGTGTGGGAAGAGAAGGTGGAAATGGCG | TTT</t>
    </r>
    <r>
      <rPr>
        <u/>
        <sz val="14"/>
        <color rgb="FFFF0000"/>
        <rFont val="Courier New"/>
        <family val="3"/>
      </rPr>
      <t>TGG</t>
    </r>
    <r>
      <rPr>
        <sz val="14"/>
        <color theme="1"/>
        <rFont val="Courier New"/>
        <family val="3"/>
      </rPr>
      <t>TTGACATGTG</t>
    </r>
  </si>
  <si>
    <t>102 bp</t>
  </si>
  <si>
    <t>TACGTCACGCGA | ------------------------------------------------------------------------------------------------------ | TTTTGGTTGACATGTG</t>
  </si>
  <si>
    <r>
      <t>TACGTCACGCGA | -----------------------------------------------------------------------------------------------------</t>
    </r>
    <r>
      <rPr>
        <sz val="14"/>
        <color rgb="FFFF0000"/>
        <rFont val="Courier New"/>
        <family val="3"/>
      </rPr>
      <t>G</t>
    </r>
    <r>
      <rPr>
        <sz val="14"/>
        <color theme="1"/>
        <rFont val="Courier New"/>
        <family val="3"/>
      </rPr>
      <t xml:space="preserve"> | TTTTGGTTGACATGTG</t>
    </r>
  </si>
  <si>
    <r>
      <t>TACGTCACGCGA | ----------------------------------------------------------------------------------------------------</t>
    </r>
    <r>
      <rPr>
        <sz val="14"/>
        <color rgb="FFFF0000"/>
        <rFont val="Courier New"/>
        <family val="3"/>
      </rPr>
      <t>CG</t>
    </r>
    <r>
      <rPr>
        <sz val="14"/>
        <color theme="1"/>
        <rFont val="Courier New"/>
        <family val="3"/>
      </rPr>
      <t xml:space="preserve"> | TTTTGGTTGACATGTG</t>
    </r>
  </si>
  <si>
    <t>TACGTCACGCGA | -----------------------------------------------------------------------------------------------------T | TTTTGGTTGACATGTG</t>
    <phoneticPr fontId="6" type="noConversion"/>
  </si>
  <si>
    <t>TACGTCACGC-- | ------------------------------------------------------------------------------------------------------ | --------GACATGTG</t>
  </si>
  <si>
    <t>del2/8</t>
  </si>
  <si>
    <r>
      <t>TGATGCTGTCC</t>
    </r>
    <r>
      <rPr>
        <u/>
        <sz val="14"/>
        <color rgb="FFFF0000"/>
        <rFont val="Courier New"/>
        <family val="3"/>
      </rPr>
      <t>CCG</t>
    </r>
    <r>
      <rPr>
        <sz val="14"/>
        <color theme="1"/>
        <rFont val="Courier New"/>
        <family val="3"/>
      </rPr>
      <t>GAC | GATATTGAACAATGGTTCACTGAAGACCCAGGTCCAGATGAAGCTCCCAGAATGCCAGAGGCTGCTCCCC | CCG</t>
    </r>
    <r>
      <rPr>
        <u/>
        <sz val="14"/>
        <color rgb="FFFF0000"/>
        <rFont val="Courier New"/>
        <family val="3"/>
      </rPr>
      <t>TGG</t>
    </r>
    <r>
      <rPr>
        <sz val="14"/>
        <color theme="1"/>
        <rFont val="Courier New"/>
        <family val="3"/>
      </rPr>
      <t>CCCCTG</t>
    </r>
  </si>
  <si>
    <t>70 bp</t>
  </si>
  <si>
    <t>TGATGCTGTCCCCGGAC | ---------------------------------------------------------------------- | CCGTGGCCCCTG</t>
  </si>
  <si>
    <r>
      <t>TGATGCTGTCCCCGGAC | ---------------------------------------------------------------------</t>
    </r>
    <r>
      <rPr>
        <sz val="14"/>
        <color rgb="FFFF0000"/>
        <rFont val="Courier New"/>
        <family val="3"/>
      </rPr>
      <t>C</t>
    </r>
    <r>
      <rPr>
        <sz val="14"/>
        <color theme="1"/>
        <rFont val="Courier New"/>
        <family val="3"/>
      </rPr>
      <t xml:space="preserve"> | CCGTGGCCCCTG</t>
    </r>
  </si>
  <si>
    <r>
      <t xml:space="preserve">TGATGCTGTCCCCGGAC | </t>
    </r>
    <r>
      <rPr>
        <sz val="14"/>
        <color rgb="FFFF0000"/>
        <rFont val="Courier New"/>
        <family val="3"/>
      </rPr>
      <t>GATA</t>
    </r>
    <r>
      <rPr>
        <sz val="14"/>
        <color theme="1"/>
        <rFont val="Courier New"/>
        <family val="3"/>
      </rPr>
      <t>------------------------------------------------------------------ | CCGTGGCCCCTG</t>
    </r>
  </si>
  <si>
    <t>Template ins4/0</t>
  </si>
  <si>
    <r>
      <t xml:space="preserve">TGATGCTGTCCCCGGAC | </t>
    </r>
    <r>
      <rPr>
        <sz val="14"/>
        <color rgb="FFFF0000"/>
        <rFont val="Courier New"/>
        <family val="3"/>
      </rPr>
      <t>G</t>
    </r>
    <r>
      <rPr>
        <sz val="14"/>
        <color theme="1"/>
        <rFont val="Courier New"/>
        <family val="3"/>
      </rPr>
      <t>--------------------------------------------------------------------- | CCGTGGCCCCTG</t>
    </r>
  </si>
  <si>
    <t>Template ins1/0</t>
  </si>
  <si>
    <r>
      <t xml:space="preserve">TGATGCTGTCCCCGGAC | </t>
    </r>
    <r>
      <rPr>
        <sz val="14"/>
        <color rgb="FFFF0000"/>
        <rFont val="Courier New"/>
        <family val="3"/>
      </rPr>
      <t>GATA</t>
    </r>
    <r>
      <rPr>
        <sz val="14"/>
        <color theme="1"/>
        <rFont val="Courier New"/>
        <family val="3"/>
      </rPr>
      <t>-----------------------------------------------------------------</t>
    </r>
    <r>
      <rPr>
        <sz val="14"/>
        <color rgb="FFFF0000"/>
        <rFont val="Courier New"/>
        <family val="3"/>
      </rPr>
      <t>C</t>
    </r>
    <r>
      <rPr>
        <sz val="14"/>
        <color theme="1"/>
        <rFont val="Courier New"/>
        <family val="3"/>
      </rPr>
      <t xml:space="preserve"> | CCGTGGCCCCTG</t>
    </r>
  </si>
  <si>
    <t>Template ins4/1</t>
  </si>
  <si>
    <t>msGEJ#3</t>
    <phoneticPr fontId="6" type="noConversion"/>
  </si>
  <si>
    <r>
      <t>CTCTAG</t>
    </r>
    <r>
      <rPr>
        <sz val="14"/>
        <color rgb="FFFF0000"/>
        <rFont val="Courier New"/>
        <family val="3"/>
      </rPr>
      <t>CCG</t>
    </r>
    <r>
      <rPr>
        <sz val="14"/>
        <color theme="1"/>
        <rFont val="Courier New"/>
        <family val="3"/>
      </rPr>
      <t>GAC|TCAGATCTCGAGCTCAAGCTTCGAATTCATTACCCTGTTATCCCTAACCGCCGCCACCATGGATTACCCTGTTATC|CCT</t>
    </r>
    <r>
      <rPr>
        <sz val="14"/>
        <color rgb="FFFF0000"/>
        <rFont val="Courier New"/>
        <family val="3"/>
      </rPr>
      <t>AGG</t>
    </r>
    <r>
      <rPr>
        <sz val="14"/>
        <color theme="1"/>
        <rFont val="Courier New"/>
        <family val="3"/>
      </rPr>
      <t>ATCCATCCT</t>
    </r>
  </si>
  <si>
    <t>CTCTAGCCGGAC|----------------------------------------------------------------------------|CCTAGGATCCATCCT</t>
    <phoneticPr fontId="6" type="noConversion"/>
  </si>
  <si>
    <t>C/W</t>
    <phoneticPr fontId="6" type="noConversion"/>
  </si>
  <si>
    <r>
      <t>CTCTAGCCGGAC|</t>
    </r>
    <r>
      <rPr>
        <sz val="14"/>
        <color rgb="FFFF0000"/>
        <rFont val="Courier New"/>
        <family val="3"/>
      </rPr>
      <t>T</t>
    </r>
    <r>
      <rPr>
        <sz val="14"/>
        <color theme="1"/>
        <rFont val="Courier New"/>
        <family val="3"/>
      </rPr>
      <t>---------------------------------------------------------------------------|CCTAGGATCCATCCT</t>
    </r>
  </si>
  <si>
    <t>Template ins1/0</t>
    <phoneticPr fontId="6" type="noConversion"/>
  </si>
  <si>
    <r>
      <t>CTCTAGCCGGAC|</t>
    </r>
    <r>
      <rPr>
        <sz val="14"/>
        <color rgb="FFFF0000"/>
        <rFont val="Courier New"/>
        <family val="3"/>
      </rPr>
      <t>TC</t>
    </r>
    <r>
      <rPr>
        <sz val="14"/>
        <color theme="1"/>
        <rFont val="Courier New"/>
        <family val="3"/>
      </rPr>
      <t>--------------------------------------------------------------------------|CCTAGGATCCATCCT</t>
    </r>
  </si>
  <si>
    <t>Template ins2/0</t>
    <phoneticPr fontId="6" type="noConversion"/>
  </si>
  <si>
    <t>CTCTAG------|----------------------------------------------------------------------------|CCTAGGATCCATCCT</t>
    <phoneticPr fontId="6" type="noConversion"/>
  </si>
  <si>
    <t>Del6/0</t>
    <phoneticPr fontId="6" type="noConversion"/>
  </si>
  <si>
    <t>CTCTAGCC----|----------------------------------------------------------------------------|----GGATCCATCCT</t>
    <phoneticPr fontId="6" type="noConversion"/>
  </si>
  <si>
    <t>Del4/4</t>
    <phoneticPr fontId="6" type="noConversion"/>
  </si>
  <si>
    <t>mpolq#2</t>
    <phoneticPr fontId="6" type="noConversion"/>
  </si>
  <si>
    <t>CGTTCATCGTCCGGCTCCGACA | CGTTCTCGGGAGATGGTGATAGCTTTGTTAGCCCTCAGCTCCGGTGTG | GACCGGTGCTGAGTCCACCTCCGGGGCTGGGACGCGGCCGGAGGCTCACAGGGACAGGTACTCGACCCGCGGGGCCGACGC</t>
    <phoneticPr fontId="6" type="noConversion"/>
  </si>
  <si>
    <t>CGTTCATCGTCCGGCT------ | ------------------------------------------------ | --------------------------------------------------------------------------CCGACGC</t>
    <phoneticPr fontId="6" type="noConversion"/>
  </si>
  <si>
    <t>del6/74</t>
    <phoneticPr fontId="6" type="noConversion"/>
  </si>
  <si>
    <t>CGTTCATCGTCC---------- | ------------------------------------------------ | ------------------------------------------GGCTCACAGGGACAGGTACTCGACCCGCGGGGCCGACGC</t>
    <phoneticPr fontId="6" type="noConversion"/>
  </si>
  <si>
    <t>del10/42</t>
    <phoneticPr fontId="6" type="noConversion"/>
  </si>
  <si>
    <t>CGTTCATCGTCCGGCTCC---- | ------------------------------------------------ | GACCGGTGCTGAGTCCACCTCCGGGGCTGGGACGCGGCCGGAGGCTCACAGGGACAGGTACTCGACCCGCGGGGCCGACGC</t>
    <phoneticPr fontId="6" type="noConversion"/>
  </si>
  <si>
    <t>del4/0</t>
    <phoneticPr fontId="6" type="noConversion"/>
  </si>
  <si>
    <t>CGTTCATCGTCCGG-------- | ------------------------------------------------ | ------------------CTCCGGGGCTGGGACGCGGCCGGAGGCTCACAGGGACAGGTACTCGACCCGCGGGGCCGACGC</t>
    <phoneticPr fontId="6" type="noConversion"/>
  </si>
  <si>
    <t>del8/18</t>
    <phoneticPr fontId="6" type="noConversion"/>
  </si>
  <si>
    <t>CGTTCATCGTCCGGCTCC---- | ------------------------------------------------ | ----------------------------------------------------GACAGGTACTCGACCCGCGGGGCCGACGC</t>
    <phoneticPr fontId="6" type="noConversion"/>
  </si>
  <si>
    <t>del4/52</t>
    <phoneticPr fontId="6" type="noConversion"/>
  </si>
  <si>
    <t>mRad52#1</t>
    <phoneticPr fontId="6" type="noConversion"/>
  </si>
  <si>
    <t>AATACCAGGCCATCC | AGAAAGCTCTGAGACAGAGACTGGGTCCAGAGTACATTAGCAGCCGCAT | GGCTGGAGGAGGTCAGAAGGTAAGC</t>
    <phoneticPr fontId="6" type="noConversion"/>
  </si>
  <si>
    <r>
      <t xml:space="preserve">AATACCAGGCCATCC | </t>
    </r>
    <r>
      <rPr>
        <sz val="14"/>
        <color rgb="FFFF0000"/>
        <rFont val="Courier New"/>
        <family val="3"/>
      </rPr>
      <t>A</t>
    </r>
    <r>
      <rPr>
        <sz val="14"/>
        <color theme="1"/>
        <rFont val="Courier New"/>
        <family val="3"/>
      </rPr>
      <t>------------------------------------------------ | GGCTGGAGGAGGTCAGAAGGTAAGC</t>
    </r>
  </si>
  <si>
    <r>
      <t>AATACCAGGCCATC- | ----------------------------------------------</t>
    </r>
    <r>
      <rPr>
        <sz val="14"/>
        <color rgb="FFFF0000"/>
        <rFont val="Courier New"/>
        <family val="3"/>
      </rPr>
      <t>CAT</t>
    </r>
    <r>
      <rPr>
        <sz val="14"/>
        <color theme="1"/>
        <rFont val="Courier New"/>
        <family val="3"/>
      </rPr>
      <t xml:space="preserve"> | GGCTGGAGGAGGTCAGAAGGTAAGC</t>
    </r>
  </si>
  <si>
    <t>Del1/0 Template ins0/3</t>
    <phoneticPr fontId="6" type="noConversion"/>
  </si>
  <si>
    <t>AATACCA-------- | ------------------------------------------------- | GGCTGGAGGAGGTCAGAAGGTAAGC</t>
    <phoneticPr fontId="6" type="noConversion"/>
  </si>
  <si>
    <t>del8/0</t>
    <phoneticPr fontId="6" type="noConversion"/>
  </si>
  <si>
    <t>AATACCAGGCCATCC | ------------------------------------------------- | GGCTGGAGGAGGTCAGAAGGTAAGC</t>
    <phoneticPr fontId="6" type="noConversion"/>
  </si>
  <si>
    <r>
      <t xml:space="preserve">AATACCAGGCCATCC | </t>
    </r>
    <r>
      <rPr>
        <sz val="14"/>
        <color rgb="FFFF0000"/>
        <rFont val="Courier New"/>
        <family val="3"/>
      </rPr>
      <t>A</t>
    </r>
    <r>
      <rPr>
        <sz val="14"/>
        <color theme="1"/>
        <rFont val="Courier New"/>
        <family val="3"/>
      </rPr>
      <t>----------------------------------------------</t>
    </r>
    <r>
      <rPr>
        <sz val="14"/>
        <color rgb="FFFF0000"/>
        <rFont val="Courier New"/>
        <family val="3"/>
      </rPr>
      <t>AT</t>
    </r>
    <r>
      <rPr>
        <sz val="14"/>
        <color theme="1"/>
        <rFont val="Courier New"/>
        <family val="3"/>
      </rPr>
      <t xml:space="preserve"> | GGCTGGAGGAGGTCAGAAGGTAAGC</t>
    </r>
  </si>
  <si>
    <t>Template ins1/2</t>
    <phoneticPr fontId="6" type="noConversion"/>
  </si>
  <si>
    <t>mRad52#2</t>
    <phoneticPr fontId="6" type="noConversion"/>
  </si>
  <si>
    <t>GAATACCAGGCCATCC | AGAAAGCTCTGAGACAGAGACTGGGTCCAGAGTACATTAGCAGCCGCATGGC | TGGAGGAGGTCAGAAGGTAAGC</t>
    <phoneticPr fontId="6" type="noConversion"/>
  </si>
  <si>
    <r>
      <t xml:space="preserve">GAATACCAGGCCATCC | </t>
    </r>
    <r>
      <rPr>
        <sz val="14"/>
        <color rgb="FFFF0000"/>
        <rFont val="Courier New"/>
        <family val="3"/>
      </rPr>
      <t>A</t>
    </r>
    <r>
      <rPr>
        <sz val="14"/>
        <color theme="1"/>
        <rFont val="Courier New"/>
        <family val="3"/>
      </rPr>
      <t>--------------------------------------------------</t>
    </r>
    <r>
      <rPr>
        <sz val="14"/>
        <color rgb="FFFF0000"/>
        <rFont val="Courier New"/>
        <family val="3"/>
      </rPr>
      <t>C</t>
    </r>
    <r>
      <rPr>
        <sz val="14"/>
        <color theme="1"/>
        <rFont val="Courier New"/>
        <family val="3"/>
      </rPr>
      <t xml:space="preserve"> | TGGAGGAGGTCAGAAGGTAAGCC</t>
    </r>
  </si>
  <si>
    <t>Template ins1/1</t>
    <phoneticPr fontId="6" type="noConversion"/>
  </si>
  <si>
    <r>
      <t xml:space="preserve">GAATACCAGGCCATCC | </t>
    </r>
    <r>
      <rPr>
        <sz val="14"/>
        <color rgb="FFFF0000"/>
        <rFont val="Courier New"/>
        <family val="3"/>
      </rPr>
      <t>A</t>
    </r>
    <r>
      <rPr>
        <sz val="14"/>
        <color theme="1"/>
        <rFont val="Courier New"/>
        <family val="3"/>
      </rPr>
      <t>--------------------------------------------------- | TGGAGGAGGTCAGAAGGTAAGCC</t>
    </r>
  </si>
  <si>
    <r>
      <t>GAATACCAGGCCATCC | ---------------------------------------------------</t>
    </r>
    <r>
      <rPr>
        <sz val="14"/>
        <color rgb="FFFF0000"/>
        <rFont val="Courier New"/>
        <family val="3"/>
      </rPr>
      <t>C</t>
    </r>
    <r>
      <rPr>
        <sz val="14"/>
        <color theme="1"/>
        <rFont val="Courier New"/>
        <family val="3"/>
      </rPr>
      <t xml:space="preserve"> | TGGAGGAGGTCAGAAGGTAAGCC</t>
    </r>
  </si>
  <si>
    <t>GAATACCAGGCCATCC | ---------------------------------------------------- | TGGAGGAGGTCAGAAGGTAAGCC</t>
    <phoneticPr fontId="6" type="noConversion"/>
  </si>
  <si>
    <t>GAATACC--------- | ---------------------------------------------------- | ------AGGTCAGAAGGTAAGCC</t>
    <phoneticPr fontId="6" type="noConversion"/>
  </si>
  <si>
    <t>del9/6</t>
    <phoneticPr fontId="6" type="noConversion"/>
  </si>
  <si>
    <t>mRad52#3</t>
    <phoneticPr fontId="6" type="noConversion"/>
  </si>
  <si>
    <r>
      <t>ATGAATACCAGG</t>
    </r>
    <r>
      <rPr>
        <u/>
        <sz val="14"/>
        <color rgb="FFFF0000"/>
        <rFont val="Courier New"/>
        <family val="3"/>
      </rPr>
      <t>CCA</t>
    </r>
    <r>
      <rPr>
        <sz val="14"/>
        <color theme="1"/>
        <rFont val="Courier New"/>
        <family val="3"/>
      </rPr>
      <t>TCC | AGAAAGCTCTGAGACAGAGACTGGGTCCAGAGTACATTAGCAGCCGCATGGCTGG | AGG</t>
    </r>
    <r>
      <rPr>
        <u/>
        <sz val="14"/>
        <color rgb="FFFF0000"/>
        <rFont val="Courier New"/>
        <family val="3"/>
      </rPr>
      <t>AGG</t>
    </r>
    <r>
      <rPr>
        <sz val="14"/>
        <color theme="1"/>
        <rFont val="Courier New"/>
        <family val="3"/>
      </rPr>
      <t>TCAGAAGGTAAGCCTCCGGAGTC</t>
    </r>
  </si>
  <si>
    <r>
      <t xml:space="preserve">ATGAATACCAGGCCATCC | </t>
    </r>
    <r>
      <rPr>
        <sz val="14"/>
        <color rgb="FFFF0000"/>
        <rFont val="Courier New"/>
        <family val="3"/>
      </rPr>
      <t>A</t>
    </r>
    <r>
      <rPr>
        <sz val="14"/>
        <color theme="1"/>
        <rFont val="Courier New"/>
        <family val="3"/>
      </rPr>
      <t>------------------------------------------------------ | AGGAGGTCAGAAGGTAAGCCTCCGGAGTC</t>
    </r>
  </si>
  <si>
    <t>55 bp</t>
    <phoneticPr fontId="6" type="noConversion"/>
  </si>
  <si>
    <t>ATGAATACCAGGCCATCC | ------------------------------------------------------- | AGGAGGTCAGAAGGTAAGCCTCCGGAGTC</t>
    <phoneticPr fontId="6" type="noConversion"/>
  </si>
  <si>
    <t>accurrate</t>
    <phoneticPr fontId="6" type="noConversion"/>
  </si>
  <si>
    <r>
      <t xml:space="preserve">ATGAATACCAGGCCATCC | </t>
    </r>
    <r>
      <rPr>
        <sz val="14"/>
        <color rgb="FFFF0000"/>
        <rFont val="Courier New"/>
        <family val="3"/>
      </rPr>
      <t>AG</t>
    </r>
    <r>
      <rPr>
        <sz val="14"/>
        <color theme="1"/>
        <rFont val="Courier New"/>
        <family val="3"/>
      </rPr>
      <t>------------------------------------------------------| AGGAGGTCAGAAGGTAAGCCTCCGGAGTC</t>
    </r>
  </si>
  <si>
    <t>ATGAATACC--------- | ------------------------------------------------------- | ---AGGTCAGAAGGTAAGCCTCCGGAGTC</t>
    <phoneticPr fontId="6" type="noConversion"/>
  </si>
  <si>
    <t>ATGAATACC--------- | ------------------------------------------------------- | AGGAGGTCAGAAGGTAAGCCTCCGGAGTC</t>
    <phoneticPr fontId="6" type="noConversion"/>
  </si>
  <si>
    <t>mRosa26#3</t>
    <phoneticPr fontId="6" type="noConversion"/>
  </si>
  <si>
    <r>
      <t>CGCACCCCTGACCCAGG</t>
    </r>
    <r>
      <rPr>
        <sz val="14"/>
        <color rgb="FFFF0000"/>
        <rFont val="Courier New"/>
        <family val="3"/>
      </rPr>
      <t>CCA</t>
    </r>
    <r>
      <rPr>
        <sz val="14"/>
        <color theme="1"/>
        <rFont val="Courier New"/>
        <family val="3"/>
      </rPr>
      <t>GCA| GGGCGGGCTGCAGCATCAGTACACAGGAGAAAGATCCTTATTCCTAAGAATGAGAAAGG | CAA</t>
    </r>
    <r>
      <rPr>
        <sz val="14"/>
        <color rgb="FFFF0000"/>
        <rFont val="Courier New"/>
        <family val="3"/>
      </rPr>
      <t>AGG</t>
    </r>
    <r>
      <rPr>
        <sz val="14"/>
        <color theme="1"/>
        <rFont val="Courier New"/>
        <family val="3"/>
      </rPr>
      <t>CGCCCGATAGAATAAATTAGCATAGAAGGGGCTTTCCC</t>
    </r>
  </si>
  <si>
    <t>CGCACCCCTGACCCAGGCCAGCA| ------------------------------------------------------------| CAAAGGCGCCCGATAGAATAAATTAGCATAGAAGGGGCTTTCCC</t>
    <phoneticPr fontId="6" type="noConversion"/>
  </si>
  <si>
    <t>59bp</t>
    <phoneticPr fontId="6" type="noConversion"/>
  </si>
  <si>
    <r>
      <t>CGCACCCCTGACCCAGGCCAGCA| -----------------------------------------------------------</t>
    </r>
    <r>
      <rPr>
        <sz val="14"/>
        <color rgb="FFFF0000"/>
        <rFont val="Courier New"/>
        <family val="3"/>
      </rPr>
      <t>G</t>
    </r>
    <r>
      <rPr>
        <sz val="14"/>
        <color theme="1"/>
        <rFont val="Courier New"/>
        <family val="3"/>
      </rPr>
      <t>| CAAAGGCGCCCGATAGAATAAATTAGCATAGAAGGGGCTTTCCC</t>
    </r>
  </si>
  <si>
    <t>CGCACCCCTGACCC---------| ----------------------------------------------------------- | ---AGGCGCCCGATAGAATAAATTAGCATAGAAGGGGCTTTCCC</t>
    <phoneticPr fontId="6" type="noConversion"/>
  </si>
  <si>
    <r>
      <t>CGCACCCCTGACCCAGGCCAGCA| -----------------------------------------------------------</t>
    </r>
    <r>
      <rPr>
        <sz val="14"/>
        <color rgb="FFFF0000"/>
        <rFont val="Courier New"/>
        <family val="3"/>
      </rPr>
      <t>G</t>
    </r>
    <r>
      <rPr>
        <sz val="14"/>
        <color theme="1"/>
        <rFont val="Courier New"/>
        <family val="3"/>
      </rPr>
      <t>| CAAAGGCGCCCGATAGAATAAATTAGCATAGAAGGGGCTTTCCCAGGAGTTAAAACTTTCC</t>
    </r>
  </si>
  <si>
    <t>del3/0 Templateins0/1</t>
    <phoneticPr fontId="6" type="noConversion"/>
  </si>
  <si>
    <r>
      <t>CGCACCCCTGACCCAGGCCAGCA| ---------------------------------------------------------</t>
    </r>
    <r>
      <rPr>
        <sz val="14"/>
        <color rgb="FFFF0000"/>
        <rFont val="Courier New"/>
        <family val="3"/>
      </rPr>
      <t>AGG</t>
    </r>
    <r>
      <rPr>
        <sz val="14"/>
        <color theme="1"/>
        <rFont val="Courier New"/>
        <family val="3"/>
      </rPr>
      <t>| CAAAGGCGCCCGATAGAATAAATTAGCATAGAAGGGGCTTTCCCAGGAGTTAAAACTTTCC</t>
    </r>
  </si>
  <si>
    <t>ins0/3</t>
    <phoneticPr fontId="6" type="noConversion"/>
  </si>
  <si>
    <t>mCola1#6</t>
    <phoneticPr fontId="6" type="noConversion"/>
  </si>
  <si>
    <r>
      <t>TTTCTTCCCAGGCATCA</t>
    </r>
    <r>
      <rPr>
        <u/>
        <sz val="14"/>
        <color rgb="FFFF0000"/>
        <rFont val="Courier New"/>
        <family val="3"/>
      </rPr>
      <t>CCA</t>
    </r>
    <r>
      <rPr>
        <sz val="14"/>
        <color theme="1"/>
        <rFont val="Courier New"/>
        <family val="3"/>
      </rPr>
      <t>GTC | TTGGGACTCTTCCTGGCTAGACCCTATCTCCTCCCATCCTCACAGGGTCCATCCTTCTGAACTCAGCATCCGAGCTGT | ACC</t>
    </r>
    <r>
      <rPr>
        <u/>
        <sz val="14"/>
        <color rgb="FFFF0000"/>
        <rFont val="Courier New"/>
        <family val="3"/>
      </rPr>
      <t>TGG</t>
    </r>
    <r>
      <rPr>
        <sz val="14"/>
        <color theme="1"/>
        <rFont val="Courier New"/>
        <family val="3"/>
      </rPr>
      <t>CCACTGCTCGCTT</t>
    </r>
  </si>
  <si>
    <r>
      <t>TTTCTTCCCAGGCATCACCAGTC | -----------------------------------------------------------------------------</t>
    </r>
    <r>
      <rPr>
        <sz val="14"/>
        <color rgb="FFFF0000"/>
        <rFont val="Courier New"/>
        <family val="3"/>
      </rPr>
      <t>T</t>
    </r>
    <r>
      <rPr>
        <sz val="14"/>
        <color theme="1"/>
        <rFont val="Courier New"/>
        <family val="3"/>
      </rPr>
      <t xml:space="preserve"> | ACCTGGCCACTGCTCGCTT</t>
    </r>
  </si>
  <si>
    <t>TTTCTTCCCAGGCATCACCAGTC | ------------------------------------------------------------------------------ | ACCTGGCCACTGCTCGCTT</t>
    <phoneticPr fontId="6" type="noConversion"/>
  </si>
  <si>
    <t>TTTCTTCCCAGGCATC------- | ------------------------------------------------------------------------------ | ACCTGGCCACTGCTCGCTT</t>
    <phoneticPr fontId="6" type="noConversion"/>
  </si>
  <si>
    <t>del 7/0</t>
    <phoneticPr fontId="6" type="noConversion"/>
  </si>
  <si>
    <r>
      <t>TTTCTTCCCAGGCATCACCAGTC | ----------------------------------------------------------------------------</t>
    </r>
    <r>
      <rPr>
        <sz val="14"/>
        <color rgb="FFFF0000"/>
        <rFont val="Courier New"/>
        <family val="3"/>
      </rPr>
      <t>TT</t>
    </r>
    <r>
      <rPr>
        <sz val="14"/>
        <color theme="1"/>
        <rFont val="Courier New"/>
        <family val="3"/>
      </rPr>
      <t xml:space="preserve"> | ACCTGGCCACTGCTCGCTT</t>
    </r>
  </si>
  <si>
    <r>
      <t>TTTCTTCCCAGGCATCACCAGT- | ----------------------------------------------------------------------------</t>
    </r>
    <r>
      <rPr>
        <sz val="14"/>
        <color rgb="FFFF0000"/>
        <rFont val="Courier New"/>
        <family val="3"/>
      </rPr>
      <t>GT</t>
    </r>
    <r>
      <rPr>
        <sz val="14"/>
        <color theme="1"/>
        <rFont val="Courier New"/>
        <family val="3"/>
      </rPr>
      <t xml:space="preserve"> | ACCTGGCCACTGCTCGCTT</t>
    </r>
  </si>
  <si>
    <t xml:space="preserve">del 1/0 Template ins0/2  </t>
    <phoneticPr fontId="6" type="noConversion"/>
  </si>
  <si>
    <t>mPOLQ#3</t>
    <phoneticPr fontId="6" type="noConversion"/>
  </si>
  <si>
    <r>
      <t>AGGAAACGGCGGCGTTCATCGTCCGGCT</t>
    </r>
    <r>
      <rPr>
        <u/>
        <sz val="14"/>
        <color rgb="FFFF0000"/>
        <rFont val="Courier New"/>
        <family val="3"/>
      </rPr>
      <t>CCG</t>
    </r>
    <r>
      <rPr>
        <sz val="14"/>
        <color theme="1"/>
        <rFont val="Courier New"/>
        <family val="3"/>
      </rPr>
      <t>ACA | CGTTCTCGGGAGATGGTGATAGCTTTGTTAGCCCTCAGCT</t>
    </r>
    <r>
      <rPr>
        <u/>
        <sz val="14"/>
        <color rgb="FFFF0000"/>
        <rFont val="Courier New"/>
        <family val="3"/>
      </rPr>
      <t>CCG</t>
    </r>
    <r>
      <rPr>
        <sz val="14"/>
        <color theme="1"/>
        <rFont val="Courier New"/>
        <family val="3"/>
      </rPr>
      <t>GTG | TGGACCGGTGCTGAGTCCACCTCCGGGGCTGGGACGCGGCCGGAGGCTCACAGGGACAGGTACTCGACCCGCGGGGCCGACGCGGCCGAGGGCAGC</t>
    </r>
  </si>
  <si>
    <t>AGGAAACGGCGGCGTTCATCGTCCGGCT------ | ---------------------------------------------- | ----------------------------------------------------------------------------CCGACGCGGCCGAGGGCAGC</t>
    <phoneticPr fontId="6" type="noConversion"/>
  </si>
  <si>
    <t>del 6/76</t>
    <phoneticPr fontId="6" type="noConversion"/>
  </si>
  <si>
    <t>AGGAAACGGCGGCGTTCATCGTCCGG-------- | ---------------------------------------------- | --------------------CTCCGGGGCTGGGACGCGGCCGGAGGCTCACAGGGACAGGTACTCGACCCGCGGGGCCGACGCGGCCGAGGGCAGC</t>
    <phoneticPr fontId="6" type="noConversion"/>
  </si>
  <si>
    <t>del 8/20</t>
    <phoneticPr fontId="6" type="noConversion"/>
  </si>
  <si>
    <t>AGGAAACGGCGGCGTTCATC-------------- | ---------------------------------------------- | --------------GTCCACCTCCGGGGCTGGGACGCGGCCGGAGGCTCACAGGGACAGGTACTCGACCCGCGGGGCCGACGCGGCCGAGGGCAGC</t>
    <phoneticPr fontId="6" type="noConversion"/>
  </si>
  <si>
    <t>del 14/14</t>
    <phoneticPr fontId="6" type="noConversion"/>
  </si>
  <si>
    <t>AGGAAACGGCGGCGTTCATCGTCC---------- | ---------------------------------------------- | --------------------------------------------GGCTCACAGGGACAGGTACTCGACCCGCGGGGCCGACGCGGCCGAGGGCAGC</t>
    <phoneticPr fontId="6" type="noConversion"/>
  </si>
  <si>
    <t>del 10/44</t>
    <phoneticPr fontId="6" type="noConversion"/>
  </si>
  <si>
    <t>AGGAAACGGCGGCGTTCATCGTCCGGCTCC---- | ---------------------------------------------- | ------------------------------------------------------GACAGGTACTCGACCCGCGGGGCCGACGCGGCCGAGGGCAGC</t>
    <phoneticPr fontId="6" type="noConversion"/>
  </si>
  <si>
    <t>del 4/54</t>
    <phoneticPr fontId="6" type="noConversion"/>
  </si>
  <si>
    <t>hHPRT#11</t>
    <phoneticPr fontId="6" type="noConversion"/>
  </si>
  <si>
    <t>TTTCTGTAGGACTGAACGTCTTGCTCGAGATGTGA | TGAAGGAGATGGGAGGCCATCACATTGTAGCCCTCTG | TGTGCTCAAGGGGGGCTATAAA</t>
    <phoneticPr fontId="6" type="noConversion"/>
  </si>
  <si>
    <t>TTTCTGTAGGACTGAACGTCTTGCTCGAGATGTGA | ------------------------------------- | TGTGCTCAAGGGGGGCTATAAA</t>
    <phoneticPr fontId="6" type="noConversion"/>
  </si>
  <si>
    <t>TTTCTGTAGGACTGAACGTCT-------------- | ------------------------------------- | --TGCTCAAGGGGGGCTATAAA</t>
    <phoneticPr fontId="6" type="noConversion"/>
  </si>
  <si>
    <t>TTTCTGTAGGACTGAACGTCTTGCTCGAGA----- | ------------------------------------- | TGTGCTCAAGGGGGGCTATAAA</t>
    <phoneticPr fontId="6" type="noConversion"/>
  </si>
  <si>
    <t>TTTCTGTAGGACTGAACGTCTTGCTCGAGATGTGA | ------------------------------------- | -GTGCTCAAGGGGGGCTATAAA</t>
    <phoneticPr fontId="6" type="noConversion"/>
  </si>
  <si>
    <t>TTTCTGTAGGACTGAACGTCTTGCTCGAGA----- | ------------------------------------- | --TGCTCAAGGGGGGCTATAAA</t>
    <phoneticPr fontId="6" type="noConversion"/>
  </si>
  <si>
    <t>del5/2</t>
    <phoneticPr fontId="6" type="noConversion"/>
  </si>
  <si>
    <t>hHPRT#12</t>
    <phoneticPr fontId="6" type="noConversion"/>
  </si>
  <si>
    <t>ATAAATTCTTTGCTGACCTGCT | GGATTACATCAAAGCACTGAATAGAAATAGTGATAGATCCATTC | CTATGACTGTAGATTTT</t>
    <phoneticPr fontId="6" type="noConversion"/>
  </si>
  <si>
    <t>ATAAATTCTTTGCTGACCTGCT | -------------------------------------------- | CTATGACTGTAGATTTT</t>
    <phoneticPr fontId="6" type="noConversion"/>
  </si>
  <si>
    <r>
      <t xml:space="preserve">ATAAATTCTTTGCTGACCTGCT | </t>
    </r>
    <r>
      <rPr>
        <sz val="14"/>
        <color rgb="FFFF0000"/>
        <rFont val="Courier New"/>
        <family val="3"/>
      </rPr>
      <t>G</t>
    </r>
    <r>
      <rPr>
        <sz val="14"/>
        <color theme="1"/>
        <rFont val="Courier New"/>
        <family val="3"/>
      </rPr>
      <t>------------------------------------------- | CTATGACTGTAGATTTT</t>
    </r>
  </si>
  <si>
    <t>templated ins1/0</t>
    <phoneticPr fontId="6" type="noConversion"/>
  </si>
  <si>
    <t>G----------------------------------------------------------------------- | -------------------------------------------- | ----G</t>
    <phoneticPr fontId="6" type="noConversion"/>
  </si>
  <si>
    <t>del71/4</t>
    <phoneticPr fontId="6" type="noConversion"/>
  </si>
  <si>
    <t>ATAAATTCTTTGCTGACCTG-- | -------------------------------------------- | CTATGACTGTAGATTTT</t>
    <phoneticPr fontId="6" type="noConversion"/>
  </si>
  <si>
    <t>ATAAATTCTTTGC--------- | -------------------------------------------- | ---TGACTGTAGATTTT</t>
    <phoneticPr fontId="6" type="noConversion"/>
  </si>
  <si>
    <t>hATM#2</t>
    <phoneticPr fontId="6" type="noConversion"/>
  </si>
  <si>
    <t>AAGCGCCTGAT | TCGAGATCCTGAAACAATTAAACATCTAGATCGGCATTCAGATTCCAAAC | AAGGAAAATATTTGAATTGGG</t>
    <phoneticPr fontId="6" type="noConversion"/>
  </si>
  <si>
    <t>AAGCGCCTGAT | -------------------------------------------------- | AAGGAAAATATTTGAATTGGG</t>
    <phoneticPr fontId="6" type="noConversion"/>
  </si>
  <si>
    <r>
      <t xml:space="preserve">AAGCGCCTGAT | </t>
    </r>
    <r>
      <rPr>
        <sz val="14"/>
        <color rgb="FFFF0000"/>
        <rFont val="Courier New"/>
        <family val="3"/>
      </rPr>
      <t>T</t>
    </r>
    <r>
      <rPr>
        <sz val="14"/>
        <color theme="1"/>
        <rFont val="Courier New"/>
        <family val="3"/>
      </rPr>
      <t>------------------------------------------------- | AAGGAAAATATTTGAATTGGG</t>
    </r>
  </si>
  <si>
    <t>AAGCGCCT--- | -------------------------------------------------- | ---GAAAATATTTGAATTGGG</t>
    <phoneticPr fontId="6" type="noConversion"/>
  </si>
  <si>
    <t>AAGCGCC---- | -------------------------------------------------- | ------------TGAATTGGG</t>
    <phoneticPr fontId="6" type="noConversion"/>
  </si>
  <si>
    <t>del4/12</t>
    <phoneticPr fontId="6" type="noConversion"/>
  </si>
  <si>
    <t>AAGCGCCTGAT | -------------------------------------------------- | -AGGAAAATATTTGAATTGGG</t>
    <phoneticPr fontId="6" type="noConversion"/>
  </si>
  <si>
    <t>AAGCGCCTGAT | -------------------------------------------------- | --------------AATTGGG</t>
    <phoneticPr fontId="6" type="noConversion"/>
  </si>
  <si>
    <t>del0/14</t>
    <phoneticPr fontId="6" type="noConversion"/>
  </si>
  <si>
    <t>hATM#3</t>
    <phoneticPr fontId="6" type="noConversion"/>
  </si>
  <si>
    <t>TGAGAAATTTAAGCGCCTGAT | TCGAGATCCTGAAACAATTAAACATCTAGATCGGCATTCAGATTCCAAACAAGGAAAATATTTG | AATTGGGATGCTGTTTTT</t>
    <phoneticPr fontId="6" type="noConversion"/>
  </si>
  <si>
    <t>TGAGAAATTTAAGCGCCTGAT | ---------------------------------------------------------------- | AATTGGGATGCTGTTTTT</t>
    <phoneticPr fontId="6" type="noConversion"/>
  </si>
  <si>
    <r>
      <t xml:space="preserve">TGAGAAATTTAAGCGCCTGAT | </t>
    </r>
    <r>
      <rPr>
        <sz val="14"/>
        <color rgb="FFFF0000"/>
        <rFont val="Courier New"/>
        <family val="3"/>
      </rPr>
      <t>T</t>
    </r>
    <r>
      <rPr>
        <sz val="14"/>
        <color theme="1"/>
        <rFont val="Courier New"/>
        <family val="3"/>
      </rPr>
      <t>--------------------------------------------------------------- | AATTGGGATGCTGTTTTT</t>
    </r>
  </si>
  <si>
    <t>TGAGAAATTTAAGCGCCTG-- | ---------------------------------------------------------------- | -ATTGGGATGCTGTTTTT</t>
    <phoneticPr fontId="6" type="noConversion"/>
  </si>
  <si>
    <r>
      <t>TGAGAAATTTAAGCGCCTGAT | ---------------------------------------------------------------</t>
    </r>
    <r>
      <rPr>
        <sz val="14"/>
        <color rgb="FFFF0000"/>
        <rFont val="Courier New"/>
        <family val="3"/>
      </rPr>
      <t>G</t>
    </r>
    <r>
      <rPr>
        <sz val="14"/>
        <color theme="1"/>
        <rFont val="Courier New"/>
        <family val="3"/>
      </rPr>
      <t xml:space="preserve"> | AATTGGGATGCTGTTTTT</t>
    </r>
  </si>
  <si>
    <r>
      <t>TGAGAAATTTAAGCGCCTGAT | --------------------------------------------------------------</t>
    </r>
    <r>
      <rPr>
        <sz val="14"/>
        <color rgb="FFFF0000"/>
        <rFont val="Courier New"/>
        <family val="3"/>
      </rPr>
      <t>TG</t>
    </r>
    <r>
      <rPr>
        <sz val="14"/>
        <color theme="1"/>
        <rFont val="Courier New"/>
        <family val="3"/>
      </rPr>
      <t xml:space="preserve"> | AATTGGGATGCTGTTTTT</t>
    </r>
  </si>
  <si>
    <t>templated ins0/2</t>
    <phoneticPr fontId="6" type="noConversion"/>
  </si>
  <si>
    <t>hAAVS1#1</t>
    <phoneticPr fontId="6" type="noConversion"/>
  </si>
  <si>
    <t>TGTCCCCTCCACCCCAC | AGTGGGGCCACTAGGGACAGGATTGGTGACAGAAAAGCCCCATCCTTAGGCCTCCTCCTTCCTAGT | CTCCTGATATTGGGT</t>
    <phoneticPr fontId="6" type="noConversion"/>
  </si>
  <si>
    <t>TGTCCCCTCCACCCCAC | ------------------------------------------------------------------ | CTCCTGATATTGGGT</t>
    <phoneticPr fontId="6" type="noConversion"/>
  </si>
  <si>
    <t>TGTCCCCTCCACCCCA- | ------------------------------------------------------------------ | CTCCTGATATTGGGT</t>
    <phoneticPr fontId="6" type="noConversion"/>
  </si>
  <si>
    <t>Del1/0</t>
    <phoneticPr fontId="6" type="noConversion"/>
  </si>
  <si>
    <t>TGTCCC----------- | ------------------------------------------------------------------ | CTCCTGATATTGGGT</t>
    <phoneticPr fontId="6" type="noConversion"/>
  </si>
  <si>
    <t>Del11/0</t>
    <phoneticPr fontId="6" type="noConversion"/>
  </si>
  <si>
    <t>TGTCCCCTCCACCCCA- | ------------------------------------------------------------------ | --CCTGATATTGGGT</t>
    <phoneticPr fontId="6" type="noConversion"/>
  </si>
  <si>
    <t>Del1/2</t>
    <phoneticPr fontId="6" type="noConversion"/>
  </si>
  <si>
    <r>
      <t>TGTCCCCTCCACCCC-- | ----------------------------------------------------------------</t>
    </r>
    <r>
      <rPr>
        <sz val="14"/>
        <color rgb="FFFF0000"/>
        <rFont val="Courier New"/>
        <family val="3"/>
      </rPr>
      <t>GC</t>
    </r>
    <r>
      <rPr>
        <sz val="14"/>
        <color theme="1"/>
        <rFont val="Courier New"/>
        <family val="3"/>
      </rPr>
      <t xml:space="preserve"> | CTCCTGATATTGGGT</t>
    </r>
  </si>
  <si>
    <t>Del2/0 Ins2</t>
    <phoneticPr fontId="6" type="noConversion"/>
  </si>
  <si>
    <t>hAAVS1#2</t>
    <phoneticPr fontId="6" type="noConversion"/>
  </si>
  <si>
    <t>AGGGACAG | GATTGGTGACAGAAAAGCCCCATCCTTAGGCCTCCTCCTTCCTAGT | CTCCTGATATTGGGT</t>
    <phoneticPr fontId="6" type="noConversion"/>
  </si>
  <si>
    <t>AGGGACAG | ---------------------------------------------- | CTCCTGATATTGGGT</t>
    <phoneticPr fontId="6" type="noConversion"/>
  </si>
  <si>
    <t>AGGGACA- | ---------------------------------------------- | CTCCTGATATTGGGT</t>
    <phoneticPr fontId="6" type="noConversion"/>
  </si>
  <si>
    <t>AGGGA--- | ---------------------------------------------- | CTCCTGATATTGGGT</t>
    <phoneticPr fontId="6" type="noConversion"/>
  </si>
  <si>
    <t>AGGGAC-- | ---------------------------------------------- | CTCCTGATATTGGGT</t>
    <phoneticPr fontId="6" type="noConversion"/>
  </si>
  <si>
    <t>AGGGACAG | ---------------------------------------------- | --CCTGATATTGGGT</t>
    <phoneticPr fontId="6" type="noConversion"/>
  </si>
  <si>
    <t>del0/2</t>
    <phoneticPr fontId="6" type="noConversion"/>
  </si>
  <si>
    <t>hHBB#1</t>
    <phoneticPr fontId="6" type="noConversion"/>
  </si>
  <si>
    <t>TCCTTAAACCTGTC | TTGTAACCTTGATACCAACCTGCCCAGGGCCTCACCACCAACTTCATCCACGTTCACCTTGCCCC | ACAGGGCAGTAA</t>
    <phoneticPr fontId="6" type="noConversion"/>
  </si>
  <si>
    <r>
      <t>TCCTTAAACCTGTC | ----------------------------------------------------------------</t>
    </r>
    <r>
      <rPr>
        <sz val="14"/>
        <color rgb="FFFF0000"/>
        <rFont val="Courier New"/>
        <family val="3"/>
      </rPr>
      <t>C</t>
    </r>
    <r>
      <rPr>
        <sz val="14"/>
        <color theme="1"/>
        <rFont val="Courier New"/>
        <family val="3"/>
      </rPr>
      <t xml:space="preserve"> | ACAGGGCAGTAA</t>
    </r>
  </si>
  <si>
    <r>
      <t>TCCTTAAACCTGTC |</t>
    </r>
    <r>
      <rPr>
        <sz val="14"/>
        <color rgb="FFFF0000"/>
        <rFont val="Courier New"/>
        <family val="3"/>
      </rPr>
      <t xml:space="preserve"> TT</t>
    </r>
    <r>
      <rPr>
        <sz val="14"/>
        <color theme="1"/>
        <rFont val="Courier New"/>
        <family val="3"/>
      </rPr>
      <t>--------------------------------------------------------------</t>
    </r>
    <r>
      <rPr>
        <sz val="14"/>
        <color rgb="FFFF0000"/>
        <rFont val="Courier New"/>
        <family val="3"/>
      </rPr>
      <t>C</t>
    </r>
    <r>
      <rPr>
        <sz val="14"/>
        <color theme="1"/>
        <rFont val="Courier New"/>
        <family val="3"/>
      </rPr>
      <t xml:space="preserve"> | ACAGGGCAGTAA</t>
    </r>
  </si>
  <si>
    <t>templated ins2/1</t>
    <phoneticPr fontId="6" type="noConversion"/>
  </si>
  <si>
    <r>
      <t xml:space="preserve">TCCTTAAACCTGTC | </t>
    </r>
    <r>
      <rPr>
        <sz val="14"/>
        <color rgb="FFFF0000"/>
        <rFont val="Courier New"/>
        <family val="3"/>
      </rPr>
      <t>T</t>
    </r>
    <r>
      <rPr>
        <sz val="14"/>
        <color theme="1"/>
        <rFont val="Courier New"/>
        <family val="3"/>
      </rPr>
      <t>---------------------------------------------------------------</t>
    </r>
    <r>
      <rPr>
        <sz val="14"/>
        <color rgb="FFFF0000"/>
        <rFont val="Courier New"/>
        <family val="3"/>
      </rPr>
      <t>C</t>
    </r>
    <r>
      <rPr>
        <sz val="14"/>
        <color theme="1"/>
        <rFont val="Courier New"/>
        <family val="3"/>
      </rPr>
      <t xml:space="preserve"> | ACAGGGCAGTAA</t>
    </r>
  </si>
  <si>
    <t>templated ins1/1</t>
    <phoneticPr fontId="6" type="noConversion"/>
  </si>
  <si>
    <r>
      <t>TCCTTAAACCTGTC |</t>
    </r>
    <r>
      <rPr>
        <sz val="14"/>
        <color rgb="FFFF0000"/>
        <rFont val="Courier New"/>
        <family val="3"/>
      </rPr>
      <t xml:space="preserve"> T</t>
    </r>
    <r>
      <rPr>
        <sz val="14"/>
        <color theme="1"/>
        <rFont val="Courier New"/>
        <family val="3"/>
      </rPr>
      <t>---------------------------------------------------------------- | ACAGGGCAGTAA</t>
    </r>
  </si>
  <si>
    <r>
      <t xml:space="preserve">TCCTTAAACCTGTC | </t>
    </r>
    <r>
      <rPr>
        <sz val="14"/>
        <color rgb="FFFF0000"/>
        <rFont val="Courier New"/>
        <family val="3"/>
      </rPr>
      <t>TT</t>
    </r>
    <r>
      <rPr>
        <sz val="14"/>
        <color theme="1"/>
        <rFont val="Courier New"/>
        <family val="3"/>
      </rPr>
      <t>--------------------------------------------------------------- | ACAGGGCAGTAA</t>
    </r>
  </si>
  <si>
    <t>templated ins2/0</t>
    <phoneticPr fontId="6" type="noConversion"/>
  </si>
  <si>
    <t>TCCTTAAACCTGTC | ----------------------------------------------------------------- | ACAGGGCAGTAA</t>
    <phoneticPr fontId="6" type="noConversion"/>
  </si>
  <si>
    <t>hHBB#2</t>
    <phoneticPr fontId="6" type="noConversion"/>
  </si>
  <si>
    <t>AAACCTGTC | TTGTAACCTTGATACCAACCTGCCCAGGGCCTCACCACCAACTTCATCCACGTTCACCTTGCCCCACAGGGCAGTAACGGCAGACTTCTCCTCAG | GAGTCAGATG</t>
    <phoneticPr fontId="6" type="noConversion"/>
  </si>
  <si>
    <t>AAACCTGTC | ----------------------------------------------------------------------------------------------- | GAGTCAGATG</t>
    <phoneticPr fontId="6" type="noConversion"/>
  </si>
  <si>
    <r>
      <t xml:space="preserve">AAACCTGTC | </t>
    </r>
    <r>
      <rPr>
        <sz val="14"/>
        <color rgb="FFFF0000"/>
        <rFont val="Courier New"/>
        <family val="3"/>
      </rPr>
      <t>TT</t>
    </r>
    <r>
      <rPr>
        <sz val="14"/>
        <color theme="1"/>
        <rFont val="Courier New"/>
        <family val="3"/>
      </rPr>
      <t>--------------------------------------------------------------------------------------------- | GAGTCAGATG</t>
    </r>
  </si>
  <si>
    <r>
      <t xml:space="preserve">AAACCTGTC | </t>
    </r>
    <r>
      <rPr>
        <sz val="14"/>
        <color rgb="FFFF0000"/>
        <rFont val="Courier New"/>
        <family val="3"/>
      </rPr>
      <t>T</t>
    </r>
    <r>
      <rPr>
        <sz val="14"/>
        <color theme="1"/>
        <rFont val="Courier New"/>
        <family val="3"/>
      </rPr>
      <t>---------------------------------------------------------------------------------------------- | GAGTCAGATG</t>
    </r>
  </si>
  <si>
    <t>AAACCT--- | ----------------------------------------------------------------------------------------------- | --GTCAGATG</t>
    <phoneticPr fontId="6" type="noConversion"/>
  </si>
  <si>
    <t>Del3/2</t>
    <phoneticPr fontId="6" type="noConversion"/>
  </si>
  <si>
    <r>
      <t xml:space="preserve">AAACCTGTC | </t>
    </r>
    <r>
      <rPr>
        <sz val="14"/>
        <color rgb="FFFF0000"/>
        <rFont val="Courier New"/>
        <family val="3"/>
      </rPr>
      <t>TT</t>
    </r>
    <r>
      <rPr>
        <sz val="14"/>
        <color theme="1"/>
        <rFont val="Courier New"/>
        <family val="3"/>
      </rPr>
      <t>--------------------------------------------------------------------------------------------</t>
    </r>
    <r>
      <rPr>
        <sz val="14"/>
        <color rgb="FFFF0000"/>
        <rFont val="Courier New"/>
        <family val="3"/>
      </rPr>
      <t>G</t>
    </r>
    <r>
      <rPr>
        <sz val="14"/>
        <color theme="1"/>
        <rFont val="Courier New"/>
        <family val="3"/>
      </rPr>
      <t xml:space="preserve"> | GAGTCAGATG</t>
    </r>
  </si>
  <si>
    <t>hHBB#3</t>
    <phoneticPr fontId="6" type="noConversion"/>
  </si>
  <si>
    <t>AAACCTGTC | TTGTAACCTTGATACCAACCTGCCCAGGGCCTCACCACCAACTTCATCCACGTTCACCTTGCCCCACAGGGCAGTAACGGCAGACTTCTC | CTCAGGAGT</t>
    <phoneticPr fontId="6" type="noConversion"/>
  </si>
  <si>
    <t>AAACCTGTC | ------------------------------------------------------------------------------------------ | CTCAGGAGT</t>
    <phoneticPr fontId="6" type="noConversion"/>
  </si>
  <si>
    <r>
      <t xml:space="preserve">AAACCTGTC | </t>
    </r>
    <r>
      <rPr>
        <sz val="14"/>
        <color rgb="FFFF0000"/>
        <rFont val="Courier New"/>
        <family val="3"/>
      </rPr>
      <t>T</t>
    </r>
    <r>
      <rPr>
        <sz val="14"/>
        <color theme="1"/>
        <rFont val="Courier New"/>
        <family val="3"/>
      </rPr>
      <t>----------------------------------------------------------------------------------------- | CTCAGGAGT</t>
    </r>
  </si>
  <si>
    <r>
      <t>AAACCTGTC |</t>
    </r>
    <r>
      <rPr>
        <sz val="14"/>
        <color rgb="FFFF0000"/>
        <rFont val="Courier New"/>
        <family val="3"/>
      </rPr>
      <t xml:space="preserve"> TT</t>
    </r>
    <r>
      <rPr>
        <sz val="14"/>
        <color theme="1"/>
        <rFont val="Courier New"/>
        <family val="3"/>
      </rPr>
      <t>---------------------------------------------------------------------------------------- | CTCAGGAGT</t>
    </r>
  </si>
  <si>
    <r>
      <t>AAACCTGTC | -----------------------------------------------------------------------------------------</t>
    </r>
    <r>
      <rPr>
        <sz val="14"/>
        <color rgb="FFFF0000"/>
        <rFont val="Courier New"/>
        <family val="3"/>
      </rPr>
      <t>C</t>
    </r>
    <r>
      <rPr>
        <sz val="14"/>
        <color theme="1"/>
        <rFont val="Courier New"/>
        <family val="3"/>
      </rPr>
      <t xml:space="preserve"> | CTCAGGAGT</t>
    </r>
  </si>
  <si>
    <r>
      <t>AAACCTGTC | ----------------------------------------------------------------------------------------</t>
    </r>
    <r>
      <rPr>
        <sz val="14"/>
        <color rgb="FFFF0000"/>
        <rFont val="Courier New"/>
        <family val="3"/>
      </rPr>
      <t xml:space="preserve">TC </t>
    </r>
    <r>
      <rPr>
        <sz val="14"/>
        <color theme="1"/>
        <rFont val="Courier New"/>
        <family val="3"/>
      </rPr>
      <t>| CTCAGGAGT</t>
    </r>
  </si>
  <si>
    <t>hHBB#4</t>
    <phoneticPr fontId="6" type="noConversion"/>
  </si>
  <si>
    <t>TGTCTCCACAT | GCCCAGTTTCTATTGGTCTCCTTAAACCTGTCTTGTAACCTTGATACCAACCTGCCCAGGGCCTCACCACCAACTTCATCCACGTTCACCTTGCCCC | ACAGGGCAGTAA</t>
    <phoneticPr fontId="6" type="noConversion"/>
  </si>
  <si>
    <r>
      <t>TGTCTCCACAT | ------------------------------------------------------------------------------------------------</t>
    </r>
    <r>
      <rPr>
        <sz val="14"/>
        <color rgb="FFFF0000"/>
        <rFont val="Courier New"/>
        <family val="3"/>
      </rPr>
      <t>C</t>
    </r>
    <r>
      <rPr>
        <sz val="14"/>
        <color theme="1"/>
        <rFont val="Courier New"/>
        <family val="3"/>
      </rPr>
      <t xml:space="preserve"> | ACAGGGCAGTAA</t>
    </r>
  </si>
  <si>
    <r>
      <t xml:space="preserve">TGTCTCCACAT | </t>
    </r>
    <r>
      <rPr>
        <sz val="14"/>
        <color rgb="FFFF0000"/>
        <rFont val="Courier New"/>
        <family val="3"/>
      </rPr>
      <t>GC</t>
    </r>
    <r>
      <rPr>
        <sz val="14"/>
        <color theme="1"/>
        <rFont val="Courier New"/>
        <family val="3"/>
      </rPr>
      <t>----------------------------------------------------------------------------------------------- | ACAGGGCAGTAA</t>
    </r>
  </si>
  <si>
    <t>TGTCTCCACAT | ------------------------------------------------------------------------------------------------- | ACAGGGCAGTAA</t>
    <phoneticPr fontId="6" type="noConversion"/>
  </si>
  <si>
    <r>
      <t xml:space="preserve">TGTCTCCACAT | </t>
    </r>
    <r>
      <rPr>
        <sz val="14"/>
        <color rgb="FFFF0000"/>
        <rFont val="Courier New"/>
        <family val="3"/>
      </rPr>
      <t>G</t>
    </r>
    <r>
      <rPr>
        <sz val="14"/>
        <color theme="1"/>
        <rFont val="Courier New"/>
        <family val="3"/>
      </rPr>
      <t>------------------------------------------------------------------------------------------------ | ACAGGGCAGTAA</t>
    </r>
  </si>
  <si>
    <t>TGTCTCC---- | ------------------------------------------------------------------------------------------------- | ACAGGGCAGTAA</t>
    <phoneticPr fontId="6" type="noConversion"/>
  </si>
  <si>
    <t>Del4/0</t>
    <phoneticPr fontId="6" type="noConversion"/>
  </si>
  <si>
    <t>hHBB#5</t>
    <phoneticPr fontId="6" type="noConversion"/>
  </si>
  <si>
    <t>TGTCTCCACAT | GCCCAGTTTCTATTGGTCTCCTTAAACCTGTCTTGTAACCTTGATACCAACCTGCCCAGGGCCTCACCACCAACTTCATCCACGTTCACCTTGCCCCACAGGGCAGTAACGGCAGACTTCTCCTCAG | GAGTCAGATG</t>
    <phoneticPr fontId="6" type="noConversion"/>
  </si>
  <si>
    <t>TGTCTCCACAT | ------------------------------------------------------------------------------------------------------------------------------- | GAGTCAGATG</t>
    <phoneticPr fontId="6" type="noConversion"/>
  </si>
  <si>
    <r>
      <t xml:space="preserve">TGTCTCCACAT | </t>
    </r>
    <r>
      <rPr>
        <sz val="12"/>
        <color rgb="FFFF0000"/>
        <rFont val="Courier New"/>
        <family val="3"/>
      </rPr>
      <t>G</t>
    </r>
    <r>
      <rPr>
        <sz val="12"/>
        <color theme="1"/>
        <rFont val="Courier New"/>
        <family val="3"/>
      </rPr>
      <t>------------------------------------------------------------------------------------------------------------------------------ | GAGTCAGATG</t>
    </r>
  </si>
  <si>
    <t>TGTCTCCACAT | ------------------------------------------------------------------------------------------------------------------------------- | -AGTCAGATG</t>
    <phoneticPr fontId="6" type="noConversion"/>
  </si>
  <si>
    <t>TGTCTCCACAT | ------------------------------------------------------------------------------------------------------------------------------- | --GTCAGATG</t>
    <phoneticPr fontId="6" type="noConversion"/>
  </si>
  <si>
    <t>TGTCTCCACA- | ------------------------------------------------------------------------------------------------------------------------------- | GAGTCAGATG</t>
    <phoneticPr fontId="6" type="noConversion"/>
  </si>
  <si>
    <t>hHBB#6</t>
    <phoneticPr fontId="6" type="noConversion"/>
  </si>
  <si>
    <t>TGTCTCCACAT | GCCCAGTTTCTATTGGTCTCCTTAAACCTGTCTTGTAACCTTGATACCAACCTGCCCAGGGCCTCACCACCAACTTCATCCACGTTCACCTTGCCCCACAGGGCAGTAACGGCAGACTTCTC | CTCAGGAGT</t>
    <phoneticPr fontId="6" type="noConversion"/>
  </si>
  <si>
    <t>TGTCTCCACAT | -------------------------------------------------------------------------------------------------------------------------- | CTCAGGAGT</t>
    <phoneticPr fontId="6" type="noConversion"/>
  </si>
  <si>
    <r>
      <t>TGTCTCCACAT |</t>
    </r>
    <r>
      <rPr>
        <sz val="12"/>
        <color rgb="FFFF0000"/>
        <rFont val="Courier New"/>
        <family val="3"/>
      </rPr>
      <t xml:space="preserve"> G</t>
    </r>
    <r>
      <rPr>
        <sz val="12"/>
        <color theme="1"/>
        <rFont val="Courier New"/>
        <family val="3"/>
      </rPr>
      <t>------------------------------------------------------------------------------------------------------------------------- | CTCAGGAGT</t>
    </r>
  </si>
  <si>
    <r>
      <t>TGTCTCCACAT | -------------------------------------------------------------------------------------------------------------------------</t>
    </r>
    <r>
      <rPr>
        <sz val="12"/>
        <color rgb="FFFF0000"/>
        <rFont val="Courier New"/>
        <family val="3"/>
      </rPr>
      <t>C</t>
    </r>
    <r>
      <rPr>
        <sz val="12"/>
        <color theme="1"/>
        <rFont val="Courier New"/>
        <family val="3"/>
      </rPr>
      <t xml:space="preserve"> | CTCAGGAGT</t>
    </r>
  </si>
  <si>
    <r>
      <t xml:space="preserve">TGTCTCCACAT | </t>
    </r>
    <r>
      <rPr>
        <sz val="12"/>
        <color rgb="FFFF0000"/>
        <rFont val="Courier New"/>
        <family val="3"/>
      </rPr>
      <t>GC</t>
    </r>
    <r>
      <rPr>
        <sz val="12"/>
        <color theme="1"/>
        <rFont val="Courier New"/>
        <family val="3"/>
      </rPr>
      <t>------------------------------------------------------------------------------------------------------------------------ | CTCAGGAGT</t>
    </r>
  </si>
  <si>
    <r>
      <t>TGTCTCCACAT | ------------------------------------------------------------------------------------------------------------------------</t>
    </r>
    <r>
      <rPr>
        <sz val="12"/>
        <color rgb="FFFF0000"/>
        <rFont val="Courier New"/>
        <family val="3"/>
      </rPr>
      <t>TC</t>
    </r>
    <r>
      <rPr>
        <sz val="12"/>
        <color theme="1"/>
        <rFont val="Courier New"/>
        <family val="3"/>
      </rPr>
      <t xml:space="preserve"> | CTCAGGAGT</t>
    </r>
  </si>
  <si>
    <r>
      <t>Table S3. Most of +1 insertions at repair junctions are templated insertions.</t>
    </r>
    <r>
      <rPr>
        <sz val="14"/>
        <rFont val="Times New Roman"/>
        <family val="1"/>
      </rPr>
      <t xml:space="preserve"> Ins: Insertions; Nt: nucleotides; TI: templated insertions; InDel: insertions and deletions.</t>
    </r>
  </si>
  <si>
    <t>Number</t>
  </si>
  <si>
    <t>Total +1Ins</t>
  </si>
  <si>
    <t xml:space="preserve">  +A</t>
  </si>
  <si>
    <t xml:space="preserve">  +T</t>
  </si>
  <si>
    <t xml:space="preserve">  +G</t>
  </si>
  <si>
    <t xml:space="preserve">  +C</t>
  </si>
  <si>
    <t xml:space="preserve"> Nt for +1TI actual</t>
  </si>
  <si>
    <t xml:space="preserve"> +1TI actual</t>
  </si>
  <si>
    <t xml:space="preserve"> +2TI actual</t>
  </si>
  <si>
    <t xml:space="preserve"> Nt for +1TI predicted</t>
  </si>
  <si>
    <t xml:space="preserve"> +1TI predicted</t>
  </si>
  <si>
    <t xml:space="preserve"> +2TI predicted</t>
  </si>
  <si>
    <t>Accurate+TI</t>
  </si>
  <si>
    <t xml:space="preserve"> +1Ins% (vs. Group I)</t>
  </si>
  <si>
    <t xml:space="preserve"> +1TI% actual (vs. Group I)</t>
  </si>
  <si>
    <t xml:space="preserve"> +1TI predicted (vs. Group I)</t>
  </si>
  <si>
    <t xml:space="preserve"> +2TI% (vs. Group I)</t>
  </si>
  <si>
    <t xml:space="preserve"> +2TI predicted (vs. Group I)</t>
    <phoneticPr fontId="2" type="noConversion"/>
  </si>
  <si>
    <t>Other InDel%</t>
  </si>
  <si>
    <t>TI%</t>
  </si>
  <si>
    <t>Accurate+TI%</t>
  </si>
  <si>
    <t xml:space="preserve"> +1TI% (vs.+1Ins)</t>
  </si>
  <si>
    <t xml:space="preserve"> +1TI predicted% (vs.+1Ins)</t>
  </si>
  <si>
    <t>W/W</t>
    <phoneticPr fontId="2" type="noConversion"/>
  </si>
  <si>
    <t>G/G</t>
    <phoneticPr fontId="2" type="noConversion"/>
  </si>
  <si>
    <t>–/G</t>
    <phoneticPr fontId="2" type="noConversion"/>
  </si>
  <si>
    <t>G/A</t>
    <phoneticPr fontId="2" type="noConversion"/>
  </si>
  <si>
    <t>–/A</t>
    <phoneticPr fontId="2" type="noConversion"/>
  </si>
  <si>
    <t>C/A</t>
    <phoneticPr fontId="2" type="noConversion"/>
  </si>
  <si>
    <t>T/C</t>
    <phoneticPr fontId="2" type="noConversion"/>
  </si>
  <si>
    <t>–/C</t>
    <phoneticPr fontId="2" type="noConversion"/>
  </si>
  <si>
    <t>A/T</t>
    <phoneticPr fontId="2" type="noConversion"/>
  </si>
  <si>
    <t>–/T</t>
    <phoneticPr fontId="2" type="noConversion"/>
  </si>
  <si>
    <t>G/T</t>
    <phoneticPr fontId="2" type="noConversion"/>
  </si>
  <si>
    <t>C/C</t>
    <phoneticPr fontId="2" type="noConversion"/>
  </si>
  <si>
    <t>–/C</t>
  </si>
  <si>
    <t>G/C</t>
    <phoneticPr fontId="2" type="noConversion"/>
  </si>
  <si>
    <t>A/C</t>
    <phoneticPr fontId="2" type="noConversion"/>
  </si>
  <si>
    <t>T/G</t>
    <phoneticPr fontId="2" type="noConversion"/>
  </si>
  <si>
    <t>A/G</t>
    <phoneticPr fontId="2" type="noConversion"/>
  </si>
  <si>
    <t>A/A</t>
    <phoneticPr fontId="2" type="noConversion"/>
  </si>
  <si>
    <t>T/T</t>
    <phoneticPr fontId="2" type="noConversion"/>
  </si>
  <si>
    <t>W/C</t>
    <phoneticPr fontId="2" type="noConversion"/>
  </si>
  <si>
    <t>C/T</t>
    <phoneticPr fontId="2" type="noConversion"/>
  </si>
  <si>
    <t>–/–</t>
    <phoneticPr fontId="2" type="noConversion"/>
  </si>
  <si>
    <t>C/G</t>
    <phoneticPr fontId="2" type="noConversion"/>
  </si>
  <si>
    <t>–/–</t>
  </si>
  <si>
    <t>hHPR#11</t>
    <phoneticPr fontId="2" type="noConversion"/>
  </si>
  <si>
    <t>hAAVS1#1</t>
    <phoneticPr fontId="2" type="noConversion"/>
  </si>
  <si>
    <t>hAAVS1#2</t>
    <phoneticPr fontId="2" type="noConversion"/>
  </si>
  <si>
    <t>T/A</t>
  </si>
  <si>
    <t>mRad52#1</t>
    <phoneticPr fontId="2" type="noConversion"/>
  </si>
  <si>
    <t>mRad52#2</t>
    <phoneticPr fontId="2" type="noConversion"/>
  </si>
  <si>
    <t xml:space="preserve">mRad52#3 </t>
    <phoneticPr fontId="2" type="noConversion"/>
  </si>
  <si>
    <t>A/G</t>
  </si>
  <si>
    <t>msGEJ#3</t>
    <phoneticPr fontId="2" type="noConversion"/>
  </si>
  <si>
    <t>mPOLQ#2</t>
    <phoneticPr fontId="2" type="noConversion"/>
  </si>
  <si>
    <t>mRosa26#3</t>
    <phoneticPr fontId="2" type="noConversion"/>
  </si>
  <si>
    <t>G/G</t>
  </si>
  <si>
    <t>mCola1#6</t>
    <phoneticPr fontId="2" type="noConversion"/>
  </si>
  <si>
    <t>T/T</t>
  </si>
  <si>
    <t>hATM#3</t>
    <phoneticPr fontId="2" type="noConversion"/>
  </si>
  <si>
    <t>hHBB#1</t>
    <phoneticPr fontId="2" type="noConversion"/>
  </si>
  <si>
    <t>hHBB#3</t>
    <phoneticPr fontId="2" type="noConversion"/>
  </si>
  <si>
    <t>hHBB#4</t>
    <phoneticPr fontId="2" type="noConversion"/>
  </si>
  <si>
    <t>hHBB#6</t>
    <phoneticPr fontId="2" type="noConversion"/>
  </si>
  <si>
    <t>G/–</t>
    <phoneticPr fontId="2" type="noConversion"/>
  </si>
  <si>
    <t>A/–</t>
    <phoneticPr fontId="2" type="noConversion"/>
  </si>
  <si>
    <t>mPOLQ#1</t>
    <phoneticPr fontId="2" type="noConversion"/>
  </si>
  <si>
    <t>C/–</t>
    <phoneticPr fontId="2" type="noConversion"/>
  </si>
  <si>
    <t>T/–</t>
    <phoneticPr fontId="2" type="noConversion"/>
  </si>
  <si>
    <t>T/A</t>
    <phoneticPr fontId="2" type="noConversion"/>
  </si>
  <si>
    <t>hATM#1</t>
    <phoneticPr fontId="2" type="noConversion"/>
  </si>
  <si>
    <t>mPOLQ#3</t>
    <phoneticPr fontId="2" type="noConversion"/>
  </si>
  <si>
    <t>C/G</t>
  </si>
  <si>
    <t>C/–</t>
  </si>
  <si>
    <t>hHPRT#12</t>
    <phoneticPr fontId="2" type="noConversion"/>
  </si>
  <si>
    <t>hATM#2</t>
    <phoneticPr fontId="2" type="noConversion"/>
  </si>
  <si>
    <t>hHBB#2</t>
    <phoneticPr fontId="2" type="noConversion"/>
  </si>
  <si>
    <t>T/-</t>
    <phoneticPr fontId="2" type="noConversion"/>
  </si>
  <si>
    <t>hHBB#5</t>
    <phoneticPr fontId="2" type="noConversion"/>
  </si>
  <si>
    <t>G/-</t>
    <phoneticPr fontId="2" type="noConversion"/>
  </si>
  <si>
    <r>
      <t>Table S4. The effect of accurate NHEJ on the frequency of out-of-frame and in-fame editing. "</t>
    </r>
    <r>
      <rPr>
        <sz val="14"/>
        <rFont val="Times New Roman"/>
        <family val="1"/>
      </rPr>
      <t>Total excluding Group I", "Total including Group I" and "Group I alone" represent the "Common","Paired" and "Ideal" approach respectively.TI: templated insertions.</t>
    </r>
  </si>
  <si>
    <t xml:space="preserve"> +1TI</t>
  </si>
  <si>
    <t xml:space="preserve"> +2TI</t>
  </si>
  <si>
    <t>Accurate in Group I</t>
  </si>
  <si>
    <t>Group I excluding accurate</t>
  </si>
  <si>
    <t>Group II</t>
  </si>
  <si>
    <t>Group III</t>
  </si>
  <si>
    <t>Group IV</t>
  </si>
  <si>
    <t>Total including Group I</t>
  </si>
  <si>
    <t>Total excluding Group I</t>
  </si>
  <si>
    <t>% (vs. Group I)</t>
  </si>
  <si>
    <t>% (vs. Total including Group I)</t>
  </si>
  <si>
    <t>% (vs. Total excluding Group I)</t>
  </si>
  <si>
    <t>TI (%)</t>
  </si>
  <si>
    <t>3n</t>
  </si>
  <si>
    <t>3n+1</t>
  </si>
  <si>
    <t>3n+2</t>
  </si>
  <si>
    <t>in-frame</t>
  </si>
  <si>
    <t>out-of-frame</t>
  </si>
  <si>
    <t xml:space="preserve"> +1</t>
  </si>
  <si>
    <t xml:space="preserve"> +2</t>
  </si>
  <si>
    <t>C/W</t>
    <phoneticPr fontId="6" type="noConversion"/>
  </si>
  <si>
    <t>W/C</t>
    <phoneticPr fontId="5" type="noConversion"/>
  </si>
  <si>
    <t>W/W</t>
    <phoneticPr fontId="5" type="noConversion"/>
  </si>
  <si>
    <t>mPOLQ#2</t>
    <phoneticPr fontId="6" type="noConversion"/>
  </si>
  <si>
    <t>mCola1#6</t>
    <phoneticPr fontId="6" type="noConversion"/>
  </si>
  <si>
    <t>hAAVS1#1</t>
    <phoneticPr fontId="6" type="noConversion"/>
  </si>
  <si>
    <t>hHBB#3</t>
    <phoneticPr fontId="6" type="noConversion"/>
  </si>
  <si>
    <t>mATR</t>
  </si>
  <si>
    <t>C/W</t>
    <phoneticPr fontId="5" type="noConversion"/>
  </si>
  <si>
    <t>mMCM8</t>
    <phoneticPr fontId="3" type="noConversion"/>
  </si>
  <si>
    <t>mRad52#1</t>
    <phoneticPr fontId="6" type="noConversion"/>
  </si>
  <si>
    <t>mRad52#2</t>
    <phoneticPr fontId="6" type="noConversion"/>
  </si>
  <si>
    <t>mRad52#3</t>
    <phoneticPr fontId="6" type="noConversion"/>
  </si>
  <si>
    <t>msGEJ#3</t>
    <phoneticPr fontId="6" type="noConversion"/>
  </si>
  <si>
    <t>C/W</t>
    <phoneticPr fontId="6" type="noConversion"/>
  </si>
  <si>
    <t>mPOLQ#3</t>
    <phoneticPr fontId="6" type="noConversion"/>
  </si>
  <si>
    <t>C/C</t>
    <phoneticPr fontId="6" type="noConversion"/>
  </si>
  <si>
    <t>hHPRT#11</t>
    <phoneticPr fontId="6" type="noConversion"/>
  </si>
  <si>
    <t>hATM#3</t>
    <phoneticPr fontId="6" type="noConversion"/>
  </si>
  <si>
    <t>hAAVS1#2</t>
    <phoneticPr fontId="6" type="noConversion"/>
  </si>
  <si>
    <t>hHBB#4</t>
    <phoneticPr fontId="6" type="noConversion"/>
  </si>
  <si>
    <t>hHBB#5</t>
    <phoneticPr fontId="6" type="noConversion"/>
  </si>
  <si>
    <t>mATM</t>
    <phoneticPr fontId="3" type="noConversion"/>
  </si>
  <si>
    <t>hATM#1</t>
    <phoneticPr fontId="3" type="noConversion"/>
  </si>
  <si>
    <t>mArtemis</t>
    <phoneticPr fontId="3" type="noConversion"/>
  </si>
  <si>
    <t>mKu80</t>
    <phoneticPr fontId="3" type="noConversion"/>
  </si>
  <si>
    <t>mRosa26#3</t>
    <phoneticPr fontId="6" type="noConversion"/>
  </si>
  <si>
    <t>hHPRT#12</t>
    <phoneticPr fontId="6" type="noConversion"/>
  </si>
  <si>
    <t>hATM#2</t>
    <phoneticPr fontId="6" type="noConversion"/>
  </si>
  <si>
    <t>hHBB#1</t>
    <phoneticPr fontId="6" type="noConversion"/>
  </si>
  <si>
    <t>hHBB#2</t>
    <phoneticPr fontId="6" type="noConversion"/>
  </si>
  <si>
    <t>hHBB#6</t>
    <phoneticPr fontId="6" type="noConversion"/>
  </si>
  <si>
    <r>
      <t>Table S5. Sequence information on gRNAs, primers and genome editing target sites.</t>
    </r>
    <r>
      <rPr>
        <sz val="14"/>
        <rFont val="Times New Roman"/>
        <family val="1"/>
      </rPr>
      <t xml:space="preserve"> PAMs are indicated in red and 20-nt CRISPR/Cas9 targets underlined.</t>
    </r>
  </si>
  <si>
    <t>Chromosome coordinates</t>
  </si>
  <si>
    <t>gRNA #1 of Paired gRNAs</t>
  </si>
  <si>
    <t>gRNA #2 of paired gRNAs</t>
  </si>
  <si>
    <t>Primer-F (5' to 3')</t>
  </si>
  <si>
    <t>Primer-R (5' to 3')</t>
  </si>
  <si>
    <t>PCR amplicon template sequence (including PAM and gRNA sequence)</t>
  </si>
  <si>
    <t>hATM#1</t>
    <phoneticPr fontId="2" type="noConversion"/>
  </si>
  <si>
    <t>chr11 32922-33014</t>
  </si>
  <si>
    <t>AATGGAGACAGCTCACAGTT</t>
    <phoneticPr fontId="2" type="noConversion"/>
  </si>
  <si>
    <t>GACACAATGCAACTTCCGTA</t>
    <phoneticPr fontId="2" type="noConversion"/>
  </si>
  <si>
    <t>GGATCTTCCAGAGATAGGCTACAGATTGCAACCCAA</t>
    <phoneticPr fontId="2" type="noConversion"/>
  </si>
  <si>
    <t>CTGCCGTTCGACGATCCAGAATTCTCTGTCAACCT</t>
    <phoneticPr fontId="2" type="noConversion"/>
  </si>
  <si>
    <r>
      <t>GGATCTTCCAGAGATAGGCTACAGATTGCAACCCAATTAATATCAAAGTATCCTGCAAGTTTA</t>
    </r>
    <r>
      <rPr>
        <sz val="11"/>
        <color rgb="FFFF0000"/>
        <rFont val="Times New Roman"/>
        <family val="1"/>
      </rPr>
      <t>CCT</t>
    </r>
    <r>
      <rPr>
        <u/>
        <sz val="11"/>
        <rFont val="Times New Roman"/>
        <family val="1"/>
      </rPr>
      <t>AACTGTGAGCTGTCTCCATT</t>
    </r>
    <r>
      <rPr>
        <sz val="11"/>
        <rFont val="Times New Roman"/>
        <family val="1"/>
      </rPr>
      <t>ACTGATGATACTATCTCAGCTTCTACCCCAACAGCGACATGGGGAACGTACACCATATGTGTTACGATG</t>
    </r>
    <r>
      <rPr>
        <sz val="11"/>
        <color rgb="FFFF0000"/>
        <rFont val="Times New Roman"/>
        <family val="1"/>
      </rPr>
      <t>CCT</t>
    </r>
    <r>
      <rPr>
        <u/>
        <sz val="11"/>
        <rFont val="Times New Roman"/>
        <family val="1"/>
      </rPr>
      <t>TACGGAAGTTGCATTGTGTC</t>
    </r>
    <r>
      <rPr>
        <sz val="11"/>
        <rFont val="Times New Roman"/>
        <family val="1"/>
      </rPr>
      <t>AAGACAAGAGGTCAAACCTAGAAAGCTCACAAAAGTCAGATTTATTAAAACTCTGGAATAAAATTTGGTGTATTACCTTTCGTGGTATAAGTTCTGAGCAAATACAAGCTGAAAACTTTGGCTTACTTGGAGCCATAATTCAGGGTAGTTTAGTTGAGGTTGACAGAGAATTCTGGATCGTCGAACGGCAG</t>
    </r>
  </si>
  <si>
    <t>chr11 108227805-108227854</t>
  </si>
  <si>
    <t>TTGTTTCAGGATCTCGAATC</t>
    <phoneticPr fontId="2" type="noConversion"/>
  </si>
  <si>
    <t>ATTCAAATATTTTCCTTGTT</t>
    <phoneticPr fontId="2" type="noConversion"/>
  </si>
  <si>
    <t>GAAATAAGTGTGATTAGTAAC</t>
    <phoneticPr fontId="2" type="noConversion"/>
  </si>
  <si>
    <t>CAACAGAAATAAATATGAAAG</t>
    <phoneticPr fontId="2" type="noConversion"/>
  </si>
  <si>
    <r>
      <t>GAAATAAGTGTGATTAGTAACCCATTATTATTTCCTTTTTATTTTCAGAAAGAAGTTGAGAAATTTAAGCG</t>
    </r>
    <r>
      <rPr>
        <sz val="11"/>
        <color rgb="FFFF0000"/>
        <rFont val="Times New Roman"/>
        <family val="1"/>
      </rPr>
      <t>CCT</t>
    </r>
    <r>
      <rPr>
        <u/>
        <sz val="11"/>
        <color theme="1"/>
        <rFont val="Times New Roman"/>
        <family val="1"/>
      </rPr>
      <t>GATTCGAGATCCTGAAACAA</t>
    </r>
    <r>
      <rPr>
        <sz val="11"/>
        <color theme="1"/>
        <rFont val="Times New Roman"/>
        <family val="1"/>
      </rPr>
      <t>TTAAACATCTAGATCGGCATTCAGATT</t>
    </r>
    <r>
      <rPr>
        <sz val="11"/>
        <color rgb="FFFF0000"/>
        <rFont val="Times New Roman"/>
        <family val="1"/>
      </rPr>
      <t>CCA</t>
    </r>
    <r>
      <rPr>
        <u/>
        <sz val="11"/>
        <color theme="1"/>
        <rFont val="Times New Roman"/>
        <family val="1"/>
      </rPr>
      <t>AACAAGGAAAATATTTGAAT</t>
    </r>
    <r>
      <rPr>
        <sz val="11"/>
        <color theme="1"/>
        <rFont val="Times New Roman"/>
        <family val="1"/>
      </rPr>
      <t>TGGGATGCTGTTTTTAGGTATTCTATTCAAATTTATTTTACTGTCTTTATTTTTCTCTTTCATATTTATTTCTGTTG</t>
    </r>
  </si>
  <si>
    <t>chr11 108227805-108227868</t>
  </si>
  <si>
    <t>AACAAGGAAAATATTTGAAT</t>
    <phoneticPr fontId="2" type="noConversion"/>
  </si>
  <si>
    <r>
      <t>GAAATAAGTGTGATTAGTAACCCATTATTATTTCCTTTTTATTTTCAGAAAGAAGTTGAGAAATTTAAGCG</t>
    </r>
    <r>
      <rPr>
        <sz val="11"/>
        <color rgb="FFFF0000"/>
        <rFont val="Times New Roman"/>
        <family val="1"/>
      </rPr>
      <t>CCT</t>
    </r>
    <r>
      <rPr>
        <u/>
        <sz val="11"/>
        <color theme="1"/>
        <rFont val="Times New Roman"/>
        <family val="1"/>
      </rPr>
      <t>GATTCGAGATCCTGAAACAA</t>
    </r>
    <r>
      <rPr>
        <sz val="11"/>
        <color theme="1"/>
        <rFont val="Times New Roman"/>
        <family val="1"/>
      </rPr>
      <t>TTAAACATCTAGATCGGCATTCAGATTCCA</t>
    </r>
    <r>
      <rPr>
        <u/>
        <sz val="11"/>
        <color theme="1"/>
        <rFont val="Times New Roman"/>
        <family val="1"/>
      </rPr>
      <t>AACAAGGAAAATATTTGAAT</t>
    </r>
    <r>
      <rPr>
        <sz val="11"/>
        <color rgb="FFFF0000"/>
        <rFont val="Times New Roman"/>
        <family val="1"/>
      </rPr>
      <t>TGG</t>
    </r>
    <r>
      <rPr>
        <sz val="11"/>
        <color theme="1"/>
        <rFont val="Times New Roman"/>
        <family val="1"/>
      </rPr>
      <t>GATGCTGTTTTTAGGTATTCTATTCAAATTTATTTTACTGTCTTTATTTTTCTCTTTCATATTTATTTCTGTTG</t>
    </r>
  </si>
  <si>
    <t>chrX 134460481-134460514</t>
  </si>
  <si>
    <t>GCGGCCAGTTTCCCGGGTT</t>
    <phoneticPr fontId="2" type="noConversion"/>
  </si>
  <si>
    <t>CGCGAGGGCGGCAGGGAGGA</t>
    <phoneticPr fontId="2" type="noConversion"/>
  </si>
  <si>
    <t>ATCCGCAGTGCGGGCTCG</t>
  </si>
  <si>
    <t>ACCCCGCGCCATCATTCCCGAAT</t>
  </si>
  <si>
    <r>
      <t>ATCCGCAGTGCGGGCTCGGGCGGCCGGGCCCAGGGAACCCCGCAGGCGGGG</t>
    </r>
    <r>
      <rPr>
        <u/>
        <sz val="11"/>
        <color theme="1"/>
        <rFont val="Times New Roman"/>
        <family val="1"/>
      </rPr>
      <t>GCGGCCAGTTTCCCGGGTT</t>
    </r>
    <r>
      <rPr>
        <sz val="11"/>
        <color rgb="FFFF0000"/>
        <rFont val="Times New Roman"/>
        <family val="1"/>
      </rPr>
      <t>CGG</t>
    </r>
    <r>
      <rPr>
        <sz val="11"/>
        <color theme="1"/>
        <rFont val="Times New Roman"/>
        <family val="1"/>
      </rPr>
      <t>CTTTACGTCA</t>
    </r>
    <r>
      <rPr>
        <u/>
        <sz val="11"/>
        <color theme="1"/>
        <rFont val="Times New Roman"/>
        <family val="1"/>
      </rPr>
      <t>CGCGAGGGCGGCAGGGAGGA</t>
    </r>
    <r>
      <rPr>
        <sz val="11"/>
        <color rgb="FFFF0000"/>
        <rFont val="Times New Roman"/>
        <family val="1"/>
      </rPr>
      <t>CGG</t>
    </r>
    <r>
      <rPr>
        <sz val="11"/>
        <color theme="1"/>
        <rFont val="Times New Roman"/>
        <family val="1"/>
      </rPr>
      <t>AATGGCGGGGTTTGGGGTGGGTCCCTCCTCGGGGGAGCCCTGGGAAAAGAGGACTGCGTGTGGGAAGAGAAGGTGGAAATGGCGTTTTGGTTGACATGTGCCGCCTGCGAGCGTGCTGCGGGGAGGGGCCGAGGGCAGATTCGGGAATGATGGCGCGGGGT</t>
    </r>
  </si>
  <si>
    <t>chrX 134460481-134460529</t>
  </si>
  <si>
    <t>AGGACGGAATGGCGGGGTT</t>
    <phoneticPr fontId="2" type="noConversion"/>
  </si>
  <si>
    <r>
      <t>ATCCGCAGTGCGGGCTCGGGCGGCCGGGCCCAGGGAACCCCGCAGGCGGGG</t>
    </r>
    <r>
      <rPr>
        <u/>
        <sz val="11"/>
        <color theme="1"/>
        <rFont val="Times New Roman"/>
        <family val="1"/>
      </rPr>
      <t>GCGGCCAGTTTCCCGGGTT</t>
    </r>
    <r>
      <rPr>
        <sz val="11"/>
        <color rgb="FFFF0000"/>
        <rFont val="Times New Roman"/>
        <family val="1"/>
      </rPr>
      <t>CGG</t>
    </r>
    <r>
      <rPr>
        <sz val="11"/>
        <color theme="1"/>
        <rFont val="Times New Roman"/>
        <family val="1"/>
      </rPr>
      <t>CTTTACGTCACGCGAGGGCGGCAGGG</t>
    </r>
    <r>
      <rPr>
        <u/>
        <sz val="11"/>
        <color theme="1"/>
        <rFont val="Times New Roman"/>
        <family val="1"/>
      </rPr>
      <t>AGGACGGAATGGCGGGGTT</t>
    </r>
    <r>
      <rPr>
        <sz val="11"/>
        <color rgb="FFFF0000"/>
        <rFont val="Times New Roman"/>
        <family val="1"/>
      </rPr>
      <t>TGG</t>
    </r>
    <r>
      <rPr>
        <sz val="11"/>
        <color theme="1"/>
        <rFont val="Times New Roman"/>
        <family val="1"/>
      </rPr>
      <t>GGTGGGTCCCTCCTCGGGGGAGCCCTGGGAAAAGAGGACTGCGTGTGGGAAGAGAAGGTGGAAATGGCGTTTTGGTTGACATGTGCCGCCTGCGAGCGTGCTGCGGGGAGGGGCCGAGGGCAGATTCGGGAATGATGGCGCGGGGT</t>
    </r>
  </si>
  <si>
    <t>chrX 134460481-134460546</t>
  </si>
  <si>
    <t>TTTGGGGTGGGTCCCTCCT</t>
    <phoneticPr fontId="2" type="noConversion"/>
  </si>
  <si>
    <r>
      <t>ATCCGCAGTGCGGGCTCGGGCGGCCGGGCCCAGGGAACCCCGCAGGCGGGG</t>
    </r>
    <r>
      <rPr>
        <u/>
        <sz val="11"/>
        <color theme="1"/>
        <rFont val="Times New Roman"/>
        <family val="1"/>
      </rPr>
      <t>GCGGCCAGTTTCCCGGGTT</t>
    </r>
    <r>
      <rPr>
        <sz val="11"/>
        <color rgb="FFFF0000"/>
        <rFont val="Times New Roman"/>
        <family val="1"/>
      </rPr>
      <t>CGG</t>
    </r>
    <r>
      <rPr>
        <sz val="11"/>
        <color theme="1"/>
        <rFont val="Times New Roman"/>
        <family val="1"/>
      </rPr>
      <t>CTTTACGTCACGCGAGGGCGGCAGGGAGGACGGAATGGCGGGG</t>
    </r>
    <r>
      <rPr>
        <u/>
        <sz val="11"/>
        <color theme="1"/>
        <rFont val="Times New Roman"/>
        <family val="1"/>
      </rPr>
      <t>TTTGGGGTGGGTCCCTCCT</t>
    </r>
    <r>
      <rPr>
        <sz val="11"/>
        <color rgb="FFFF0000"/>
        <rFont val="Times New Roman"/>
        <family val="1"/>
      </rPr>
      <t>CGG</t>
    </r>
    <r>
      <rPr>
        <sz val="11"/>
        <color theme="1"/>
        <rFont val="Times New Roman"/>
        <family val="1"/>
      </rPr>
      <t>GGGAGCCCTGGGAAAAGAGGACTGCGTGTGGGAAGAGAAGGTGGAAATGGCGTTTTGGTTGACATGTGCCGCCTGCGAGCGTGCTGCGGGGAGGGGCCGAGGGCAGATTCGGGAATGATGGCGCGGGGT</t>
    </r>
  </si>
  <si>
    <t>chrX 134460481-134460566</t>
  </si>
  <si>
    <t>CGGGGGAGCCCTGGGAAAAG</t>
    <phoneticPr fontId="2" type="noConversion"/>
  </si>
  <si>
    <r>
      <t>ATCCGCAGTGCGGGCTCGGGCGGCCGGGCCCAGGGAACCCCGCAGGCGGGG</t>
    </r>
    <r>
      <rPr>
        <u/>
        <sz val="11"/>
        <color theme="1"/>
        <rFont val="Times New Roman"/>
        <family val="1"/>
      </rPr>
      <t>GCGGCCAGTTTCCCGGGTT</t>
    </r>
    <r>
      <rPr>
        <sz val="11"/>
        <color rgb="FFFF0000"/>
        <rFont val="Times New Roman"/>
        <family val="1"/>
      </rPr>
      <t>CGG</t>
    </r>
    <r>
      <rPr>
        <sz val="11"/>
        <color theme="1"/>
        <rFont val="Times New Roman"/>
        <family val="1"/>
      </rPr>
      <t>CTTTACGTCACGCGAGGGCGGCAGGGAGGACGGAATGGCGGGGTTTGGGGTGGGTCCCTCCT</t>
    </r>
    <r>
      <rPr>
        <u/>
        <sz val="11"/>
        <color theme="1"/>
        <rFont val="Times New Roman"/>
        <family val="1"/>
      </rPr>
      <t>CGGGGGAGCCCTGGGAAAAG</t>
    </r>
    <r>
      <rPr>
        <sz val="11"/>
        <color rgb="FFFF0000"/>
        <rFont val="Times New Roman"/>
        <family val="1"/>
      </rPr>
      <t>AGG</t>
    </r>
    <r>
      <rPr>
        <sz val="11"/>
        <color theme="1"/>
        <rFont val="Times New Roman"/>
        <family val="1"/>
      </rPr>
      <t>ACTGCGTGTGGGAAGAGAAGGTGGAAATGGCGTTTTGGTTGACATGTGCCGCCTGCGAGCGTGCTGCGGGGAGGGGCCGAGGGCAGATTCGGGAATGATGGCGCGGGGT</t>
    </r>
  </si>
  <si>
    <t>chrX 134460481-134460587</t>
  </si>
  <si>
    <t>GACTGCGTGTGGGAAGAGA</t>
    <phoneticPr fontId="2" type="noConversion"/>
  </si>
  <si>
    <r>
      <t>ATCCGCAGTGCGGGCTCGGGCGGCCGGGCCCAGGGAACCCCGCAGGCGGGG</t>
    </r>
    <r>
      <rPr>
        <u/>
        <sz val="11"/>
        <color theme="1"/>
        <rFont val="Times New Roman"/>
        <family val="1"/>
      </rPr>
      <t>GCGGCCAGTTTCCCGGGTT</t>
    </r>
    <r>
      <rPr>
        <sz val="11"/>
        <color rgb="FFFF0000"/>
        <rFont val="Times New Roman"/>
        <family val="1"/>
      </rPr>
      <t>CGG</t>
    </r>
    <r>
      <rPr>
        <sz val="11"/>
        <color theme="1"/>
        <rFont val="Times New Roman"/>
        <family val="1"/>
      </rPr>
      <t>CTTTACGTCACGCGAGGGCGGCAGGGAGGACGGAATGGCGGGGTTTGGGGTGGGTCCCTCCTCGGGGGAGCCCTGGGAAAAGAG</t>
    </r>
    <r>
      <rPr>
        <u/>
        <sz val="11"/>
        <color theme="1"/>
        <rFont val="Times New Roman"/>
        <family val="1"/>
      </rPr>
      <t>GACTGCGTGTGGGAAGAGA</t>
    </r>
    <r>
      <rPr>
        <sz val="11"/>
        <color rgb="FFFF0000"/>
        <rFont val="Times New Roman"/>
        <family val="1"/>
      </rPr>
      <t>AGG</t>
    </r>
    <r>
      <rPr>
        <sz val="11"/>
        <color theme="1"/>
        <rFont val="Times New Roman"/>
        <family val="1"/>
      </rPr>
      <t>TGGAAATGGCGTTTTGGTTGACATGTGCCGCCTGCGAGCGTGCTGCGGGGAGGGGCCGAGGGCAGATTCGGGAATGATGGCGCGGGGT</t>
    </r>
  </si>
  <si>
    <t>chrX 134460502-134460529</t>
  </si>
  <si>
    <t>GCTTTACGTCACGCGAGGG</t>
    <phoneticPr fontId="2" type="noConversion"/>
  </si>
  <si>
    <r>
      <t>ATCCGCAGTGCGGGCTCGGGCGGCCGGGCCCAGGGAACCCCGCAGGCGGGGGCGGCCAGTTTCCCGGGTTCG</t>
    </r>
    <r>
      <rPr>
        <u/>
        <sz val="11"/>
        <color theme="1"/>
        <rFont val="Times New Roman"/>
        <family val="1"/>
      </rPr>
      <t>GCTTTACGTCACGCGAGGG</t>
    </r>
    <r>
      <rPr>
        <sz val="11"/>
        <color rgb="FFFF0000"/>
        <rFont val="Times New Roman"/>
        <family val="1"/>
      </rPr>
      <t>CGG</t>
    </r>
    <r>
      <rPr>
        <sz val="11"/>
        <color theme="1"/>
        <rFont val="Times New Roman"/>
        <family val="1"/>
      </rPr>
      <t>CAGGG</t>
    </r>
    <r>
      <rPr>
        <u/>
        <sz val="11"/>
        <color theme="1"/>
        <rFont val="Times New Roman"/>
        <family val="1"/>
      </rPr>
      <t>AGGACGGAATGGCGGGGTT</t>
    </r>
    <r>
      <rPr>
        <sz val="11"/>
        <color rgb="FFFF0000"/>
        <rFont val="Times New Roman"/>
        <family val="1"/>
      </rPr>
      <t>TGG</t>
    </r>
    <r>
      <rPr>
        <sz val="11"/>
        <color theme="1"/>
        <rFont val="Times New Roman"/>
        <family val="1"/>
      </rPr>
      <t>GGTGGGTCCCTCCTCGGGGGAGCCCTGGGAAAAGAGGACTGCGTGTGGGAAGAGAAGGTGGAAATGGCGTTTTGGTTGACATGTGCCGCCTGCGAGCGTGCTGCGGGGAGGGGCCGAGGGCAGATTCGGGAATGATGGCGCGGGGT</t>
    </r>
  </si>
  <si>
    <t>chrX 134460502-134460546</t>
  </si>
  <si>
    <r>
      <t>ATCCGCAGTGCGGGCTCGGGCGGCCGGGCCCAGGGAACCCCGCAGGCGGGGGCGGCCAGTTTCCCGGGTTCG</t>
    </r>
    <r>
      <rPr>
        <u/>
        <sz val="11"/>
        <color theme="1"/>
        <rFont val="Times New Roman"/>
        <family val="1"/>
      </rPr>
      <t>GCTTTACGTCACGCGAGGG</t>
    </r>
    <r>
      <rPr>
        <sz val="11"/>
        <color rgb="FFFF0000"/>
        <rFont val="Times New Roman"/>
        <family val="1"/>
      </rPr>
      <t>CGG</t>
    </r>
    <r>
      <rPr>
        <sz val="11"/>
        <color theme="1"/>
        <rFont val="Times New Roman"/>
        <family val="1"/>
      </rPr>
      <t>CAGGGAGGACGGAATGGCGGGG</t>
    </r>
    <r>
      <rPr>
        <u/>
        <sz val="11"/>
        <color theme="1"/>
        <rFont val="Times New Roman"/>
        <family val="1"/>
      </rPr>
      <t>TTTGGGGTGGGTCCCTCCT</t>
    </r>
    <r>
      <rPr>
        <sz val="11"/>
        <color rgb="FFFF0000"/>
        <rFont val="Times New Roman"/>
        <family val="1"/>
      </rPr>
      <t>CGG</t>
    </r>
    <r>
      <rPr>
        <sz val="11"/>
        <color theme="1"/>
        <rFont val="Times New Roman"/>
        <family val="1"/>
      </rPr>
      <t>GGGAGCCCTGGGAAAAGAGGACTGCGTGTGGGAAGAGAAGGTGGAAATGGCGTTTTGGTTGACATGTGCCGCCTGCGAGCGTGCTGCGGGGAGGGGCCGAGGGCAGATTCGGGAATGATGGCGCGGGGT</t>
    </r>
  </si>
  <si>
    <t>chrX 134460502-134460566</t>
  </si>
  <si>
    <r>
      <t>ATCCGCAGTGCGGGCTCGGGCGGCCGGGCCCAGGGAACCCCGCAGGCGGGGGCGGCCAGTTTCCCGGGTTCG</t>
    </r>
    <r>
      <rPr>
        <u/>
        <sz val="11"/>
        <color theme="1"/>
        <rFont val="Times New Roman"/>
        <family val="1"/>
      </rPr>
      <t>GCTTTACGTCACGCGAGGG</t>
    </r>
    <r>
      <rPr>
        <sz val="11"/>
        <color rgb="FFFF0000"/>
        <rFont val="Times New Roman"/>
        <family val="1"/>
      </rPr>
      <t>CGG</t>
    </r>
    <r>
      <rPr>
        <sz val="11"/>
        <color theme="1"/>
        <rFont val="Times New Roman"/>
        <family val="1"/>
      </rPr>
      <t>CAGGGAGGACGGAATGGCGGGGTTTGGGGTGGGTCCCTCCT</t>
    </r>
    <r>
      <rPr>
        <u/>
        <sz val="11"/>
        <color theme="1"/>
        <rFont val="Times New Roman"/>
        <family val="1"/>
      </rPr>
      <t>CGGGGGAGCCCTGGGAAAAG</t>
    </r>
    <r>
      <rPr>
        <sz val="11"/>
        <color rgb="FFFF0000"/>
        <rFont val="Times New Roman"/>
        <family val="1"/>
      </rPr>
      <t>AGG</t>
    </r>
    <r>
      <rPr>
        <sz val="11"/>
        <color theme="1"/>
        <rFont val="Times New Roman"/>
        <family val="1"/>
      </rPr>
      <t>ACTGCGTGTGGGAAGAGAAGGTGGAAATGGCGTTTTGGTTGACATGTGCCGCCTGCGAGCGTGCTGCGGGGAGGGGCCGAGGGCAGATTCGGGAATGATGGCGCGGGGT</t>
    </r>
  </si>
  <si>
    <t>chrX 134460502-134460587</t>
  </si>
  <si>
    <r>
      <t>ATCCGCAGTGCGGGCTCGGGCGGCCGGGCCCAGGGAACCCCGCAGGCGGGGGCGGCCAGTTTCCCGGGTTCG</t>
    </r>
    <r>
      <rPr>
        <u/>
        <sz val="11"/>
        <color theme="1"/>
        <rFont val="Times New Roman"/>
        <family val="1"/>
      </rPr>
      <t>GCTTTACGTCACGCGAGGG</t>
    </r>
    <r>
      <rPr>
        <sz val="11"/>
        <color rgb="FFFF0000"/>
        <rFont val="Times New Roman"/>
        <family val="1"/>
      </rPr>
      <t>CGG</t>
    </r>
    <r>
      <rPr>
        <sz val="11"/>
        <color theme="1"/>
        <rFont val="Times New Roman"/>
        <family val="1"/>
      </rPr>
      <t>CAGGGAGGACGGAATGGCGGGGTTTGGGGTGGGTCCCTCCTCGGGGGAGCCCTGGGAAAAGAG</t>
    </r>
    <r>
      <rPr>
        <u/>
        <sz val="11"/>
        <color theme="1"/>
        <rFont val="Times New Roman"/>
        <family val="1"/>
      </rPr>
      <t>GACTGCGTGTGGGAAGAGA</t>
    </r>
    <r>
      <rPr>
        <sz val="11"/>
        <color rgb="FFFF0000"/>
        <rFont val="Times New Roman"/>
        <family val="1"/>
      </rPr>
      <t>AGG</t>
    </r>
    <r>
      <rPr>
        <sz val="11"/>
        <color theme="1"/>
        <rFont val="Times New Roman"/>
        <family val="1"/>
      </rPr>
      <t>TGGAAATGGCGTTTTGGTTGACATGTGCCGCCTGCGAGCGTGCTGCGGGGAGGGGCCGAGGGCAGATTCGGGAATGATGGCGCGGGGT</t>
    </r>
  </si>
  <si>
    <t>chrX 134460502-134460604</t>
  </si>
  <si>
    <t>AGAAGGTGGAAATGGCGTTT</t>
    <phoneticPr fontId="2" type="noConversion"/>
  </si>
  <si>
    <r>
      <t>ATCCGCAGTGCGGGCTCGGGCGGCCGGGCCCAGGGAACCCCGCAGGCGGGGGCGGCCAGTTTCCCGGGTTCG</t>
    </r>
    <r>
      <rPr>
        <u/>
        <sz val="11"/>
        <color theme="1"/>
        <rFont val="Times New Roman"/>
        <family val="1"/>
      </rPr>
      <t>GCTTTACGTCACGCGAGGG</t>
    </r>
    <r>
      <rPr>
        <sz val="11"/>
        <color rgb="FFFF0000"/>
        <rFont val="Times New Roman"/>
        <family val="1"/>
      </rPr>
      <t>CGG</t>
    </r>
    <r>
      <rPr>
        <sz val="11"/>
        <color theme="1"/>
        <rFont val="Times New Roman"/>
        <family val="1"/>
      </rPr>
      <t>CAGGGAGGACGGAATGGCGGGGTTTGGGGTGGGTCCCTCCTCGGGGGAGCCCTGGGAAAAGAGGACTGCGTGTGGGAAG</t>
    </r>
    <r>
      <rPr>
        <u/>
        <sz val="11"/>
        <color theme="1"/>
        <rFont val="Times New Roman"/>
        <family val="1"/>
      </rPr>
      <t>AGAAGGTGGAAATGGCGTTT</t>
    </r>
    <r>
      <rPr>
        <sz val="11"/>
        <color rgb="FFFF0000"/>
        <rFont val="Times New Roman"/>
        <family val="1"/>
      </rPr>
      <t>TGG</t>
    </r>
    <r>
      <rPr>
        <sz val="11"/>
        <color theme="1"/>
        <rFont val="Times New Roman"/>
        <family val="1"/>
      </rPr>
      <t>TTGACATGTGCCGCCTGCGAGCGTGCTGCGGGGAGGGGCCGAGGGCAGATTCGGGAATGATGGCGCGGGGT</t>
    </r>
  </si>
  <si>
    <t>hHPRT#11</t>
    <phoneticPr fontId="2" type="noConversion"/>
  </si>
  <si>
    <t>chrX 134475207-134475243</t>
  </si>
  <si>
    <t>TCTTGCTCGAGATGTGATGA</t>
    <phoneticPr fontId="2" type="noConversion"/>
  </si>
  <si>
    <t>AGCCCCCCTTGAGCACACAG</t>
    <phoneticPr fontId="2" type="noConversion"/>
  </si>
  <si>
    <t>ACTTTCTATTAAATTCCTGA</t>
    <phoneticPr fontId="2" type="noConversion"/>
  </si>
  <si>
    <t>TGCCACTAAAAAGAATCATA</t>
    <phoneticPr fontId="2" type="noConversion"/>
  </si>
  <si>
    <r>
      <t>ACTTTCTATTAAATTCCTGATTTTATTTCTGTAGGACTGAACG</t>
    </r>
    <r>
      <rPr>
        <u/>
        <sz val="11"/>
        <color theme="1"/>
        <rFont val="Times New Roman"/>
        <family val="1"/>
      </rPr>
      <t>TCTTGCTCGAGATGTGATGA</t>
    </r>
    <r>
      <rPr>
        <sz val="11"/>
        <color rgb="FFFF0000"/>
        <rFont val="Times New Roman"/>
        <family val="1"/>
      </rPr>
      <t>AGG</t>
    </r>
    <r>
      <rPr>
        <sz val="11"/>
        <color theme="1"/>
        <rFont val="Times New Roman"/>
        <family val="1"/>
      </rPr>
      <t>AGATGGGAGGCCATCACATTGTAGC</t>
    </r>
    <r>
      <rPr>
        <sz val="11"/>
        <color rgb="FFFF0000"/>
        <rFont val="Times New Roman"/>
        <family val="1"/>
      </rPr>
      <t>CCT</t>
    </r>
    <r>
      <rPr>
        <u/>
        <sz val="11"/>
        <color theme="1"/>
        <rFont val="Times New Roman"/>
        <family val="1"/>
      </rPr>
      <t>CTGTGTGCTCAAGGGGGGCT</t>
    </r>
    <r>
      <rPr>
        <sz val="11"/>
        <color theme="1"/>
        <rFont val="Times New Roman"/>
        <family val="1"/>
      </rPr>
      <t>ATAAATTCTTTGCTGACCTGCTGGATTACATCAAAGCACTGAATAGAAATAGTGATAGATCCATTCCTATGACTGTAGATTTTATCAGACTGAAGAGCTATTGTGTGAGTATATTTAATATATGATTCTTTTTAGTGGCA</t>
    </r>
  </si>
  <si>
    <t>hHPRT#12</t>
    <phoneticPr fontId="2" type="noConversion"/>
  </si>
  <si>
    <t>chrX134475283-134475326</t>
  </si>
  <si>
    <t>TGCTTTGATGTAATCCAGC</t>
    <phoneticPr fontId="2" type="noConversion"/>
  </si>
  <si>
    <t>AAAATCTACAGTCATAGGAA</t>
    <phoneticPr fontId="2" type="noConversion"/>
  </si>
  <si>
    <r>
      <t>ACTTTCTATTAAATTCCTGATTTTATTTCTGTAGGACTGAACGTCTTGCTCGAGATGTGATGAAGGAGATGGGAGGCCATCACATTGTAGCCCTCTGTGTGCTCAAGGGGGGCTATAAATTCTTTGCTGA</t>
    </r>
    <r>
      <rPr>
        <sz val="11"/>
        <color rgb="FFFF0000"/>
        <rFont val="Times New Roman"/>
        <family val="1"/>
      </rPr>
      <t>CCT</t>
    </r>
    <r>
      <rPr>
        <u/>
        <sz val="11"/>
        <color theme="1"/>
        <rFont val="Times New Roman"/>
        <family val="1"/>
      </rPr>
      <t>GCTGGATTACATCAAAGCAC</t>
    </r>
    <r>
      <rPr>
        <sz val="11"/>
        <color theme="1"/>
        <rFont val="Times New Roman"/>
        <family val="1"/>
      </rPr>
      <t>TGAATAGAAATAGTGATAGAT</t>
    </r>
    <r>
      <rPr>
        <sz val="11"/>
        <color rgb="FFFF0000"/>
        <rFont val="Times New Roman"/>
        <family val="1"/>
      </rPr>
      <t>CCA</t>
    </r>
    <r>
      <rPr>
        <u/>
        <sz val="11"/>
        <color theme="1"/>
        <rFont val="Times New Roman"/>
        <family val="1"/>
      </rPr>
      <t>TTCCTATGACTGTAGATTTT</t>
    </r>
    <r>
      <rPr>
        <sz val="11"/>
        <color theme="1"/>
        <rFont val="Times New Roman"/>
        <family val="1"/>
      </rPr>
      <t>ATCAGACTGAAGAGCTATTGTGTGAGTATATTTAATATATGATTCTTTTTAGTGGCA</t>
    </r>
  </si>
  <si>
    <t xml:space="preserve">chr17 7679728-7679798 </t>
  </si>
  <si>
    <t>AACCATTGTTCAATATCGTC</t>
    <phoneticPr fontId="2" type="noConversion"/>
  </si>
  <si>
    <t>GCCAGAGGCTGCTCCCCCCG</t>
    <phoneticPr fontId="2" type="noConversion"/>
  </si>
  <si>
    <t>CACCCATCTACAGTCCCCCT</t>
    <phoneticPr fontId="2" type="noConversion"/>
  </si>
  <si>
    <t>AGCTGCCCTGGTAGGTTTTC</t>
    <phoneticPr fontId="2" type="noConversion"/>
  </si>
  <si>
    <r>
      <t>CACCCATCTACAGTCCCCCTTGCCGTCCCAAGCAATGGATGATTTGATGCTGTCC</t>
    </r>
    <r>
      <rPr>
        <sz val="11"/>
        <color rgb="FFFF0000"/>
        <rFont val="Times New Roman"/>
        <family val="1"/>
      </rPr>
      <t>CCG</t>
    </r>
    <r>
      <rPr>
        <u/>
        <sz val="11"/>
        <color theme="1"/>
        <rFont val="Times New Roman"/>
        <family val="1"/>
      </rPr>
      <t>GACGATATTGAACAATGGTT</t>
    </r>
    <r>
      <rPr>
        <sz val="11"/>
        <color theme="1"/>
        <rFont val="Times New Roman"/>
        <family val="1"/>
      </rPr>
      <t>CACTGAAGACCCAGGTCCAGATGAAGCTCCCAGAAT</t>
    </r>
    <r>
      <rPr>
        <u/>
        <sz val="11"/>
        <color theme="1"/>
        <rFont val="Times New Roman"/>
        <family val="1"/>
      </rPr>
      <t>GCCAGAGGCTGCTCCCCCCG</t>
    </r>
    <r>
      <rPr>
        <sz val="11"/>
        <color rgb="FFFF0000"/>
        <rFont val="Times New Roman"/>
        <family val="1"/>
      </rPr>
      <t>TGG</t>
    </r>
    <r>
      <rPr>
        <sz val="11"/>
        <color theme="1"/>
        <rFont val="Times New Roman"/>
        <family val="1"/>
      </rPr>
      <t>CCCCTGCACCAGCAGCTCCTACACCGGCGGCCCCTGCACCAGCCCCCTCCTGGCCCCTGTCATCTTCTGTCCCTTCCCAGAAAACCTACCAGGGCAGCT</t>
    </r>
  </si>
  <si>
    <t>chr17 7679754-7679798</t>
  </si>
  <si>
    <t>CAATGGTTCACTGAAGACCC</t>
    <phoneticPr fontId="2" type="noConversion"/>
  </si>
  <si>
    <r>
      <t>CACCCATCTACAGTCCCCCTTGCCGTCCCAAGCAATGGATGATTTGATGCTGTCCCCGGACGATATTGAA</t>
    </r>
    <r>
      <rPr>
        <u/>
        <sz val="11"/>
        <color theme="1"/>
        <rFont val="Times New Roman"/>
        <family val="1"/>
      </rPr>
      <t>CAATGGTTCACTGAAGACCC</t>
    </r>
    <r>
      <rPr>
        <sz val="11"/>
        <color rgb="FFFF0000"/>
        <rFont val="Times New Roman"/>
        <family val="1"/>
      </rPr>
      <t>AGG</t>
    </r>
    <r>
      <rPr>
        <sz val="11"/>
        <color theme="1"/>
        <rFont val="Times New Roman"/>
        <family val="1"/>
      </rPr>
      <t>TCCAGATGAAGCTCCCAGAAT</t>
    </r>
    <r>
      <rPr>
        <u/>
        <sz val="11"/>
        <color theme="1"/>
        <rFont val="Times New Roman"/>
        <family val="1"/>
      </rPr>
      <t>GCCAGAGGCTGCTCCCCCCG</t>
    </r>
    <r>
      <rPr>
        <sz val="11"/>
        <color rgb="FFFF0000"/>
        <rFont val="Times New Roman"/>
        <family val="1"/>
      </rPr>
      <t>TGG</t>
    </r>
    <r>
      <rPr>
        <sz val="11"/>
        <color theme="1"/>
        <rFont val="Times New Roman"/>
        <family val="1"/>
      </rPr>
      <t>CCCCTGCACCAGCAGCTCCTACACCGGCGGCCCCTGCACCAGCCCCCTCCTGGCCCCTGTCATCTTCTGTCCCTTCCCAGAAAACCTACCAGGGCAGCT</t>
    </r>
  </si>
  <si>
    <t>chr17 7679754-7679788</t>
  </si>
  <si>
    <t>CCACGGGGGGAGCAGCCTC</t>
    <phoneticPr fontId="2" type="noConversion"/>
  </si>
  <si>
    <r>
      <t>CACCCATCTACAGTCCCCCTTGCCGTCCCAAGCAATGGATGATTTGATGCTGTCCCCGGACGATATTGAA</t>
    </r>
    <r>
      <rPr>
        <u/>
        <sz val="11"/>
        <color theme="1"/>
        <rFont val="Times New Roman"/>
        <family val="1"/>
      </rPr>
      <t>CAATGGTTCACTGAAGACCC</t>
    </r>
    <r>
      <rPr>
        <sz val="11"/>
        <color rgb="FFFF0000"/>
        <rFont val="Times New Roman"/>
        <family val="1"/>
      </rPr>
      <t>AGG</t>
    </r>
    <r>
      <rPr>
        <sz val="11"/>
        <color theme="1"/>
        <rFont val="Times New Roman"/>
        <family val="1"/>
      </rPr>
      <t>TCCAGATGAAGCTCCCAGAATG</t>
    </r>
    <r>
      <rPr>
        <sz val="11"/>
        <color rgb="FFFF0000"/>
        <rFont val="Times New Roman"/>
        <family val="1"/>
      </rPr>
      <t>CCA</t>
    </r>
    <r>
      <rPr>
        <u/>
        <sz val="11"/>
        <color theme="1"/>
        <rFont val="Times New Roman"/>
        <family val="1"/>
      </rPr>
      <t>GAGGCTGCTCCCCCCGTGGC</t>
    </r>
    <r>
      <rPr>
        <sz val="11"/>
        <color theme="1"/>
        <rFont val="Times New Roman"/>
        <family val="1"/>
      </rPr>
      <t>CCCTGCACCAGCAGCTCCTACACCGGCGGCCCCTGCACCAGCCCCCTCCTGGCCCCTGTCATCTTCTGTCCCTTCCCAGAAAACCTACCAGGGCAGCT</t>
    </r>
  </si>
  <si>
    <t>chr2 121214564-121214603</t>
  </si>
  <si>
    <t>CAGGTTCTGGAAGAAGATGC</t>
  </si>
  <si>
    <t>TGTGCATCTGCAGATTAGGA</t>
  </si>
  <si>
    <t>TTCCATTCCAGGGGAGCAGA</t>
    <phoneticPr fontId="2" type="noConversion"/>
  </si>
  <si>
    <t>CTTGAACAGGGCATCATCAC</t>
    <phoneticPr fontId="2" type="noConversion"/>
  </si>
  <si>
    <r>
      <t>TTCCATTCCAGGGGAGCAGATGGACCCTACTGGAAGTCAATTGGATTCAGATTTCTCTCAGCAAGACACTCCTTGCCTGATAATAGAAGATTCTCAGCCTGAAAGC</t>
    </r>
    <r>
      <rPr>
        <u/>
        <sz val="11"/>
        <rFont val="Times New Roman"/>
        <family val="1"/>
      </rPr>
      <t>CAGGTTCTGGAAGAAGATGC</t>
    </r>
    <r>
      <rPr>
        <sz val="11"/>
        <color rgb="FFFF0000"/>
        <rFont val="Times New Roman"/>
        <family val="1"/>
      </rPr>
      <t>AGG</t>
    </r>
    <r>
      <rPr>
        <sz val="11"/>
        <rFont val="Times New Roman"/>
        <family val="1"/>
      </rPr>
      <t>CTCTCACTTCAGCGTGCTATCTCGACA</t>
    </r>
    <r>
      <rPr>
        <sz val="11"/>
        <color rgb="FFFF0000"/>
        <rFont val="Times New Roman"/>
        <family val="1"/>
      </rPr>
      <t>CCT</t>
    </r>
    <r>
      <rPr>
        <u/>
        <sz val="11"/>
        <rFont val="Times New Roman"/>
        <family val="1"/>
      </rPr>
      <t>TCCTAATCTGCAGATGCACA</t>
    </r>
    <r>
      <rPr>
        <sz val="11"/>
        <rFont val="Times New Roman"/>
        <family val="1"/>
      </rPr>
      <t>AAGAGAACCCCGTGTTGGTGAGTGAGTGATGATGCCCTGTTCAAG</t>
    </r>
  </si>
  <si>
    <t>mArtemis</t>
    <phoneticPr fontId="2" type="noConversion"/>
  </si>
  <si>
    <t>chr2 3424240-3424275</t>
  </si>
  <si>
    <t>CTCCTTCCAGGGACAGATGG</t>
  </si>
  <si>
    <t>TCTCCATTGACCGCTTCGAC</t>
  </si>
  <si>
    <t>TGTGCTTCTGTTTCCGAGGT</t>
  </si>
  <si>
    <t>TGCGAAAGGAAGTAGGCACG</t>
  </si>
  <si>
    <r>
      <t>TGTGCTTCTGTTTCCGAGGTGGGCTTTGGGTCTAGTGTTCCCGGGTGCGATGAG</t>
    </r>
    <r>
      <rPr>
        <u/>
        <sz val="11"/>
        <rFont val="Times New Roman"/>
        <family val="1"/>
      </rPr>
      <t>CTCCTTCCAGGGACAGATGG</t>
    </r>
    <r>
      <rPr>
        <sz val="11"/>
        <color rgb="FFFF0000"/>
        <rFont val="Times New Roman"/>
        <family val="1"/>
      </rPr>
      <t>CGG</t>
    </r>
    <r>
      <rPr>
        <sz val="11"/>
        <rFont val="Times New Roman"/>
        <family val="1"/>
      </rPr>
      <t>AGTATCCAACCA</t>
    </r>
    <r>
      <rPr>
        <u/>
        <sz val="11"/>
        <rFont val="Times New Roman"/>
        <family val="1"/>
      </rPr>
      <t>TCTCCATTGACCGCTTCGAC</t>
    </r>
    <r>
      <rPr>
        <sz val="11"/>
        <color rgb="FFFF0000"/>
        <rFont val="Times New Roman"/>
        <family val="1"/>
      </rPr>
      <t>AGG</t>
    </r>
    <r>
      <rPr>
        <sz val="11"/>
        <rFont val="Times New Roman"/>
        <family val="1"/>
      </rPr>
      <t>GAGAACCTGAAAGCCCGTGCCTACTTCCTTTCGCA</t>
    </r>
  </si>
  <si>
    <t>mATM</t>
    <phoneticPr fontId="2" type="noConversion"/>
  </si>
  <si>
    <t>chr9 53522317-53522364</t>
  </si>
  <si>
    <t>ACAGAATTTCGCTTAGCTGG</t>
  </si>
  <si>
    <t>TTGTGTGGGTTCTGATGGCA</t>
  </si>
  <si>
    <t>TAGGTTGATCCCACAGGAGAG</t>
  </si>
  <si>
    <t>ATCCAGACAACCAAATGAGG</t>
  </si>
  <si>
    <r>
      <t>TAGGTTGATCCCACAGGAGAGTATGAAAATCTGGTGACTATAAAATCATTTAAA</t>
    </r>
    <r>
      <rPr>
        <u/>
        <sz val="11"/>
        <rFont val="Times New Roman"/>
        <family val="1"/>
      </rPr>
      <t>ACAGAATTTCGCTTAGCTGG</t>
    </r>
    <r>
      <rPr>
        <sz val="11"/>
        <color rgb="FFFF0000"/>
        <rFont val="Times New Roman"/>
        <family val="1"/>
      </rPr>
      <t>AGG</t>
    </r>
    <r>
      <rPr>
        <sz val="11"/>
        <rFont val="Times New Roman"/>
        <family val="1"/>
      </rPr>
      <t>CTTAAATTTACCCAAAATAATAGA</t>
    </r>
    <r>
      <rPr>
        <u/>
        <sz val="11"/>
        <rFont val="Times New Roman"/>
        <family val="1"/>
      </rPr>
      <t>TTGTGTGGGTTCTGATGGCA</t>
    </r>
    <r>
      <rPr>
        <sz val="11"/>
        <color rgb="FFFF0000"/>
        <rFont val="Times New Roman"/>
        <family val="1"/>
      </rPr>
      <t>AGG</t>
    </r>
    <r>
      <rPr>
        <sz val="11"/>
        <rFont val="Times New Roman"/>
        <family val="1"/>
      </rPr>
      <t>AAAGGAGACAGCTTGTGAAGGTAAGACTTCCTGTTTCTGGTATAGTCTTCAGAGGATTAATGCCATCAACATCAACAGCAGGATATTTAATTCTTACCTCATTTGGTTGTCTGGAT</t>
    </r>
  </si>
  <si>
    <t>mATR</t>
    <phoneticPr fontId="2" type="noConversion"/>
  </si>
  <si>
    <t>chr9 95865183-95865229</t>
  </si>
  <si>
    <t>CAGTGGGTGAGGTTATGGAA</t>
  </si>
  <si>
    <t>AAGCCGATTGGATGAACATA</t>
  </si>
  <si>
    <t>GCAAGAATCCTGCTATTTTTGGGG</t>
  </si>
  <si>
    <t>TTTGCACGTTCATGAACTGC</t>
  </si>
  <si>
    <r>
      <t>GCAAGAATCCTGCTATTTTTGGGGTACTCACAAGAGAATTACTTTATCTTTTTGAAGACTTAATTTACCTCCACAAAAGAAATG</t>
    </r>
    <r>
      <rPr>
        <u/>
        <sz val="11"/>
        <rFont val="Times New Roman"/>
        <family val="1"/>
      </rPr>
      <t>CAGTGGGTGAGGTTATGGAA</t>
    </r>
    <r>
      <rPr>
        <sz val="11"/>
        <color rgb="FFFF0000"/>
        <rFont val="Times New Roman"/>
        <family val="1"/>
      </rPr>
      <t>TGG</t>
    </r>
    <r>
      <rPr>
        <sz val="11"/>
        <rFont val="Times New Roman"/>
        <family val="1"/>
      </rPr>
      <t>CCAGTGGTTGTTAGTCGGTTTTT</t>
    </r>
    <r>
      <rPr>
        <u/>
        <sz val="11"/>
        <rFont val="Times New Roman"/>
        <family val="1"/>
      </rPr>
      <t>AAGCCGATTGGATGAACATA</t>
    </r>
    <r>
      <rPr>
        <sz val="11"/>
        <color rgb="FFFF0000"/>
        <rFont val="Times New Roman"/>
        <family val="1"/>
      </rPr>
      <t>TGG</t>
    </r>
    <r>
      <rPr>
        <sz val="11"/>
        <rFont val="Times New Roman"/>
        <family val="1"/>
      </rPr>
      <t>GATGTTTACAGCCAGCTCCTTTGCAGTTCATGAACGTGCAAA</t>
    </r>
  </si>
  <si>
    <t>Single copy of the BGN reporter in the genome</t>
  </si>
  <si>
    <t>AGGGATAACAGGGTAATGCC</t>
    <phoneticPr fontId="2" type="noConversion"/>
  </si>
  <si>
    <t>GGCGATGGATCCCGGGCCCG</t>
    <phoneticPr fontId="2" type="noConversion"/>
  </si>
  <si>
    <t>TGCTTCTCGATCTGCATCCT</t>
    <phoneticPr fontId="2" type="noConversion"/>
  </si>
  <si>
    <t>CAGCTCGACCAGGATGGGCA</t>
    <phoneticPr fontId="2" type="noConversion"/>
  </si>
  <si>
    <r>
      <t>TGCTTCTCGATCTGCATCCTGGGATCAAAGCCATAGTGAAGGACAGTGATGGACAGCCGACGGCAGTTGGGATTCGTGAATTGCTGCCCTCTGGTTATGTGTGGGAGGGCGGA</t>
    </r>
    <r>
      <rPr>
        <sz val="11"/>
        <color rgb="FFFF0000"/>
        <rFont val="Times New Roman"/>
        <family val="1"/>
      </rPr>
      <t>CCT</t>
    </r>
    <r>
      <rPr>
        <u/>
        <sz val="11"/>
        <color theme="1"/>
        <rFont val="Times New Roman"/>
        <family val="1"/>
      </rPr>
      <t>GGCATTACCCTGTTATCCCT</t>
    </r>
    <r>
      <rPr>
        <sz val="11"/>
        <color theme="1"/>
        <rFont val="Times New Roman"/>
        <family val="1"/>
      </rPr>
      <t>AGAATTCTGCAGTCGACGGTA</t>
    </r>
    <r>
      <rPr>
        <sz val="11"/>
        <color rgb="FFFF0000"/>
        <rFont val="Times New Roman"/>
        <family val="1"/>
      </rPr>
      <t>CCG</t>
    </r>
    <r>
      <rPr>
        <u/>
        <sz val="11"/>
        <color theme="1"/>
        <rFont val="Times New Roman"/>
        <family val="1"/>
      </rPr>
      <t>CGGGCCCGGGATCCATCGCC</t>
    </r>
    <r>
      <rPr>
        <sz val="11"/>
        <color theme="1"/>
        <rFont val="Times New Roman"/>
        <family val="1"/>
      </rPr>
      <t>ACCATGGTGAGCAAGGGCGAGGAGCTGTTCACCGGGGTGGTGCCCATCCTGGTCGAGCTG</t>
    </r>
  </si>
  <si>
    <t>TCTGCAGTCGACGGTACCGC</t>
  </si>
  <si>
    <r>
      <t>TGCTTCTCGATCTGCATCCTGGGATCAAAGCCATAGTGAAGGACAGTGATGGACAGCCGACGGCAGTTGGGATTCGTGAATTGCTGCCCTCTGGTTATGTGTGGGAGGGCGGA</t>
    </r>
    <r>
      <rPr>
        <sz val="11"/>
        <color rgb="FFFF0000"/>
        <rFont val="Times New Roman"/>
        <family val="1"/>
      </rPr>
      <t>CCT</t>
    </r>
    <r>
      <rPr>
        <u/>
        <sz val="11"/>
        <color theme="1"/>
        <rFont val="Times New Roman"/>
        <family val="1"/>
      </rPr>
      <t>GGCATTACCCTGTTATCCCT</t>
    </r>
    <r>
      <rPr>
        <sz val="11"/>
        <color theme="1"/>
        <rFont val="Times New Roman"/>
        <family val="1"/>
      </rPr>
      <t>AGAAT</t>
    </r>
    <r>
      <rPr>
        <u/>
        <sz val="11"/>
        <color theme="1"/>
        <rFont val="Times New Roman"/>
        <family val="1"/>
      </rPr>
      <t>TCTGCAGTCGACGGTACCGC</t>
    </r>
    <r>
      <rPr>
        <sz val="11"/>
        <color rgb="FFFF0000"/>
        <rFont val="Times New Roman"/>
        <family val="1"/>
      </rPr>
      <t>GGG</t>
    </r>
    <r>
      <rPr>
        <sz val="11"/>
        <color theme="1"/>
        <rFont val="Times New Roman"/>
        <family val="1"/>
      </rPr>
      <t>CCCGGGATCCATCGCCACCATGGTGAGCAAGGGCGAGGAGCTGTTCACCGGGGTGGTGCCCATCCTGGTCGAGCTG</t>
    </r>
  </si>
  <si>
    <t>TATGTGTGGGAGGGCGGACC</t>
  </si>
  <si>
    <r>
      <t>TGCTTCTCGATCTGCATCCTGGGATCAAAGCCATAGTGAAGGACAGTGATGGACAGCCGACGGCAGTTGGGATTCGTGAATTGCTGCCCTCTGGT</t>
    </r>
    <r>
      <rPr>
        <u/>
        <sz val="11"/>
        <color theme="1"/>
        <rFont val="Times New Roman"/>
        <family val="1"/>
      </rPr>
      <t>TATGTGTGGGAGGGCGGACC</t>
    </r>
    <r>
      <rPr>
        <sz val="11"/>
        <color rgb="FFFF0000"/>
        <rFont val="Times New Roman"/>
        <family val="1"/>
      </rPr>
      <t>TGG</t>
    </r>
    <r>
      <rPr>
        <sz val="11"/>
        <color theme="1"/>
        <rFont val="Times New Roman"/>
        <family val="1"/>
      </rPr>
      <t>CATTACCCTGTTATCCCTAGAATTCTGCAGTCGACGGTA</t>
    </r>
    <r>
      <rPr>
        <sz val="11"/>
        <color rgb="FFFF0000"/>
        <rFont val="Times New Roman"/>
        <family val="1"/>
      </rPr>
      <t>CCG</t>
    </r>
    <r>
      <rPr>
        <u/>
        <sz val="11"/>
        <color theme="1"/>
        <rFont val="Times New Roman"/>
        <family val="1"/>
      </rPr>
      <t>CGGGCCCGGGATCCATCGCC</t>
    </r>
    <r>
      <rPr>
        <sz val="11"/>
        <color theme="1"/>
        <rFont val="Times New Roman"/>
        <family val="1"/>
      </rPr>
      <t>ACCATGGTGAGCAAGGGCGAGGAGCTGTTCACCGGGGTGGTGCCCATCCTGGTCGAGCTG</t>
    </r>
  </si>
  <si>
    <t>TGCTTCTCGATCTGCATCC</t>
    <phoneticPr fontId="2" type="noConversion"/>
  </si>
  <si>
    <t>CCCTAGAATTCTGCAGTCGA</t>
  </si>
  <si>
    <t>TCGGAAATGAGAACAGGGGC</t>
    <phoneticPr fontId="2" type="noConversion"/>
  </si>
  <si>
    <t>TGAACAGCTCCTCGCCCTTG</t>
    <phoneticPr fontId="2" type="noConversion"/>
  </si>
  <si>
    <r>
      <t>TCGGAAATGAGAACAGGGGCATCTTGAGCCCCTGCGGACGGTGCCGACAGG</t>
    </r>
    <r>
      <rPr>
        <u/>
        <sz val="11"/>
        <color theme="1"/>
        <rFont val="Times New Roman"/>
        <family val="1"/>
      </rPr>
      <t>TGCTTCTCGATCTGCATCC</t>
    </r>
    <r>
      <rPr>
        <sz val="11"/>
        <color rgb="FFFF0000"/>
        <rFont val="Times New Roman"/>
        <family val="1"/>
      </rPr>
      <t>TGG</t>
    </r>
    <r>
      <rPr>
        <sz val="11"/>
        <color theme="1"/>
        <rFont val="Times New Roman"/>
        <family val="1"/>
      </rPr>
      <t>GATCAAAGCCATAGTGAAGGACAGTGATGGACAGCCGACGGCAGTTGGGATTCGTGAATTGCTGCCCTCTGGTTATGTGTGGGAGGGCGGACCTGGCATTACCCTGTTAT</t>
    </r>
    <r>
      <rPr>
        <u/>
        <sz val="11"/>
        <color theme="1"/>
        <rFont val="Times New Roman"/>
        <family val="1"/>
      </rPr>
      <t>CCCTAGAATTCTGCAGTCGA</t>
    </r>
    <r>
      <rPr>
        <sz val="11"/>
        <color rgb="FFFF0000"/>
        <rFont val="Times New Roman"/>
        <family val="1"/>
      </rPr>
      <t>CGG</t>
    </r>
    <r>
      <rPr>
        <sz val="11"/>
        <color theme="1"/>
        <rFont val="Times New Roman"/>
        <family val="1"/>
      </rPr>
      <t>TACCGCGGGCCCGGGATCCATCGCCACCATGGTGAGCAAGGGCGAGGAGCTGTTCA</t>
    </r>
  </si>
  <si>
    <t>TCGACGGTACCGCGGGCCC</t>
  </si>
  <si>
    <r>
      <t>TCGGAAATGAGAACAGGGGCATCTTGAGCCCCTGCGGACGGTGCCGACAGG</t>
    </r>
    <r>
      <rPr>
        <u/>
        <sz val="11"/>
        <color theme="1"/>
        <rFont val="Times New Roman"/>
        <family val="1"/>
      </rPr>
      <t>TGCTTCTCGATCTGCATCC</t>
    </r>
    <r>
      <rPr>
        <sz val="11"/>
        <color rgb="FFFF0000"/>
        <rFont val="Times New Roman"/>
        <family val="1"/>
      </rPr>
      <t>TGG</t>
    </r>
    <r>
      <rPr>
        <sz val="11"/>
        <color theme="1"/>
        <rFont val="Times New Roman"/>
        <family val="1"/>
      </rPr>
      <t>GATCAAAGCCATAGTGAAGGACAGTGATGGACAGCCGACGGCAGTTGGGATTCGTGAATTGCTGCCCTCTGGTTATGTGTGGGAGGGCGGACCTGGCATTACCCTGTTATCCCTAGAATTCTGCAG</t>
    </r>
    <r>
      <rPr>
        <u/>
        <sz val="11"/>
        <color theme="1"/>
        <rFont val="Times New Roman"/>
        <family val="1"/>
      </rPr>
      <t>TCGACGGTACCGCGGGCCC</t>
    </r>
    <r>
      <rPr>
        <sz val="11"/>
        <color rgb="FFFF0000"/>
        <rFont val="Times New Roman"/>
        <family val="1"/>
      </rPr>
      <t>GGG</t>
    </r>
    <r>
      <rPr>
        <sz val="11"/>
        <color theme="1"/>
        <rFont val="Times New Roman"/>
        <family val="1"/>
      </rPr>
      <t>ATCCATCGCCACCATGGTGAGCAAGGGCGAGGAGCTGTTCA</t>
    </r>
  </si>
  <si>
    <r>
      <t>TGCTTCTCGATCTGCATCCTGGGATCAAAGCCATAGTGAAGGACAGTGATGGACAGCCGACGGCAGTTGGGATTCGTGAATTGCTGCCCTCTGGT</t>
    </r>
    <r>
      <rPr>
        <u/>
        <sz val="11"/>
        <color theme="1"/>
        <rFont val="Times New Roman"/>
        <family val="1"/>
      </rPr>
      <t>TATGTGTGGGAGGGCGGACC</t>
    </r>
    <r>
      <rPr>
        <sz val="11"/>
        <color rgb="FFFF0000"/>
        <rFont val="Times New Roman"/>
        <family val="1"/>
      </rPr>
      <t>TGG</t>
    </r>
    <r>
      <rPr>
        <sz val="11"/>
        <color theme="1"/>
        <rFont val="Times New Roman"/>
        <family val="1"/>
      </rPr>
      <t>CATTACCCTGTTAT</t>
    </r>
    <r>
      <rPr>
        <u/>
        <sz val="11"/>
        <color theme="1"/>
        <rFont val="Times New Roman"/>
        <family val="1"/>
      </rPr>
      <t>CCCTAGAATTCTGCAGTCGA</t>
    </r>
    <r>
      <rPr>
        <sz val="11"/>
        <color rgb="FFFF0000"/>
        <rFont val="Times New Roman"/>
        <family val="1"/>
      </rPr>
      <t>CGG</t>
    </r>
    <r>
      <rPr>
        <sz val="11"/>
        <color theme="1"/>
        <rFont val="Times New Roman"/>
        <family val="1"/>
      </rPr>
      <t>TACCGCGGGCCCGGGATCCATCGCCACCATGGTGAGCAAGGGCGAGGAGCTGTTCACCGGGGTGGTGCCCATCCTGGTCGAGCTG</t>
    </r>
  </si>
  <si>
    <r>
      <t>TGCTTCTCGATCTGCATCCTGGGATCAAAGCCATAGTGAAGGACAGTGATGGACAGCCGACGGCAGTTGGGATTCGTGAATTGCTGCCCTCTGGT</t>
    </r>
    <r>
      <rPr>
        <u/>
        <sz val="11"/>
        <color theme="1"/>
        <rFont val="Times New Roman"/>
        <family val="1"/>
      </rPr>
      <t>TATGTGTGGGAGGGCGGACC</t>
    </r>
    <r>
      <rPr>
        <sz val="11"/>
        <color rgb="FFFF0000"/>
        <rFont val="Times New Roman"/>
        <family val="1"/>
      </rPr>
      <t>TGG</t>
    </r>
    <r>
      <rPr>
        <sz val="11"/>
        <color theme="1"/>
        <rFont val="Times New Roman"/>
        <family val="1"/>
      </rPr>
      <t>CATTACCCTGTTATCCCTAGAAT</t>
    </r>
    <r>
      <rPr>
        <u/>
        <sz val="11"/>
        <color theme="1"/>
        <rFont val="Times New Roman"/>
        <family val="1"/>
      </rPr>
      <t>TCTGCAGTCGACGGTACCGC</t>
    </r>
    <r>
      <rPr>
        <sz val="11"/>
        <color rgb="FFFF0000"/>
        <rFont val="Times New Roman"/>
        <family val="1"/>
      </rPr>
      <t>GGG</t>
    </r>
    <r>
      <rPr>
        <sz val="11"/>
        <color theme="1"/>
        <rFont val="Times New Roman"/>
        <family val="1"/>
      </rPr>
      <t>CCCGGGATCCATCGCCACCATGGTGAGCAAGGGCGAGGAGCTGTTCACCGGGGTGGTGCCCATCCTGGTCGAGCTG</t>
    </r>
  </si>
  <si>
    <r>
      <t>TGCTTCTCGATCTGCATCCTGGGATCAAAGCCATAGTGAAGGACAGTGATGGACAGCCGACGGCAGTTGGGATTCGTGAATTGCTGCCCTCTGGT</t>
    </r>
    <r>
      <rPr>
        <u/>
        <sz val="11"/>
        <color theme="1"/>
        <rFont val="Times New Roman"/>
        <family val="1"/>
      </rPr>
      <t>TATGTGTGGGAGGGCGGACC</t>
    </r>
    <r>
      <rPr>
        <sz val="11"/>
        <color rgb="FFFF0000"/>
        <rFont val="Times New Roman"/>
        <family val="1"/>
      </rPr>
      <t>TGG</t>
    </r>
    <r>
      <rPr>
        <sz val="11"/>
        <color theme="1"/>
        <rFont val="Times New Roman"/>
        <family val="1"/>
      </rPr>
      <t>CATTACCCTGTTATCCCTAGAATTCTGCAG</t>
    </r>
    <r>
      <rPr>
        <u/>
        <sz val="11"/>
        <color theme="1"/>
        <rFont val="Times New Roman"/>
        <family val="1"/>
      </rPr>
      <t>TCGACGGTACCGCGGGCCC</t>
    </r>
    <r>
      <rPr>
        <sz val="11"/>
        <color rgb="FFFF0000"/>
        <rFont val="Times New Roman"/>
        <family val="1"/>
      </rPr>
      <t>GGG</t>
    </r>
    <r>
      <rPr>
        <sz val="11"/>
        <color theme="1"/>
        <rFont val="Times New Roman"/>
        <family val="1"/>
      </rPr>
      <t>ATCCATCGCCACCATGGTGAGCAAGGGCGAGGAGCTGTTCACCGGGGTGGTGCCCATCCTGGTCGAGCTG</t>
    </r>
  </si>
  <si>
    <t>CCCTCTGGTTATGTGTGGGA</t>
    <phoneticPr fontId="2" type="noConversion"/>
  </si>
  <si>
    <r>
      <t>TGCTTCTCGATCTGCATCCTGGGATCAAAGCCATAGTGAAGGACAGTGATGGACAGCCGACGGCAGTTGGGATTCGTGAATTGCTG</t>
    </r>
    <r>
      <rPr>
        <u/>
        <sz val="11"/>
        <color theme="1"/>
        <rFont val="Times New Roman"/>
        <family val="1"/>
      </rPr>
      <t>CCCTCTGGTTATGTGTGGGA</t>
    </r>
    <r>
      <rPr>
        <sz val="11"/>
        <color rgb="FFFF0000"/>
        <rFont val="Times New Roman"/>
        <family val="1"/>
      </rPr>
      <t>GGG</t>
    </r>
    <r>
      <rPr>
        <sz val="11"/>
        <color theme="1"/>
        <rFont val="Times New Roman"/>
        <family val="1"/>
      </rPr>
      <t>CGGACCTGGCATTACCCTGTTAT</t>
    </r>
    <r>
      <rPr>
        <u/>
        <sz val="11"/>
        <color theme="1"/>
        <rFont val="Times New Roman"/>
        <family val="1"/>
      </rPr>
      <t>CCCTAGAATTCTGCAGTCGA</t>
    </r>
    <r>
      <rPr>
        <sz val="11"/>
        <color rgb="FFFF0000"/>
        <rFont val="Times New Roman"/>
        <family val="1"/>
      </rPr>
      <t>CGG</t>
    </r>
    <r>
      <rPr>
        <sz val="11"/>
        <color theme="1"/>
        <rFont val="Times New Roman"/>
        <family val="1"/>
      </rPr>
      <t>TACCGCGGGCCCGGGATCCATCGCCACCATGGTGAGCAAGGGCGAGGAGCTGTTCACCGGGGTGGTGCCCATCCTGGTCGAGCTG</t>
    </r>
  </si>
  <si>
    <r>
      <t>TGCTTCTCGATCTGCATCCTGGGATCAAAGCCATAGTGAAGGACAGTGATGGACAGCCGACGGCAGTTGGGATTCGTGAATTGCTG</t>
    </r>
    <r>
      <rPr>
        <u/>
        <sz val="11"/>
        <color theme="1"/>
        <rFont val="Times New Roman"/>
        <family val="1"/>
      </rPr>
      <t>CCCTCTGGTTATGTGTGGGA</t>
    </r>
    <r>
      <rPr>
        <sz val="11"/>
        <color rgb="FFFF0000"/>
        <rFont val="Times New Roman"/>
        <family val="1"/>
      </rPr>
      <t>GGG</t>
    </r>
    <r>
      <rPr>
        <sz val="11"/>
        <color theme="1"/>
        <rFont val="Times New Roman"/>
        <family val="1"/>
      </rPr>
      <t>CGGACCTGGCATTACCCTGTTATCCCTAGAATTCTGCAG</t>
    </r>
    <r>
      <rPr>
        <u/>
        <sz val="11"/>
        <color theme="1"/>
        <rFont val="Times New Roman"/>
        <family val="1"/>
      </rPr>
      <t>TCGACGGTACCGCGGGCCC</t>
    </r>
    <r>
      <rPr>
        <sz val="11"/>
        <color rgb="FFFF0000"/>
        <rFont val="Times New Roman"/>
        <family val="1"/>
      </rPr>
      <t>GGG</t>
    </r>
    <r>
      <rPr>
        <sz val="11"/>
        <color theme="1"/>
        <rFont val="Times New Roman"/>
        <family val="1"/>
      </rPr>
      <t>ATCCATCGCCACCATGGTGAGCAAGGGCGAGGAGCTGTTCACCGGGGTGGTGCCCATCCTGGTCGAGCTG</t>
    </r>
  </si>
  <si>
    <t>ATGGACAGCCGACGGCAGT</t>
    <phoneticPr fontId="2" type="noConversion"/>
  </si>
  <si>
    <r>
      <t>TGCTTCTCGATCTGCATCCTGGGATCAAAGCCATAGTGAAGGACAGT</t>
    </r>
    <r>
      <rPr>
        <u/>
        <sz val="11"/>
        <color theme="1"/>
        <rFont val="Times New Roman"/>
        <family val="1"/>
      </rPr>
      <t>GATGGACAGCCGACGGCAGT</t>
    </r>
    <r>
      <rPr>
        <sz val="11"/>
        <color theme="1"/>
        <rFont val="Times New Roman"/>
        <family val="1"/>
      </rPr>
      <t>TGGGATTCGTGAATTGCTGCCCTCTGGTTATGTGTGGGAGGGCGGACCTGGCATTACCCTGTTAT</t>
    </r>
    <r>
      <rPr>
        <u/>
        <sz val="11"/>
        <color theme="1"/>
        <rFont val="Times New Roman"/>
        <family val="1"/>
      </rPr>
      <t>CCCTAGAATTCTGCAGTCGA</t>
    </r>
    <r>
      <rPr>
        <sz val="11"/>
        <color theme="1"/>
        <rFont val="Times New Roman"/>
        <family val="1"/>
      </rPr>
      <t>CGGTACCGCGGGCCCGGGATCCATCGCCACCATGGTGAGCAAGGGCGAGGAGCTGTTCACCGGGGTGGTGCCCATCCTGGTCGAGCTG</t>
    </r>
  </si>
  <si>
    <r>
      <t>TGCTTCTCGATCTGCATCCTGGGATCAAAGCCATAGTGAAGGACAGT</t>
    </r>
    <r>
      <rPr>
        <u/>
        <sz val="11"/>
        <color theme="1"/>
        <rFont val="Times New Roman"/>
        <family val="1"/>
      </rPr>
      <t>GATGGACAGCCGACGGCAGT</t>
    </r>
    <r>
      <rPr>
        <sz val="11"/>
        <color rgb="FFFF0000"/>
        <rFont val="Times New Roman"/>
        <family val="1"/>
      </rPr>
      <t>TGG</t>
    </r>
    <r>
      <rPr>
        <sz val="11"/>
        <color theme="1"/>
        <rFont val="Times New Roman"/>
        <family val="1"/>
      </rPr>
      <t>GATTCGTGAATTGCTGCCCTCTGGTTATGTGTGGGAGGGCGGACCTGGCATTACCCTGTTATCCCTAGAATTCTGCAG</t>
    </r>
    <r>
      <rPr>
        <u/>
        <sz val="11"/>
        <color theme="1"/>
        <rFont val="Times New Roman"/>
        <family val="1"/>
      </rPr>
      <t>TCGACGGTACCGCGGGCCC</t>
    </r>
    <r>
      <rPr>
        <sz val="11"/>
        <color rgb="FFFF0000"/>
        <rFont val="Times New Roman"/>
        <family val="1"/>
      </rPr>
      <t>GGG</t>
    </r>
    <r>
      <rPr>
        <sz val="11"/>
        <color theme="1"/>
        <rFont val="Times New Roman"/>
        <family val="1"/>
      </rPr>
      <t>ATCCATCGCCACCATGGTGAGCAAGGGCGAGGAGCTGTTCACCGGGGTGGTGCCCATCCTGGTCGAGCTG</t>
    </r>
  </si>
  <si>
    <t>chr11 94954443-94954518</t>
  </si>
  <si>
    <t>GCCAGGAAGAGTCCCAAGAC</t>
  </si>
  <si>
    <t>AGCAGTGGCCAGGTACAGCT</t>
  </si>
  <si>
    <t>CCACTGATTGACACGTTGATTG</t>
    <phoneticPr fontId="12" type="noConversion"/>
  </si>
  <si>
    <t>AGTCACACCCTTTGTCTGGTAT</t>
    <phoneticPr fontId="12" type="noConversion"/>
  </si>
  <si>
    <r>
      <t>CCACTGATTGACACGTTGATTGGGTAAAACCTTTCTTCCCAGGCATCA</t>
    </r>
    <r>
      <rPr>
        <sz val="11"/>
        <color rgb="FFFF0000"/>
        <rFont val="Times New Roman"/>
        <family val="1"/>
      </rPr>
      <t>CCA</t>
    </r>
    <r>
      <rPr>
        <u/>
        <sz val="11"/>
        <color theme="1"/>
        <rFont val="Times New Roman"/>
        <family val="1"/>
      </rPr>
      <t>GTCTTGGGACTCTTCCTGGC</t>
    </r>
    <r>
      <rPr>
        <sz val="11"/>
        <color theme="1"/>
        <rFont val="Times New Roman"/>
        <family val="1"/>
      </rPr>
      <t>TAGACCCTATCTCCTCCCATCCTCACAGGGTCCATCCTTCTGAACTCAGCAT</t>
    </r>
    <r>
      <rPr>
        <sz val="11"/>
        <color rgb="FFFF0000"/>
        <rFont val="Times New Roman"/>
        <family val="1"/>
      </rPr>
      <t>CCG</t>
    </r>
    <r>
      <rPr>
        <u/>
        <sz val="11"/>
        <color theme="1"/>
        <rFont val="Times New Roman"/>
        <family val="1"/>
      </rPr>
      <t>AGCTGTACCTGGCCACTGCT</t>
    </r>
    <r>
      <rPr>
        <sz val="11"/>
        <color theme="1"/>
        <rFont val="Times New Roman"/>
        <family val="1"/>
      </rPr>
      <t>CGCTTGTCTGAACTTACTGTCTCCTCCACGAGCCCCCATCTGTCATACCAGACAAAGGGTGTGACT</t>
    </r>
  </si>
  <si>
    <t>chr11 94954443-94954528</t>
    <phoneticPr fontId="2" type="noConversion"/>
  </si>
  <si>
    <t>CAGACAAGCGAGCAGTGGCC</t>
  </si>
  <si>
    <r>
      <t>CCACTGATTGACACGTTGATTGGGTAAAACCTTTCTTCCCAGGCATCA</t>
    </r>
    <r>
      <rPr>
        <sz val="11"/>
        <color rgb="FFFF0000"/>
        <rFont val="Times New Roman"/>
        <family val="1"/>
      </rPr>
      <t>CCA</t>
    </r>
    <r>
      <rPr>
        <u/>
        <sz val="11"/>
        <color theme="1"/>
        <rFont val="Times New Roman"/>
        <family val="1"/>
      </rPr>
      <t>GTCTTGGGACTCTTCCTGGC</t>
    </r>
    <r>
      <rPr>
        <sz val="11"/>
        <color theme="1"/>
        <rFont val="Times New Roman"/>
        <family val="1"/>
      </rPr>
      <t>TAGACCCTATCTCCTCCCATCCTCACAGGGTCCATCCTTCTGAACTCAGCATCCGAGCTGTA</t>
    </r>
    <r>
      <rPr>
        <sz val="11"/>
        <color rgb="FFFF0000"/>
        <rFont val="Times New Roman"/>
        <family val="1"/>
      </rPr>
      <t>CCT</t>
    </r>
    <r>
      <rPr>
        <u/>
        <sz val="11"/>
        <color theme="1"/>
        <rFont val="Times New Roman"/>
        <family val="1"/>
      </rPr>
      <t>GGCCACTGCTCGCTTGTCTG</t>
    </r>
    <r>
      <rPr>
        <sz val="11"/>
        <color theme="1"/>
        <rFont val="Times New Roman"/>
        <family val="1"/>
      </rPr>
      <t>AACTTACTGTCTCCTCCACGAGCCCCCATCTGTCATACCAGACAAAGGGTGTGACT</t>
    </r>
  </si>
  <si>
    <t>chr11 94954453-94954518</t>
  </si>
  <si>
    <t>ACCAGTCTTGGGACTCTTCC</t>
  </si>
  <si>
    <r>
      <t>CCACTGATTGACACGTTGATTGGGTAAAACCTTTCTTCCCAGGCATC</t>
    </r>
    <r>
      <rPr>
        <u/>
        <sz val="11"/>
        <color theme="1"/>
        <rFont val="Times New Roman"/>
        <family val="1"/>
      </rPr>
      <t>ACCAGTCTTGGGACTCTTCC</t>
    </r>
    <r>
      <rPr>
        <sz val="11"/>
        <color rgb="FFFF0000"/>
        <rFont val="Times New Roman"/>
        <family val="1"/>
      </rPr>
      <t>TGG</t>
    </r>
    <r>
      <rPr>
        <sz val="11"/>
        <color theme="1"/>
        <rFont val="Times New Roman"/>
        <family val="1"/>
      </rPr>
      <t>CTAGACCCTATCTCCTCCCATCCTCACAGGGTCCATCCTTCTGAACTCAGCAT</t>
    </r>
    <r>
      <rPr>
        <sz val="11"/>
        <color rgb="FFFF0000"/>
        <rFont val="Times New Roman"/>
        <family val="1"/>
      </rPr>
      <t>CCG</t>
    </r>
    <r>
      <rPr>
        <u/>
        <sz val="11"/>
        <color theme="1"/>
        <rFont val="Times New Roman"/>
        <family val="1"/>
      </rPr>
      <t>AGCTGTACCTGGCCACTGCT</t>
    </r>
    <r>
      <rPr>
        <sz val="11"/>
        <color theme="1"/>
        <rFont val="Times New Roman"/>
        <family val="1"/>
      </rPr>
      <t>CGCTTGTCTGAACTTACTGTCTCCTCCACGAGCCCCCATCTGTCATACCAGACAAAGGGTGTGACT</t>
    </r>
  </si>
  <si>
    <t>chr11 94954441-94954518</t>
  </si>
  <si>
    <t>TTCCCAGGCATCACCAGTCT</t>
  </si>
  <si>
    <r>
      <t>CCACTGATTGACACGTTGATTGGGTAAAACCTTTC</t>
    </r>
    <r>
      <rPr>
        <u/>
        <sz val="11"/>
        <color theme="1"/>
        <rFont val="Times New Roman"/>
        <family val="1"/>
      </rPr>
      <t>TTCCCAGGCATCACCAGTCT</t>
    </r>
    <r>
      <rPr>
        <sz val="11"/>
        <color rgb="FFFF0000"/>
        <rFont val="Times New Roman"/>
        <family val="1"/>
      </rPr>
      <t>TGG</t>
    </r>
    <r>
      <rPr>
        <sz val="11"/>
        <color theme="1"/>
        <rFont val="Times New Roman"/>
        <family val="1"/>
      </rPr>
      <t>GACTCTTCCTGGCTAGACCCTATCTCCTCCCATCCTCACAGGGTCCATCCTTCTGAACTCAGCAT</t>
    </r>
    <r>
      <rPr>
        <sz val="11"/>
        <color rgb="FFFF0000"/>
        <rFont val="Times New Roman"/>
        <family val="1"/>
      </rPr>
      <t>CCG</t>
    </r>
    <r>
      <rPr>
        <u/>
        <sz val="11"/>
        <color theme="1"/>
        <rFont val="Times New Roman"/>
        <family val="1"/>
      </rPr>
      <t>AGCTGTACCTGGCCACTGCT</t>
    </r>
    <r>
      <rPr>
        <sz val="11"/>
        <color theme="1"/>
        <rFont val="Times New Roman"/>
        <family val="1"/>
      </rPr>
      <t>CGCTTGTCTGAACTTACTGTCTCCTCCACGAGCCCCCATCTGTCATACCAGACAAAGGGTGTGACT</t>
    </r>
  </si>
  <si>
    <t>chr11 94954441-94954528</t>
  </si>
  <si>
    <r>
      <t>CCACTGATTGACACGTTGATTGGGTAAAACCTTTC</t>
    </r>
    <r>
      <rPr>
        <u/>
        <sz val="11"/>
        <color theme="1"/>
        <rFont val="Times New Roman"/>
        <family val="1"/>
      </rPr>
      <t>TTCCCAGGCATCACCAGTCT</t>
    </r>
    <r>
      <rPr>
        <sz val="11"/>
        <color rgb="FFFF0000"/>
        <rFont val="Times New Roman"/>
        <family val="1"/>
      </rPr>
      <t>TGG</t>
    </r>
    <r>
      <rPr>
        <sz val="11"/>
        <color theme="1"/>
        <rFont val="Times New Roman"/>
        <family val="1"/>
      </rPr>
      <t>GACTCTTCCTGGCTAGACCCTATCTCCTCCCATCCTCACAGGGTCCATCCTTCTGAACTCAGCATCCGAGCTGTA</t>
    </r>
    <r>
      <rPr>
        <sz val="11"/>
        <color rgb="FFFF0000"/>
        <rFont val="Times New Roman"/>
        <family val="1"/>
      </rPr>
      <t>CCT</t>
    </r>
    <r>
      <rPr>
        <u/>
        <sz val="11"/>
        <color theme="1"/>
        <rFont val="Times New Roman"/>
        <family val="1"/>
      </rPr>
      <t>GGCCACTGCTCGCTTGTCTG</t>
    </r>
    <r>
      <rPr>
        <sz val="11"/>
        <color theme="1"/>
        <rFont val="Times New Roman"/>
        <family val="1"/>
      </rPr>
      <t>AACTTACTGTCTCCTCCACGAGCCCCCATCTGTCATACCAGACAAAGGGTGTGACT</t>
    </r>
  </si>
  <si>
    <t>mCola1#6</t>
  </si>
  <si>
    <t>chr11 94954443-94954521</t>
  </si>
  <si>
    <t>CTCAGCATCCGAGCTGTACC</t>
  </si>
  <si>
    <t>CCACTGATTGACACGTTGATTG</t>
  </si>
  <si>
    <t>AGTCACACCCTTTGTCTGGTAT</t>
  </si>
  <si>
    <r>
      <t>CCACTGATTGACACGTTGATTGGGTAAAACCTTTCTTCCCAGGCATCA</t>
    </r>
    <r>
      <rPr>
        <sz val="11"/>
        <color rgb="FFFF0000"/>
        <rFont val="Times New Roman"/>
        <family val="1"/>
      </rPr>
      <t>CCA</t>
    </r>
    <r>
      <rPr>
        <u/>
        <sz val="11"/>
        <color theme="1"/>
        <rFont val="Times New Roman"/>
        <family val="1"/>
      </rPr>
      <t>GTCTTGGGACTCTTCCTGGC</t>
    </r>
    <r>
      <rPr>
        <sz val="11"/>
        <color theme="1"/>
        <rFont val="Times New Roman"/>
        <family val="1"/>
      </rPr>
      <t>TAGACCCTATCTCCTCCCATCCTCACAGGGTCCATCCTTCTGAA</t>
    </r>
    <r>
      <rPr>
        <u/>
        <sz val="11"/>
        <color theme="1"/>
        <rFont val="Times New Roman"/>
        <family val="1"/>
      </rPr>
      <t>CTCAGCATCCGAGCTGTACC</t>
    </r>
    <r>
      <rPr>
        <sz val="11"/>
        <color rgb="FFFF0000"/>
        <rFont val="Times New Roman"/>
        <family val="1"/>
      </rPr>
      <t>TGG</t>
    </r>
    <r>
      <rPr>
        <sz val="11"/>
        <color theme="1"/>
        <rFont val="Times New Roman"/>
        <family val="1"/>
      </rPr>
      <t>CCACTGCTCGCTTGTCTGAACTTACTGTCTCCTCCACGAGCCCCCATCTGTCATACCAGACAAAGGGTGTGACT</t>
    </r>
  </si>
  <si>
    <t>mKu80</t>
    <phoneticPr fontId="2" type="noConversion"/>
  </si>
  <si>
    <t>chr1 72310469-72310492</t>
  </si>
  <si>
    <t>TGTGGATGTGGGGGTTGCCA</t>
  </si>
  <si>
    <t>TCAATTGGAGATTCTTCACC</t>
  </si>
  <si>
    <t>ACACCGTCTTAAACATGTTCTC</t>
  </si>
  <si>
    <t>GTGTGTGTCACAAGCTCAAGG</t>
  </si>
  <si>
    <r>
      <t>ACACCGTCTTAAACATGTTCTCTCCCTTTATCCTTTTTACGTAGCAGGACAGGGACCCACTTCAGAAACTTTGCTAATAGCGTCTTTTTTCTTGTGTACTTTTGGGGCCTTTGTTTCTAGGCAGCTGTTGTGCTGTG</t>
    </r>
    <r>
      <rPr>
        <u/>
        <sz val="11"/>
        <rFont val="Times New Roman"/>
        <family val="1"/>
      </rPr>
      <t>TGTGGATGTGGGGGTTGCCA</t>
    </r>
    <r>
      <rPr>
        <sz val="11"/>
        <color rgb="FFFF0000"/>
        <rFont val="Times New Roman"/>
        <family val="1"/>
      </rPr>
      <t>TGG</t>
    </r>
    <r>
      <rPr>
        <sz val="11"/>
        <rFont val="Times New Roman"/>
        <family val="1"/>
      </rPr>
      <t>GTAACTCCTTT</t>
    </r>
    <r>
      <rPr>
        <sz val="11"/>
        <color rgb="FFFF0000"/>
        <rFont val="Times New Roman"/>
        <family val="1"/>
      </rPr>
      <t>CCT</t>
    </r>
    <r>
      <rPr>
        <u/>
        <sz val="11"/>
        <rFont val="Times New Roman"/>
        <family val="1"/>
      </rPr>
      <t>GGTGAAGAATCTCCAATTGA</t>
    </r>
    <r>
      <rPr>
        <sz val="11"/>
        <rFont val="Times New Roman"/>
        <family val="1"/>
      </rPr>
      <t>ACAAGCAAAGAAAGTGATGACTATGTTTGTCCAACGACAGGTAAGTTTCAGATTAACCTTGAGCTTGTGACACACAC</t>
    </r>
  </si>
  <si>
    <t>chr4 6852839-46852896</t>
  </si>
  <si>
    <t>AGCATCACCAAGTGCAGGCA</t>
  </si>
  <si>
    <t>TAATATGCTAACACCTTGGT</t>
  </si>
  <si>
    <t>CCACTGAGCCATCTATCTCT</t>
    <phoneticPr fontId="2" type="noConversion"/>
  </si>
  <si>
    <t>AGAACACCCATGTGGCAGTT</t>
    <phoneticPr fontId="2" type="noConversion"/>
  </si>
  <si>
    <r>
      <t>CCACTGAGCCATCTATCTCTCCACCCCAATTTTGTTTTTCTTAAGCTTTGTTAATCTTCACACTATAAACAGAAGGCTAAGATGAA</t>
    </r>
    <r>
      <rPr>
        <u/>
        <sz val="11"/>
        <color theme="1"/>
        <rFont val="Times New Roman"/>
        <family val="1"/>
      </rPr>
      <t>AGCATCACCAAGTGCAGGCA</t>
    </r>
    <r>
      <rPr>
        <sz val="11"/>
        <color rgb="FFFF0000"/>
        <rFont val="Times New Roman"/>
        <family val="1"/>
      </rPr>
      <t>AGG</t>
    </r>
    <r>
      <rPr>
        <sz val="11"/>
        <color theme="1"/>
        <rFont val="Times New Roman"/>
        <family val="1"/>
      </rPr>
      <t>TTGTTGCCAGTGGCTTCTTAGACTCTGCCCTTTG</t>
    </r>
    <r>
      <rPr>
        <u/>
        <sz val="11"/>
        <color theme="1"/>
        <rFont val="Times New Roman"/>
        <family val="1"/>
      </rPr>
      <t>TAATATGCTAACACCTTGGT</t>
    </r>
    <r>
      <rPr>
        <sz val="11"/>
        <color rgb="FFFF0000"/>
        <rFont val="Times New Roman"/>
        <family val="1"/>
      </rPr>
      <t>GGG</t>
    </r>
    <r>
      <rPr>
        <sz val="11"/>
        <color theme="1"/>
        <rFont val="Times New Roman"/>
        <family val="1"/>
      </rPr>
      <t>GGCAGAAGGTGGTACCTCCTCCTTGGAAAATGGCTTACAGCTGAAAACTGCCACATGGGTGTTCT</t>
    </r>
  </si>
  <si>
    <t>mMCM8</t>
    <phoneticPr fontId="2" type="noConversion"/>
  </si>
  <si>
    <t>chr2 132817130-132817185</t>
  </si>
  <si>
    <t>TGGGAACTTCTCAGGAAGG</t>
  </si>
  <si>
    <t>AGAGGCAGAGGTTTTGGACG</t>
  </si>
  <si>
    <t>AGGAGTGCTCTTGACTTG</t>
  </si>
  <si>
    <t>CTACTCTGGCATCTACCGGCCCTT</t>
  </si>
  <si>
    <r>
      <t>AGGAGTGCTCTTGACTTGTGGAAGACATGAGTGGTGCTTAT</t>
    </r>
    <r>
      <rPr>
        <u/>
        <sz val="11"/>
        <rFont val="Times New Roman"/>
        <family val="1"/>
      </rPr>
      <t>AGAGGCAGAGGTTTTGGACG</t>
    </r>
    <r>
      <rPr>
        <sz val="11"/>
        <color rgb="FFFF0000"/>
        <rFont val="Times New Roman"/>
        <family val="1"/>
      </rPr>
      <t>AGG</t>
    </r>
    <r>
      <rPr>
        <sz val="11"/>
        <rFont val="Times New Roman"/>
        <family val="1"/>
      </rPr>
      <t>AAGATTCCAAAGCTGGAAAAGAGGAAGAGGTGG</t>
    </r>
    <r>
      <rPr>
        <u/>
        <sz val="11"/>
        <rFont val="Times New Roman"/>
        <family val="1"/>
      </rPr>
      <t>TGGGAACTTCTCAGGAAGG</t>
    </r>
    <r>
      <rPr>
        <sz val="11"/>
        <color rgb="FFFF0000"/>
        <rFont val="Times New Roman"/>
        <family val="1"/>
      </rPr>
      <t>TGG</t>
    </r>
    <r>
      <rPr>
        <sz val="11"/>
        <rFont val="Times New Roman"/>
        <family val="1"/>
      </rPr>
      <t>AGAGAAAGAGAAAACAGAGTTGACCTGAATGAAGCTTCAGGAAAGCACGCTTCTGGTACGTGCACGCAGGGATCGATATGTTTTCTCTCGGGAAAGAGACAATTCAAGGGCCGGTAGATGCCAGAGTAG</t>
    </r>
  </si>
  <si>
    <t>chr17 35844451-35844528</t>
  </si>
  <si>
    <t>AGCATCCCAGTCAATCACCT</t>
  </si>
  <si>
    <t>AAGAGACGTAGCTGCCCTAT</t>
  </si>
  <si>
    <t>CACTTGGGAAGCAGAGGCAA</t>
  </si>
  <si>
    <t>CCCTCCAACTTCCAACTTCTTC</t>
  </si>
  <si>
    <r>
      <t>CACTTGGGAAGCAGAGGCAAGGGGATCTCTGAGTTTGAGGCCAGCCTGGTCTGATTATGTGTTTCCTTTACAGATCATGGAAAGCA</t>
    </r>
    <r>
      <rPr>
        <sz val="11"/>
        <color rgb="FFFF0000"/>
        <rFont val="Times New Roman"/>
        <family val="1"/>
      </rPr>
      <t>CCC</t>
    </r>
    <r>
      <rPr>
        <u/>
        <sz val="11"/>
        <rFont val="Times New Roman"/>
        <family val="1"/>
      </rPr>
      <t>AGGTGATTGACTGGGATGCT</t>
    </r>
    <r>
      <rPr>
        <sz val="11"/>
        <rFont val="Times New Roman"/>
        <family val="1"/>
      </rPr>
      <t>GAAGAAGAGGAAGAGACAGAACTATCCAGTGGCTCCTTGGGGTATAGTGTGGAG</t>
    </r>
    <r>
      <rPr>
        <sz val="11"/>
        <color rgb="FFFF0000"/>
        <rFont val="Times New Roman"/>
        <family val="1"/>
      </rPr>
      <t>CCT</t>
    </r>
    <r>
      <rPr>
        <u/>
        <sz val="11"/>
        <rFont val="Times New Roman"/>
        <family val="1"/>
      </rPr>
      <t>ATAGGGCAGCTACGTCTCTT</t>
    </r>
    <r>
      <rPr>
        <sz val="11"/>
        <rFont val="Times New Roman"/>
        <family val="1"/>
      </rPr>
      <t>CAGTGGAACTCATGGACCAGAAAGAGGTCAGGAGATATTGGGAACTAAAGTATGATTGTGGGTCTTTCTTAGAAGAAGTTGGAAGTTGGAGGG</t>
    </r>
  </si>
  <si>
    <t>chr17 35844451-35844503</t>
  </si>
  <si>
    <t>AACTATCCAGTGGCTCCTT</t>
  </si>
  <si>
    <t>GGAAATCATCACCTCATGGT</t>
  </si>
  <si>
    <t>ATAAATGGTTCTACCAACCCT</t>
    <phoneticPr fontId="2" type="noConversion"/>
  </si>
  <si>
    <r>
      <t>GGAAATCATCACCTCATGGTTGTTCACATCTTTAATCCCAGCACTTGGGAAGCAGAGGCAAGGGGATCTCTGAGTTTGAGGCCAGCCTGGTCTGATTATGTGTTTCCTTTACAGATCATGGAAAGCA</t>
    </r>
    <r>
      <rPr>
        <sz val="11"/>
        <color rgb="FFFF0000"/>
        <rFont val="Times New Roman"/>
        <family val="1"/>
      </rPr>
      <t>CCC</t>
    </r>
    <r>
      <rPr>
        <u/>
        <sz val="11"/>
        <color theme="1"/>
        <rFont val="Times New Roman"/>
        <family val="1"/>
      </rPr>
      <t>AGGTGATTGACTGGGATGCT</t>
    </r>
    <r>
      <rPr>
        <sz val="11"/>
        <color theme="1"/>
        <rFont val="Times New Roman"/>
        <family val="1"/>
      </rPr>
      <t>GAAGAAGAGGAAGAGACAG</t>
    </r>
    <r>
      <rPr>
        <u/>
        <sz val="11"/>
        <color theme="1"/>
        <rFont val="Times New Roman"/>
        <family val="1"/>
      </rPr>
      <t>AACTATCCAGTGGCTCCTT</t>
    </r>
    <r>
      <rPr>
        <sz val="11"/>
        <color rgb="FFFF0000"/>
        <rFont val="Times New Roman"/>
        <family val="1"/>
      </rPr>
      <t>GGG</t>
    </r>
    <r>
      <rPr>
        <sz val="11"/>
        <color theme="1"/>
        <rFont val="Times New Roman"/>
        <family val="1"/>
      </rPr>
      <t>GTATAGTGTGGAGCCTATAGGGCAGCTACGTCTCTTCAGTGGAACTCATGGACCAGAAAGAGGTCAGGAGATATTGGGAACTAAAGTATGATTGTGGGTCTTTCTTAGAAGAAGTTGGAAGTTGGAGGGTTGGTAGAACCATTTAT</t>
    </r>
  </si>
  <si>
    <t>chr17 35844451-35844514</t>
  </si>
  <si>
    <t>TGGCTCCTTGGGGTATAGTG</t>
  </si>
  <si>
    <r>
      <t>CACTTGGGAAGCAGAGGCAAGGGGATCTCTGAGTTTGAGGCCAGCCTGGTCTGATTATGTGTTTCCTTTACAGATCATGGAAAGCA</t>
    </r>
    <r>
      <rPr>
        <sz val="11"/>
        <color rgb="FFFF0000"/>
        <rFont val="Times New Roman"/>
        <family val="1"/>
      </rPr>
      <t>CCC</t>
    </r>
    <r>
      <rPr>
        <u/>
        <sz val="11"/>
        <rFont val="Times New Roman"/>
        <family val="1"/>
      </rPr>
      <t>AGGTGATTGACTGGGATGCT</t>
    </r>
    <r>
      <rPr>
        <sz val="11"/>
        <rFont val="Times New Roman"/>
        <family val="1"/>
      </rPr>
      <t>GAAGAAGAGGAAGAGACAGAACTATCCAG</t>
    </r>
    <r>
      <rPr>
        <u/>
        <sz val="11"/>
        <rFont val="Times New Roman"/>
        <family val="1"/>
      </rPr>
      <t>TGGCTCCTTGGGGTATAGTG</t>
    </r>
    <r>
      <rPr>
        <sz val="11"/>
        <color rgb="FFFF0000"/>
        <rFont val="Times New Roman"/>
        <family val="1"/>
      </rPr>
      <t>TGG</t>
    </r>
    <r>
      <rPr>
        <sz val="11"/>
        <rFont val="Times New Roman"/>
        <family val="1"/>
      </rPr>
      <t>AGCCTATAGGGCAGCTACGTCTCTTCAGTGGAACTCATGGACCAGAAAGAGGTCAGGAGATATTGGGAACTAAAGTATGATTGTGGGTCTTTCTTAGAAGAAGTTGGAAGTTGGAGGG</t>
    </r>
  </si>
  <si>
    <t>chr17 35844445-35844528</t>
  </si>
  <si>
    <t>ACAGATCATGGAAAGCACCC</t>
  </si>
  <si>
    <r>
      <t>CACTTGGGAAGCAGAGGCAAGGGGATCTCTGAGTTTGAGGCCAGCCTGGTCTGATTATGTGTTTCCTTT</t>
    </r>
    <r>
      <rPr>
        <u/>
        <sz val="11"/>
        <rFont val="Times New Roman"/>
        <family val="1"/>
      </rPr>
      <t>ACAGATCATGGAAAGCACCC</t>
    </r>
    <r>
      <rPr>
        <sz val="11"/>
        <color rgb="FFFF0000"/>
        <rFont val="Times New Roman"/>
        <family val="1"/>
      </rPr>
      <t>AGG</t>
    </r>
    <r>
      <rPr>
        <sz val="11"/>
        <rFont val="Times New Roman"/>
        <family val="1"/>
      </rPr>
      <t>TGATTGACTGGGATGCTGAAGAAGAGGAAGAGACAGAACTATCCAGTGGCTCCTTGGGGTATAGTGTGGAG</t>
    </r>
    <r>
      <rPr>
        <sz val="11"/>
        <color rgb="FFFF0000"/>
        <rFont val="Times New Roman"/>
        <family val="1"/>
      </rPr>
      <t>CCT</t>
    </r>
    <r>
      <rPr>
        <u/>
        <sz val="11"/>
        <rFont val="Times New Roman"/>
        <family val="1"/>
      </rPr>
      <t>ATAGGGCAGCTACGTCTCTT</t>
    </r>
    <r>
      <rPr>
        <sz val="11"/>
        <rFont val="Times New Roman"/>
        <family val="1"/>
      </rPr>
      <t>CAGTGGAACTCATGGACCAGAAAGAGGTCAGGAGATATTGGGAACTAAAGTATGATTGTGGGTCTTTCTTAGAAGAAGTTGGAAGTTGGAGGG</t>
    </r>
  </si>
  <si>
    <t>chr17 35844445-35844514</t>
  </si>
  <si>
    <r>
      <t>CACTTGGGAAGCAGAGGCAAGGGGATCTCTGAGTTTGAGGCCAGCCTGGTCTGATTATGTGTTTCCTTT</t>
    </r>
    <r>
      <rPr>
        <u/>
        <sz val="11"/>
        <rFont val="Times New Roman"/>
        <family val="1"/>
      </rPr>
      <t>ACAGATCATGGAAAGCACCC</t>
    </r>
    <r>
      <rPr>
        <sz val="11"/>
        <color rgb="FFFF0000"/>
        <rFont val="Times New Roman"/>
        <family val="1"/>
      </rPr>
      <t>AGG</t>
    </r>
    <r>
      <rPr>
        <sz val="11"/>
        <rFont val="Times New Roman"/>
        <family val="1"/>
      </rPr>
      <t>TGATTGACTGGGATGCTGAAGAAGAGGAAGAGACAGAACTATCCAG</t>
    </r>
    <r>
      <rPr>
        <u/>
        <sz val="11"/>
        <rFont val="Times New Roman"/>
        <family val="1"/>
      </rPr>
      <t>TGGCTCCTTGGGGTATAGTG</t>
    </r>
    <r>
      <rPr>
        <sz val="11"/>
        <color rgb="FFFF0000"/>
        <rFont val="Times New Roman"/>
        <family val="1"/>
      </rPr>
      <t>TGG</t>
    </r>
    <r>
      <rPr>
        <sz val="11"/>
        <rFont val="Times New Roman"/>
        <family val="1"/>
      </rPr>
      <t>AGCCTATAGGGCAGCTACGTCTCTTCAGTGGAACTCATGGACCAGAAAGAGGTCAGGAGATATTGGGAACTAAAGTATGATTGTGGGTCTTTCTTAGAAGAAGTTGGAAGTTGGAGGG</t>
    </r>
  </si>
  <si>
    <t>chr4 15970770-15970827</t>
  </si>
  <si>
    <t>GTCGTCTTCTGCCATCAGCC</t>
  </si>
  <si>
    <t>TATTCCTACATCAACAACGC</t>
  </si>
  <si>
    <t>GAGAATGTGCTCAGAACCCT</t>
  </si>
  <si>
    <t>TGACAAGCCCTTGTAGACTC</t>
  </si>
  <si>
    <r>
      <t>GAGAATGTGCTCAGAACCCTCACTGCAGCTGGCGCTTCGCTTTTTAAAGTGCTTCCTCCCATTTCCAGCACAAGAAACTCAGCTCGGCAGTTGCTTTCGGAGGTGGAGAAG</t>
    </r>
    <r>
      <rPr>
        <sz val="11"/>
        <color rgb="FFFF0000"/>
        <rFont val="Times New Roman"/>
        <family val="1"/>
      </rPr>
      <t>CCA</t>
    </r>
    <r>
      <rPr>
        <u/>
        <sz val="11"/>
        <rFont val="Times New Roman"/>
        <family val="1"/>
      </rPr>
      <t>GGCTGATGGCAGAAGACGAC</t>
    </r>
    <r>
      <rPr>
        <sz val="11"/>
        <rFont val="Times New Roman"/>
        <family val="1"/>
      </rPr>
      <t>GAAGAGGAACAGAGCTTCTTTTCAGCTCCCGGAA</t>
    </r>
    <r>
      <rPr>
        <sz val="11"/>
        <color rgb="FFFF0000"/>
        <rFont val="Times New Roman"/>
        <family val="1"/>
      </rPr>
      <t>CCT</t>
    </r>
    <r>
      <rPr>
        <u/>
        <sz val="11"/>
        <rFont val="Times New Roman"/>
        <family val="1"/>
      </rPr>
      <t>GCGTTGTTGATGTAGGAATA</t>
    </r>
    <r>
      <rPr>
        <sz val="11"/>
        <rFont val="Times New Roman"/>
        <family val="1"/>
      </rPr>
      <t>ACGAATACACAGCTCATAATTTCACACTCCCAGAAAAAATGGATTCATTTGATAATGGATACACTTCAAAGGTACATAATTCTTTCTTCACAAATTAAAAATGCAAGTAGCTTTTACATGCAACTCAGTTAATACCAAAGAGTCTACAAGGGCTTGTCA</t>
    </r>
  </si>
  <si>
    <t>chr4 15962348-15962411</t>
  </si>
  <si>
    <t>CCGGCGTGGAGTACGTTGT</t>
  </si>
  <si>
    <t>AGTTTACTGTTAAGACAGCA</t>
  </si>
  <si>
    <t>GTCCTGTATCATGAATGCGTG</t>
  </si>
  <si>
    <t>GGTGTCCATGCAGATACAACAC</t>
  </si>
  <si>
    <r>
      <t>GTCCTGTATCATGAATGCGTGTGTGTGTGTGTGTGTGTGTGTGTGTGTGTGTGTGTGTACCTTACATTCATTTACTTCTGTTTTCCCTCAGGAGAACCATACCGACTTTTGG</t>
    </r>
    <r>
      <rPr>
        <u/>
        <sz val="11"/>
        <rFont val="Times New Roman"/>
        <family val="1"/>
      </rPr>
      <t>CCGGCGTGGAGTACGTTGT</t>
    </r>
    <r>
      <rPr>
        <sz val="11"/>
        <color rgb="FFFF0000"/>
        <rFont val="Times New Roman"/>
        <family val="1"/>
      </rPr>
      <t>TGG</t>
    </r>
    <r>
      <rPr>
        <sz val="11"/>
        <rFont val="Times New Roman"/>
        <family val="1"/>
      </rPr>
      <t>GAGGAAAAACTGTGGCATTCTGATTGAAAATGATCAGTCAATCAGTCGAAA</t>
    </r>
    <r>
      <rPr>
        <sz val="11"/>
        <color rgb="FFFF0000"/>
        <rFont val="Times New Roman"/>
        <family val="1"/>
      </rPr>
      <t>CCA</t>
    </r>
    <r>
      <rPr>
        <u/>
        <sz val="11"/>
        <rFont val="Times New Roman"/>
        <family val="1"/>
      </rPr>
      <t>TGCTGTCTTAACAGTAAACT</t>
    </r>
    <r>
      <rPr>
        <sz val="11"/>
        <rFont val="Times New Roman"/>
        <family val="1"/>
      </rPr>
      <t>TCCCTGTAACCAGTTTGGTATGCTGCTAACTTTATTTTACTATCTCTTTTTGTTTGCTTTAAGATTTATTTATTTATTTTATGCATATGAGTGTTGTATCTGCATGGACACC</t>
    </r>
  </si>
  <si>
    <t>chr9 65587936-65587973</t>
  </si>
  <si>
    <t>TCGACCTAGGCTCAGCTCTG</t>
  </si>
  <si>
    <t>CGCTTGCGAGGTTGCCCTCC</t>
  </si>
  <si>
    <t>CACCGGAGATGCCTTCTAGCACAG</t>
    <phoneticPr fontId="2" type="noConversion"/>
  </si>
  <si>
    <t>AAACGGTGCCTGCAGTCGCAGCAT</t>
    <phoneticPr fontId="2" type="noConversion"/>
  </si>
  <si>
    <r>
      <t>CACCGGAGATGCCTTCTAGCACAGAGGCGGCGACCGATGAATGTGACGATGCGGAGCTCCGGTGCCGGGTAGCCGTGGAGGAGCTGAGT</t>
    </r>
    <r>
      <rPr>
        <sz val="11"/>
        <color rgb="FFFF0000"/>
        <rFont val="Times New Roman"/>
        <family val="1"/>
      </rPr>
      <t>CCT</t>
    </r>
    <r>
      <rPr>
        <u/>
        <sz val="11"/>
        <rFont val="Times New Roman"/>
        <family val="1"/>
      </rPr>
      <t>GGAGGGCAACCTCGCAAGC</t>
    </r>
    <r>
      <rPr>
        <sz val="11"/>
        <rFont val="Times New Roman"/>
        <family val="1"/>
      </rPr>
      <t>GCCAGGCCCTGCGCG</t>
    </r>
    <r>
      <rPr>
        <sz val="11"/>
        <color rgb="FFFF0000"/>
        <rFont val="Times New Roman"/>
        <family val="1"/>
      </rPr>
      <t>CCG</t>
    </r>
    <r>
      <rPr>
        <u/>
        <sz val="11"/>
        <rFont val="Times New Roman"/>
        <family val="1"/>
      </rPr>
      <t>CAGAGCTGAGCCTAGGTCGA</t>
    </r>
    <r>
      <rPr>
        <sz val="11"/>
        <rFont val="Times New Roman"/>
        <family val="1"/>
      </rPr>
      <t>AACGAACGACGTGAGTTAATGCTGCGACTGCAGGCACCGTTT</t>
    </r>
  </si>
  <si>
    <t>mPOLQ#1</t>
    <phoneticPr fontId="2" type="noConversion"/>
  </si>
  <si>
    <t>chr16 37011955-37012011</t>
  </si>
  <si>
    <t>ACCATCTCCCGAGAACGTGT</t>
  </si>
  <si>
    <t>CCCGGAGGTGGACTCAGCAC</t>
  </si>
  <si>
    <t>ACTGTGTCGTGTCCTGAACA</t>
  </si>
  <si>
    <t>ACTCTCGCAGCCCATCTCAA</t>
  </si>
  <si>
    <r>
      <t>ACTGTGTCGTGTCCTGAACAGTCGAGAGGAGCTTGTTTGCAATGAGTCTTCCGCGCCGGAGTAGGAAACGGCGGCGTTCATCGTCCGGCT</t>
    </r>
    <r>
      <rPr>
        <sz val="11"/>
        <color rgb="FFFF0000"/>
        <rFont val="Times New Roman"/>
        <family val="1"/>
      </rPr>
      <t>CCG</t>
    </r>
    <r>
      <rPr>
        <u/>
        <sz val="11"/>
        <rFont val="Times New Roman"/>
        <family val="1"/>
      </rPr>
      <t>ACACGTTCTCGGGAGATGGT</t>
    </r>
    <r>
      <rPr>
        <sz val="11"/>
        <rFont val="Times New Roman"/>
        <family val="1"/>
      </rPr>
      <t>GATAGCTTTGTTAGCCCTCAGCTCCGGTGTGGA</t>
    </r>
    <r>
      <rPr>
        <sz val="11"/>
        <color rgb="FFFF0000"/>
        <rFont val="Times New Roman"/>
        <family val="1"/>
      </rPr>
      <t>CCG</t>
    </r>
    <r>
      <rPr>
        <u/>
        <sz val="11"/>
        <rFont val="Times New Roman"/>
        <family val="1"/>
      </rPr>
      <t>GTGCTGAGTCCACCTCCGG</t>
    </r>
    <r>
      <rPr>
        <sz val="11"/>
        <rFont val="Times New Roman"/>
        <family val="1"/>
      </rPr>
      <t>GGCTGGGACGCGGCCGGAGGCTCACAGGGACAGGTACTCGACCCGCGGGGCCGACGCGGCCGAGGGCAGCAGGGGTTGAGATGGGCTGCGAGAGT</t>
    </r>
  </si>
  <si>
    <t>Chr6  113078617-11307849</t>
  </si>
  <si>
    <t>CATCCACGCACCCCTGACCC</t>
    <phoneticPr fontId="2" type="noConversion"/>
  </si>
  <si>
    <t>GGGCTGCAGCATCAGTACAC</t>
    <phoneticPr fontId="2" type="noConversion"/>
  </si>
  <si>
    <t>TGGGCGAAAAATGAGTTGCT</t>
    <phoneticPr fontId="2" type="noConversion"/>
  </si>
  <si>
    <t>CTGGTTTTAGTAGGTAATCG</t>
    <phoneticPr fontId="2" type="noConversion"/>
  </si>
  <si>
    <r>
      <t>TGGGCGAAAAATGAGTTGCTGGTGAAGACGTTACACAAGTAACATGAGAAAGCAGAAAATGCAGGT</t>
    </r>
    <r>
      <rPr>
        <u/>
        <sz val="11"/>
        <color theme="1"/>
        <rFont val="Times New Roman"/>
        <family val="1"/>
      </rPr>
      <t>CATCCACGCACCCCTGACCC</t>
    </r>
    <r>
      <rPr>
        <sz val="11"/>
        <color rgb="FFFF0000"/>
        <rFont val="Times New Roman"/>
        <family val="1"/>
      </rPr>
      <t>AGG</t>
    </r>
    <r>
      <rPr>
        <sz val="11"/>
        <color theme="1"/>
        <rFont val="Times New Roman"/>
        <family val="1"/>
      </rPr>
      <t>CCAGCAGGGC</t>
    </r>
    <r>
      <rPr>
        <u/>
        <sz val="11"/>
        <color theme="1"/>
        <rFont val="Times New Roman"/>
        <family val="1"/>
      </rPr>
      <t>GGGCTGCAGCATCAGTACAC</t>
    </r>
    <r>
      <rPr>
        <sz val="11"/>
        <color rgb="FFFF0000"/>
        <rFont val="Times New Roman"/>
        <family val="1"/>
      </rPr>
      <t>AGG</t>
    </r>
    <r>
      <rPr>
        <sz val="11"/>
        <color theme="1"/>
        <rFont val="Times New Roman"/>
        <family val="1"/>
      </rPr>
      <t>AGAAAGATCCTTATTCCTAAGAATGAGAAAGGCAAAGGCGCCCGATAGAATAAATTAGCATAGAAGGGGCTTTCCCAGGAGTTAAAACTTTCCTTCTGAGCGATTACCTACTAAAACCAG</t>
    </r>
  </si>
  <si>
    <t>Chr6 113075544-113076983</t>
  </si>
  <si>
    <t>CCAACCCCTAGACAGAGCAT</t>
  </si>
  <si>
    <t>AGCACTCTGGAGGCAGAGAC</t>
  </si>
  <si>
    <t>AAAGAGCCCAGTACTTCATA</t>
  </si>
  <si>
    <t>GGCTCATTAGGGAATGCTTCA</t>
    <phoneticPr fontId="2" type="noConversion"/>
  </si>
  <si>
    <r>
      <rPr>
        <sz val="11"/>
        <color theme="1"/>
        <rFont val="Times New Roman"/>
        <family val="1"/>
      </rPr>
      <t>AAAGAGCCCAGTACTTCATATCCATTTCTCCCGCTCCTTCTGCAGCCTTATCAAAAGGTATTTTAGAACACTCATTTTAGCCCCATTTTCATTTATTATACTGGCTTAT</t>
    </r>
    <r>
      <rPr>
        <u/>
        <sz val="11"/>
        <color theme="1"/>
        <rFont val="Times New Roman"/>
        <family val="1"/>
      </rPr>
      <t>CCAACCCCTAGACAGAGGAC</t>
    </r>
    <r>
      <rPr>
        <sz val="11"/>
        <color rgb="FFFF0000"/>
        <rFont val="Times New Roman"/>
        <family val="1"/>
      </rPr>
      <t>AGG</t>
    </r>
    <r>
      <rPr>
        <sz val="11"/>
        <color theme="1"/>
        <rFont val="Times New Roman"/>
        <family val="1"/>
      </rPr>
      <t>CAGATCTCTGAGTTTGAGCCCAGCCTGGTCTACACATCAAGTTCTATCTAGGATAGCCAGGAATACACACAGAAACCCTGTTGGGGAGGGGGGCTCTGAGATTTCATAAAATTATAATTGAAGCATTCCCTAATGAGCC</t>
    </r>
  </si>
  <si>
    <t>chr6 113078579-113078637</t>
  </si>
  <si>
    <t>CCTAAGAATGAGAAAGGCAA</t>
  </si>
  <si>
    <t>GATGCTGCAGCCCGCCCTGC</t>
  </si>
  <si>
    <t>ATGAGTTGCTGGTGAAGAC</t>
  </si>
  <si>
    <t>GAATCCGTGCAAGCCAAGATCCTA</t>
    <phoneticPr fontId="2" type="noConversion"/>
  </si>
  <si>
    <r>
      <t>ATGAGTTGCTGGTGAAGACGTTACACAAGTAACATGAGAAAGCAGAAAATGCAGGTCATCCACGCACCCCTGACCCAGG</t>
    </r>
    <r>
      <rPr>
        <sz val="11"/>
        <color rgb="FFFF0000"/>
        <rFont val="Times New Roman"/>
        <family val="1"/>
      </rPr>
      <t>CCA</t>
    </r>
    <r>
      <rPr>
        <u/>
        <sz val="11"/>
        <rFont val="Times New Roman"/>
        <family val="1"/>
      </rPr>
      <t>GCAGGGCGGGCTGCAGCATC</t>
    </r>
    <r>
      <rPr>
        <sz val="11"/>
        <color theme="1"/>
        <rFont val="Times New Roman"/>
        <family val="1"/>
      </rPr>
      <t>AGTACACAGGAGAAAGATCCTTATT</t>
    </r>
    <r>
      <rPr>
        <u/>
        <sz val="11"/>
        <color theme="1"/>
        <rFont val="Times New Roman"/>
        <family val="1"/>
      </rPr>
      <t>CCTAAGAATGAGAAAGGCAA</t>
    </r>
    <r>
      <rPr>
        <sz val="11"/>
        <color rgb="FFFF0000"/>
        <rFont val="Times New Roman"/>
        <family val="1"/>
      </rPr>
      <t>AGG</t>
    </r>
    <r>
      <rPr>
        <sz val="11"/>
        <color theme="1"/>
        <rFont val="Times New Roman"/>
        <family val="1"/>
      </rPr>
      <t>CGCCCGATAGAATAAATTAGCATAGAAGGGGCTTTCCCAGGAGTTAAAACTTTCCTTCTGAGCGATTACCTACTAAAACCAGGGCTTTTGCCCACTACCATTTACCTAGGATCTTGGCTTGCACGGATTC</t>
    </r>
  </si>
  <si>
    <t>Single copy of the sGEJ reporter in the genome</t>
  </si>
  <si>
    <t>CCTGCAGCCCAAGCTCTAGC</t>
  </si>
  <si>
    <t>TGGATTACCCTGTTATCCCT</t>
  </si>
  <si>
    <t>TGCACGCTTCAAAAGCGCACG</t>
  </si>
  <si>
    <t>CTCCTGGACGTAGCCTTCGGG</t>
  </si>
  <si>
    <r>
      <t>TGCACGCTTCAAAAGCGCACGTCTGCCGCGCTGTTCTCCTCTTCCTCATCTCCGGGCCTTTCGA</t>
    </r>
    <r>
      <rPr>
        <u/>
        <sz val="11"/>
        <rFont val="Times New Roman"/>
        <family val="1"/>
      </rPr>
      <t>CCTGCAGCCCAAGCTCTAGC</t>
    </r>
    <r>
      <rPr>
        <sz val="11"/>
        <color rgb="FFFF0000"/>
        <rFont val="Times New Roman"/>
        <family val="1"/>
      </rPr>
      <t>CGG</t>
    </r>
    <r>
      <rPr>
        <sz val="11"/>
        <rFont val="Times New Roman"/>
        <family val="1"/>
      </rPr>
      <t>ACTCAGATCTCGAGCTCAAGCTTCGAATTCATTACCCTGTTATCCCTAACCGCCGCCACCA</t>
    </r>
    <r>
      <rPr>
        <u/>
        <sz val="11"/>
        <rFont val="Times New Roman"/>
        <family val="1"/>
      </rPr>
      <t>TGGATTACCCTGTTATCCCT</t>
    </r>
    <r>
      <rPr>
        <sz val="11"/>
        <color rgb="FFFF0000"/>
        <rFont val="Times New Roman"/>
        <family val="1"/>
      </rPr>
      <t>AGG</t>
    </r>
    <r>
      <rPr>
        <sz val="11"/>
        <rFont val="Times New Roman"/>
        <family val="1"/>
      </rPr>
      <t>ATCCATCCTTCACATGATCAGCAAGGGCGAGGAGCTGTTCACCGGGGTGGTGCCCATCCTGGTCGAGCTGGACGGCGACGTAAACGGCCACAAGTTCAGCGTGTCCGGCGAGGGCGAGGGCGATGCCACCTACGGCAAGCTGACCCTGAAGTTCATCTGCACCACCGGCAAGCTGCCCGTGCCCTGGCCCACCCTCGTGACCACCCTTACGTACGGCGTGCAGTGCTTCAGCCGCTACCCCGACCACATGAAGCAGCACGACTTCTTCAAGTCCGCCATGCCCGAAGGCTACGTCCAGGAG</t>
    </r>
  </si>
  <si>
    <t>CATGTGAAGGATGGATCCTA</t>
  </si>
  <si>
    <r>
      <t>TGCACGCTTCAAAAGCGCACGTCTGCCGCGCTGTTCTCCTCTTCCTCATCTCCGGGCCTTTCGA</t>
    </r>
    <r>
      <rPr>
        <u/>
        <sz val="11"/>
        <rFont val="Times New Roman"/>
        <family val="1"/>
      </rPr>
      <t>CCTGCAGCCCAAGCTCTAGC</t>
    </r>
    <r>
      <rPr>
        <sz val="11"/>
        <color rgb="FFFF0000"/>
        <rFont val="Times New Roman"/>
        <family val="1"/>
      </rPr>
      <t>CGG</t>
    </r>
    <r>
      <rPr>
        <sz val="11"/>
        <rFont val="Times New Roman"/>
        <family val="1"/>
      </rPr>
      <t>ACTCAGATCTCGAGCTCAAGCTTCGAATTCATTACCCTGTTATCCCTAACCGCCGCCACCATGGATTACCCTGTTAT</t>
    </r>
    <r>
      <rPr>
        <sz val="11"/>
        <color rgb="FFFF0000"/>
        <rFont val="Times New Roman"/>
        <family val="1"/>
      </rPr>
      <t>CCC</t>
    </r>
    <r>
      <rPr>
        <u/>
        <sz val="11"/>
        <rFont val="Times New Roman"/>
        <family val="1"/>
      </rPr>
      <t>TAGGATCCATCCTTCACAT</t>
    </r>
    <r>
      <rPr>
        <sz val="11"/>
        <rFont val="Times New Roman"/>
        <family val="1"/>
      </rPr>
      <t>GATCAGCAAGGGCGAGGAGCTGTTCACCGGGGTGGTGCCCATCCTGGTCGAGCTGGACGGCGACGTAAACGGCCACAAGTTCAGCGTGTCCGGCGAGGGCGAGGGCGATGCCACCTACGGCAAGCTGACCCTGAAGTTCATCTGCACCACCGGCAAGCTGCCCGTGCCCTGGCCCACCCTCGTGACCACCCTTACGTACGGCGTGCAGTGCTTCAGCCGCTACCCCGACCACATGAAGCAGCACGACTTCTTCAAGTCCGCCATGCCCGAAGGCTACGTCCAGGAG</t>
    </r>
  </si>
  <si>
    <t>TTGAGCTCGAGATCTGAGTC</t>
    <phoneticPr fontId="2" type="noConversion"/>
  </si>
  <si>
    <t>CACCGCATCTCCGGGCCTTTCGACC</t>
  </si>
  <si>
    <t>AAACATCGCCCTCGCCCTCGCCG</t>
    <phoneticPr fontId="2" type="noConversion"/>
  </si>
  <si>
    <r>
      <t>CACCGCATCTCCGGGCCTTTCGACCTGCAGCCCAAGCTCTAG</t>
    </r>
    <r>
      <rPr>
        <sz val="11"/>
        <color rgb="FFFF0000"/>
        <rFont val="Times New Roman"/>
        <family val="1"/>
      </rPr>
      <t>CCG</t>
    </r>
    <r>
      <rPr>
        <u/>
        <sz val="11"/>
        <color theme="1"/>
        <rFont val="Times New Roman"/>
        <family val="1"/>
      </rPr>
      <t>GACTCAGATCTCGAGCTCAA</t>
    </r>
    <r>
      <rPr>
        <sz val="11"/>
        <color theme="1"/>
        <rFont val="Times New Roman"/>
        <family val="1"/>
      </rPr>
      <t>GCTTCGAATTCATTACCCTGTTATCCCTAACCGCCGCCACCA</t>
    </r>
    <r>
      <rPr>
        <u/>
        <sz val="11"/>
        <color theme="1"/>
        <rFont val="Times New Roman"/>
        <family val="1"/>
      </rPr>
      <t>TGGATTACCCTGTTATCCCT</t>
    </r>
    <r>
      <rPr>
        <sz val="11"/>
        <color rgb="FFFF0000"/>
        <rFont val="Times New Roman"/>
        <family val="1"/>
      </rPr>
      <t>AGG</t>
    </r>
    <r>
      <rPr>
        <sz val="11"/>
        <color theme="1"/>
        <rFont val="Times New Roman"/>
        <family val="1"/>
      </rPr>
      <t>ATCCATCCTTCACATGATCAGCAAGGGCGAGGAGCTGTTCACCGGGGTGGTGCCCATCCTGGTCGAGCTGGACGGCGACGTAAACGGCCACAAGTTCAGCGTGTCCGGCGAGGGCGAGGGCGATGTTT</t>
    </r>
  </si>
  <si>
    <t>chr6 119913036-119913085</t>
  </si>
  <si>
    <t>TCAGAGCTTTCTGGATGGCC</t>
  </si>
  <si>
    <t>TACATTAGCAGCCGCATGGC</t>
  </si>
  <si>
    <t>TGGGAAGAGATGCTGGATCT</t>
  </si>
  <si>
    <t>GCAGGATCTTCTGTCAACAAC</t>
  </si>
  <si>
    <r>
      <t>tgggaagagatgctggatctgggagctcagagacggcttcactgtgcaaaaatggcatacataccaatttgagttccttctgcattatagagccagtatacagcggatgaataccagg</t>
    </r>
    <r>
      <rPr>
        <sz val="11"/>
        <color rgb="FFFF0000"/>
        <rFont val="Times New Roman"/>
        <family val="1"/>
      </rPr>
      <t>cca</t>
    </r>
    <r>
      <rPr>
        <sz val="11"/>
        <color theme="1"/>
        <rFont val="Times New Roman"/>
        <family val="1"/>
      </rPr>
      <t>tccagaaagctctgagacagagactgggtccagagtacattagcagccgcatggc</t>
    </r>
    <r>
      <rPr>
        <sz val="11"/>
        <color rgb="FFFF0000"/>
        <rFont val="Times New Roman"/>
        <family val="1"/>
      </rPr>
      <t>tgg</t>
    </r>
    <r>
      <rPr>
        <sz val="11"/>
        <color theme="1"/>
        <rFont val="Times New Roman"/>
        <family val="1"/>
      </rPr>
      <t>aggaggtcagaaggtaagcctccggagtcgtgggcatgtatctagttgttgacagaagatcctgc</t>
    </r>
  </si>
  <si>
    <t>chr6 119913036-119913088</t>
  </si>
  <si>
    <t>ATTAGCAGCCGCATGGCTGG</t>
  </si>
  <si>
    <r>
      <t>tgggaagagatgctggatctgggagctcagagacggcttcactgtgcaaaaatggcatacataccaatttgagttccttctgcattatagagccagtatacagcggatgaataccagg</t>
    </r>
    <r>
      <rPr>
        <sz val="11"/>
        <color rgb="FFFF0000"/>
        <rFont val="Times New Roman"/>
        <family val="1"/>
      </rPr>
      <t>cca</t>
    </r>
    <r>
      <rPr>
        <sz val="11"/>
        <color theme="1"/>
        <rFont val="Times New Roman"/>
        <family val="1"/>
      </rPr>
      <t>tccagaaagctctgagacagagactgggtccagagtacattagcagccgcatggctgg</t>
    </r>
    <r>
      <rPr>
        <sz val="11"/>
        <color rgb="FFFF0000"/>
        <rFont val="Times New Roman"/>
        <family val="1"/>
      </rPr>
      <t>agg</t>
    </r>
    <r>
      <rPr>
        <sz val="11"/>
        <color theme="1"/>
        <rFont val="Times New Roman"/>
        <family val="1"/>
      </rPr>
      <t>aggtcagaaggtaagcctccggagtcgtgggcatgtatctagttgttgacagaagatcctgc</t>
    </r>
  </si>
  <si>
    <t>mRad52#3</t>
    <phoneticPr fontId="2" type="noConversion"/>
  </si>
  <si>
    <t>chr6 119913036-119913091</t>
  </si>
  <si>
    <t>AGCAGCCGCATGGCTGGAGG</t>
  </si>
  <si>
    <r>
      <t>tgggaagagatgctggatctgggagctcagagacggcttcactgtgcaaaaatggcatacataccaatttgagttccttctgcattatagagccagtatacagcggatgaataccagg</t>
    </r>
    <r>
      <rPr>
        <sz val="11"/>
        <color rgb="FFFF0000"/>
        <rFont val="Times New Roman"/>
        <family val="1"/>
      </rPr>
      <t>cca</t>
    </r>
    <r>
      <rPr>
        <sz val="11"/>
        <color theme="1"/>
        <rFont val="Times New Roman"/>
        <family val="1"/>
      </rPr>
      <t>tccagaaagctctgagacagagactgggtccagagtacattagcagccgcatggctggagg</t>
    </r>
    <r>
      <rPr>
        <sz val="11"/>
        <color rgb="FFFF0000"/>
        <rFont val="Times New Roman"/>
        <family val="1"/>
      </rPr>
      <t>agg</t>
    </r>
    <r>
      <rPr>
        <sz val="11"/>
        <color theme="1"/>
        <rFont val="Times New Roman"/>
        <family val="1"/>
      </rPr>
      <t>tcagaaggtaagcctccggagtcgtgggcatgtatctagttgttgacagaagatcctgc</t>
    </r>
  </si>
  <si>
    <t>mpolq#2</t>
    <phoneticPr fontId="2" type="noConversion"/>
  </si>
  <si>
    <t>chr16 37011972-37012020</t>
  </si>
  <si>
    <t>CCCTCAGCTCCGGTGTGGAC</t>
  </si>
  <si>
    <r>
      <t>actgtgtcgtgtcctgaacagtcgagaggagcttgtttgcaatgagtcttccgcgccggagtaggaaacggcggcgttcatcgtccggct</t>
    </r>
    <r>
      <rPr>
        <sz val="11"/>
        <color rgb="FFFF0000"/>
        <rFont val="Times New Roman"/>
        <family val="1"/>
      </rPr>
      <t>ccg</t>
    </r>
    <r>
      <rPr>
        <sz val="11"/>
        <color theme="1"/>
        <rFont val="Times New Roman"/>
        <family val="1"/>
      </rPr>
      <t>acacgttctcgggagatggtgatagctttgttagccctcagctccggtgtggac</t>
    </r>
    <r>
      <rPr>
        <sz val="11"/>
        <color rgb="FFFF0000"/>
        <rFont val="Times New Roman"/>
        <family val="1"/>
      </rPr>
      <t>cgg</t>
    </r>
    <r>
      <rPr>
        <sz val="11"/>
        <color theme="1"/>
        <rFont val="Times New Roman"/>
        <family val="1"/>
      </rPr>
      <t>tgctgagtccacctccggggctgggacgcggccggaggctcacagggacaggtactcgacccgcggggccgacgcggccgagggcagcaggggttgagatgggctgcgagagt</t>
    </r>
  </si>
  <si>
    <t xml:space="preserve">mpolq#3 </t>
    <phoneticPr fontId="2" type="noConversion"/>
  </si>
  <si>
    <t>chr16 37011972-37012018</t>
  </si>
  <si>
    <t>ACTCAGCACCGGTCCACAC</t>
  </si>
  <si>
    <r>
      <t>actgtgtcgtgtcctgaacagtcgagaggagcttgtttgcaatgagtcttccgcgccggagtaggaaacggcggcgttcatcgtccggct</t>
    </r>
    <r>
      <rPr>
        <sz val="11"/>
        <color rgb="FFFF0000"/>
        <rFont val="Times New Roman"/>
        <family val="1"/>
      </rPr>
      <t>ccg</t>
    </r>
    <r>
      <rPr>
        <sz val="11"/>
        <color theme="1"/>
        <rFont val="Times New Roman"/>
        <family val="1"/>
      </rPr>
      <t>acacgttctcgggagatggtgatagctttgttagccctcagct</t>
    </r>
    <r>
      <rPr>
        <sz val="11"/>
        <color rgb="FFFF0000"/>
        <rFont val="Times New Roman"/>
        <family val="1"/>
      </rPr>
      <t>ccg</t>
    </r>
    <r>
      <rPr>
        <sz val="11"/>
        <color theme="1"/>
        <rFont val="Times New Roman"/>
        <family val="1"/>
      </rPr>
      <t>gtgtggaccggtgctgagtccacctccggggctgggacgcggccggaggctcacagggacaggtactcgacccgcggggccgacgcggccgagggcagcaggggttgagatgggctgcgagagt</t>
    </r>
  </si>
  <si>
    <t xml:space="preserve">chr19 55115709-55115774 </t>
  </si>
  <si>
    <t>GTCCCCTCCACCCCACAGT</t>
  </si>
  <si>
    <t>AGACCCAATATCAGGAGACT</t>
  </si>
  <si>
    <t>TGGGACCACCTTATATTCCC</t>
  </si>
  <si>
    <t>CATCGTAAGCAAACCTTAGA</t>
  </si>
  <si>
    <r>
      <t>TGGGACCACCTTATATTCCCAGGGCCGGTTAATGTGGCTCTGGTTCTGGGTACTTTTATC</t>
    </r>
    <r>
      <rPr>
        <u/>
        <sz val="11"/>
        <color theme="1"/>
        <rFont val="Times New Roman"/>
        <family val="1"/>
      </rPr>
      <t>TGTCCCCTCCACCCCACAGT</t>
    </r>
    <r>
      <rPr>
        <sz val="11"/>
        <color rgb="FFFF0000"/>
        <rFont val="Times New Roman"/>
        <family val="1"/>
      </rPr>
      <t>GGG</t>
    </r>
    <r>
      <rPr>
        <sz val="11"/>
        <color theme="1"/>
        <rFont val="Times New Roman"/>
        <family val="1"/>
      </rPr>
      <t>GCCACTAGGGACAGGATTGGTGACAGAAAAGCCCCATCCTTAGGCCTCCTCCTT</t>
    </r>
    <r>
      <rPr>
        <sz val="11"/>
        <color rgb="FFFF0000"/>
        <rFont val="Times New Roman"/>
        <family val="1"/>
      </rPr>
      <t>CCT</t>
    </r>
    <r>
      <rPr>
        <u/>
        <sz val="11"/>
        <color theme="1"/>
        <rFont val="Times New Roman"/>
        <family val="1"/>
      </rPr>
      <t>AGTCTCCTGATATTGGGTCT</t>
    </r>
    <r>
      <rPr>
        <sz val="11"/>
        <color theme="1"/>
        <rFont val="Times New Roman"/>
        <family val="1"/>
      </rPr>
      <t>AACCCCCACCTCCTGTTAGGCAGATTCCTTATCTGGTGACACACCCCCATTTCCTGGAGCCATCTCTCTCCTTGCCAGAACCTCTAAGGTTTGCTTACGATG</t>
    </r>
  </si>
  <si>
    <t xml:space="preserve">chr19 55115709-55115754 </t>
  </si>
  <si>
    <t>GGGCCACTAGGGACAGGAT</t>
  </si>
  <si>
    <r>
      <t>TGGGACCACCTTATATTCCCAGGGCCGGTTAATGTGGCTCTGGTTCTGGGTACTTTTATCTGTCCCCTCCACCCCACAGTG</t>
    </r>
    <r>
      <rPr>
        <u/>
        <sz val="11"/>
        <color theme="1"/>
        <rFont val="Times New Roman"/>
        <family val="1"/>
      </rPr>
      <t>GGGCCACTAGGGACAGGAT</t>
    </r>
    <r>
      <rPr>
        <sz val="11"/>
        <color rgb="FFFF0000"/>
        <rFont val="Times New Roman"/>
        <family val="1"/>
      </rPr>
      <t>TGG</t>
    </r>
    <r>
      <rPr>
        <sz val="11"/>
        <color theme="1"/>
        <rFont val="Times New Roman"/>
        <family val="1"/>
      </rPr>
      <t>TGACAGAAAAGCCCCATCCTTAGGCCTCCTCCTT</t>
    </r>
    <r>
      <rPr>
        <sz val="11"/>
        <color rgb="FFFF0000"/>
        <rFont val="Times New Roman"/>
        <family val="1"/>
      </rPr>
      <t>CCT</t>
    </r>
    <r>
      <rPr>
        <u/>
        <sz val="11"/>
        <color theme="1"/>
        <rFont val="Times New Roman"/>
        <family val="1"/>
      </rPr>
      <t>AGTCTCCTGATATTGGGTCT</t>
    </r>
    <r>
      <rPr>
        <sz val="11"/>
        <color theme="1"/>
        <rFont val="Times New Roman"/>
        <family val="1"/>
      </rPr>
      <t>AACCCCCACCTCCTGTTAGGCAGATTCCTTATCTGGTGACACACCCCCATTTCCTGGAGCCATCTCTCTCCTTGCCAGAACCTCTAAGGTTTGCTTACGATG</t>
    </r>
  </si>
  <si>
    <t>hHBB#1</t>
    <phoneticPr fontId="2" type="noConversion"/>
  </si>
  <si>
    <t>chr11 5226911-5226975</t>
    <phoneticPr fontId="2" type="noConversion"/>
  </si>
  <si>
    <t>GGTATCAAGGTTACAAGAC</t>
  </si>
  <si>
    <t>CACGTTCACCTTGCCCCACA</t>
  </si>
  <si>
    <t>GGGTGGGAAAATAGACCAAT</t>
  </si>
  <si>
    <t>CAGAGCCATCTATTGCTTAC</t>
  </si>
  <si>
    <r>
      <t>GGGTGGGAAAATAGACCAATAGGCAGAGAGAGTCAGTGCCTATCAGAAACCCAAGAGTCTTCTCTGTCTCCACATGCCCAGTTTCTATTGGTCTCCTTAAA</t>
    </r>
    <r>
      <rPr>
        <sz val="11"/>
        <color rgb="FFFF0000"/>
        <rFont val="Times New Roman"/>
        <family val="1"/>
      </rPr>
      <t>CCT</t>
    </r>
    <r>
      <rPr>
        <u/>
        <sz val="11"/>
        <color theme="1"/>
        <rFont val="Times New Roman"/>
        <family val="1"/>
      </rPr>
      <t>GTCTTGTAACCTTGATACCA</t>
    </r>
    <r>
      <rPr>
        <sz val="11"/>
        <color theme="1"/>
        <rFont val="Times New Roman"/>
        <family val="1"/>
      </rPr>
      <t>ACCTGCCCAGGGCCTCACCACCAACTTCATC</t>
    </r>
    <r>
      <rPr>
        <u/>
        <sz val="11"/>
        <color theme="1"/>
        <rFont val="Times New Roman"/>
        <family val="1"/>
      </rPr>
      <t>CACGTTCACCTTGCCCC</t>
    </r>
    <r>
      <rPr>
        <sz val="11"/>
        <color theme="1"/>
        <rFont val="Times New Roman"/>
        <family val="1"/>
      </rPr>
      <t>ACA</t>
    </r>
    <r>
      <rPr>
        <sz val="11"/>
        <color rgb="FFFF0000"/>
        <rFont val="Times New Roman"/>
        <family val="1"/>
      </rPr>
      <t>GGG</t>
    </r>
    <r>
      <rPr>
        <sz val="11"/>
        <color theme="1"/>
        <rFont val="Times New Roman"/>
        <family val="1"/>
      </rPr>
      <t>CAGTAACGGCAGACTTCTCCTCAGGAGTCAGATGCACCATGGTGTCTGTTTGAGGTTGCTAGTGAACACAGTTGTGTCAGAAGCAAATGTAAGCAATAGATGGCTCTG</t>
    </r>
  </si>
  <si>
    <t>hHBB#2</t>
    <phoneticPr fontId="2" type="noConversion"/>
  </si>
  <si>
    <t>chr11 5226911-5227005</t>
    <phoneticPr fontId="2" type="noConversion"/>
  </si>
  <si>
    <t>CATGGTGCATCTGACTCCTG</t>
  </si>
  <si>
    <r>
      <t>GGGTGGGAAAATAGACCAATAGGCAGAGAGAGTCAGTGCCTATCAGAAACCCAAGAGTCTTCTCTGTCTCCACATGCCCAGTTTCTATTGGTCTCCTTAAA</t>
    </r>
    <r>
      <rPr>
        <sz val="11"/>
        <color rgb="FFFF0000"/>
        <rFont val="Times New Roman"/>
        <family val="1"/>
      </rPr>
      <t>CCT</t>
    </r>
    <r>
      <rPr>
        <u/>
        <sz val="11"/>
        <color theme="1"/>
        <rFont val="Times New Roman"/>
        <family val="1"/>
      </rPr>
      <t>GTCTTGTAACCTTGATACCA</t>
    </r>
    <r>
      <rPr>
        <sz val="11"/>
        <color theme="1"/>
        <rFont val="Times New Roman"/>
        <family val="1"/>
      </rPr>
      <t>ACCTGCCCAGGGCCTCACCACCAACTTCATCCACGTTCACCTTGCCCCACAGGGCAGTAACGGCAGACTTCT</t>
    </r>
    <r>
      <rPr>
        <sz val="11"/>
        <color rgb="FFFF0000"/>
        <rFont val="Times New Roman"/>
        <family val="1"/>
      </rPr>
      <t>CCT</t>
    </r>
    <r>
      <rPr>
        <u/>
        <sz val="11"/>
        <color theme="1"/>
        <rFont val="Times New Roman"/>
        <family val="1"/>
      </rPr>
      <t>CAGGAGTCAGATGCACCATG</t>
    </r>
    <r>
      <rPr>
        <sz val="11"/>
        <color theme="1"/>
        <rFont val="Times New Roman"/>
        <family val="1"/>
      </rPr>
      <t>GTGTCTGTTTGAGGTTGCTAGTGAACACAGTTGTGTCAGAAGCAAATGTAAGCAATAGATGGCTCTT</t>
    </r>
  </si>
  <si>
    <t>chr11 5226911-5227000</t>
    <phoneticPr fontId="2" type="noConversion"/>
  </si>
  <si>
    <t>GTAACGGCAGACTTCTCCTC</t>
  </si>
  <si>
    <r>
      <t>GGGTGGGAAAATAGACCAATAGGCAGAGAGAGTCAGTGCCTATCAGAAACCCAAGAGTCTTCTCTGTCTCCACATGCCCAGTTTCTATTGGTCTCCTTAAA</t>
    </r>
    <r>
      <rPr>
        <sz val="11"/>
        <color rgb="FFFF0000"/>
        <rFont val="Times New Roman"/>
        <family val="1"/>
      </rPr>
      <t>CCT</t>
    </r>
    <r>
      <rPr>
        <u/>
        <sz val="11"/>
        <color theme="1"/>
        <rFont val="Times New Roman"/>
        <family val="1"/>
      </rPr>
      <t>GTCTTGTAACCTTGATACCA</t>
    </r>
    <r>
      <rPr>
        <sz val="11"/>
        <color theme="1"/>
        <rFont val="Times New Roman"/>
        <family val="1"/>
      </rPr>
      <t>ACCTGCCCAGGGCCTCACCACCAACTTCATCCACGTTCACCTTGCCCCACAGGGCAG</t>
    </r>
    <r>
      <rPr>
        <u/>
        <sz val="11"/>
        <color theme="1"/>
        <rFont val="Times New Roman"/>
        <family val="1"/>
      </rPr>
      <t>TAACGGCAGACTTCTCCTC</t>
    </r>
    <r>
      <rPr>
        <sz val="11"/>
        <color rgb="FFFF0000"/>
        <rFont val="Times New Roman"/>
        <family val="1"/>
      </rPr>
      <t>AGG</t>
    </r>
    <r>
      <rPr>
        <sz val="11"/>
        <color theme="1"/>
        <rFont val="Times New Roman"/>
        <family val="1"/>
      </rPr>
      <t>AGTCAGATGCACCATGGTGTCTGTTTGAGGTTGCTAGTGAACACAGTTGTGTCAGAAGCAAATGTAAGCAATAGATGGCTCTG</t>
    </r>
  </si>
  <si>
    <t>hHBB#4</t>
    <phoneticPr fontId="2" type="noConversion"/>
  </si>
  <si>
    <t>chr11 5226879-5226975</t>
    <phoneticPr fontId="2" type="noConversion"/>
  </si>
  <si>
    <t>ACCAATAGAAACTGGGCATG</t>
  </si>
  <si>
    <r>
      <t>GGGTGGGAAAATAGACCAATAGGCAGAGAGAGTCAGTGCCTATCAGAAACCCAAGAGTCTTCTCTGTCT</t>
    </r>
    <r>
      <rPr>
        <sz val="11"/>
        <color rgb="FFFF0000"/>
        <rFont val="Times New Roman"/>
        <family val="1"/>
      </rPr>
      <t>CCA</t>
    </r>
    <r>
      <rPr>
        <u/>
        <sz val="11"/>
        <color theme="1"/>
        <rFont val="Times New Roman"/>
        <family val="1"/>
      </rPr>
      <t>CATGCCCAGTTTCTATTGGT</t>
    </r>
    <r>
      <rPr>
        <sz val="11"/>
        <color theme="1"/>
        <rFont val="Times New Roman"/>
        <family val="1"/>
      </rPr>
      <t>CTCCTTAAACCTGTCTTGTAACCTTGATACCAACCTGCCCAGGGCCTCACCACCAACTTCATC</t>
    </r>
    <r>
      <rPr>
        <u/>
        <sz val="11"/>
        <color theme="1"/>
        <rFont val="Times New Roman"/>
        <family val="1"/>
      </rPr>
      <t>CACGTTCACCTTGCCCCACA</t>
    </r>
    <r>
      <rPr>
        <sz val="11"/>
        <color rgb="FFFF0000"/>
        <rFont val="Times New Roman"/>
        <family val="1"/>
      </rPr>
      <t>GGG</t>
    </r>
    <r>
      <rPr>
        <sz val="11"/>
        <color theme="1"/>
        <rFont val="Times New Roman"/>
        <family val="1"/>
      </rPr>
      <t>CAGTAACGGCAGACTTCTCCTCAGGAGTCAGATGCACCATGGTGTCTGTTTGAGGTTGCTAGTGAACACAGTTGTGTCAGAAGCAAATGTAAGCAATAGATGGCTCTG</t>
    </r>
  </si>
  <si>
    <t>chr11 5226879--5227005</t>
    <phoneticPr fontId="2" type="noConversion"/>
  </si>
  <si>
    <r>
      <t>GGGTGGGAAAATAGACCAATAGGCAGAGAGAGTCAGTGCCTATCAGAAACCCAAGAGTCTTCTCTGTCT</t>
    </r>
    <r>
      <rPr>
        <sz val="11"/>
        <color rgb="FFFF0000"/>
        <rFont val="Times New Roman"/>
        <family val="1"/>
      </rPr>
      <t>CCA</t>
    </r>
    <r>
      <rPr>
        <u/>
        <sz val="11"/>
        <color theme="1"/>
        <rFont val="Times New Roman"/>
        <family val="1"/>
      </rPr>
      <t>CATGCCCAGTTTCTATTGGT</t>
    </r>
    <r>
      <rPr>
        <sz val="11"/>
        <color theme="1"/>
        <rFont val="Times New Roman"/>
        <family val="1"/>
      </rPr>
      <t>CTCCTTAAACCTGTCTTGTAACCTTGATACCAACCTGCCCAGGGCCTCACCACCAACTTCATCCACGTTCACCTTGCCCCACAGGGCAGTAACGGCAGACTTCT</t>
    </r>
    <r>
      <rPr>
        <sz val="11"/>
        <color rgb="FFFF0000"/>
        <rFont val="Times New Roman"/>
        <family val="1"/>
      </rPr>
      <t>CCT</t>
    </r>
    <r>
      <rPr>
        <u/>
        <sz val="11"/>
        <color theme="1"/>
        <rFont val="Times New Roman"/>
        <family val="1"/>
      </rPr>
      <t>CAGGAGTCAGATGCACCAT</t>
    </r>
    <r>
      <rPr>
        <sz val="11"/>
        <color theme="1"/>
        <rFont val="Times New Roman"/>
        <family val="1"/>
      </rPr>
      <t>GGTGTCTGTTTGAGGTTGCTAGTGAACACAGTTGTGTCAGAAGCAAATGTAAGCAATAGATGGCTCTG</t>
    </r>
  </si>
  <si>
    <t>hHBB#6</t>
    <phoneticPr fontId="2" type="noConversion"/>
  </si>
  <si>
    <t>chr11 5226879-5227000</t>
    <phoneticPr fontId="2" type="noConversion"/>
  </si>
  <si>
    <r>
      <t>GGGTGGGAAAATAGACCAATAGGCAGAGAGAGTCAGTGCCTATCAGAAACCCAAGAGTCTTCTCTGTCT</t>
    </r>
    <r>
      <rPr>
        <sz val="11"/>
        <color rgb="FFFF0000"/>
        <rFont val="Times New Roman"/>
        <family val="1"/>
      </rPr>
      <t>CCA</t>
    </r>
    <r>
      <rPr>
        <u/>
        <sz val="11"/>
        <color theme="1"/>
        <rFont val="Times New Roman"/>
        <family val="1"/>
      </rPr>
      <t>CATGCCCAGTTTCTATTGGT</t>
    </r>
    <r>
      <rPr>
        <sz val="11"/>
        <color theme="1"/>
        <rFont val="Times New Roman"/>
        <family val="1"/>
      </rPr>
      <t>CTCCTTAAACCTGTCTTGTAACCTTGATACCAACCTGCCCAGGGCCTCACCACCAACTTCATCCACGTTCACCTTGCCCCACAGGGCAG</t>
    </r>
    <r>
      <rPr>
        <u/>
        <sz val="11"/>
        <color theme="1"/>
        <rFont val="Times New Roman"/>
        <family val="1"/>
      </rPr>
      <t>TAACGGCAGACTTCTCCTC</t>
    </r>
    <r>
      <rPr>
        <sz val="11"/>
        <color rgb="FFFF0000"/>
        <rFont val="Times New Roman"/>
        <family val="1"/>
      </rPr>
      <t>AGG</t>
    </r>
    <r>
      <rPr>
        <sz val="11"/>
        <color theme="1"/>
        <rFont val="Times New Roman"/>
        <family val="1"/>
      </rPr>
      <t>AGTCAGATGCACCATGGTGTCTGTTTGAGGTTGCTAGTGAACACAGTTGTGTCAGAAGCAAATGTAAGCAATAGATGGCTCTG</t>
    </r>
  </si>
  <si>
    <t>hAAVS1#1</t>
    <phoneticPr fontId="1" type="noConversion"/>
  </si>
  <si>
    <t>W/C</t>
    <phoneticPr fontId="1" type="noConversion"/>
  </si>
  <si>
    <t>hAAVS1#2</t>
    <phoneticPr fontId="1" type="noConversion"/>
  </si>
  <si>
    <t>hATM#1</t>
    <phoneticPr fontId="1" type="noConversion"/>
  </si>
  <si>
    <t>hATM#2</t>
    <phoneticPr fontId="1" type="noConversion"/>
  </si>
  <si>
    <t>C/C</t>
    <phoneticPr fontId="1" type="noConversion"/>
  </si>
  <si>
    <t>hATM#3</t>
    <phoneticPr fontId="1" type="noConversion"/>
  </si>
  <si>
    <t>C/W</t>
    <phoneticPr fontId="1" type="noConversion"/>
  </si>
  <si>
    <t>hHBB#1</t>
    <phoneticPr fontId="1" type="noConversion"/>
  </si>
  <si>
    <t>hHBB#2</t>
    <phoneticPr fontId="1" type="noConversion"/>
  </si>
  <si>
    <t>hHBB#3</t>
    <phoneticPr fontId="1" type="noConversion"/>
  </si>
  <si>
    <t>hHBB#4</t>
    <phoneticPr fontId="1" type="noConversion"/>
  </si>
  <si>
    <t>hHBB#5</t>
    <phoneticPr fontId="1" type="noConversion"/>
  </si>
  <si>
    <t>hHBB#6</t>
    <phoneticPr fontId="1" type="noConversion"/>
  </si>
  <si>
    <t>W/W</t>
    <phoneticPr fontId="1" type="noConversion"/>
  </si>
  <si>
    <t>hHPRT#11</t>
    <phoneticPr fontId="1" type="noConversion"/>
  </si>
  <si>
    <t>hHPRT#12</t>
    <phoneticPr fontId="1" type="noConversion"/>
  </si>
  <si>
    <t>mArtemis</t>
    <phoneticPr fontId="1" type="noConversion"/>
  </si>
  <si>
    <t>mATM</t>
    <phoneticPr fontId="1" type="noConversion"/>
  </si>
  <si>
    <t>mATR</t>
    <phoneticPr fontId="1" type="noConversion"/>
  </si>
  <si>
    <t>mCola1#6</t>
    <phoneticPr fontId="1" type="noConversion"/>
  </si>
  <si>
    <t>mKu80</t>
    <phoneticPr fontId="1" type="noConversion"/>
  </si>
  <si>
    <t>mMCM8</t>
    <phoneticPr fontId="1" type="noConversion"/>
  </si>
  <si>
    <t>mPOLQ#1</t>
    <phoneticPr fontId="1" type="noConversion"/>
  </si>
  <si>
    <t xml:space="preserve">mPOLQ#2 </t>
    <phoneticPr fontId="1" type="noConversion"/>
  </si>
  <si>
    <t xml:space="preserve">mPOLQ#3 </t>
    <phoneticPr fontId="1" type="noConversion"/>
  </si>
  <si>
    <t xml:space="preserve">mRad52#1 </t>
    <phoneticPr fontId="1" type="noConversion"/>
  </si>
  <si>
    <t>mRad52#2</t>
    <phoneticPr fontId="1" type="noConversion"/>
  </si>
  <si>
    <t>mRad52#3</t>
    <phoneticPr fontId="1" type="noConversion"/>
  </si>
  <si>
    <t>mRosa26#3</t>
    <phoneticPr fontId="1" type="noConversion"/>
  </si>
  <si>
    <t>msGEJ#3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</si>
</sst>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"/>
    <numFmt numFmtId="165" formatCode="0.000_ "/>
    <numFmt numFmtId="166" formatCode="0.000_);[Red]\(0.000\)"/>
    <numFmt numFmtId="167" formatCode="0_);[Red]\(0\)"/>
    <numFmt numFmtId="168" formatCode="0.00_ "/>
  </numFmts>
  <fonts count="4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4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name val="Courier New"/>
      <family val="3"/>
    </font>
    <font>
      <u/>
      <sz val="14"/>
      <color rgb="FFFF0000"/>
      <name val="Courier New"/>
      <family val="3"/>
    </font>
    <font>
      <sz val="12"/>
      <color theme="1"/>
      <name val="Arial"/>
      <family val="2"/>
    </font>
    <font>
      <sz val="14"/>
      <color rgb="FFFF0000"/>
      <name val="Courier New"/>
      <family val="3"/>
    </font>
    <font>
      <sz val="12"/>
      <color rgb="FF0000FF"/>
      <name val="Times New Roman"/>
      <family val="1"/>
    </font>
    <font>
      <sz val="14"/>
      <color rgb="FF0000FF"/>
      <name val="Courier New"/>
      <family val="3"/>
    </font>
    <font>
      <sz val="14"/>
      <color theme="1"/>
      <name val="Courier New"/>
      <family val="3"/>
    </font>
    <font>
      <sz val="12"/>
      <color rgb="FF0070C0"/>
      <name val="Times New Roman"/>
      <family val="1"/>
    </font>
    <font>
      <sz val="12"/>
      <color rgb="FF3366FF"/>
      <name val="Times New Roman"/>
      <family val="1"/>
    </font>
    <font>
      <sz val="14"/>
      <color rgb="FF3366FF"/>
      <name val="Courier New"/>
      <family val="3"/>
    </font>
    <font>
      <sz val="12"/>
      <color rgb="FFFF0000"/>
      <name val="Times New Roman"/>
      <family val="1"/>
    </font>
    <font>
      <sz val="12"/>
      <color rgb="FF00B0F0"/>
      <name val="Times New Roman"/>
      <family val="1"/>
    </font>
    <font>
      <sz val="14"/>
      <color theme="1"/>
      <name val="Courier"/>
    </font>
    <font>
      <sz val="14"/>
      <color theme="1"/>
      <name val="Calibri"/>
      <family val="2"/>
      <scheme val="minor"/>
    </font>
    <font>
      <sz val="12"/>
      <color rgb="FF3366FF"/>
      <name val="Calibri"/>
      <family val="3"/>
      <charset val="134"/>
      <scheme val="minor"/>
    </font>
    <font>
      <sz val="14"/>
      <color rgb="FF0070C0"/>
      <name val="Courier New"/>
      <family val="3"/>
    </font>
    <font>
      <sz val="12"/>
      <color theme="1"/>
      <name val="Courier New"/>
      <family val="3"/>
    </font>
    <font>
      <sz val="12"/>
      <color rgb="FF0000FF"/>
      <name val="Courier New"/>
      <family val="3"/>
    </font>
    <font>
      <sz val="12"/>
      <color rgb="FFFF0000"/>
      <name val="Courier New"/>
      <family val="3"/>
    </font>
    <font>
      <sz val="12"/>
      <name val="Courier New"/>
      <family val="3"/>
    </font>
    <font>
      <sz val="14"/>
      <name val="Times New Roman"/>
      <family val="1"/>
    </font>
    <font>
      <sz val="11"/>
      <name val="Calibri"/>
      <family val="2"/>
      <scheme val="minor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u/>
      <sz val="11"/>
      <name val="Times New Roman"/>
      <family val="1"/>
    </font>
    <font>
      <u/>
      <sz val="11"/>
      <color theme="1"/>
      <name val="Times New Roman"/>
      <family val="1"/>
    </font>
    <font>
      <sz val="11"/>
      <color indexed="8"/>
      <name val="Times New Roman"/>
      <family val="1"/>
    </font>
    <font>
      <sz val="12"/>
      <color rgb="FF22222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623">
    <xf numFmtId="0" fontId="0" fillId="0" borderId="0"/>
    <xf numFmtId="0" fontId="5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" fillId="0" borderId="0">
      <alignment vertical="center"/>
    </xf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168">
    <xf numFmtId="0" fontId="0" fillId="0" borderId="0" xfId="0"/>
    <xf numFmtId="0" fontId="3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/>
    </xf>
    <xf numFmtId="164" fontId="12" fillId="0" borderId="0" xfId="0" applyNumberFormat="1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164" fontId="3" fillId="0" borderId="0" xfId="0" applyNumberFormat="1" applyFont="1" applyFill="1" applyAlignment="1">
      <alignment horizontal="center"/>
    </xf>
    <xf numFmtId="0" fontId="12" fillId="0" borderId="0" xfId="0" applyFont="1" applyBorder="1"/>
    <xf numFmtId="0" fontId="15" fillId="0" borderId="0" xfId="0" applyFont="1" applyBorder="1" applyAlignment="1">
      <alignment horizontal="center"/>
    </xf>
    <xf numFmtId="167" fontId="15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6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166" fontId="12" fillId="0" borderId="0" xfId="0" applyNumberFormat="1" applyFont="1" applyBorder="1" applyAlignment="1">
      <alignment horizontal="right"/>
    </xf>
    <xf numFmtId="0" fontId="12" fillId="0" borderId="0" xfId="0" applyFont="1" applyBorder="1" applyAlignment="1">
      <alignment horizontal="right"/>
    </xf>
    <xf numFmtId="0" fontId="18" fillId="0" borderId="0" xfId="0" applyFont="1" applyBorder="1" applyAlignment="1">
      <alignment horizontal="right"/>
    </xf>
    <xf numFmtId="166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20" fillId="0" borderId="0" xfId="0" applyFont="1" applyBorder="1" applyAlignment="1">
      <alignment horizontal="center"/>
    </xf>
    <xf numFmtId="0" fontId="21" fillId="0" borderId="0" xfId="0" applyFont="1" applyBorder="1" applyAlignment="1">
      <alignment vertical="center"/>
    </xf>
    <xf numFmtId="0" fontId="20" fillId="0" borderId="0" xfId="0" applyFont="1" applyBorder="1" applyAlignment="1">
      <alignment horizontal="right" vertical="center"/>
    </xf>
    <xf numFmtId="166" fontId="20" fillId="0" borderId="0" xfId="0" applyNumberFormat="1" applyFont="1" applyBorder="1" applyAlignment="1">
      <alignment horizontal="right"/>
    </xf>
    <xf numFmtId="0" fontId="20" fillId="0" borderId="0" xfId="0" applyFont="1" applyBorder="1" applyAlignment="1">
      <alignment horizontal="right"/>
    </xf>
    <xf numFmtId="0" fontId="20" fillId="0" borderId="0" xfId="0" applyFont="1" applyBorder="1"/>
    <xf numFmtId="0" fontId="22" fillId="0" borderId="0" xfId="0" applyFont="1" applyBorder="1" applyAlignment="1">
      <alignment vertical="center"/>
    </xf>
    <xf numFmtId="0" fontId="12" fillId="0" borderId="0" xfId="0" applyFont="1" applyBorder="1" applyAlignment="1">
      <alignment horizontal="right" vertical="center"/>
    </xf>
    <xf numFmtId="0" fontId="22" fillId="0" borderId="0" xfId="0" applyFont="1" applyBorder="1"/>
    <xf numFmtId="0" fontId="22" fillId="0" borderId="0" xfId="0" applyFont="1" applyBorder="1" applyAlignment="1">
      <alignment vertical="center" shrinkToFit="1"/>
    </xf>
    <xf numFmtId="0" fontId="12" fillId="0" borderId="0" xfId="0" applyFont="1" applyBorder="1" applyAlignment="1">
      <alignment horizontal="right" vertical="center" shrinkToFit="1"/>
    </xf>
    <xf numFmtId="0" fontId="21" fillId="0" borderId="0" xfId="0" applyFont="1" applyBorder="1"/>
    <xf numFmtId="0" fontId="3" fillId="0" borderId="0" xfId="0" applyFont="1" applyBorder="1"/>
    <xf numFmtId="0" fontId="18" fillId="0" borderId="0" xfId="0" applyFont="1" applyBorder="1" applyAlignment="1">
      <alignment horizontal="right" vertical="center"/>
    </xf>
    <xf numFmtId="0" fontId="22" fillId="0" borderId="0" xfId="0" applyFont="1" applyBorder="1" applyAlignment="1">
      <alignment horizontal="left" vertical="center"/>
    </xf>
    <xf numFmtId="166" fontId="12" fillId="0" borderId="0" xfId="0" applyNumberFormat="1" applyFont="1" applyBorder="1" applyAlignment="1">
      <alignment horizontal="right" vertical="center"/>
    </xf>
    <xf numFmtId="0" fontId="12" fillId="0" borderId="0" xfId="0" applyNumberFormat="1" applyFont="1" applyBorder="1" applyAlignment="1">
      <alignment horizontal="right"/>
    </xf>
    <xf numFmtId="0" fontId="12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left" vertical="center"/>
    </xf>
    <xf numFmtId="166" fontId="12" fillId="0" borderId="0" xfId="0" applyNumberFormat="1" applyFont="1" applyBorder="1"/>
    <xf numFmtId="0" fontId="23" fillId="0" borderId="0" xfId="0" applyFont="1" applyBorder="1" applyAlignment="1">
      <alignment horizontal="right" vertical="center"/>
    </xf>
    <xf numFmtId="49" fontId="12" fillId="0" borderId="0" xfId="0" applyNumberFormat="1" applyFont="1" applyBorder="1" applyAlignment="1">
      <alignment horizontal="right"/>
    </xf>
    <xf numFmtId="167" fontId="12" fillId="0" borderId="0" xfId="0" applyNumberFormat="1" applyFont="1" applyBorder="1" applyAlignment="1">
      <alignment horizontal="right"/>
    </xf>
    <xf numFmtId="167" fontId="4" fillId="0" borderId="0" xfId="0" applyNumberFormat="1" applyFont="1" applyBorder="1"/>
    <xf numFmtId="0" fontId="24" fillId="0" borderId="0" xfId="0" applyFont="1" applyBorder="1"/>
    <xf numFmtId="0" fontId="25" fillId="0" borderId="0" xfId="0" applyFont="1" applyBorder="1"/>
    <xf numFmtId="0" fontId="24" fillId="0" borderId="0" xfId="0" applyFont="1" applyBorder="1" applyAlignment="1">
      <alignment horizontal="right" vertical="center"/>
    </xf>
    <xf numFmtId="166" fontId="24" fillId="0" borderId="0" xfId="0" applyNumberFormat="1" applyFont="1" applyBorder="1"/>
    <xf numFmtId="0" fontId="24" fillId="0" borderId="0" xfId="0" applyFont="1" applyBorder="1" applyAlignment="1">
      <alignment vertical="center"/>
    </xf>
    <xf numFmtId="167" fontId="24" fillId="0" borderId="0" xfId="0" applyNumberFormat="1" applyFont="1" applyBorder="1"/>
    <xf numFmtId="0" fontId="24" fillId="0" borderId="0" xfId="0" applyFont="1" applyBorder="1" applyAlignment="1">
      <alignment horizontal="right"/>
    </xf>
    <xf numFmtId="0" fontId="12" fillId="0" borderId="0" xfId="0" applyFont="1" applyBorder="1" applyAlignment="1">
      <alignment vertical="center"/>
    </xf>
    <xf numFmtId="167" fontId="12" fillId="0" borderId="0" xfId="0" applyNumberFormat="1" applyFont="1" applyBorder="1"/>
    <xf numFmtId="168" fontId="24" fillId="0" borderId="0" xfId="0" applyNumberFormat="1" applyFont="1" applyBorder="1"/>
    <xf numFmtId="0" fontId="24" fillId="0" borderId="0" xfId="0" applyFont="1" applyBorder="1" applyAlignment="1">
      <alignment horizontal="center"/>
    </xf>
    <xf numFmtId="167" fontId="24" fillId="0" borderId="0" xfId="0" applyNumberFormat="1" applyFont="1" applyBorder="1" applyAlignment="1">
      <alignment vertical="center"/>
    </xf>
    <xf numFmtId="167" fontId="12" fillId="0" borderId="0" xfId="0" applyNumberFormat="1" applyFont="1" applyBorder="1" applyAlignment="1">
      <alignment vertical="center"/>
    </xf>
    <xf numFmtId="167" fontId="0" fillId="0" borderId="0" xfId="0" applyNumberFormat="1" applyFont="1" applyBorder="1" applyAlignment="1">
      <alignment vertical="center"/>
    </xf>
    <xf numFmtId="167" fontId="0" fillId="0" borderId="0" xfId="0" applyNumberFormat="1" applyBorder="1" applyAlignment="1">
      <alignment vertical="center"/>
    </xf>
    <xf numFmtId="167" fontId="0" fillId="0" borderId="0" xfId="0" applyNumberFormat="1" applyBorder="1"/>
    <xf numFmtId="0" fontId="19" fillId="0" borderId="0" xfId="0" applyNumberFormat="1" applyFont="1" applyBorder="1" applyAlignment="1">
      <alignment vertical="center"/>
    </xf>
    <xf numFmtId="0" fontId="26" fillId="0" borderId="0" xfId="0" applyNumberFormat="1" applyFont="1" applyBorder="1" applyAlignment="1">
      <alignment horizontal="right" vertical="center"/>
    </xf>
    <xf numFmtId="0" fontId="27" fillId="0" borderId="0" xfId="0" applyFont="1" applyBorder="1"/>
    <xf numFmtId="0" fontId="27" fillId="0" borderId="0" xfId="0" applyFont="1" applyBorder="1" applyAlignment="1">
      <alignment horizontal="right" vertical="center"/>
    </xf>
    <xf numFmtId="166" fontId="27" fillId="0" borderId="0" xfId="0" applyNumberFormat="1" applyFont="1" applyBorder="1"/>
    <xf numFmtId="0" fontId="28" fillId="0" borderId="0" xfId="0" applyFont="1" applyBorder="1"/>
    <xf numFmtId="164" fontId="24" fillId="0" borderId="0" xfId="0" applyNumberFormat="1" applyFont="1" applyBorder="1"/>
    <xf numFmtId="164" fontId="12" fillId="0" borderId="0" xfId="0" applyNumberFormat="1" applyFont="1" applyBorder="1"/>
    <xf numFmtId="0" fontId="19" fillId="0" borderId="0" xfId="0" applyFont="1" applyBorder="1" applyAlignment="1">
      <alignment vertical="center"/>
    </xf>
    <xf numFmtId="0" fontId="29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0" fontId="30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8" fillId="0" borderId="0" xfId="0" applyFont="1" applyBorder="1"/>
    <xf numFmtId="165" fontId="12" fillId="0" borderId="0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  <xf numFmtId="165" fontId="22" fillId="0" borderId="0" xfId="0" applyNumberFormat="1" applyFont="1" applyBorder="1" applyAlignment="1">
      <alignment vertical="center"/>
    </xf>
    <xf numFmtId="0" fontId="12" fillId="0" borderId="0" xfId="0" applyFont="1" applyBorder="1" applyAlignment="1">
      <alignment horizontal="center"/>
    </xf>
    <xf numFmtId="0" fontId="0" fillId="0" borderId="0" xfId="0" applyFont="1" applyAlignment="1">
      <alignment vertical="center"/>
    </xf>
    <xf numFmtId="0" fontId="31" fillId="0" borderId="0" xfId="0" applyFont="1" applyBorder="1" applyAlignment="1">
      <alignment horizontal="left" vertical="center"/>
    </xf>
    <xf numFmtId="0" fontId="22" fillId="0" borderId="0" xfId="0" applyFont="1"/>
    <xf numFmtId="0" fontId="22" fillId="0" borderId="0" xfId="0" applyNumberFormat="1" applyFont="1" applyAlignment="1">
      <alignment vertical="center"/>
    </xf>
    <xf numFmtId="0" fontId="12" fillId="0" borderId="0" xfId="0" applyFont="1"/>
    <xf numFmtId="0" fontId="14" fillId="0" borderId="0" xfId="0" applyFont="1"/>
    <xf numFmtId="0" fontId="21" fillId="0" borderId="0" xfId="0" applyNumberFormat="1" applyFont="1" applyAlignment="1">
      <alignment vertical="center"/>
    </xf>
    <xf numFmtId="165" fontId="12" fillId="0" borderId="0" xfId="0" applyNumberFormat="1" applyFont="1"/>
    <xf numFmtId="0" fontId="12" fillId="0" borderId="0" xfId="0" applyFont="1" applyAlignment="1">
      <alignment horizontal="right"/>
    </xf>
    <xf numFmtId="168" fontId="12" fillId="0" borderId="0" xfId="0" applyNumberFormat="1" applyFont="1"/>
    <xf numFmtId="0" fontId="22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1" fillId="0" borderId="0" xfId="0" applyFont="1" applyFill="1" applyAlignment="1">
      <alignment horizontal="left"/>
    </xf>
    <xf numFmtId="0" fontId="12" fillId="0" borderId="0" xfId="0" applyFont="1" applyFill="1"/>
    <xf numFmtId="0" fontId="32" fillId="0" borderId="0" xfId="0" applyFont="1"/>
    <xf numFmtId="0" fontId="33" fillId="0" borderId="0" xfId="0" applyFont="1"/>
    <xf numFmtId="0" fontId="35" fillId="0" borderId="0" xfId="0" applyFont="1" applyBorder="1" applyAlignment="1">
      <alignment horizontal="right" vertical="center"/>
    </xf>
    <xf numFmtId="165" fontId="32" fillId="0" borderId="0" xfId="0" applyNumberFormat="1" applyFont="1"/>
    <xf numFmtId="0" fontId="32" fillId="0" borderId="0" xfId="0" applyFont="1" applyAlignment="1">
      <alignment horizontal="right"/>
    </xf>
    <xf numFmtId="0" fontId="15" fillId="0" borderId="0" xfId="0" applyFont="1" applyFill="1" applyBorder="1" applyAlignment="1">
      <alignment horizontal="center"/>
    </xf>
    <xf numFmtId="166" fontId="15" fillId="0" borderId="0" xfId="0" applyNumberFormat="1" applyFont="1" applyAlignment="1">
      <alignment horizontal="right"/>
    </xf>
    <xf numFmtId="0" fontId="15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center"/>
    </xf>
    <xf numFmtId="0" fontId="12" fillId="0" borderId="0" xfId="1" applyFont="1" applyFill="1" applyBorder="1" applyAlignment="1">
      <alignment horizontal="center"/>
    </xf>
    <xf numFmtId="0" fontId="12" fillId="0" borderId="0" xfId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37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166" fontId="3" fillId="0" borderId="0" xfId="0" applyNumberFormat="1" applyFont="1" applyFill="1" applyBorder="1" applyAlignment="1">
      <alignment horizontal="center"/>
    </xf>
    <xf numFmtId="166" fontId="3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horizontal="center"/>
    </xf>
    <xf numFmtId="0" fontId="12" fillId="0" borderId="0" xfId="0" applyFont="1" applyAlignment="1">
      <alignment horizontal="right" vertical="center"/>
    </xf>
    <xf numFmtId="0" fontId="12" fillId="0" borderId="0" xfId="0" applyFont="1" applyFill="1" applyBorder="1"/>
    <xf numFmtId="0" fontId="8" fillId="0" borderId="0" xfId="0" applyFont="1" applyFill="1" applyBorder="1" applyAlignment="1">
      <alignment horizontal="left"/>
    </xf>
    <xf numFmtId="0" fontId="15" fillId="0" borderId="0" xfId="0" applyFont="1" applyFill="1" applyBorder="1"/>
    <xf numFmtId="0" fontId="3" fillId="0" borderId="0" xfId="0" applyFont="1" applyBorder="1" applyAlignment="1"/>
    <xf numFmtId="0" fontId="38" fillId="0" borderId="0" xfId="0" applyFont="1" applyFill="1" applyBorder="1" applyAlignment="1">
      <alignment horizontal="left"/>
    </xf>
    <xf numFmtId="0" fontId="39" fillId="0" borderId="0" xfId="0" applyFont="1" applyFill="1" applyBorder="1"/>
    <xf numFmtId="0" fontId="12" fillId="0" borderId="0" xfId="0" applyFont="1" applyBorder="1" applyAlignment="1"/>
    <xf numFmtId="0" fontId="39" fillId="0" borderId="0" xfId="0" applyFont="1"/>
    <xf numFmtId="0" fontId="39" fillId="0" borderId="0" xfId="0" applyFont="1" applyFill="1" applyBorder="1" applyAlignment="1">
      <alignment horizontal="left"/>
    </xf>
    <xf numFmtId="0" fontId="38" fillId="0" borderId="0" xfId="1" applyFont="1" applyFill="1" applyBorder="1" applyAlignment="1">
      <alignment horizontal="left"/>
    </xf>
    <xf numFmtId="0" fontId="3" fillId="0" borderId="0" xfId="0" applyFont="1" applyFill="1" applyBorder="1" applyAlignment="1"/>
    <xf numFmtId="0" fontId="12" fillId="0" borderId="0" xfId="0" applyFont="1" applyFill="1" applyBorder="1" applyAlignment="1"/>
    <xf numFmtId="0" fontId="3" fillId="0" borderId="0" xfId="0" applyFont="1" applyBorder="1" applyAlignment="1">
      <alignment vertical="center"/>
    </xf>
    <xf numFmtId="0" fontId="38" fillId="0" borderId="0" xfId="0" applyFont="1" applyFill="1" applyBorder="1" applyAlignment="1">
      <alignment horizontal="left" vertical="center"/>
    </xf>
    <xf numFmtId="0" fontId="43" fillId="0" borderId="0" xfId="0" applyFont="1" applyFill="1" applyBorder="1" applyAlignment="1" applyProtection="1">
      <alignment horizontal="left" vertical="center"/>
      <protection locked="0"/>
    </xf>
    <xf numFmtId="0" fontId="39" fillId="0" borderId="0" xfId="0" applyFont="1" applyFill="1" applyBorder="1" applyAlignment="1" applyProtection="1">
      <alignment horizontal="left" vertical="center"/>
      <protection locked="0"/>
    </xf>
    <xf numFmtId="0" fontId="39" fillId="0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left" vertical="center"/>
    </xf>
    <xf numFmtId="0" fontId="39" fillId="2" borderId="0" xfId="0" applyFont="1" applyFill="1" applyBorder="1" applyAlignment="1">
      <alignment horizontal="left" vertical="center"/>
    </xf>
    <xf numFmtId="0" fontId="12" fillId="2" borderId="0" xfId="0" applyFont="1" applyFill="1" applyBorder="1"/>
    <xf numFmtId="0" fontId="12" fillId="0" borderId="0" xfId="0" applyFont="1" applyAlignment="1"/>
    <xf numFmtId="0" fontId="26" fillId="0" borderId="0" xfId="0" applyFont="1" applyFill="1" applyBorder="1"/>
    <xf numFmtId="0" fontId="40" fillId="0" borderId="0" xfId="0" applyFont="1" applyFill="1" applyBorder="1" applyAlignment="1">
      <alignment horizontal="left"/>
    </xf>
    <xf numFmtId="0" fontId="44" fillId="0" borderId="0" xfId="0" applyFont="1"/>
    <xf numFmtId="0" fontId="3" fillId="0" borderId="0" xfId="0" applyFont="1" applyFill="1" applyBorder="1" applyAlignment="1">
      <alignment horizontal="left"/>
    </xf>
    <xf numFmtId="0" fontId="39" fillId="0" borderId="0" xfId="0" applyFont="1" applyAlignment="1">
      <alignment horizontal="left"/>
    </xf>
    <xf numFmtId="0" fontId="20" fillId="0" borderId="0" xfId="0" applyFont="1"/>
    <xf numFmtId="0" fontId="11" fillId="0" borderId="0" xfId="0" applyFont="1" applyFill="1" applyAlignment="1">
      <alignment horizontal="left"/>
    </xf>
    <xf numFmtId="0" fontId="13" fillId="0" borderId="0" xfId="0" applyFont="1" applyBorder="1"/>
    <xf numFmtId="0" fontId="8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166" fontId="15" fillId="0" borderId="0" xfId="0" applyNumberFormat="1" applyFont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left"/>
    </xf>
    <xf numFmtId="0" fontId="36" fillId="0" borderId="0" xfId="0" applyFont="1" applyFill="1" applyBorder="1" applyAlignment="1">
      <alignment horizontal="left"/>
    </xf>
    <xf numFmtId="0" fontId="12" fillId="0" borderId="0" xfId="0" applyFont="1" applyFill="1" applyAlignment="1">
      <alignment horizontal="center" vertical="center"/>
    </xf>
  </cellXfs>
  <cellStyles count="623"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Normal" xfId="0" builtinId="0"/>
    <cellStyle name="已访问的超链接 10" xfId="20"/>
    <cellStyle name="已访问的超链接 11" xfId="22"/>
    <cellStyle name="已访问的超链接 12" xfId="24"/>
    <cellStyle name="已访问的超链接 13" xfId="26"/>
    <cellStyle name="已访问的超链接 14" xfId="28"/>
    <cellStyle name="已访问的超链接 15" xfId="30"/>
    <cellStyle name="已访问的超链接 2" xfId="3"/>
    <cellStyle name="已访问的超链接 3" xfId="5"/>
    <cellStyle name="已访问的超链接 4" xfId="7"/>
    <cellStyle name="已访问的超链接 5" xfId="9"/>
    <cellStyle name="已访问的超链接 6" xfId="11"/>
    <cellStyle name="已访问的超链接 7" xfId="13"/>
    <cellStyle name="已访问的超链接 8" xfId="15"/>
    <cellStyle name="已访问的超链接 9" xfId="18"/>
    <cellStyle name="常规 2" xfId="16"/>
    <cellStyle name="常规 3" xfId="1"/>
    <cellStyle name="超链接 10" xfId="19"/>
    <cellStyle name="超链接 11" xfId="21"/>
    <cellStyle name="超链接 12" xfId="23"/>
    <cellStyle name="超链接 13" xfId="25"/>
    <cellStyle name="超链接 14" xfId="27"/>
    <cellStyle name="超链接 15" xfId="29"/>
    <cellStyle name="超链接 2" xfId="2"/>
    <cellStyle name="超链接 3" xfId="4"/>
    <cellStyle name="超链接 4" xfId="6"/>
    <cellStyle name="超链接 5" xfId="8"/>
    <cellStyle name="超链接 6" xfId="10"/>
    <cellStyle name="超链接 7" xfId="12"/>
    <cellStyle name="超链接 8" xfId="14"/>
    <cellStyle name="超链接 9" xfId="17"/>
  </cellStyles>
  <dxfs count="0"/>
  <tableStyles count="0" defaultTableStyle="TableStyleMedium2" defaultPivotStyle="PivotStyleMedium9"/>
  <colors>
    <mruColors>
      <color rgb="FF820082"/>
      <color rgb="FF430043"/>
      <color rgb="FFA100A1"/>
      <color rgb="FFDB0000"/>
      <color rgb="FF009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tabSelected="1" workbookViewId="0">
      <pane ySplit="2" topLeftCell="A3" activePane="bottomLeft" state="frozen"/>
      <selection pane="bottomLeft" activeCell="W18" sqref="W18"/>
    </sheetView>
  </sheetViews>
  <sheetFormatPr baseColWidth="10" defaultColWidth="9" defaultRowHeight="15" x14ac:dyDescent="0"/>
  <cols>
    <col min="1" max="1" width="9" style="1"/>
    <col min="2" max="2" width="16" style="1" customWidth="1"/>
    <col min="3" max="5" width="11.1640625" style="1" customWidth="1"/>
    <col min="6" max="16" width="11" style="1" customWidth="1"/>
    <col min="17" max="17" width="12.5" style="1" customWidth="1"/>
    <col min="18" max="18" width="25.5" style="1" customWidth="1"/>
    <col min="19" max="16384" width="9" style="1"/>
  </cols>
  <sheetData>
    <row r="1" spans="1:19" ht="16">
      <c r="A1" s="157" t="s">
        <v>62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</row>
    <row r="2" spans="1:19" s="2" customFormat="1">
      <c r="A2" s="2" t="s">
        <v>65</v>
      </c>
      <c r="B2" s="2" t="s">
        <v>60</v>
      </c>
      <c r="C2" s="2" t="s">
        <v>0</v>
      </c>
      <c r="D2" s="2" t="s">
        <v>1</v>
      </c>
      <c r="E2" s="2" t="s">
        <v>63</v>
      </c>
      <c r="F2" s="2" t="s">
        <v>2</v>
      </c>
      <c r="G2" s="2" t="s">
        <v>67</v>
      </c>
      <c r="H2" s="2" t="s">
        <v>68</v>
      </c>
      <c r="I2" s="2" t="s">
        <v>69</v>
      </c>
      <c r="J2" s="2" t="s">
        <v>57</v>
      </c>
      <c r="K2" s="2" t="s">
        <v>58</v>
      </c>
      <c r="L2" s="2" t="s">
        <v>66</v>
      </c>
      <c r="M2" s="2" t="s">
        <v>3</v>
      </c>
      <c r="N2" s="2" t="s">
        <v>70</v>
      </c>
      <c r="O2" s="2" t="s">
        <v>71</v>
      </c>
      <c r="P2" s="2" t="s">
        <v>72</v>
      </c>
      <c r="Q2" s="2" t="s">
        <v>64</v>
      </c>
      <c r="R2" s="2" t="s">
        <v>73</v>
      </c>
    </row>
    <row r="3" spans="1:19" s="3" customFormat="1" ht="15" customHeight="1">
      <c r="A3" s="3">
        <v>1</v>
      </c>
      <c r="B3" s="8" t="s">
        <v>1181</v>
      </c>
      <c r="C3" s="1">
        <v>66</v>
      </c>
      <c r="D3" s="1" t="s">
        <v>1182</v>
      </c>
      <c r="E3" s="1">
        <v>230936</v>
      </c>
      <c r="F3" s="1">
        <v>207796</v>
      </c>
      <c r="G3" s="8">
        <v>19248</v>
      </c>
      <c r="H3" s="8">
        <v>1293</v>
      </c>
      <c r="I3" s="8">
        <v>2599</v>
      </c>
      <c r="J3" s="1">
        <v>281614</v>
      </c>
      <c r="K3" s="1">
        <v>679416</v>
      </c>
      <c r="L3" s="13">
        <f t="shared" ref="L3:L66" si="0">J3*100/K3</f>
        <v>41.449421267676946</v>
      </c>
      <c r="M3" s="4">
        <f t="shared" ref="M3:M66" si="1">F3*100/E3</f>
        <v>89.979907853258041</v>
      </c>
      <c r="N3" s="4">
        <f t="shared" ref="N3:N66" si="2">G3*100/E3</f>
        <v>8.3347767346797372</v>
      </c>
      <c r="O3" s="4">
        <f t="shared" ref="O3:O66" si="3">H3*100/E3</f>
        <v>0.55989538227041258</v>
      </c>
      <c r="P3" s="4">
        <f t="shared" ref="P3:P66" si="4">I3*100/E3</f>
        <v>1.1254200297918038</v>
      </c>
      <c r="Q3" s="4">
        <f t="shared" ref="Q3:Q66" si="5">E3*100/J3</f>
        <v>82.0044458017002</v>
      </c>
      <c r="R3" s="3" t="s">
        <v>74</v>
      </c>
      <c r="S3"/>
    </row>
    <row r="4" spans="1:19" s="3" customFormat="1">
      <c r="A4" s="3">
        <f t="shared" ref="A4:A67" si="6">1+A3</f>
        <v>2</v>
      </c>
      <c r="B4" s="8" t="s">
        <v>1183</v>
      </c>
      <c r="C4" s="1">
        <v>46</v>
      </c>
      <c r="D4" s="1" t="s">
        <v>1182</v>
      </c>
      <c r="E4" s="1">
        <v>284802</v>
      </c>
      <c r="F4" s="1">
        <v>247984</v>
      </c>
      <c r="G4" s="8">
        <v>32250</v>
      </c>
      <c r="H4" s="8">
        <v>369</v>
      </c>
      <c r="I4" s="8">
        <v>4199</v>
      </c>
      <c r="J4" s="1">
        <v>339679</v>
      </c>
      <c r="K4" s="1">
        <v>571048</v>
      </c>
      <c r="L4" s="13">
        <f t="shared" si="0"/>
        <v>59.483440971687145</v>
      </c>
      <c r="M4" s="4">
        <f t="shared" si="1"/>
        <v>87.07242224422582</v>
      </c>
      <c r="N4" s="4">
        <f t="shared" si="2"/>
        <v>11.323656434996945</v>
      </c>
      <c r="O4" s="4">
        <f t="shared" si="3"/>
        <v>0.12956369688415109</v>
      </c>
      <c r="P4" s="4">
        <f t="shared" si="4"/>
        <v>1.4743576238930907</v>
      </c>
      <c r="Q4" s="4">
        <f t="shared" si="5"/>
        <v>83.8444531454697</v>
      </c>
      <c r="R4" s="3" t="s">
        <v>74</v>
      </c>
      <c r="S4"/>
    </row>
    <row r="5" spans="1:19" s="3" customFormat="1">
      <c r="A5" s="3">
        <f t="shared" si="6"/>
        <v>3</v>
      </c>
      <c r="B5" s="3" t="s">
        <v>1184</v>
      </c>
      <c r="C5" s="3">
        <v>92</v>
      </c>
      <c r="D5" s="3" t="s">
        <v>4</v>
      </c>
      <c r="E5" s="3">
        <v>453564</v>
      </c>
      <c r="F5" s="3">
        <v>39224</v>
      </c>
      <c r="G5" s="3">
        <v>36367</v>
      </c>
      <c r="H5" s="3">
        <v>372210</v>
      </c>
      <c r="I5" s="3">
        <v>5763</v>
      </c>
      <c r="J5" s="3">
        <v>510201</v>
      </c>
      <c r="K5" s="3">
        <v>869407</v>
      </c>
      <c r="L5" s="13">
        <f t="shared" si="0"/>
        <v>58.683792516048292</v>
      </c>
      <c r="M5" s="4">
        <f t="shared" si="1"/>
        <v>8.6479526593821383</v>
      </c>
      <c r="N5" s="4">
        <f t="shared" si="2"/>
        <v>8.0180525791288542</v>
      </c>
      <c r="O5" s="4">
        <f t="shared" si="3"/>
        <v>82.063391274439766</v>
      </c>
      <c r="P5" s="4">
        <f t="shared" si="4"/>
        <v>1.2706034870492366</v>
      </c>
      <c r="Q5" s="4">
        <f t="shared" si="5"/>
        <v>88.899080950448948</v>
      </c>
      <c r="R5" s="3" t="s">
        <v>76</v>
      </c>
      <c r="S5"/>
    </row>
    <row r="6" spans="1:19" s="3" customFormat="1">
      <c r="A6" s="3">
        <f t="shared" si="6"/>
        <v>4</v>
      </c>
      <c r="B6" s="1" t="s">
        <v>1185</v>
      </c>
      <c r="C6" s="1">
        <v>50</v>
      </c>
      <c r="D6" s="1" t="s">
        <v>1186</v>
      </c>
      <c r="E6" s="1">
        <v>2424</v>
      </c>
      <c r="F6" s="1">
        <v>1713</v>
      </c>
      <c r="G6" s="8">
        <v>444</v>
      </c>
      <c r="H6" s="8">
        <v>220</v>
      </c>
      <c r="I6" s="8">
        <v>47</v>
      </c>
      <c r="J6" s="1">
        <v>36727</v>
      </c>
      <c r="K6" s="1">
        <v>562617</v>
      </c>
      <c r="L6" s="13">
        <f t="shared" si="0"/>
        <v>6.5278866440224874</v>
      </c>
      <c r="M6" s="4">
        <f t="shared" si="1"/>
        <v>70.668316831683171</v>
      </c>
      <c r="N6" s="4">
        <f t="shared" si="2"/>
        <v>18.316831683168317</v>
      </c>
      <c r="O6" s="4">
        <f t="shared" si="3"/>
        <v>9.0759075907590763</v>
      </c>
      <c r="P6" s="4">
        <f t="shared" si="4"/>
        <v>1.938943894389439</v>
      </c>
      <c r="Q6" s="4">
        <f t="shared" si="5"/>
        <v>6.6000490102649279</v>
      </c>
      <c r="R6" s="3" t="s">
        <v>74</v>
      </c>
      <c r="S6"/>
    </row>
    <row r="7" spans="1:19" s="3" customFormat="1">
      <c r="A7" s="3">
        <f t="shared" si="6"/>
        <v>5</v>
      </c>
      <c r="B7" s="1" t="s">
        <v>1187</v>
      </c>
      <c r="C7" s="1">
        <v>64</v>
      </c>
      <c r="D7" s="1" t="s">
        <v>1188</v>
      </c>
      <c r="E7" s="167">
        <v>34282</v>
      </c>
      <c r="F7" s="167">
        <v>29910</v>
      </c>
      <c r="G7" s="8">
        <v>1032</v>
      </c>
      <c r="H7" s="8">
        <v>2554</v>
      </c>
      <c r="I7" s="8">
        <v>786</v>
      </c>
      <c r="J7" s="1">
        <v>45537</v>
      </c>
      <c r="K7" s="1">
        <v>426657</v>
      </c>
      <c r="L7" s="13">
        <f t="shared" si="0"/>
        <v>10.672976184616683</v>
      </c>
      <c r="M7" s="4">
        <f t="shared" si="1"/>
        <v>87.246951753106586</v>
      </c>
      <c r="N7" s="4">
        <f t="shared" si="2"/>
        <v>3.0103261186628552</v>
      </c>
      <c r="O7" s="4">
        <f t="shared" si="3"/>
        <v>7.4499737471559415</v>
      </c>
      <c r="P7" s="4">
        <f t="shared" si="4"/>
        <v>2.2927483810746163</v>
      </c>
      <c r="Q7" s="4">
        <f t="shared" si="5"/>
        <v>75.283835123086718</v>
      </c>
      <c r="R7" s="3" t="s">
        <v>74</v>
      </c>
      <c r="S7"/>
    </row>
    <row r="8" spans="1:19" s="3" customFormat="1">
      <c r="A8" s="3">
        <f t="shared" si="6"/>
        <v>6</v>
      </c>
      <c r="B8" s="1" t="s">
        <v>1189</v>
      </c>
      <c r="C8" s="1">
        <v>65</v>
      </c>
      <c r="D8" s="1" t="s">
        <v>1188</v>
      </c>
      <c r="E8" s="8">
        <v>364255</v>
      </c>
      <c r="F8" s="8">
        <v>14668</v>
      </c>
      <c r="G8" s="8">
        <v>26308</v>
      </c>
      <c r="H8" s="8">
        <v>295508</v>
      </c>
      <c r="I8" s="8">
        <v>27771</v>
      </c>
      <c r="J8" s="8">
        <v>542093</v>
      </c>
      <c r="K8" s="8">
        <v>965498</v>
      </c>
      <c r="L8" s="13">
        <f t="shared" si="0"/>
        <v>56.146465347416566</v>
      </c>
      <c r="M8" s="4">
        <f t="shared" si="1"/>
        <v>4.0268493225899435</v>
      </c>
      <c r="N8" s="4">
        <f t="shared" si="2"/>
        <v>7.2224128701047343</v>
      </c>
      <c r="O8" s="4">
        <f t="shared" si="3"/>
        <v>81.126683230154697</v>
      </c>
      <c r="P8" s="4">
        <f t="shared" si="4"/>
        <v>7.6240545771506225</v>
      </c>
      <c r="Q8" s="4">
        <f t="shared" si="5"/>
        <v>67.19418992682067</v>
      </c>
      <c r="R8" s="3" t="s">
        <v>74</v>
      </c>
      <c r="S8"/>
    </row>
    <row r="9" spans="1:19" s="3" customFormat="1">
      <c r="A9" s="3">
        <f t="shared" si="6"/>
        <v>7</v>
      </c>
      <c r="B9" s="1" t="s">
        <v>1190</v>
      </c>
      <c r="C9" s="1">
        <v>95</v>
      </c>
      <c r="D9" s="1" t="s">
        <v>1186</v>
      </c>
      <c r="E9" s="8">
        <v>233694</v>
      </c>
      <c r="F9" s="8">
        <v>78486</v>
      </c>
      <c r="G9" s="8">
        <v>21472</v>
      </c>
      <c r="H9" s="8">
        <v>125121</v>
      </c>
      <c r="I9" s="8">
        <v>8615</v>
      </c>
      <c r="J9" s="8">
        <v>337255</v>
      </c>
      <c r="K9" s="8">
        <v>844498</v>
      </c>
      <c r="L9" s="13">
        <f t="shared" si="0"/>
        <v>39.935559350051747</v>
      </c>
      <c r="M9" s="4">
        <f t="shared" si="1"/>
        <v>33.584944414490742</v>
      </c>
      <c r="N9" s="4">
        <f t="shared" si="2"/>
        <v>9.1880835622651844</v>
      </c>
      <c r="O9" s="4">
        <f t="shared" si="3"/>
        <v>53.540527356286425</v>
      </c>
      <c r="P9" s="4">
        <f t="shared" si="4"/>
        <v>3.6864446669576454</v>
      </c>
      <c r="Q9" s="4">
        <f t="shared" si="5"/>
        <v>69.292968228788311</v>
      </c>
      <c r="R9" s="3" t="s">
        <v>74</v>
      </c>
      <c r="S9"/>
    </row>
    <row r="10" spans="1:19" s="3" customFormat="1">
      <c r="A10" s="3">
        <f t="shared" si="6"/>
        <v>8</v>
      </c>
      <c r="B10" s="1" t="s">
        <v>1191</v>
      </c>
      <c r="C10" s="1">
        <v>90</v>
      </c>
      <c r="D10" s="1" t="s">
        <v>1188</v>
      </c>
      <c r="E10" s="8">
        <v>338933</v>
      </c>
      <c r="F10" s="8">
        <v>107536</v>
      </c>
      <c r="G10" s="8">
        <v>24848</v>
      </c>
      <c r="H10" s="8">
        <v>178448</v>
      </c>
      <c r="I10" s="8">
        <v>28101</v>
      </c>
      <c r="J10" s="8">
        <v>522760</v>
      </c>
      <c r="K10" s="8">
        <v>781372</v>
      </c>
      <c r="L10" s="13">
        <f t="shared" si="0"/>
        <v>66.902832453684027</v>
      </c>
      <c r="M10" s="4">
        <f t="shared" si="1"/>
        <v>31.727804610350717</v>
      </c>
      <c r="N10" s="4">
        <f t="shared" si="2"/>
        <v>7.3312424579489157</v>
      </c>
      <c r="O10" s="4">
        <f t="shared" si="3"/>
        <v>52.649933762720067</v>
      </c>
      <c r="P10" s="4">
        <f t="shared" si="4"/>
        <v>8.2910191689803003</v>
      </c>
      <c r="Q10" s="4">
        <f t="shared" si="5"/>
        <v>64.835297268344945</v>
      </c>
      <c r="R10" s="3" t="s">
        <v>74</v>
      </c>
      <c r="S10"/>
    </row>
    <row r="11" spans="1:19" s="3" customFormat="1">
      <c r="A11" s="3">
        <f t="shared" si="6"/>
        <v>9</v>
      </c>
      <c r="B11" s="1" t="s">
        <v>1192</v>
      </c>
      <c r="C11" s="1">
        <v>97</v>
      </c>
      <c r="D11" s="1" t="s">
        <v>1188</v>
      </c>
      <c r="E11" s="8">
        <v>528470</v>
      </c>
      <c r="F11" s="8">
        <v>25301</v>
      </c>
      <c r="G11" s="8">
        <v>12400</v>
      </c>
      <c r="H11" s="8">
        <v>461736</v>
      </c>
      <c r="I11" s="8">
        <v>29033</v>
      </c>
      <c r="J11" s="8">
        <v>612062</v>
      </c>
      <c r="K11" s="8">
        <v>1007600</v>
      </c>
      <c r="L11" s="13">
        <f t="shared" si="0"/>
        <v>60.744541484716159</v>
      </c>
      <c r="M11" s="4">
        <f t="shared" si="1"/>
        <v>4.7875943762181388</v>
      </c>
      <c r="N11" s="4">
        <f t="shared" si="2"/>
        <v>2.3463962003519594</v>
      </c>
      <c r="O11" s="4">
        <f t="shared" si="3"/>
        <v>87.372225481105829</v>
      </c>
      <c r="P11" s="4">
        <f t="shared" si="4"/>
        <v>5.4937839423240673</v>
      </c>
      <c r="Q11" s="4">
        <f t="shared" si="5"/>
        <v>86.342560067444154</v>
      </c>
      <c r="R11" s="3" t="s">
        <v>74</v>
      </c>
      <c r="S11"/>
    </row>
    <row r="12" spans="1:19" s="3" customFormat="1">
      <c r="A12" s="3">
        <f t="shared" si="6"/>
        <v>10</v>
      </c>
      <c r="B12" s="1" t="s">
        <v>1193</v>
      </c>
      <c r="C12" s="1">
        <v>127</v>
      </c>
      <c r="D12" s="1" t="s">
        <v>1186</v>
      </c>
      <c r="E12" s="8">
        <v>317717</v>
      </c>
      <c r="F12" s="8">
        <v>242520</v>
      </c>
      <c r="G12" s="8">
        <v>17158</v>
      </c>
      <c r="H12" s="8">
        <v>52869</v>
      </c>
      <c r="I12" s="8">
        <v>5170</v>
      </c>
      <c r="J12" s="8">
        <v>378709</v>
      </c>
      <c r="K12" s="8">
        <v>984198</v>
      </c>
      <c r="L12" s="13">
        <f t="shared" si="0"/>
        <v>38.478944277472621</v>
      </c>
      <c r="M12" s="4">
        <f t="shared" si="1"/>
        <v>76.332081695345224</v>
      </c>
      <c r="N12" s="4">
        <f t="shared" si="2"/>
        <v>5.4004035037470457</v>
      </c>
      <c r="O12" s="4">
        <f t="shared" si="3"/>
        <v>16.640280501200753</v>
      </c>
      <c r="P12" s="4">
        <f t="shared" si="4"/>
        <v>1.627234299706972</v>
      </c>
      <c r="Q12" s="4">
        <f t="shared" si="5"/>
        <v>83.894758244456824</v>
      </c>
      <c r="R12" s="3" t="s">
        <v>74</v>
      </c>
      <c r="S12"/>
    </row>
    <row r="13" spans="1:19" s="3" customFormat="1">
      <c r="A13" s="3">
        <f t="shared" si="6"/>
        <v>11</v>
      </c>
      <c r="B13" s="1" t="s">
        <v>1194</v>
      </c>
      <c r="C13" s="1">
        <v>122</v>
      </c>
      <c r="D13" s="1" t="s">
        <v>1188</v>
      </c>
      <c r="E13" s="8">
        <v>419382</v>
      </c>
      <c r="F13" s="8">
        <v>275605</v>
      </c>
      <c r="G13" s="8">
        <v>20996</v>
      </c>
      <c r="H13" s="8">
        <v>112637</v>
      </c>
      <c r="I13" s="8">
        <v>10144</v>
      </c>
      <c r="J13" s="8">
        <v>570241</v>
      </c>
      <c r="K13" s="8">
        <v>1032034</v>
      </c>
      <c r="L13" s="13">
        <f t="shared" si="0"/>
        <v>55.254090466011782</v>
      </c>
      <c r="M13" s="4">
        <f t="shared" si="1"/>
        <v>65.716935872307346</v>
      </c>
      <c r="N13" s="4">
        <f t="shared" si="2"/>
        <v>5.006414199941819</v>
      </c>
      <c r="O13" s="4">
        <f t="shared" si="3"/>
        <v>26.857852745229884</v>
      </c>
      <c r="P13" s="4">
        <f t="shared" si="4"/>
        <v>2.4187971825209473</v>
      </c>
      <c r="Q13" s="4">
        <f t="shared" si="5"/>
        <v>73.544694260847606</v>
      </c>
      <c r="R13" s="3" t="s">
        <v>74</v>
      </c>
      <c r="S13"/>
    </row>
    <row r="14" spans="1:19" s="3" customFormat="1">
      <c r="A14" s="3">
        <f t="shared" si="6"/>
        <v>12</v>
      </c>
      <c r="B14" s="3" t="s">
        <v>32</v>
      </c>
      <c r="C14" s="3">
        <v>33</v>
      </c>
      <c r="D14" s="3" t="s">
        <v>8</v>
      </c>
      <c r="E14" s="3">
        <f>SUM(F14:I14)</f>
        <v>74903</v>
      </c>
      <c r="F14" s="3">
        <v>60522</v>
      </c>
      <c r="G14" s="8">
        <v>12130</v>
      </c>
      <c r="H14" s="8">
        <v>513</v>
      </c>
      <c r="I14" s="8">
        <v>1738</v>
      </c>
      <c r="J14" s="3">
        <v>136667</v>
      </c>
      <c r="K14" s="3">
        <v>672413</v>
      </c>
      <c r="L14" s="13">
        <f t="shared" si="0"/>
        <v>20.324859870347538</v>
      </c>
      <c r="M14" s="4">
        <f t="shared" si="1"/>
        <v>80.800501982564114</v>
      </c>
      <c r="N14" s="4">
        <f t="shared" si="2"/>
        <v>16.194277932793078</v>
      </c>
      <c r="O14" s="4">
        <f t="shared" si="3"/>
        <v>0.68488578561606339</v>
      </c>
      <c r="P14" s="4">
        <f t="shared" si="4"/>
        <v>2.320334299026741</v>
      </c>
      <c r="Q14" s="4">
        <f t="shared" si="5"/>
        <v>54.806939495269525</v>
      </c>
      <c r="R14" s="3" t="s">
        <v>74</v>
      </c>
      <c r="S14"/>
    </row>
    <row r="15" spans="1:19" s="3" customFormat="1">
      <c r="A15" s="3">
        <f t="shared" si="6"/>
        <v>13</v>
      </c>
      <c r="B15" s="3" t="s">
        <v>41</v>
      </c>
      <c r="C15" s="3">
        <v>102</v>
      </c>
      <c r="D15" s="3" t="s">
        <v>1195</v>
      </c>
      <c r="E15" s="3">
        <f>SUM(F15:I15)</f>
        <v>28846</v>
      </c>
      <c r="F15" s="3">
        <v>19643</v>
      </c>
      <c r="G15" s="8">
        <v>6634</v>
      </c>
      <c r="H15" s="8">
        <v>1372</v>
      </c>
      <c r="I15" s="8">
        <v>1197</v>
      </c>
      <c r="J15" s="3">
        <v>97774</v>
      </c>
      <c r="K15" s="3">
        <v>837601</v>
      </c>
      <c r="L15" s="13">
        <f t="shared" si="0"/>
        <v>11.673099721705203</v>
      </c>
      <c r="M15" s="4">
        <f t="shared" si="1"/>
        <v>68.096096512514734</v>
      </c>
      <c r="N15" s="4">
        <f t="shared" si="2"/>
        <v>22.997989322609719</v>
      </c>
      <c r="O15" s="4">
        <f t="shared" si="3"/>
        <v>4.7562920335575125</v>
      </c>
      <c r="P15" s="4">
        <f t="shared" si="4"/>
        <v>4.1496221313180337</v>
      </c>
      <c r="Q15" s="4">
        <f t="shared" si="5"/>
        <v>29.502730787325874</v>
      </c>
      <c r="R15" s="3" t="s">
        <v>74</v>
      </c>
      <c r="S15"/>
    </row>
    <row r="16" spans="1:19" s="3" customFormat="1">
      <c r="A16" s="3">
        <f t="shared" si="6"/>
        <v>14</v>
      </c>
      <c r="B16" s="1" t="s">
        <v>1196</v>
      </c>
      <c r="C16" s="1">
        <v>37</v>
      </c>
      <c r="D16" s="1" t="s">
        <v>1182</v>
      </c>
      <c r="E16" s="1">
        <v>8545</v>
      </c>
      <c r="F16" s="1">
        <v>7456</v>
      </c>
      <c r="G16" s="8">
        <v>731</v>
      </c>
      <c r="H16" s="8">
        <v>184</v>
      </c>
      <c r="I16" s="8">
        <v>174</v>
      </c>
      <c r="J16" s="1">
        <v>26445</v>
      </c>
      <c r="K16" s="1">
        <v>140884</v>
      </c>
      <c r="L16" s="13">
        <f t="shared" si="0"/>
        <v>18.770761761449137</v>
      </c>
      <c r="M16" s="4">
        <f t="shared" si="1"/>
        <v>87.25570509069631</v>
      </c>
      <c r="N16" s="4">
        <f t="shared" si="2"/>
        <v>8.5547103569338798</v>
      </c>
      <c r="O16" s="4">
        <f t="shared" si="3"/>
        <v>2.1533060269163253</v>
      </c>
      <c r="P16" s="4">
        <f t="shared" si="4"/>
        <v>2.0362785254534814</v>
      </c>
      <c r="Q16" s="4">
        <f t="shared" si="5"/>
        <v>32.312346379277749</v>
      </c>
      <c r="R16" s="3" t="s">
        <v>76</v>
      </c>
      <c r="S16"/>
    </row>
    <row r="17" spans="1:19" s="3" customFormat="1">
      <c r="A17" s="3">
        <f t="shared" si="6"/>
        <v>15</v>
      </c>
      <c r="B17" s="1" t="s">
        <v>1197</v>
      </c>
      <c r="C17" s="1">
        <v>44</v>
      </c>
      <c r="D17" s="1" t="s">
        <v>1186</v>
      </c>
      <c r="E17" s="1">
        <v>28929</v>
      </c>
      <c r="F17" s="1">
        <v>21441</v>
      </c>
      <c r="G17" s="8">
        <v>2558</v>
      </c>
      <c r="H17" s="8">
        <v>4397</v>
      </c>
      <c r="I17" s="8">
        <v>533</v>
      </c>
      <c r="J17" s="1">
        <v>33928</v>
      </c>
      <c r="K17" s="1">
        <v>322678</v>
      </c>
      <c r="L17" s="13">
        <f t="shared" si="0"/>
        <v>10.514506721871339</v>
      </c>
      <c r="M17" s="4">
        <f t="shared" si="1"/>
        <v>74.115939023125577</v>
      </c>
      <c r="N17" s="4">
        <f t="shared" si="2"/>
        <v>8.8423381382004216</v>
      </c>
      <c r="O17" s="4">
        <f t="shared" si="3"/>
        <v>15.199280998306198</v>
      </c>
      <c r="P17" s="4">
        <f t="shared" si="4"/>
        <v>1.8424418403677971</v>
      </c>
      <c r="Q17" s="4">
        <f t="shared" si="5"/>
        <v>85.265857109172359</v>
      </c>
      <c r="R17" s="3" t="s">
        <v>76</v>
      </c>
      <c r="S17"/>
    </row>
    <row r="18" spans="1:19" s="3" customFormat="1">
      <c r="A18" s="3">
        <f t="shared" si="6"/>
        <v>16</v>
      </c>
      <c r="B18" s="3" t="s">
        <v>33</v>
      </c>
      <c r="C18" s="3">
        <v>48</v>
      </c>
      <c r="D18" s="3" t="s">
        <v>8</v>
      </c>
      <c r="E18" s="3">
        <v>105988</v>
      </c>
      <c r="F18" s="3">
        <v>22251</v>
      </c>
      <c r="G18" s="8">
        <v>59332</v>
      </c>
      <c r="H18" s="8">
        <v>10710</v>
      </c>
      <c r="I18" s="8">
        <v>13695</v>
      </c>
      <c r="J18" s="3">
        <v>117390</v>
      </c>
      <c r="K18" s="3">
        <v>647822</v>
      </c>
      <c r="L18" s="13">
        <f t="shared" si="0"/>
        <v>18.120718345471442</v>
      </c>
      <c r="M18" s="4">
        <f t="shared" si="1"/>
        <v>20.993886100313244</v>
      </c>
      <c r="N18" s="4">
        <f t="shared" si="2"/>
        <v>55.979922255349663</v>
      </c>
      <c r="O18" s="4">
        <f t="shared" si="3"/>
        <v>10.104917537834472</v>
      </c>
      <c r="P18" s="4">
        <f t="shared" si="4"/>
        <v>12.921274106502622</v>
      </c>
      <c r="Q18" s="4">
        <f t="shared" si="5"/>
        <v>90.287077263821445</v>
      </c>
      <c r="R18" s="3" t="s">
        <v>74</v>
      </c>
      <c r="S18"/>
    </row>
    <row r="19" spans="1:19" s="3" customFormat="1">
      <c r="A19" s="3">
        <f t="shared" si="6"/>
        <v>17</v>
      </c>
      <c r="B19" s="3" t="s">
        <v>34</v>
      </c>
      <c r="C19" s="3">
        <v>65</v>
      </c>
      <c r="D19" s="3" t="s">
        <v>8</v>
      </c>
      <c r="E19" s="3">
        <f t="shared" ref="E19:E25" si="7">SUM(F19:I19)</f>
        <v>10341</v>
      </c>
      <c r="F19" s="3">
        <v>9580</v>
      </c>
      <c r="G19" s="167">
        <v>466</v>
      </c>
      <c r="H19" s="167">
        <v>136</v>
      </c>
      <c r="I19" s="167">
        <v>159</v>
      </c>
      <c r="J19" s="3">
        <v>75617</v>
      </c>
      <c r="K19" s="3">
        <v>502791</v>
      </c>
      <c r="L19" s="13">
        <f t="shared" si="0"/>
        <v>15.039449791265158</v>
      </c>
      <c r="M19" s="4">
        <f t="shared" si="1"/>
        <v>92.640943815878543</v>
      </c>
      <c r="N19" s="4">
        <f t="shared" si="2"/>
        <v>4.506334010250459</v>
      </c>
      <c r="O19" s="4">
        <f t="shared" si="3"/>
        <v>1.3151532733778164</v>
      </c>
      <c r="P19" s="4">
        <f t="shared" si="4"/>
        <v>1.5375689004931825</v>
      </c>
      <c r="Q19" s="4">
        <f t="shared" si="5"/>
        <v>13.675496250843064</v>
      </c>
      <c r="R19" s="3" t="s">
        <v>74</v>
      </c>
      <c r="S19"/>
    </row>
    <row r="20" spans="1:19" s="3" customFormat="1">
      <c r="A20" s="3">
        <f t="shared" si="6"/>
        <v>18</v>
      </c>
      <c r="B20" s="3" t="s">
        <v>35</v>
      </c>
      <c r="C20" s="3">
        <v>85</v>
      </c>
      <c r="D20" s="3" t="s">
        <v>8</v>
      </c>
      <c r="E20" s="3">
        <f t="shared" si="7"/>
        <v>26436</v>
      </c>
      <c r="F20" s="3">
        <v>19767</v>
      </c>
      <c r="G20" s="8">
        <v>5619</v>
      </c>
      <c r="H20" s="8">
        <v>198</v>
      </c>
      <c r="I20" s="8">
        <v>852</v>
      </c>
      <c r="J20" s="3">
        <v>97673</v>
      </c>
      <c r="K20" s="3">
        <v>586920</v>
      </c>
      <c r="L20" s="13">
        <f t="shared" si="0"/>
        <v>16.641620663804268</v>
      </c>
      <c r="M20" s="4">
        <f t="shared" si="1"/>
        <v>74.773036768043582</v>
      </c>
      <c r="N20" s="4">
        <f t="shared" si="2"/>
        <v>21.25510667271902</v>
      </c>
      <c r="O20" s="4">
        <f t="shared" si="3"/>
        <v>0.74897866545619607</v>
      </c>
      <c r="P20" s="4">
        <f t="shared" si="4"/>
        <v>3.2228778937812073</v>
      </c>
      <c r="Q20" s="4">
        <f t="shared" si="5"/>
        <v>27.065821670267116</v>
      </c>
      <c r="R20" s="3" t="s">
        <v>74</v>
      </c>
      <c r="S20"/>
    </row>
    <row r="21" spans="1:19" s="3" customFormat="1">
      <c r="A21" s="3">
        <f t="shared" si="6"/>
        <v>19</v>
      </c>
      <c r="B21" s="3" t="s">
        <v>36</v>
      </c>
      <c r="C21" s="3">
        <v>106</v>
      </c>
      <c r="D21" s="3" t="s">
        <v>8</v>
      </c>
      <c r="E21" s="3">
        <f t="shared" si="7"/>
        <v>82477</v>
      </c>
      <c r="F21" s="3">
        <v>74581</v>
      </c>
      <c r="G21" s="8">
        <v>4887</v>
      </c>
      <c r="H21" s="8">
        <v>965</v>
      </c>
      <c r="I21" s="8">
        <v>2044</v>
      </c>
      <c r="J21" s="3">
        <v>138554</v>
      </c>
      <c r="K21" s="3">
        <v>714431</v>
      </c>
      <c r="L21" s="13">
        <f t="shared" si="0"/>
        <v>19.393615338640121</v>
      </c>
      <c r="M21" s="4">
        <f t="shared" si="1"/>
        <v>90.426421911563224</v>
      </c>
      <c r="N21" s="4">
        <f t="shared" si="2"/>
        <v>5.9252882621821845</v>
      </c>
      <c r="O21" s="4">
        <f t="shared" si="3"/>
        <v>1.1700231579713132</v>
      </c>
      <c r="P21" s="4">
        <f t="shared" si="4"/>
        <v>2.478266668283279</v>
      </c>
      <c r="Q21" s="4">
        <f t="shared" si="5"/>
        <v>59.526971433520508</v>
      </c>
      <c r="R21" s="3" t="s">
        <v>74</v>
      </c>
      <c r="S21"/>
    </row>
    <row r="22" spans="1:19" s="3" customFormat="1">
      <c r="A22" s="3">
        <f t="shared" si="6"/>
        <v>20</v>
      </c>
      <c r="B22" s="3" t="s">
        <v>37</v>
      </c>
      <c r="C22" s="3">
        <v>27</v>
      </c>
      <c r="D22" s="3" t="s">
        <v>1195</v>
      </c>
      <c r="E22" s="3">
        <f t="shared" si="7"/>
        <v>81307</v>
      </c>
      <c r="F22" s="3">
        <v>70934</v>
      </c>
      <c r="G22" s="8">
        <v>7967</v>
      </c>
      <c r="H22" s="8">
        <v>1004</v>
      </c>
      <c r="I22" s="8">
        <v>1402</v>
      </c>
      <c r="J22" s="3">
        <v>114409</v>
      </c>
      <c r="K22" s="3">
        <v>674179</v>
      </c>
      <c r="L22" s="13">
        <f t="shared" si="0"/>
        <v>16.970122178234565</v>
      </c>
      <c r="M22" s="4">
        <f t="shared" si="1"/>
        <v>87.242180870035796</v>
      </c>
      <c r="N22" s="4">
        <f t="shared" si="2"/>
        <v>9.7986643216451235</v>
      </c>
      <c r="O22" s="4">
        <f t="shared" si="3"/>
        <v>1.2348260297391369</v>
      </c>
      <c r="P22" s="4">
        <f t="shared" si="4"/>
        <v>1.7243287785799501</v>
      </c>
      <c r="Q22" s="4">
        <f t="shared" si="5"/>
        <v>71.066961515265405</v>
      </c>
      <c r="R22" s="3" t="s">
        <v>74</v>
      </c>
      <c r="S22"/>
    </row>
    <row r="23" spans="1:19" s="3" customFormat="1">
      <c r="A23" s="3">
        <f t="shared" si="6"/>
        <v>21</v>
      </c>
      <c r="B23" s="3" t="s">
        <v>38</v>
      </c>
      <c r="C23" s="3">
        <v>44</v>
      </c>
      <c r="D23" s="3" t="s">
        <v>1195</v>
      </c>
      <c r="E23" s="3">
        <f t="shared" si="7"/>
        <v>30706</v>
      </c>
      <c r="F23" s="3">
        <v>22469</v>
      </c>
      <c r="G23" s="8">
        <v>6730</v>
      </c>
      <c r="H23" s="8">
        <v>590</v>
      </c>
      <c r="I23" s="8">
        <v>917</v>
      </c>
      <c r="J23" s="3">
        <v>133154</v>
      </c>
      <c r="K23" s="3">
        <v>813499</v>
      </c>
      <c r="L23" s="13">
        <f t="shared" si="0"/>
        <v>16.368059456741804</v>
      </c>
      <c r="M23" s="4">
        <f t="shared" si="1"/>
        <v>73.174623852015898</v>
      </c>
      <c r="N23" s="4">
        <f t="shared" si="2"/>
        <v>21.917540545821662</v>
      </c>
      <c r="O23" s="4">
        <f t="shared" si="3"/>
        <v>1.9214485768253762</v>
      </c>
      <c r="P23" s="4">
        <f t="shared" si="4"/>
        <v>2.9863870253370677</v>
      </c>
      <c r="Q23" s="4">
        <f t="shared" si="5"/>
        <v>23.060516394550671</v>
      </c>
      <c r="R23" s="3" t="s">
        <v>74</v>
      </c>
      <c r="S23"/>
    </row>
    <row r="24" spans="1:19" s="3" customFormat="1">
      <c r="A24" s="3">
        <f t="shared" si="6"/>
        <v>22</v>
      </c>
      <c r="B24" s="3" t="s">
        <v>39</v>
      </c>
      <c r="C24" s="3">
        <v>64</v>
      </c>
      <c r="D24" s="3" t="s">
        <v>1195</v>
      </c>
      <c r="E24" s="3">
        <f t="shared" si="7"/>
        <v>53122</v>
      </c>
      <c r="F24" s="3">
        <v>41300</v>
      </c>
      <c r="G24" s="8">
        <v>8797</v>
      </c>
      <c r="H24" s="8">
        <v>903</v>
      </c>
      <c r="I24" s="8">
        <v>2122</v>
      </c>
      <c r="J24" s="3">
        <v>151151</v>
      </c>
      <c r="K24" s="3">
        <v>939825</v>
      </c>
      <c r="L24" s="13">
        <f t="shared" si="0"/>
        <v>16.082887771659617</v>
      </c>
      <c r="M24" s="4">
        <f t="shared" si="1"/>
        <v>77.7455668084786</v>
      </c>
      <c r="N24" s="4">
        <f t="shared" si="2"/>
        <v>16.559993976130418</v>
      </c>
      <c r="O24" s="4">
        <f t="shared" si="3"/>
        <v>1.6998606980158879</v>
      </c>
      <c r="P24" s="4">
        <f t="shared" si="4"/>
        <v>3.9945785173750989</v>
      </c>
      <c r="Q24" s="4">
        <f t="shared" si="5"/>
        <v>35.144987462868258</v>
      </c>
      <c r="R24" s="3" t="s">
        <v>74</v>
      </c>
      <c r="S24"/>
    </row>
    <row r="25" spans="1:19" s="3" customFormat="1">
      <c r="A25" s="3">
        <f t="shared" si="6"/>
        <v>23</v>
      </c>
      <c r="B25" s="3" t="s">
        <v>40</v>
      </c>
      <c r="C25" s="3">
        <v>85</v>
      </c>
      <c r="D25" s="3" t="s">
        <v>1195</v>
      </c>
      <c r="E25" s="3">
        <f t="shared" si="7"/>
        <v>99779</v>
      </c>
      <c r="F25" s="3">
        <v>87620</v>
      </c>
      <c r="G25" s="8">
        <v>7792</v>
      </c>
      <c r="H25" s="8">
        <v>169</v>
      </c>
      <c r="I25" s="8">
        <v>4198</v>
      </c>
      <c r="J25" s="3">
        <v>161117</v>
      </c>
      <c r="K25" s="3">
        <v>841364</v>
      </c>
      <c r="L25" s="13">
        <f t="shared" si="0"/>
        <v>19.149500097460791</v>
      </c>
      <c r="M25" s="4">
        <f t="shared" si="1"/>
        <v>87.814069092694851</v>
      </c>
      <c r="N25" s="4">
        <f t="shared" si="2"/>
        <v>7.8092584611992502</v>
      </c>
      <c r="O25" s="4">
        <f t="shared" si="3"/>
        <v>0.16937431724110283</v>
      </c>
      <c r="P25" s="4">
        <f t="shared" si="4"/>
        <v>4.2072981288647915</v>
      </c>
      <c r="Q25" s="4">
        <f t="shared" si="5"/>
        <v>61.929529472371009</v>
      </c>
      <c r="R25" s="3" t="s">
        <v>74</v>
      </c>
      <c r="S25"/>
    </row>
    <row r="26" spans="1:19" s="3" customFormat="1">
      <c r="A26" s="3">
        <f t="shared" si="6"/>
        <v>24</v>
      </c>
      <c r="B26" s="3" t="s">
        <v>22</v>
      </c>
      <c r="C26" s="3">
        <v>70</v>
      </c>
      <c r="D26" s="3" t="s">
        <v>1188</v>
      </c>
      <c r="E26" s="7">
        <v>11030</v>
      </c>
      <c r="F26" s="7">
        <v>2248</v>
      </c>
      <c r="G26" s="8">
        <v>1376</v>
      </c>
      <c r="H26" s="8">
        <v>5969</v>
      </c>
      <c r="I26" s="8">
        <v>1437</v>
      </c>
      <c r="J26" s="7">
        <v>42075</v>
      </c>
      <c r="K26" s="7">
        <v>581275</v>
      </c>
      <c r="L26" s="13">
        <f t="shared" si="0"/>
        <v>7.2383983484581309</v>
      </c>
      <c r="M26" s="4">
        <f t="shared" si="1"/>
        <v>20.380779691749773</v>
      </c>
      <c r="N26" s="4">
        <f t="shared" si="2"/>
        <v>12.475067996373527</v>
      </c>
      <c r="O26" s="4">
        <f t="shared" si="3"/>
        <v>54.116047144152311</v>
      </c>
      <c r="P26" s="4">
        <f t="shared" si="4"/>
        <v>13.028105167724387</v>
      </c>
      <c r="Q26" s="4">
        <f t="shared" si="5"/>
        <v>26.215092097445037</v>
      </c>
      <c r="R26" s="3" t="s">
        <v>74</v>
      </c>
      <c r="S26"/>
    </row>
    <row r="27" spans="1:19" s="3" customFormat="1">
      <c r="A27" s="3">
        <f t="shared" si="6"/>
        <v>25</v>
      </c>
      <c r="B27" s="5" t="s">
        <v>23</v>
      </c>
      <c r="C27" s="5">
        <v>44</v>
      </c>
      <c r="D27" s="5" t="s">
        <v>8</v>
      </c>
      <c r="E27" s="6">
        <v>145010</v>
      </c>
      <c r="F27" s="6">
        <v>100756</v>
      </c>
      <c r="G27" s="8">
        <v>9889</v>
      </c>
      <c r="H27" s="8">
        <v>31127</v>
      </c>
      <c r="I27" s="8">
        <v>3238</v>
      </c>
      <c r="J27" s="6">
        <v>206744</v>
      </c>
      <c r="K27" s="6">
        <v>1413856</v>
      </c>
      <c r="L27" s="13">
        <f t="shared" si="0"/>
        <v>14.622705565488989</v>
      </c>
      <c r="M27" s="4">
        <f t="shared" si="1"/>
        <v>69.48210468243569</v>
      </c>
      <c r="N27" s="4">
        <f t="shared" si="2"/>
        <v>6.8195296876077514</v>
      </c>
      <c r="O27" s="4">
        <f t="shared" si="3"/>
        <v>21.465416178194609</v>
      </c>
      <c r="P27" s="4">
        <f t="shared" si="4"/>
        <v>2.2329494517619475</v>
      </c>
      <c r="Q27" s="4">
        <f t="shared" si="5"/>
        <v>70.139883140502263</v>
      </c>
      <c r="R27" s="3" t="s">
        <v>74</v>
      </c>
      <c r="S27"/>
    </row>
    <row r="28" spans="1:19" s="3" customFormat="1">
      <c r="A28" s="3">
        <f t="shared" si="6"/>
        <v>26</v>
      </c>
      <c r="B28" s="3" t="s">
        <v>42</v>
      </c>
      <c r="C28" s="3">
        <v>34</v>
      </c>
      <c r="D28" s="3" t="s">
        <v>7</v>
      </c>
      <c r="E28" s="7">
        <v>264546</v>
      </c>
      <c r="F28" s="7">
        <v>248802</v>
      </c>
      <c r="G28" s="8">
        <v>10019</v>
      </c>
      <c r="H28" s="8">
        <v>364</v>
      </c>
      <c r="I28" s="8">
        <v>5361</v>
      </c>
      <c r="J28" s="7">
        <v>275544</v>
      </c>
      <c r="K28" s="7">
        <v>1589155</v>
      </c>
      <c r="L28" s="13">
        <f t="shared" si="0"/>
        <v>17.339026086190461</v>
      </c>
      <c r="M28" s="4">
        <f t="shared" si="1"/>
        <v>94.048672064593674</v>
      </c>
      <c r="N28" s="4">
        <f t="shared" si="2"/>
        <v>3.7872430503579717</v>
      </c>
      <c r="O28" s="4">
        <f t="shared" si="3"/>
        <v>0.13759421801879446</v>
      </c>
      <c r="P28" s="4">
        <f t="shared" si="4"/>
        <v>2.0264906670295524</v>
      </c>
      <c r="Q28" s="4">
        <f t="shared" si="5"/>
        <v>96.008622942252416</v>
      </c>
      <c r="R28" s="3" t="s">
        <v>74</v>
      </c>
      <c r="S28"/>
    </row>
    <row r="29" spans="1:19" s="3" customFormat="1">
      <c r="A29" s="3">
        <f t="shared" si="6"/>
        <v>27</v>
      </c>
      <c r="B29" s="3" t="s">
        <v>24</v>
      </c>
      <c r="C29" s="3">
        <v>39</v>
      </c>
      <c r="D29" s="3" t="s">
        <v>1182</v>
      </c>
      <c r="E29" s="3">
        <v>99357</v>
      </c>
      <c r="F29" s="3">
        <v>85963</v>
      </c>
      <c r="G29" s="3">
        <v>11250</v>
      </c>
      <c r="H29" s="3">
        <v>1484</v>
      </c>
      <c r="I29" s="3">
        <v>660</v>
      </c>
      <c r="J29" s="3">
        <v>124084</v>
      </c>
      <c r="K29" s="3">
        <v>161927</v>
      </c>
      <c r="L29" s="13">
        <f t="shared" si="0"/>
        <v>76.629592347168781</v>
      </c>
      <c r="M29" s="4">
        <f t="shared" si="1"/>
        <v>86.519319222601325</v>
      </c>
      <c r="N29" s="4">
        <f t="shared" si="2"/>
        <v>11.322805640266916</v>
      </c>
      <c r="O29" s="4">
        <f t="shared" si="3"/>
        <v>1.4936038729027648</v>
      </c>
      <c r="P29" s="4">
        <f t="shared" si="4"/>
        <v>0.66427126422899241</v>
      </c>
      <c r="Q29" s="4">
        <f t="shared" si="5"/>
        <v>80.072370329776604</v>
      </c>
      <c r="R29" s="3" t="s">
        <v>75</v>
      </c>
      <c r="S29"/>
    </row>
    <row r="30" spans="1:19" s="3" customFormat="1">
      <c r="A30" s="3">
        <f t="shared" si="6"/>
        <v>28</v>
      </c>
      <c r="B30" s="3" t="s">
        <v>1198</v>
      </c>
      <c r="C30" s="3">
        <v>35</v>
      </c>
      <c r="D30" s="3" t="s">
        <v>8</v>
      </c>
      <c r="E30" s="3">
        <v>83994</v>
      </c>
      <c r="F30" s="3">
        <v>57414</v>
      </c>
      <c r="G30" s="3">
        <v>6873</v>
      </c>
      <c r="H30" s="3">
        <v>17259</v>
      </c>
      <c r="I30" s="3">
        <v>2448</v>
      </c>
      <c r="J30" s="3">
        <v>113463</v>
      </c>
      <c r="K30" s="3">
        <v>168600</v>
      </c>
      <c r="L30" s="13">
        <f t="shared" si="0"/>
        <v>67.297153024911026</v>
      </c>
      <c r="M30" s="4">
        <f t="shared" si="1"/>
        <v>68.354882491606546</v>
      </c>
      <c r="N30" s="4">
        <f t="shared" si="2"/>
        <v>8.1827273376669769</v>
      </c>
      <c r="O30" s="4">
        <f t="shared" si="3"/>
        <v>20.547896278305593</v>
      </c>
      <c r="P30" s="4">
        <f t="shared" si="4"/>
        <v>2.9144938924208872</v>
      </c>
      <c r="Q30" s="4">
        <f t="shared" si="5"/>
        <v>74.027656592898126</v>
      </c>
      <c r="R30" s="3" t="s">
        <v>75</v>
      </c>
      <c r="S30"/>
    </row>
    <row r="31" spans="1:19" s="3" customFormat="1">
      <c r="A31" s="3">
        <f t="shared" si="6"/>
        <v>29</v>
      </c>
      <c r="B31" s="3" t="s">
        <v>1199</v>
      </c>
      <c r="C31" s="3">
        <v>47</v>
      </c>
      <c r="D31" s="3" t="s">
        <v>8</v>
      </c>
      <c r="E31" s="3">
        <v>95480</v>
      </c>
      <c r="F31" s="3">
        <v>17629</v>
      </c>
      <c r="G31" s="3">
        <v>20026</v>
      </c>
      <c r="H31" s="3">
        <v>52127</v>
      </c>
      <c r="I31" s="3">
        <v>5698</v>
      </c>
      <c r="J31" s="3">
        <v>127926</v>
      </c>
      <c r="K31" s="3">
        <v>240555</v>
      </c>
      <c r="L31" s="13">
        <f t="shared" si="0"/>
        <v>53.17952235455509</v>
      </c>
      <c r="M31" s="4">
        <f t="shared" si="1"/>
        <v>18.463552576455804</v>
      </c>
      <c r="N31" s="4">
        <f t="shared" si="2"/>
        <v>20.974025974025974</v>
      </c>
      <c r="O31" s="4">
        <f t="shared" si="3"/>
        <v>54.594679514034354</v>
      </c>
      <c r="P31" s="4">
        <f t="shared" si="4"/>
        <v>5.967741935483871</v>
      </c>
      <c r="Q31" s="4">
        <f t="shared" si="5"/>
        <v>74.63689945749887</v>
      </c>
      <c r="R31" s="3" t="s">
        <v>75</v>
      </c>
      <c r="S31"/>
    </row>
    <row r="32" spans="1:19" s="3" customFormat="1">
      <c r="A32" s="3">
        <f t="shared" si="6"/>
        <v>30</v>
      </c>
      <c r="B32" s="3" t="s">
        <v>1200</v>
      </c>
      <c r="C32" s="3">
        <v>46</v>
      </c>
      <c r="D32" s="3" t="s">
        <v>8</v>
      </c>
      <c r="E32" s="3">
        <v>5022</v>
      </c>
      <c r="F32" s="3">
        <v>452</v>
      </c>
      <c r="G32" s="3">
        <v>660</v>
      </c>
      <c r="H32" s="3">
        <v>3701</v>
      </c>
      <c r="I32" s="3">
        <v>209</v>
      </c>
      <c r="J32" s="3">
        <v>10843</v>
      </c>
      <c r="K32" s="3">
        <v>26559</v>
      </c>
      <c r="L32" s="13">
        <f t="shared" si="0"/>
        <v>40.826085319477393</v>
      </c>
      <c r="M32" s="4">
        <f t="shared" si="1"/>
        <v>9.0003982477100752</v>
      </c>
      <c r="N32" s="4">
        <f t="shared" si="2"/>
        <v>13.142174432497013</v>
      </c>
      <c r="O32" s="4">
        <f t="shared" si="3"/>
        <v>73.695738749502183</v>
      </c>
      <c r="P32" s="4">
        <f t="shared" si="4"/>
        <v>4.1616885702907211</v>
      </c>
      <c r="Q32" s="4">
        <f t="shared" si="5"/>
        <v>46.315595314949739</v>
      </c>
      <c r="R32" s="3" t="s">
        <v>75</v>
      </c>
      <c r="S32"/>
    </row>
    <row r="33" spans="1:19" s="3" customFormat="1">
      <c r="A33" s="3">
        <f t="shared" si="6"/>
        <v>31</v>
      </c>
      <c r="B33" s="3" t="s">
        <v>15</v>
      </c>
      <c r="C33" s="3">
        <v>44</v>
      </c>
      <c r="D33" s="3" t="s">
        <v>4</v>
      </c>
      <c r="E33" s="3">
        <f t="shared" ref="E33:E41" si="8">SUM(F33:I33)</f>
        <v>217712</v>
      </c>
      <c r="F33" s="3">
        <v>25674</v>
      </c>
      <c r="G33" s="8">
        <v>48585</v>
      </c>
      <c r="H33" s="8">
        <v>117704</v>
      </c>
      <c r="I33" s="8">
        <v>25749</v>
      </c>
      <c r="J33" s="3">
        <v>340072</v>
      </c>
      <c r="K33" s="3">
        <v>593971</v>
      </c>
      <c r="L33" s="13">
        <f t="shared" si="0"/>
        <v>57.25397367884964</v>
      </c>
      <c r="M33" s="4">
        <f t="shared" si="1"/>
        <v>11.79264349232013</v>
      </c>
      <c r="N33" s="4">
        <f t="shared" si="2"/>
        <v>22.316179172484752</v>
      </c>
      <c r="O33" s="4">
        <f t="shared" si="3"/>
        <v>54.064084662306165</v>
      </c>
      <c r="P33" s="4">
        <f t="shared" si="4"/>
        <v>11.827092672888954</v>
      </c>
      <c r="Q33" s="4">
        <f t="shared" si="5"/>
        <v>64.019384130419439</v>
      </c>
      <c r="R33" s="3" t="s">
        <v>75</v>
      </c>
      <c r="S33"/>
    </row>
    <row r="34" spans="1:19" s="3" customFormat="1">
      <c r="A34" s="3">
        <f t="shared" si="6"/>
        <v>32</v>
      </c>
      <c r="B34" s="3" t="s">
        <v>54</v>
      </c>
      <c r="C34" s="3">
        <v>61</v>
      </c>
      <c r="D34" s="3" t="s">
        <v>8</v>
      </c>
      <c r="E34" s="3">
        <f t="shared" si="8"/>
        <v>241155</v>
      </c>
      <c r="F34" s="3">
        <v>170319</v>
      </c>
      <c r="G34" s="8">
        <v>57719</v>
      </c>
      <c r="H34" s="8">
        <v>639</v>
      </c>
      <c r="I34" s="8">
        <v>12478</v>
      </c>
      <c r="J34" s="3">
        <v>497260</v>
      </c>
      <c r="K34" s="3">
        <v>1883047</v>
      </c>
      <c r="L34" s="13">
        <f t="shared" si="0"/>
        <v>26.407200669977968</v>
      </c>
      <c r="M34" s="4">
        <f t="shared" si="1"/>
        <v>70.626360639422785</v>
      </c>
      <c r="N34" s="4">
        <f t="shared" si="2"/>
        <v>23.934399037963136</v>
      </c>
      <c r="O34" s="4">
        <f t="shared" si="3"/>
        <v>0.26497480873297258</v>
      </c>
      <c r="P34" s="4">
        <f t="shared" si="4"/>
        <v>5.1742655138811138</v>
      </c>
      <c r="Q34" s="4">
        <f t="shared" si="5"/>
        <v>48.496762257169287</v>
      </c>
      <c r="R34" s="3" t="s">
        <v>75</v>
      </c>
      <c r="S34"/>
    </row>
    <row r="35" spans="1:19" s="3" customFormat="1">
      <c r="A35" s="3">
        <f t="shared" si="6"/>
        <v>33</v>
      </c>
      <c r="B35" s="3" t="s">
        <v>55</v>
      </c>
      <c r="C35" s="3">
        <v>85</v>
      </c>
      <c r="D35" s="3" t="s">
        <v>8</v>
      </c>
      <c r="E35" s="3">
        <f t="shared" si="8"/>
        <v>138332</v>
      </c>
      <c r="F35" s="3">
        <v>62919</v>
      </c>
      <c r="G35" s="8">
        <v>69046</v>
      </c>
      <c r="H35" s="8">
        <v>2617</v>
      </c>
      <c r="I35" s="8">
        <v>3750</v>
      </c>
      <c r="J35" s="3">
        <v>362739</v>
      </c>
      <c r="K35" s="3">
        <v>1573750</v>
      </c>
      <c r="L35" s="13">
        <f t="shared" si="0"/>
        <v>23.049340746624306</v>
      </c>
      <c r="M35" s="4">
        <f t="shared" si="1"/>
        <v>45.484052858340803</v>
      </c>
      <c r="N35" s="4">
        <f t="shared" si="2"/>
        <v>49.91325217592459</v>
      </c>
      <c r="O35" s="4">
        <f t="shared" si="3"/>
        <v>1.8918254633779603</v>
      </c>
      <c r="P35" s="4">
        <f t="shared" si="4"/>
        <v>2.7108695023566494</v>
      </c>
      <c r="Q35" s="4">
        <f t="shared" si="5"/>
        <v>38.135408654707653</v>
      </c>
      <c r="R35" s="3" t="s">
        <v>75</v>
      </c>
      <c r="S35"/>
    </row>
    <row r="36" spans="1:19" s="3" customFormat="1">
      <c r="A36" s="3">
        <f t="shared" si="6"/>
        <v>34</v>
      </c>
      <c r="B36" s="3" t="s">
        <v>56</v>
      </c>
      <c r="C36" s="3">
        <v>100</v>
      </c>
      <c r="D36" s="3" t="s">
        <v>8</v>
      </c>
      <c r="E36" s="3">
        <f t="shared" si="8"/>
        <v>152671</v>
      </c>
      <c r="F36" s="7">
        <v>108853</v>
      </c>
      <c r="G36" s="8">
        <v>33190</v>
      </c>
      <c r="H36" s="8">
        <v>1431</v>
      </c>
      <c r="I36" s="8">
        <v>9197</v>
      </c>
      <c r="J36" s="7">
        <v>301344</v>
      </c>
      <c r="K36" s="7">
        <v>1350391</v>
      </c>
      <c r="L36" s="13">
        <f t="shared" si="0"/>
        <v>22.315314601474682</v>
      </c>
      <c r="M36" s="10">
        <f t="shared" si="1"/>
        <v>71.299067930386258</v>
      </c>
      <c r="N36" s="4">
        <f t="shared" si="2"/>
        <v>21.739557610810174</v>
      </c>
      <c r="O36" s="4">
        <f t="shared" si="3"/>
        <v>0.93730963968271641</v>
      </c>
      <c r="P36" s="4">
        <f t="shared" si="4"/>
        <v>6.0240648191208548</v>
      </c>
      <c r="Q36" s="10">
        <f t="shared" si="5"/>
        <v>50.663361473930124</v>
      </c>
      <c r="R36" s="3" t="s">
        <v>75</v>
      </c>
      <c r="S36"/>
    </row>
    <row r="37" spans="1:19" s="3" customFormat="1">
      <c r="A37" s="3">
        <f t="shared" si="6"/>
        <v>35</v>
      </c>
      <c r="B37" s="3" t="s">
        <v>19</v>
      </c>
      <c r="C37" s="3">
        <v>39</v>
      </c>
      <c r="D37" s="3" t="s">
        <v>5</v>
      </c>
      <c r="E37" s="3">
        <f t="shared" si="8"/>
        <v>247473</v>
      </c>
      <c r="F37" s="3">
        <v>10924</v>
      </c>
      <c r="G37" s="8">
        <v>124758</v>
      </c>
      <c r="H37" s="8">
        <v>93984</v>
      </c>
      <c r="I37" s="8">
        <v>17807</v>
      </c>
      <c r="J37" s="3">
        <v>405254</v>
      </c>
      <c r="K37" s="3">
        <v>942376</v>
      </c>
      <c r="L37" s="13">
        <f t="shared" si="0"/>
        <v>43.003429628937916</v>
      </c>
      <c r="M37" s="4">
        <f t="shared" si="1"/>
        <v>4.4142189248928165</v>
      </c>
      <c r="N37" s="4">
        <f t="shared" si="2"/>
        <v>50.412772302432991</v>
      </c>
      <c r="O37" s="4">
        <f t="shared" si="3"/>
        <v>37.97747633075123</v>
      </c>
      <c r="P37" s="4">
        <f t="shared" si="4"/>
        <v>7.1955324419229569</v>
      </c>
      <c r="Q37" s="4">
        <f t="shared" si="5"/>
        <v>61.066146170056314</v>
      </c>
      <c r="R37" s="3" t="s">
        <v>75</v>
      </c>
      <c r="S37"/>
    </row>
    <row r="38" spans="1:19" s="3" customFormat="1">
      <c r="A38" s="3">
        <f t="shared" si="6"/>
        <v>36</v>
      </c>
      <c r="B38" s="3" t="s">
        <v>25</v>
      </c>
      <c r="C38" s="3">
        <v>51</v>
      </c>
      <c r="D38" s="3" t="s">
        <v>7</v>
      </c>
      <c r="E38" s="3">
        <f t="shared" si="8"/>
        <v>137406</v>
      </c>
      <c r="F38" s="3">
        <v>52306</v>
      </c>
      <c r="G38" s="8">
        <v>57953</v>
      </c>
      <c r="H38" s="8">
        <v>1165</v>
      </c>
      <c r="I38" s="8">
        <v>25982</v>
      </c>
      <c r="J38" s="3">
        <v>296426</v>
      </c>
      <c r="K38" s="3">
        <v>711079</v>
      </c>
      <c r="L38" s="13">
        <f t="shared" si="0"/>
        <v>41.686788669050834</v>
      </c>
      <c r="M38" s="4">
        <f t="shared" si="1"/>
        <v>38.066751088016538</v>
      </c>
      <c r="N38" s="4">
        <f t="shared" si="2"/>
        <v>42.176469732034988</v>
      </c>
      <c r="O38" s="4">
        <f t="shared" si="3"/>
        <v>0.84785234997016146</v>
      </c>
      <c r="P38" s="4">
        <f t="shared" si="4"/>
        <v>18.908926829978313</v>
      </c>
      <c r="Q38" s="4">
        <f t="shared" si="5"/>
        <v>46.354233434314132</v>
      </c>
      <c r="R38" s="3" t="s">
        <v>75</v>
      </c>
      <c r="S38"/>
    </row>
    <row r="39" spans="1:19" s="3" customFormat="1">
      <c r="A39" s="3">
        <f t="shared" si="6"/>
        <v>37</v>
      </c>
      <c r="B39" s="3" t="s">
        <v>48</v>
      </c>
      <c r="C39" s="3">
        <v>133</v>
      </c>
      <c r="D39" s="3" t="s">
        <v>8</v>
      </c>
      <c r="E39" s="3">
        <f t="shared" si="8"/>
        <v>60809</v>
      </c>
      <c r="F39" s="3">
        <v>17673</v>
      </c>
      <c r="G39" s="8">
        <v>29322</v>
      </c>
      <c r="H39" s="8">
        <v>2768</v>
      </c>
      <c r="I39" s="8">
        <v>11046</v>
      </c>
      <c r="J39" s="3">
        <v>166432</v>
      </c>
      <c r="K39" s="3">
        <v>462750</v>
      </c>
      <c r="L39" s="13">
        <f t="shared" si="0"/>
        <v>35.965856293895193</v>
      </c>
      <c r="M39" s="4">
        <f t="shared" si="1"/>
        <v>29.063132102155929</v>
      </c>
      <c r="N39" s="4">
        <f t="shared" si="2"/>
        <v>48.219835879557301</v>
      </c>
      <c r="O39" s="4">
        <f t="shared" si="3"/>
        <v>4.5519577694091335</v>
      </c>
      <c r="P39" s="4">
        <f t="shared" si="4"/>
        <v>18.165074248877634</v>
      </c>
      <c r="Q39" s="4">
        <f t="shared" si="5"/>
        <v>36.536843876177656</v>
      </c>
      <c r="R39" s="3" t="s">
        <v>75</v>
      </c>
      <c r="S39"/>
    </row>
    <row r="40" spans="1:19" s="3" customFormat="1">
      <c r="A40" s="3">
        <f t="shared" si="6"/>
        <v>38</v>
      </c>
      <c r="B40" s="3" t="s">
        <v>49</v>
      </c>
      <c r="C40" s="3">
        <v>148</v>
      </c>
      <c r="D40" s="3" t="s">
        <v>8</v>
      </c>
      <c r="E40" s="3">
        <f t="shared" si="8"/>
        <v>58630</v>
      </c>
      <c r="F40" s="3">
        <v>7612</v>
      </c>
      <c r="G40" s="8">
        <v>41576</v>
      </c>
      <c r="H40" s="8">
        <v>1496</v>
      </c>
      <c r="I40" s="8">
        <v>7946</v>
      </c>
      <c r="J40" s="3">
        <v>133758</v>
      </c>
      <c r="K40" s="3">
        <v>401906</v>
      </c>
      <c r="L40" s="13">
        <f t="shared" si="0"/>
        <v>33.28091643319582</v>
      </c>
      <c r="M40" s="4">
        <f t="shared" si="1"/>
        <v>12.983114446529081</v>
      </c>
      <c r="N40" s="4">
        <f t="shared" si="2"/>
        <v>70.912502132014325</v>
      </c>
      <c r="O40" s="4">
        <f t="shared" si="3"/>
        <v>2.5515947467166979</v>
      </c>
      <c r="P40" s="4">
        <f t="shared" si="4"/>
        <v>13.552788674739894</v>
      </c>
      <c r="Q40" s="4">
        <f t="shared" si="5"/>
        <v>43.832892238221262</v>
      </c>
      <c r="R40" s="3" t="s">
        <v>75</v>
      </c>
      <c r="S40"/>
    </row>
    <row r="41" spans="1:19" s="3" customFormat="1">
      <c r="A41" s="3">
        <f t="shared" si="6"/>
        <v>39</v>
      </c>
      <c r="B41" s="3" t="s">
        <v>50</v>
      </c>
      <c r="C41" s="3">
        <v>37</v>
      </c>
      <c r="D41" s="3" t="s">
        <v>8</v>
      </c>
      <c r="E41" s="3">
        <f t="shared" si="8"/>
        <v>193165</v>
      </c>
      <c r="F41" s="3">
        <v>85943</v>
      </c>
      <c r="G41" s="8">
        <v>99569</v>
      </c>
      <c r="H41" s="8">
        <v>1676</v>
      </c>
      <c r="I41" s="8">
        <v>5977</v>
      </c>
      <c r="J41" s="3">
        <v>401669</v>
      </c>
      <c r="K41" s="3">
        <v>1621343</v>
      </c>
      <c r="L41" s="13">
        <f t="shared" si="0"/>
        <v>24.773844892783327</v>
      </c>
      <c r="M41" s="4">
        <f t="shared" si="1"/>
        <v>44.492014598918026</v>
      </c>
      <c r="N41" s="4">
        <f t="shared" si="2"/>
        <v>51.546087541738927</v>
      </c>
      <c r="O41" s="4">
        <f t="shared" si="3"/>
        <v>0.86765200735122827</v>
      </c>
      <c r="P41" s="4">
        <f t="shared" si="4"/>
        <v>3.0942458519918206</v>
      </c>
      <c r="Q41" s="4">
        <f t="shared" si="5"/>
        <v>48.090592004859722</v>
      </c>
      <c r="R41" s="3" t="s">
        <v>75</v>
      </c>
      <c r="S41"/>
    </row>
    <row r="42" spans="1:19" s="3" customFormat="1">
      <c r="A42" s="3">
        <f t="shared" si="6"/>
        <v>40</v>
      </c>
      <c r="B42" s="3" t="s">
        <v>51</v>
      </c>
      <c r="C42" s="3">
        <v>46</v>
      </c>
      <c r="D42" s="3" t="s">
        <v>8</v>
      </c>
      <c r="E42" s="7">
        <v>188690</v>
      </c>
      <c r="F42" s="7">
        <v>88683</v>
      </c>
      <c r="G42" s="8">
        <v>81855</v>
      </c>
      <c r="H42" s="8">
        <v>11616</v>
      </c>
      <c r="I42" s="8">
        <v>6532</v>
      </c>
      <c r="J42" s="7">
        <v>268863</v>
      </c>
      <c r="K42" s="7">
        <v>873946</v>
      </c>
      <c r="L42" s="13">
        <f t="shared" si="0"/>
        <v>30.764257745901922</v>
      </c>
      <c r="M42" s="4">
        <f t="shared" si="1"/>
        <v>46.999311039270765</v>
      </c>
      <c r="N42" s="4">
        <f t="shared" si="2"/>
        <v>43.380677301393824</v>
      </c>
      <c r="O42" s="4">
        <f t="shared" si="3"/>
        <v>6.1561291006412633</v>
      </c>
      <c r="P42" s="4">
        <f t="shared" si="4"/>
        <v>3.4617626795272671</v>
      </c>
      <c r="Q42" s="4">
        <f t="shared" si="5"/>
        <v>70.180724011857336</v>
      </c>
      <c r="R42" s="3" t="s">
        <v>75</v>
      </c>
      <c r="S42"/>
    </row>
    <row r="43" spans="1:19" s="3" customFormat="1">
      <c r="A43" s="3">
        <f t="shared" si="6"/>
        <v>41</v>
      </c>
      <c r="B43" s="3" t="s">
        <v>52</v>
      </c>
      <c r="C43" s="3">
        <v>52</v>
      </c>
      <c r="D43" s="3" t="s">
        <v>8</v>
      </c>
      <c r="E43" s="3">
        <f>SUM(F43:I43)</f>
        <v>230627</v>
      </c>
      <c r="F43" s="3">
        <v>71820</v>
      </c>
      <c r="G43" s="8">
        <v>124006</v>
      </c>
      <c r="H43" s="8">
        <v>616</v>
      </c>
      <c r="I43" s="8">
        <v>34185</v>
      </c>
      <c r="J43" s="3">
        <v>533072</v>
      </c>
      <c r="K43" s="3">
        <v>2237632</v>
      </c>
      <c r="L43" s="13">
        <f t="shared" si="0"/>
        <v>23.823041501015361</v>
      </c>
      <c r="M43" s="4">
        <f t="shared" si="1"/>
        <v>31.141193355504775</v>
      </c>
      <c r="N43" s="4">
        <f t="shared" si="2"/>
        <v>53.769073005328949</v>
      </c>
      <c r="O43" s="4">
        <f t="shared" si="3"/>
        <v>0.26709795470608383</v>
      </c>
      <c r="P43" s="4">
        <f t="shared" si="4"/>
        <v>14.822635684460188</v>
      </c>
      <c r="Q43" s="4">
        <f t="shared" si="5"/>
        <v>43.263761743254193</v>
      </c>
      <c r="R43" s="3" t="s">
        <v>75</v>
      </c>
      <c r="S43"/>
    </row>
    <row r="44" spans="1:19" s="3" customFormat="1">
      <c r="A44" s="3">
        <f t="shared" si="6"/>
        <v>42</v>
      </c>
      <c r="B44" s="3" t="s">
        <v>53</v>
      </c>
      <c r="C44" s="3">
        <v>46</v>
      </c>
      <c r="D44" s="3" t="s">
        <v>8</v>
      </c>
      <c r="E44" s="3">
        <f>SUM(F44:I44)</f>
        <v>218413</v>
      </c>
      <c r="F44" s="3">
        <v>111357</v>
      </c>
      <c r="G44" s="8">
        <v>85115</v>
      </c>
      <c r="H44" s="8">
        <v>1090</v>
      </c>
      <c r="I44" s="8">
        <v>20851</v>
      </c>
      <c r="J44" s="3">
        <v>470961</v>
      </c>
      <c r="K44" s="3">
        <v>1666940</v>
      </c>
      <c r="L44" s="13">
        <f t="shared" si="0"/>
        <v>28.253026503653402</v>
      </c>
      <c r="M44" s="4">
        <f t="shared" si="1"/>
        <v>50.984602564865646</v>
      </c>
      <c r="N44" s="4">
        <f t="shared" si="2"/>
        <v>38.969749969095247</v>
      </c>
      <c r="O44" s="4">
        <f t="shared" si="3"/>
        <v>0.49905454345666239</v>
      </c>
      <c r="P44" s="4">
        <f t="shared" si="4"/>
        <v>9.5465929225824464</v>
      </c>
      <c r="Q44" s="4">
        <f t="shared" si="5"/>
        <v>46.376026889699993</v>
      </c>
      <c r="R44" s="3" t="s">
        <v>75</v>
      </c>
      <c r="S44"/>
    </row>
    <row r="45" spans="1:19" s="3" customFormat="1">
      <c r="A45" s="3">
        <f t="shared" si="6"/>
        <v>43</v>
      </c>
      <c r="B45" s="7" t="s">
        <v>16</v>
      </c>
      <c r="C45" s="3">
        <v>75</v>
      </c>
      <c r="D45" s="3" t="s">
        <v>4</v>
      </c>
      <c r="E45" s="7">
        <v>31073</v>
      </c>
      <c r="F45" s="7">
        <v>19510</v>
      </c>
      <c r="G45" s="3">
        <v>8044</v>
      </c>
      <c r="H45" s="7">
        <v>2622</v>
      </c>
      <c r="I45" s="7">
        <v>897</v>
      </c>
      <c r="J45" s="7">
        <v>42350</v>
      </c>
      <c r="K45" s="7">
        <v>262155</v>
      </c>
      <c r="L45" s="13">
        <f t="shared" si="0"/>
        <v>16.154565047395625</v>
      </c>
      <c r="M45" s="10">
        <f t="shared" si="1"/>
        <v>62.787629131400251</v>
      </c>
      <c r="N45" s="4">
        <f t="shared" si="2"/>
        <v>25.887426383033503</v>
      </c>
      <c r="O45" s="4">
        <f t="shared" si="3"/>
        <v>8.4381939304219102</v>
      </c>
      <c r="P45" s="4">
        <f t="shared" si="4"/>
        <v>2.8867505551443373</v>
      </c>
      <c r="Q45" s="10">
        <f t="shared" si="5"/>
        <v>73.371900826446279</v>
      </c>
      <c r="R45" s="3" t="s">
        <v>75</v>
      </c>
      <c r="S45"/>
    </row>
    <row r="46" spans="1:19" s="3" customFormat="1">
      <c r="A46" s="3">
        <f t="shared" si="6"/>
        <v>44</v>
      </c>
      <c r="B46" s="7" t="s">
        <v>17</v>
      </c>
      <c r="C46" s="3">
        <v>85</v>
      </c>
      <c r="D46" s="3" t="s">
        <v>4</v>
      </c>
      <c r="E46" s="7">
        <v>39284</v>
      </c>
      <c r="F46" s="7">
        <v>13427</v>
      </c>
      <c r="G46" s="3">
        <v>13791</v>
      </c>
      <c r="H46" s="7">
        <v>9441</v>
      </c>
      <c r="I46" s="7">
        <v>2625</v>
      </c>
      <c r="J46" s="7">
        <v>66363</v>
      </c>
      <c r="K46" s="7">
        <v>630366</v>
      </c>
      <c r="L46" s="13">
        <f t="shared" si="0"/>
        <v>10.527693435242384</v>
      </c>
      <c r="M46" s="10">
        <f t="shared" si="1"/>
        <v>34.17930964260259</v>
      </c>
      <c r="N46" s="4">
        <f t="shared" si="2"/>
        <v>35.105895529986761</v>
      </c>
      <c r="O46" s="4">
        <f t="shared" si="3"/>
        <v>24.032685062620914</v>
      </c>
      <c r="P46" s="4">
        <f t="shared" si="4"/>
        <v>6.6821097647897361</v>
      </c>
      <c r="Q46" s="10">
        <f t="shared" si="5"/>
        <v>59.195636122538161</v>
      </c>
      <c r="R46" s="3" t="s">
        <v>75</v>
      </c>
      <c r="S46"/>
    </row>
    <row r="47" spans="1:19" s="3" customFormat="1">
      <c r="A47" s="3">
        <f t="shared" si="6"/>
        <v>45</v>
      </c>
      <c r="B47" s="7" t="s">
        <v>28</v>
      </c>
      <c r="C47" s="7">
        <v>65</v>
      </c>
      <c r="D47" s="3" t="s">
        <v>1182</v>
      </c>
      <c r="E47" s="7">
        <v>12730</v>
      </c>
      <c r="F47" s="7">
        <v>5222</v>
      </c>
      <c r="G47" s="3">
        <v>3168</v>
      </c>
      <c r="H47" s="7">
        <v>73</v>
      </c>
      <c r="I47" s="7">
        <v>4267</v>
      </c>
      <c r="J47" s="7">
        <v>23575</v>
      </c>
      <c r="K47" s="7">
        <v>178767</v>
      </c>
      <c r="L47" s="13">
        <f t="shared" si="0"/>
        <v>13.187556987587195</v>
      </c>
      <c r="M47" s="10">
        <f t="shared" si="1"/>
        <v>41.021209740769834</v>
      </c>
      <c r="N47" s="4">
        <f t="shared" si="2"/>
        <v>24.88609583660644</v>
      </c>
      <c r="O47" s="4">
        <f t="shared" si="3"/>
        <v>0.57344854673998424</v>
      </c>
      <c r="P47" s="4">
        <f t="shared" si="4"/>
        <v>33.51924587588374</v>
      </c>
      <c r="Q47" s="10">
        <f t="shared" si="5"/>
        <v>53.997879109225877</v>
      </c>
      <c r="R47" s="3" t="s">
        <v>75</v>
      </c>
      <c r="S47"/>
    </row>
    <row r="48" spans="1:19" s="3" customFormat="1">
      <c r="A48" s="3">
        <f t="shared" si="6"/>
        <v>46</v>
      </c>
      <c r="B48" s="7" t="s">
        <v>29</v>
      </c>
      <c r="C48" s="3">
        <v>77</v>
      </c>
      <c r="D48" s="3" t="s">
        <v>1182</v>
      </c>
      <c r="E48" s="7">
        <v>34985</v>
      </c>
      <c r="F48" s="7">
        <v>24885</v>
      </c>
      <c r="G48" s="3">
        <v>8366</v>
      </c>
      <c r="H48" s="7">
        <v>235</v>
      </c>
      <c r="I48" s="7">
        <v>1499</v>
      </c>
      <c r="J48" s="7">
        <v>52770</v>
      </c>
      <c r="K48" s="7">
        <v>304855</v>
      </c>
      <c r="L48" s="13">
        <f t="shared" si="0"/>
        <v>17.30986862606813</v>
      </c>
      <c r="M48" s="10">
        <f t="shared" si="1"/>
        <v>71.130484493354288</v>
      </c>
      <c r="N48" s="4">
        <f t="shared" si="2"/>
        <v>23.913105616692867</v>
      </c>
      <c r="O48" s="4">
        <f t="shared" si="3"/>
        <v>0.671716449907103</v>
      </c>
      <c r="P48" s="4">
        <f t="shared" si="4"/>
        <v>4.2846934400457339</v>
      </c>
      <c r="Q48" s="10">
        <f t="shared" si="5"/>
        <v>66.297138525677468</v>
      </c>
      <c r="R48" s="3" t="s">
        <v>75</v>
      </c>
      <c r="S48"/>
    </row>
    <row r="49" spans="1:19" s="3" customFormat="1">
      <c r="A49" s="3">
        <f t="shared" si="6"/>
        <v>47</v>
      </c>
      <c r="B49" s="7" t="s">
        <v>31</v>
      </c>
      <c r="C49" s="3">
        <v>87</v>
      </c>
      <c r="D49" s="3" t="s">
        <v>1182</v>
      </c>
      <c r="E49" s="7">
        <v>10939</v>
      </c>
      <c r="F49" s="7">
        <v>8200</v>
      </c>
      <c r="G49" s="3">
        <v>1961</v>
      </c>
      <c r="H49" s="7">
        <v>141</v>
      </c>
      <c r="I49" s="7">
        <v>637</v>
      </c>
      <c r="J49" s="7">
        <v>23792</v>
      </c>
      <c r="K49" s="7">
        <v>241205</v>
      </c>
      <c r="L49" s="13">
        <f t="shared" si="0"/>
        <v>9.8638087933500547</v>
      </c>
      <c r="M49" s="10">
        <f t="shared" si="1"/>
        <v>74.961148185391721</v>
      </c>
      <c r="N49" s="4">
        <f t="shared" si="2"/>
        <v>17.926684340433312</v>
      </c>
      <c r="O49" s="4">
        <f t="shared" si="3"/>
        <v>1.2889660846512478</v>
      </c>
      <c r="P49" s="4">
        <f t="shared" si="4"/>
        <v>5.8232013895237227</v>
      </c>
      <c r="Q49" s="10">
        <f t="shared" si="5"/>
        <v>45.977639542703429</v>
      </c>
      <c r="R49" s="3" t="s">
        <v>75</v>
      </c>
      <c r="S49"/>
    </row>
    <row r="50" spans="1:19" s="3" customFormat="1">
      <c r="A50" s="3">
        <f t="shared" si="6"/>
        <v>48</v>
      </c>
      <c r="B50" s="1" t="s">
        <v>1201</v>
      </c>
      <c r="C50" s="1">
        <v>78</v>
      </c>
      <c r="D50" s="1" t="s">
        <v>1188</v>
      </c>
      <c r="E50" s="7">
        <v>85700</v>
      </c>
      <c r="F50" s="7">
        <v>18206</v>
      </c>
      <c r="G50" s="3">
        <v>21919</v>
      </c>
      <c r="H50" s="7">
        <v>38585</v>
      </c>
      <c r="I50" s="7">
        <v>6990</v>
      </c>
      <c r="J50" s="7">
        <v>360458</v>
      </c>
      <c r="K50" s="7">
        <v>1819112</v>
      </c>
      <c r="L50" s="13">
        <f t="shared" si="0"/>
        <v>19.815052619080078</v>
      </c>
      <c r="M50" s="10">
        <f t="shared" si="1"/>
        <v>21.243873978996501</v>
      </c>
      <c r="N50" s="4">
        <f t="shared" si="2"/>
        <v>25.576429404900818</v>
      </c>
      <c r="O50" s="4">
        <f t="shared" si="3"/>
        <v>45.023337222870481</v>
      </c>
      <c r="P50" s="4">
        <f t="shared" si="4"/>
        <v>8.156359393232206</v>
      </c>
      <c r="Q50" s="10">
        <f t="shared" si="5"/>
        <v>23.77530808027565</v>
      </c>
      <c r="R50" s="3" t="s">
        <v>75</v>
      </c>
      <c r="S50"/>
    </row>
    <row r="51" spans="1:19" s="3" customFormat="1">
      <c r="A51" s="3">
        <f t="shared" si="6"/>
        <v>49</v>
      </c>
      <c r="B51" s="3" t="s">
        <v>1202</v>
      </c>
      <c r="C51" s="3">
        <v>23</v>
      </c>
      <c r="D51" s="3" t="s">
        <v>1182</v>
      </c>
      <c r="E51" s="7">
        <v>523378</v>
      </c>
      <c r="F51" s="7">
        <v>412362</v>
      </c>
      <c r="G51" s="3">
        <v>59124</v>
      </c>
      <c r="H51" s="7">
        <v>2574</v>
      </c>
      <c r="I51" s="7">
        <v>49318</v>
      </c>
      <c r="J51" s="7">
        <v>759033</v>
      </c>
      <c r="K51" s="7">
        <v>1166683</v>
      </c>
      <c r="L51" s="13">
        <f t="shared" si="0"/>
        <v>65.059060601723004</v>
      </c>
      <c r="M51" s="10">
        <f t="shared" si="1"/>
        <v>78.788561995345617</v>
      </c>
      <c r="N51" s="4">
        <f t="shared" si="2"/>
        <v>11.29661544810825</v>
      </c>
      <c r="O51" s="4">
        <f t="shared" si="3"/>
        <v>0.49180515803109798</v>
      </c>
      <c r="P51" s="4">
        <f t="shared" si="4"/>
        <v>9.4230173985150305</v>
      </c>
      <c r="Q51" s="10">
        <f t="shared" si="5"/>
        <v>68.953260266681426</v>
      </c>
      <c r="R51" s="3" t="s">
        <v>75</v>
      </c>
      <c r="S51"/>
    </row>
    <row r="52" spans="1:19" s="3" customFormat="1">
      <c r="A52" s="3">
        <f t="shared" si="6"/>
        <v>50</v>
      </c>
      <c r="B52" s="3" t="s">
        <v>61</v>
      </c>
      <c r="C52" s="3">
        <v>57</v>
      </c>
      <c r="D52" s="3" t="s">
        <v>8</v>
      </c>
      <c r="E52" s="7">
        <v>89151</v>
      </c>
      <c r="F52" s="7">
        <v>52222</v>
      </c>
      <c r="G52" s="3">
        <v>27456</v>
      </c>
      <c r="H52" s="7">
        <v>4974</v>
      </c>
      <c r="I52" s="7">
        <v>4499</v>
      </c>
      <c r="J52" s="7">
        <v>176599</v>
      </c>
      <c r="K52" s="7">
        <v>1419507</v>
      </c>
      <c r="L52" s="13">
        <f t="shared" si="0"/>
        <v>12.440868555068766</v>
      </c>
      <c r="M52" s="10">
        <f t="shared" si="1"/>
        <v>58.577021009298832</v>
      </c>
      <c r="N52" s="4">
        <f t="shared" si="2"/>
        <v>30.797186795436954</v>
      </c>
      <c r="O52" s="4">
        <f t="shared" si="3"/>
        <v>5.5792980448901304</v>
      </c>
      <c r="P52" s="4">
        <f t="shared" si="4"/>
        <v>5.0464941503740848</v>
      </c>
      <c r="Q52" s="10">
        <f t="shared" si="5"/>
        <v>50.482165810678431</v>
      </c>
      <c r="R52" s="3" t="s">
        <v>75</v>
      </c>
      <c r="S52"/>
    </row>
    <row r="53" spans="1:19" s="3" customFormat="1">
      <c r="A53" s="3">
        <f t="shared" si="6"/>
        <v>51</v>
      </c>
      <c r="B53" s="3" t="s">
        <v>1203</v>
      </c>
      <c r="C53" s="3">
        <v>55</v>
      </c>
      <c r="D53" s="3" t="s">
        <v>8</v>
      </c>
      <c r="E53" s="7">
        <v>305326</v>
      </c>
      <c r="F53" s="7">
        <v>217926</v>
      </c>
      <c r="G53" s="3">
        <v>73911</v>
      </c>
      <c r="H53" s="7">
        <v>975</v>
      </c>
      <c r="I53" s="7">
        <v>12514</v>
      </c>
      <c r="J53" s="7">
        <v>539652</v>
      </c>
      <c r="K53" s="7">
        <v>1201971</v>
      </c>
      <c r="L53" s="13">
        <f t="shared" si="0"/>
        <v>44.897256256598538</v>
      </c>
      <c r="M53" s="10">
        <f t="shared" si="1"/>
        <v>71.374858348126267</v>
      </c>
      <c r="N53" s="4">
        <f t="shared" si="2"/>
        <v>24.207240785259035</v>
      </c>
      <c r="O53" s="4">
        <f t="shared" si="3"/>
        <v>0.31933081362216126</v>
      </c>
      <c r="P53" s="4">
        <f t="shared" si="4"/>
        <v>4.0985700529925388</v>
      </c>
      <c r="Q53" s="10">
        <f t="shared" si="5"/>
        <v>56.578313431618895</v>
      </c>
      <c r="R53" s="3" t="s">
        <v>75</v>
      </c>
      <c r="S53"/>
    </row>
    <row r="54" spans="1:19">
      <c r="A54" s="3">
        <f t="shared" si="6"/>
        <v>52</v>
      </c>
      <c r="B54" s="3" t="s">
        <v>18</v>
      </c>
      <c r="C54" s="3">
        <v>77</v>
      </c>
      <c r="D54" s="3" t="s">
        <v>4</v>
      </c>
      <c r="E54" s="3">
        <v>16336</v>
      </c>
      <c r="F54" s="3">
        <v>9717</v>
      </c>
      <c r="G54" s="1">
        <v>3642</v>
      </c>
      <c r="H54" s="3">
        <v>1777</v>
      </c>
      <c r="I54" s="3">
        <v>1200</v>
      </c>
      <c r="J54" s="3">
        <v>36383</v>
      </c>
      <c r="K54" s="3">
        <v>164965</v>
      </c>
      <c r="L54" s="13">
        <f t="shared" si="0"/>
        <v>22.054981359682358</v>
      </c>
      <c r="M54" s="4">
        <f t="shared" si="1"/>
        <v>59.482125367286976</v>
      </c>
      <c r="N54" s="4">
        <f t="shared" si="2"/>
        <v>22.294319294809011</v>
      </c>
      <c r="O54" s="4">
        <f t="shared" si="3"/>
        <v>10.877815866797258</v>
      </c>
      <c r="P54" s="4">
        <f t="shared" si="4"/>
        <v>7.3457394711067581</v>
      </c>
      <c r="Q54" s="4">
        <f t="shared" si="5"/>
        <v>44.900090701701345</v>
      </c>
      <c r="R54" s="3" t="s">
        <v>75</v>
      </c>
      <c r="S54"/>
    </row>
    <row r="55" spans="1:19">
      <c r="A55" s="3">
        <f t="shared" si="6"/>
        <v>53</v>
      </c>
      <c r="B55" s="3" t="s">
        <v>20</v>
      </c>
      <c r="C55" s="3">
        <v>52</v>
      </c>
      <c r="D55" s="3" t="s">
        <v>1188</v>
      </c>
      <c r="E55" s="3">
        <v>268576</v>
      </c>
      <c r="F55" s="3">
        <v>119923</v>
      </c>
      <c r="G55" s="1">
        <v>119983</v>
      </c>
      <c r="H55" s="3">
        <v>18836</v>
      </c>
      <c r="I55" s="3">
        <v>9834</v>
      </c>
      <c r="J55" s="3">
        <v>409246</v>
      </c>
      <c r="K55" s="3">
        <v>721267</v>
      </c>
      <c r="L55" s="13">
        <f t="shared" si="0"/>
        <v>56.739875801887514</v>
      </c>
      <c r="M55" s="4">
        <f t="shared" si="1"/>
        <v>44.651420826879544</v>
      </c>
      <c r="N55" s="4">
        <f t="shared" si="2"/>
        <v>44.67376087215537</v>
      </c>
      <c r="O55" s="4">
        <f t="shared" si="3"/>
        <v>7.0132848802573573</v>
      </c>
      <c r="P55" s="4">
        <f t="shared" si="4"/>
        <v>3.6615334207077326</v>
      </c>
      <c r="Q55" s="4">
        <f t="shared" si="5"/>
        <v>65.627031174403655</v>
      </c>
      <c r="R55" s="3" t="s">
        <v>75</v>
      </c>
      <c r="S55"/>
    </row>
    <row r="56" spans="1:19">
      <c r="A56" s="3">
        <f t="shared" si="6"/>
        <v>54</v>
      </c>
      <c r="B56" s="3" t="s">
        <v>21</v>
      </c>
      <c r="C56" s="3">
        <v>63</v>
      </c>
      <c r="D56" s="3" t="s">
        <v>1188</v>
      </c>
      <c r="E56" s="7">
        <v>5840</v>
      </c>
      <c r="F56" s="7">
        <v>519</v>
      </c>
      <c r="G56" s="1">
        <v>1558</v>
      </c>
      <c r="H56" s="7">
        <v>3162</v>
      </c>
      <c r="I56" s="7">
        <v>601</v>
      </c>
      <c r="J56" s="7">
        <v>11894</v>
      </c>
      <c r="K56" s="7">
        <v>49371</v>
      </c>
      <c r="L56" s="13">
        <f t="shared" si="0"/>
        <v>24.09106560531486</v>
      </c>
      <c r="M56" s="4">
        <f t="shared" si="1"/>
        <v>8.8869863013698627</v>
      </c>
      <c r="N56" s="4">
        <f t="shared" si="2"/>
        <v>26.67808219178082</v>
      </c>
      <c r="O56" s="4">
        <f t="shared" si="3"/>
        <v>54.143835616438359</v>
      </c>
      <c r="P56" s="4">
        <f t="shared" si="4"/>
        <v>10.29109589041096</v>
      </c>
      <c r="Q56" s="4">
        <f t="shared" si="5"/>
        <v>49.100386749621656</v>
      </c>
      <c r="R56" s="3" t="s">
        <v>75</v>
      </c>
      <c r="S56"/>
    </row>
    <row r="57" spans="1:19">
      <c r="A57" s="3">
        <f t="shared" si="6"/>
        <v>55</v>
      </c>
      <c r="B57" s="3" t="s">
        <v>30</v>
      </c>
      <c r="C57" s="3">
        <v>83</v>
      </c>
      <c r="D57" s="3" t="s">
        <v>1182</v>
      </c>
      <c r="E57" s="3">
        <v>8842</v>
      </c>
      <c r="F57" s="3">
        <v>6316</v>
      </c>
      <c r="G57" s="1">
        <v>2251</v>
      </c>
      <c r="H57" s="3">
        <v>50</v>
      </c>
      <c r="I57" s="3">
        <v>225</v>
      </c>
      <c r="J57" s="3">
        <v>20763</v>
      </c>
      <c r="K57" s="3">
        <v>69718</v>
      </c>
      <c r="L57" s="13">
        <f t="shared" si="0"/>
        <v>29.781405089073122</v>
      </c>
      <c r="M57" s="4">
        <f t="shared" si="1"/>
        <v>71.43180275955666</v>
      </c>
      <c r="N57" s="4">
        <f t="shared" si="2"/>
        <v>25.45804116715675</v>
      </c>
      <c r="O57" s="4">
        <f t="shared" si="3"/>
        <v>0.56548292241574305</v>
      </c>
      <c r="P57" s="4">
        <f t="shared" si="4"/>
        <v>2.5446731508708438</v>
      </c>
      <c r="Q57" s="4">
        <f t="shared" si="5"/>
        <v>42.585368203053505</v>
      </c>
      <c r="R57" s="3" t="s">
        <v>75</v>
      </c>
      <c r="S57"/>
    </row>
    <row r="58" spans="1:19">
      <c r="A58" s="3">
        <f t="shared" si="6"/>
        <v>56</v>
      </c>
      <c r="B58" s="3" t="s">
        <v>43</v>
      </c>
      <c r="C58" s="3">
        <v>69</v>
      </c>
      <c r="D58" s="3" t="s">
        <v>8</v>
      </c>
      <c r="E58" s="3">
        <v>13589</v>
      </c>
      <c r="F58" s="3">
        <v>5817</v>
      </c>
      <c r="G58" s="1">
        <v>2331</v>
      </c>
      <c r="H58" s="3">
        <v>4057</v>
      </c>
      <c r="I58" s="3">
        <v>1384</v>
      </c>
      <c r="J58" s="3">
        <v>20352</v>
      </c>
      <c r="K58" s="3">
        <v>62912</v>
      </c>
      <c r="L58" s="13">
        <f t="shared" si="0"/>
        <v>32.349949135300101</v>
      </c>
      <c r="M58" s="4">
        <f t="shared" si="1"/>
        <v>42.806681875045996</v>
      </c>
      <c r="N58" s="4">
        <f t="shared" si="2"/>
        <v>17.153580101552727</v>
      </c>
      <c r="O58" s="4">
        <f t="shared" si="3"/>
        <v>29.855029803517549</v>
      </c>
      <c r="P58" s="4">
        <f t="shared" si="4"/>
        <v>10.18470821988373</v>
      </c>
      <c r="Q58" s="4">
        <f t="shared" si="5"/>
        <v>66.769850628930811</v>
      </c>
      <c r="R58" s="3" t="s">
        <v>75</v>
      </c>
      <c r="S58"/>
    </row>
    <row r="59" spans="1:19">
      <c r="A59" s="3">
        <f t="shared" si="6"/>
        <v>57</v>
      </c>
      <c r="B59" s="3" t="s">
        <v>27</v>
      </c>
      <c r="C59" s="3">
        <v>57</v>
      </c>
      <c r="D59" s="3" t="s">
        <v>4</v>
      </c>
      <c r="E59" s="3">
        <f>SUM(F59:I59)</f>
        <v>58023</v>
      </c>
      <c r="F59" s="3">
        <v>15898</v>
      </c>
      <c r="G59" s="1">
        <v>16637</v>
      </c>
      <c r="H59" s="3">
        <v>20101</v>
      </c>
      <c r="I59" s="3">
        <v>5387</v>
      </c>
      <c r="J59" s="7">
        <v>84797</v>
      </c>
      <c r="K59" s="3">
        <v>94054</v>
      </c>
      <c r="L59" s="13">
        <f t="shared" si="0"/>
        <v>90.157781699874533</v>
      </c>
      <c r="M59" s="4">
        <f t="shared" si="1"/>
        <v>27.399479516743359</v>
      </c>
      <c r="N59" s="4">
        <f t="shared" si="2"/>
        <v>28.673112386467434</v>
      </c>
      <c r="O59" s="4">
        <f t="shared" si="3"/>
        <v>34.643158747393272</v>
      </c>
      <c r="P59" s="4">
        <f t="shared" si="4"/>
        <v>9.2842493493959299</v>
      </c>
      <c r="Q59" s="4">
        <f t="shared" si="5"/>
        <v>68.425769779591263</v>
      </c>
      <c r="R59" s="3" t="s">
        <v>75</v>
      </c>
      <c r="S59"/>
    </row>
    <row r="60" spans="1:19">
      <c r="A60" s="3">
        <f t="shared" si="6"/>
        <v>58</v>
      </c>
      <c r="B60" s="3" t="s">
        <v>26</v>
      </c>
      <c r="C60" s="3">
        <v>63</v>
      </c>
      <c r="D60" s="3" t="s">
        <v>1182</v>
      </c>
      <c r="E60" s="3">
        <v>9586</v>
      </c>
      <c r="F60" s="3">
        <v>7008</v>
      </c>
      <c r="G60" s="1">
        <v>2181</v>
      </c>
      <c r="H60" s="3">
        <v>103</v>
      </c>
      <c r="I60" s="3">
        <v>294</v>
      </c>
      <c r="J60" s="3">
        <v>19382</v>
      </c>
      <c r="K60" s="7">
        <v>23665</v>
      </c>
      <c r="L60" s="13">
        <f t="shared" si="0"/>
        <v>81.901542362138173</v>
      </c>
      <c r="M60" s="4">
        <f t="shared" si="1"/>
        <v>73.106613811808884</v>
      </c>
      <c r="N60" s="4">
        <f t="shared" si="2"/>
        <v>22.751929897767578</v>
      </c>
      <c r="O60" s="4">
        <f t="shared" si="3"/>
        <v>1.0744836219486751</v>
      </c>
      <c r="P60" s="4">
        <f t="shared" si="4"/>
        <v>3.0669726684748593</v>
      </c>
      <c r="Q60" s="4">
        <f t="shared" si="5"/>
        <v>49.458260241461147</v>
      </c>
      <c r="R60" s="3" t="s">
        <v>75</v>
      </c>
      <c r="S60"/>
    </row>
    <row r="61" spans="1:19">
      <c r="A61" s="3">
        <f t="shared" si="6"/>
        <v>59</v>
      </c>
      <c r="B61" s="3" t="s">
        <v>13</v>
      </c>
      <c r="C61" s="3">
        <v>37</v>
      </c>
      <c r="D61" s="3" t="s">
        <v>4</v>
      </c>
      <c r="E61" s="3">
        <v>26738</v>
      </c>
      <c r="F61" s="3">
        <v>12691</v>
      </c>
      <c r="G61" s="1">
        <v>3901</v>
      </c>
      <c r="H61" s="3">
        <v>1052</v>
      </c>
      <c r="I61" s="3">
        <v>9094</v>
      </c>
      <c r="J61" s="3">
        <v>35374</v>
      </c>
      <c r="K61" s="3">
        <v>135092</v>
      </c>
      <c r="L61" s="13">
        <f t="shared" si="0"/>
        <v>26.185118289758091</v>
      </c>
      <c r="M61" s="4">
        <f t="shared" si="1"/>
        <v>47.464283042860352</v>
      </c>
      <c r="N61" s="4">
        <f t="shared" si="2"/>
        <v>14.58972249233301</v>
      </c>
      <c r="O61" s="4">
        <f t="shared" si="3"/>
        <v>3.9344752786296655</v>
      </c>
      <c r="P61" s="4">
        <f t="shared" si="4"/>
        <v>34.011519186176976</v>
      </c>
      <c r="Q61" s="4">
        <f t="shared" si="5"/>
        <v>75.58658902018432</v>
      </c>
      <c r="R61" s="3" t="s">
        <v>75</v>
      </c>
      <c r="S61"/>
    </row>
    <row r="62" spans="1:19">
      <c r="A62" s="3">
        <f t="shared" si="6"/>
        <v>60</v>
      </c>
      <c r="B62" s="3" t="s">
        <v>1204</v>
      </c>
      <c r="C62" s="3">
        <v>56</v>
      </c>
      <c r="D62" s="3" t="s">
        <v>4</v>
      </c>
      <c r="E62" s="3">
        <v>195646</v>
      </c>
      <c r="F62" s="3">
        <v>134888</v>
      </c>
      <c r="G62" s="1">
        <v>50731</v>
      </c>
      <c r="H62" s="3">
        <v>4170</v>
      </c>
      <c r="I62" s="3">
        <v>5857</v>
      </c>
      <c r="J62" s="3">
        <v>362107</v>
      </c>
      <c r="K62" s="3">
        <v>949787</v>
      </c>
      <c r="L62" s="13">
        <f t="shared" si="0"/>
        <v>38.125074358777283</v>
      </c>
      <c r="M62" s="4">
        <f t="shared" si="1"/>
        <v>68.944931151160773</v>
      </c>
      <c r="N62" s="4">
        <f t="shared" si="2"/>
        <v>25.929996013207528</v>
      </c>
      <c r="O62" s="4">
        <f t="shared" si="3"/>
        <v>2.1314005908630893</v>
      </c>
      <c r="P62" s="4">
        <f t="shared" si="4"/>
        <v>2.9936722447686126</v>
      </c>
      <c r="Q62" s="4">
        <f t="shared" si="5"/>
        <v>54.029886193859824</v>
      </c>
      <c r="R62" s="3" t="s">
        <v>75</v>
      </c>
      <c r="S62"/>
    </row>
    <row r="63" spans="1:19">
      <c r="A63" s="3">
        <f t="shared" si="6"/>
        <v>61</v>
      </c>
      <c r="B63" s="1" t="s">
        <v>1205</v>
      </c>
      <c r="C63" s="1">
        <v>48</v>
      </c>
      <c r="D63" s="1" t="s">
        <v>5</v>
      </c>
      <c r="E63" s="1">
        <v>7469</v>
      </c>
      <c r="F63" s="1">
        <v>1</v>
      </c>
      <c r="G63" s="1">
        <v>6246</v>
      </c>
      <c r="H63" s="1">
        <v>112</v>
      </c>
      <c r="I63" s="1">
        <v>1110</v>
      </c>
      <c r="J63" s="1">
        <v>409390</v>
      </c>
      <c r="K63" s="1">
        <v>1486160</v>
      </c>
      <c r="L63" s="13">
        <f t="shared" si="0"/>
        <v>27.546832104214889</v>
      </c>
      <c r="M63" s="4">
        <f t="shared" si="1"/>
        <v>1.3388673182487616E-2</v>
      </c>
      <c r="N63" s="4">
        <f t="shared" si="2"/>
        <v>83.625652697817642</v>
      </c>
      <c r="O63" s="4">
        <f t="shared" si="3"/>
        <v>1.499531396438613</v>
      </c>
      <c r="P63" s="4">
        <f t="shared" si="4"/>
        <v>14.861427232561253</v>
      </c>
      <c r="Q63" s="4">
        <f t="shared" si="5"/>
        <v>1.8244217005789101</v>
      </c>
      <c r="R63" s="3" t="s">
        <v>75</v>
      </c>
      <c r="S63"/>
    </row>
    <row r="64" spans="1:19">
      <c r="A64" s="3">
        <f t="shared" si="6"/>
        <v>62</v>
      </c>
      <c r="B64" s="1" t="s">
        <v>1206</v>
      </c>
      <c r="C64" s="1">
        <v>46</v>
      </c>
      <c r="D64" s="1" t="s">
        <v>1186</v>
      </c>
      <c r="E64" s="1">
        <v>22992</v>
      </c>
      <c r="F64" s="1">
        <v>0</v>
      </c>
      <c r="G64" s="1">
        <v>20436</v>
      </c>
      <c r="H64" s="1">
        <v>145</v>
      </c>
      <c r="I64" s="1">
        <v>2411</v>
      </c>
      <c r="J64" s="1">
        <v>923268</v>
      </c>
      <c r="K64" s="1">
        <v>1801427</v>
      </c>
      <c r="L64" s="13">
        <f t="shared" si="0"/>
        <v>51.252035192100486</v>
      </c>
      <c r="M64" s="4">
        <f t="shared" si="1"/>
        <v>0</v>
      </c>
      <c r="N64" s="4">
        <f t="shared" si="2"/>
        <v>88.8830897703549</v>
      </c>
      <c r="O64" s="4">
        <f t="shared" si="3"/>
        <v>0.63065414057063329</v>
      </c>
      <c r="P64" s="4">
        <f t="shared" si="4"/>
        <v>10.486256089074461</v>
      </c>
      <c r="Q64" s="4">
        <f t="shared" si="5"/>
        <v>2.4902845111062009</v>
      </c>
      <c r="R64" s="3" t="s">
        <v>75</v>
      </c>
      <c r="S64"/>
    </row>
    <row r="65" spans="1:19">
      <c r="A65" s="3">
        <f t="shared" si="6"/>
        <v>63</v>
      </c>
      <c r="B65" s="1" t="s">
        <v>1207</v>
      </c>
      <c r="C65" s="1">
        <v>49</v>
      </c>
      <c r="D65" s="1" t="s">
        <v>5</v>
      </c>
      <c r="E65" s="1">
        <v>570809</v>
      </c>
      <c r="F65" s="1">
        <v>31635</v>
      </c>
      <c r="G65" s="1">
        <v>121671</v>
      </c>
      <c r="H65" s="1">
        <v>241353</v>
      </c>
      <c r="I65" s="1">
        <v>176150</v>
      </c>
      <c r="J65" s="1">
        <v>943453</v>
      </c>
      <c r="K65" s="1">
        <v>1782805</v>
      </c>
      <c r="L65" s="13">
        <f t="shared" si="0"/>
        <v>52.919584587209485</v>
      </c>
      <c r="M65" s="4">
        <f t="shared" si="1"/>
        <v>5.5421340588533115</v>
      </c>
      <c r="N65" s="4">
        <f t="shared" si="2"/>
        <v>21.315536370309509</v>
      </c>
      <c r="O65" s="4">
        <f t="shared" si="3"/>
        <v>42.28261993065982</v>
      </c>
      <c r="P65" s="4">
        <f t="shared" si="4"/>
        <v>30.859709640177364</v>
      </c>
      <c r="Q65" s="4">
        <f t="shared" si="5"/>
        <v>60.502112982840693</v>
      </c>
      <c r="R65" s="3" t="s">
        <v>75</v>
      </c>
      <c r="S65"/>
    </row>
    <row r="66" spans="1:19">
      <c r="A66" s="3">
        <f t="shared" si="6"/>
        <v>64</v>
      </c>
      <c r="B66" s="1" t="s">
        <v>1208</v>
      </c>
      <c r="C66" s="1">
        <v>52</v>
      </c>
      <c r="D66" s="1" t="s">
        <v>5</v>
      </c>
      <c r="E66" s="1">
        <v>265471</v>
      </c>
      <c r="F66" s="1">
        <v>14437</v>
      </c>
      <c r="G66" s="1">
        <v>79240</v>
      </c>
      <c r="H66" s="1">
        <v>139971</v>
      </c>
      <c r="I66" s="1">
        <v>31823</v>
      </c>
      <c r="J66" s="1">
        <v>784577</v>
      </c>
      <c r="K66" s="1">
        <v>1781027</v>
      </c>
      <c r="L66" s="13">
        <f t="shared" si="0"/>
        <v>44.051943064310649</v>
      </c>
      <c r="M66" s="4">
        <f t="shared" si="1"/>
        <v>5.4382587928624968</v>
      </c>
      <c r="N66" s="4">
        <f t="shared" si="2"/>
        <v>29.848834712642812</v>
      </c>
      <c r="O66" s="4">
        <f t="shared" si="3"/>
        <v>52.72553310907783</v>
      </c>
      <c r="P66" s="4">
        <f t="shared" si="4"/>
        <v>11.987373385416863</v>
      </c>
      <c r="Q66" s="4">
        <f t="shared" si="5"/>
        <v>33.836194535399329</v>
      </c>
      <c r="R66" s="3" t="s">
        <v>75</v>
      </c>
      <c r="S66"/>
    </row>
    <row r="67" spans="1:19">
      <c r="A67" s="3">
        <f t="shared" si="6"/>
        <v>65</v>
      </c>
      <c r="B67" s="1" t="s">
        <v>1209</v>
      </c>
      <c r="C67" s="1">
        <v>55</v>
      </c>
      <c r="D67" s="1" t="s">
        <v>5</v>
      </c>
      <c r="E67" s="1">
        <v>298854</v>
      </c>
      <c r="F67" s="1">
        <v>30594</v>
      </c>
      <c r="G67" s="1">
        <v>85390</v>
      </c>
      <c r="H67" s="1">
        <v>162986</v>
      </c>
      <c r="I67" s="1">
        <v>19884</v>
      </c>
      <c r="J67" s="1">
        <v>679347</v>
      </c>
      <c r="K67" s="1">
        <v>1314492</v>
      </c>
      <c r="L67" s="13">
        <f t="shared" ref="L67:L68" si="9">J67*100/K67</f>
        <v>51.681333929761458</v>
      </c>
      <c r="M67" s="4">
        <v>10.237105743941857</v>
      </c>
      <c r="N67" s="4">
        <f t="shared" ref="N67:N73" si="10">G67*100/E67</f>
        <v>28.572480207726851</v>
      </c>
      <c r="O67" s="4">
        <f t="shared" ref="O67:O73" si="11">H67*100/E67</f>
        <v>54.536997999022937</v>
      </c>
      <c r="P67" s="4">
        <f t="shared" ref="P67:P73" si="12">I67*100/E67</f>
        <v>6.6534160493083583</v>
      </c>
      <c r="Q67" s="4">
        <v>43.99136229349655</v>
      </c>
      <c r="R67" s="3" t="s">
        <v>75</v>
      </c>
      <c r="S67"/>
    </row>
    <row r="68" spans="1:19">
      <c r="A68" s="3">
        <f t="shared" ref="A68:A73" si="13">1+A67</f>
        <v>66</v>
      </c>
      <c r="B68" s="3" t="s">
        <v>44</v>
      </c>
      <c r="C68" s="3">
        <v>33</v>
      </c>
      <c r="D68" s="3" t="s">
        <v>8</v>
      </c>
      <c r="E68" s="3">
        <f>SUM(F68:I68)</f>
        <v>183220</v>
      </c>
      <c r="F68" s="3">
        <v>47276</v>
      </c>
      <c r="G68" s="8">
        <v>111743</v>
      </c>
      <c r="H68" s="8">
        <v>8747</v>
      </c>
      <c r="I68" s="8">
        <v>15454</v>
      </c>
      <c r="J68" s="3">
        <v>180636</v>
      </c>
      <c r="K68" s="3">
        <v>905223</v>
      </c>
      <c r="L68" s="13">
        <f t="shared" si="9"/>
        <v>19.954861951143531</v>
      </c>
      <c r="M68" s="4">
        <f t="shared" ref="M68:M73" si="14">F68*100/E68</f>
        <v>25.802859949787141</v>
      </c>
      <c r="N68" s="4">
        <f t="shared" si="10"/>
        <v>60.988429210784851</v>
      </c>
      <c r="O68" s="4">
        <f t="shared" si="11"/>
        <v>4.7740421351380853</v>
      </c>
      <c r="P68" s="4">
        <f t="shared" si="12"/>
        <v>8.4346687042899244</v>
      </c>
      <c r="Q68" s="4">
        <f>E68*100/J68</f>
        <v>101.430501118271</v>
      </c>
      <c r="R68" s="3" t="s">
        <v>75</v>
      </c>
      <c r="S68"/>
    </row>
    <row r="69" spans="1:19">
      <c r="A69" s="3">
        <f t="shared" si="13"/>
        <v>67</v>
      </c>
      <c r="B69" s="3" t="s">
        <v>45</v>
      </c>
      <c r="C69" s="3">
        <v>1439</v>
      </c>
      <c r="D69" s="3" t="s">
        <v>8</v>
      </c>
      <c r="E69" s="3">
        <v>228690</v>
      </c>
      <c r="F69" s="3">
        <v>49731</v>
      </c>
      <c r="G69" s="1">
        <v>136457</v>
      </c>
      <c r="H69" s="3">
        <v>36956</v>
      </c>
      <c r="I69" s="3">
        <v>5546</v>
      </c>
      <c r="J69" s="3" t="s">
        <v>59</v>
      </c>
      <c r="K69" s="3" t="s">
        <v>59</v>
      </c>
      <c r="L69" s="4" t="s">
        <v>59</v>
      </c>
      <c r="M69" s="4">
        <f t="shared" si="14"/>
        <v>21.746031746031747</v>
      </c>
      <c r="N69" s="4">
        <f t="shared" si="10"/>
        <v>59.668984214438758</v>
      </c>
      <c r="O69" s="4">
        <f t="shared" si="11"/>
        <v>16.159867068957979</v>
      </c>
      <c r="P69" s="4">
        <f t="shared" si="12"/>
        <v>2.4251169705715161</v>
      </c>
      <c r="Q69" s="4" t="s">
        <v>59</v>
      </c>
      <c r="R69" s="3" t="s">
        <v>75</v>
      </c>
      <c r="S69"/>
    </row>
    <row r="70" spans="1:19">
      <c r="A70" s="3">
        <f t="shared" si="13"/>
        <v>68</v>
      </c>
      <c r="B70" s="8" t="s">
        <v>1210</v>
      </c>
      <c r="C70" s="8">
        <v>59</v>
      </c>
      <c r="D70" s="8" t="s">
        <v>1188</v>
      </c>
      <c r="E70" s="8">
        <v>739887</v>
      </c>
      <c r="F70" s="8">
        <v>402099</v>
      </c>
      <c r="G70" s="1">
        <v>155595</v>
      </c>
      <c r="H70" s="8">
        <v>92996</v>
      </c>
      <c r="I70" s="8">
        <v>89197</v>
      </c>
      <c r="J70" s="8">
        <v>1291131</v>
      </c>
      <c r="K70" s="8">
        <v>2288977</v>
      </c>
      <c r="L70" s="13">
        <f>J70*100/K70</f>
        <v>56.406464547262814</v>
      </c>
      <c r="M70" s="9">
        <f t="shared" si="14"/>
        <v>54.346001484010394</v>
      </c>
      <c r="N70" s="4">
        <f t="shared" si="10"/>
        <v>21.029562622400448</v>
      </c>
      <c r="O70" s="4">
        <f t="shared" si="11"/>
        <v>12.568946339103134</v>
      </c>
      <c r="P70" s="4">
        <f t="shared" si="12"/>
        <v>12.055489554486023</v>
      </c>
      <c r="Q70" s="9">
        <f>E70*100/J70</f>
        <v>57.305339272312416</v>
      </c>
      <c r="R70" s="3" t="s">
        <v>75</v>
      </c>
      <c r="S70"/>
    </row>
    <row r="71" spans="1:19">
      <c r="A71" s="3">
        <f t="shared" si="13"/>
        <v>69</v>
      </c>
      <c r="B71" s="3" t="s">
        <v>46</v>
      </c>
      <c r="C71" s="3">
        <v>84</v>
      </c>
      <c r="D71" s="3" t="s">
        <v>8</v>
      </c>
      <c r="E71" s="3">
        <v>33882</v>
      </c>
      <c r="F71" s="3">
        <v>21263</v>
      </c>
      <c r="G71" s="1">
        <v>6535</v>
      </c>
      <c r="H71" s="3">
        <v>887</v>
      </c>
      <c r="I71" s="3">
        <v>5197</v>
      </c>
      <c r="J71" s="3">
        <v>63579</v>
      </c>
      <c r="K71" s="3">
        <v>97749</v>
      </c>
      <c r="L71" s="13">
        <f>J71*100/K71</f>
        <v>65.043120645735513</v>
      </c>
      <c r="M71" s="4">
        <f t="shared" si="14"/>
        <v>62.756035653149162</v>
      </c>
      <c r="N71" s="4">
        <f t="shared" si="10"/>
        <v>19.287527300631602</v>
      </c>
      <c r="O71" s="4">
        <f t="shared" si="11"/>
        <v>2.6179092143320939</v>
      </c>
      <c r="P71" s="4">
        <f t="shared" si="12"/>
        <v>15.338527831887138</v>
      </c>
      <c r="Q71" s="4">
        <f>E71*100/J71</f>
        <v>53.291181050346815</v>
      </c>
      <c r="R71" s="3" t="s">
        <v>75</v>
      </c>
      <c r="S71"/>
    </row>
    <row r="72" spans="1:19">
      <c r="A72" s="3">
        <f t="shared" si="13"/>
        <v>70</v>
      </c>
      <c r="B72" s="3" t="s">
        <v>47</v>
      </c>
      <c r="C72" s="3">
        <v>89</v>
      </c>
      <c r="D72" s="3" t="s">
        <v>1182</v>
      </c>
      <c r="E72" s="3">
        <v>240592</v>
      </c>
      <c r="F72" s="3">
        <v>195520</v>
      </c>
      <c r="G72" s="1">
        <v>38743</v>
      </c>
      <c r="H72" s="3">
        <v>1396</v>
      </c>
      <c r="I72" s="3">
        <v>4933</v>
      </c>
      <c r="J72" s="3">
        <v>314462</v>
      </c>
      <c r="K72" s="3">
        <v>417158</v>
      </c>
      <c r="L72" s="13">
        <f>J72*100/K72</f>
        <v>75.381989557913315</v>
      </c>
      <c r="M72" s="4">
        <f t="shared" si="14"/>
        <v>81.266210015295599</v>
      </c>
      <c r="N72" s="4">
        <f t="shared" si="10"/>
        <v>16.103195451220323</v>
      </c>
      <c r="O72" s="4">
        <f t="shared" si="11"/>
        <v>0.5802354192990623</v>
      </c>
      <c r="P72" s="4">
        <f t="shared" si="12"/>
        <v>2.0503591141850102</v>
      </c>
      <c r="Q72" s="4">
        <f>E72*100/J72</f>
        <v>76.509085358485279</v>
      </c>
      <c r="R72" s="3" t="s">
        <v>75</v>
      </c>
      <c r="S72"/>
    </row>
    <row r="73" spans="1:19">
      <c r="A73" s="3">
        <f t="shared" si="13"/>
        <v>71</v>
      </c>
      <c r="B73" s="3" t="s">
        <v>1211</v>
      </c>
      <c r="C73" s="1">
        <v>76</v>
      </c>
      <c r="D73" s="3" t="s">
        <v>1188</v>
      </c>
      <c r="E73" s="1">
        <v>20502</v>
      </c>
      <c r="F73" s="1">
        <v>4097</v>
      </c>
      <c r="G73" s="1">
        <v>7658</v>
      </c>
      <c r="H73" s="1">
        <v>8698</v>
      </c>
      <c r="I73" s="1">
        <v>49</v>
      </c>
      <c r="J73" s="1">
        <v>25328</v>
      </c>
      <c r="K73" s="1">
        <v>26663</v>
      </c>
      <c r="L73" s="13">
        <f>J73*100/K73</f>
        <v>94.993061545962576</v>
      </c>
      <c r="M73" s="4">
        <f t="shared" si="14"/>
        <v>19.983416252072967</v>
      </c>
      <c r="N73" s="4">
        <f t="shared" si="10"/>
        <v>37.352453419178616</v>
      </c>
      <c r="O73" s="4">
        <f t="shared" si="11"/>
        <v>42.425129255682371</v>
      </c>
      <c r="P73" s="4">
        <f t="shared" si="12"/>
        <v>0.23900107306604235</v>
      </c>
      <c r="Q73" s="4">
        <f>E73*100/J73</f>
        <v>80.945988629185095</v>
      </c>
      <c r="R73" s="3" t="s">
        <v>75</v>
      </c>
      <c r="S73"/>
    </row>
    <row r="81" spans="13:17">
      <c r="M81" s="4"/>
      <c r="N81" s="4"/>
      <c r="O81" s="4"/>
      <c r="P81" s="4"/>
      <c r="Q81" s="4"/>
    </row>
  </sheetData>
  <sortState ref="A2:AA64">
    <sortCondition ref="B2:B64"/>
  </sortState>
  <mergeCells count="1">
    <mergeCell ref="A1:Q1"/>
  </mergeCells>
  <phoneticPr fontId="2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3"/>
  <sheetViews>
    <sheetView workbookViewId="0">
      <selection activeCell="C17" sqref="C17"/>
    </sheetView>
  </sheetViews>
  <sheetFormatPr baseColWidth="10" defaultColWidth="10.83203125" defaultRowHeight="17" x14ac:dyDescent="0"/>
  <cols>
    <col min="1" max="1" width="4.33203125" style="82" customWidth="1"/>
    <col min="2" max="2" width="28.33203125" style="25" customWidth="1"/>
    <col min="3" max="3" width="255.6640625" style="34" customWidth="1"/>
    <col min="4" max="4" width="19.83203125" style="33" customWidth="1"/>
    <col min="5" max="5" width="16.1640625" style="33" customWidth="1"/>
    <col min="6" max="13" width="10" style="22" customWidth="1"/>
    <col min="14" max="14" width="11.1640625" style="22" customWidth="1"/>
    <col min="15" max="15" width="10.5" style="22" customWidth="1"/>
    <col min="16" max="16384" width="10.83203125" style="14"/>
  </cols>
  <sheetData>
    <row r="1" spans="1:15" ht="16">
      <c r="A1" s="158" t="s">
        <v>77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</row>
    <row r="2" spans="1:15" s="15" customFormat="1" ht="15">
      <c r="A2" s="159" t="s">
        <v>65</v>
      </c>
      <c r="B2" s="159" t="s">
        <v>60</v>
      </c>
      <c r="C2" s="160" t="s">
        <v>78</v>
      </c>
      <c r="D2" s="160" t="s">
        <v>79</v>
      </c>
      <c r="E2" s="161" t="s">
        <v>80</v>
      </c>
      <c r="F2" s="162" t="s">
        <v>81</v>
      </c>
      <c r="G2" s="162"/>
      <c r="H2" s="162"/>
      <c r="I2" s="162"/>
      <c r="J2" s="162" t="s">
        <v>63</v>
      </c>
      <c r="K2" s="162"/>
      <c r="L2" s="162"/>
      <c r="M2" s="162"/>
      <c r="N2" s="160" t="s">
        <v>1</v>
      </c>
      <c r="O2" s="160" t="s">
        <v>0</v>
      </c>
    </row>
    <row r="3" spans="1:15" s="15" customFormat="1" ht="15">
      <c r="A3" s="159"/>
      <c r="B3" s="159"/>
      <c r="C3" s="160"/>
      <c r="D3" s="160"/>
      <c r="E3" s="161"/>
      <c r="F3" s="15">
        <v>1</v>
      </c>
      <c r="G3" s="15">
        <v>2</v>
      </c>
      <c r="H3" s="15">
        <v>3</v>
      </c>
      <c r="I3" s="15" t="s">
        <v>58</v>
      </c>
      <c r="J3" s="15">
        <v>1</v>
      </c>
      <c r="K3" s="15">
        <v>2</v>
      </c>
      <c r="L3" s="15">
        <v>3</v>
      </c>
      <c r="M3" s="16" t="s">
        <v>58</v>
      </c>
      <c r="N3" s="160"/>
      <c r="O3" s="160"/>
    </row>
    <row r="4" spans="1:15">
      <c r="A4" s="17">
        <v>1</v>
      </c>
      <c r="B4" s="18" t="s">
        <v>82</v>
      </c>
      <c r="C4" s="19" t="s">
        <v>83</v>
      </c>
      <c r="D4" s="20" t="s">
        <v>84</v>
      </c>
      <c r="E4" s="21" t="s">
        <v>59</v>
      </c>
      <c r="F4" s="22" t="s">
        <v>59</v>
      </c>
      <c r="J4" s="23">
        <v>5022</v>
      </c>
      <c r="N4" s="22" t="s">
        <v>85</v>
      </c>
      <c r="O4" s="22">
        <v>46</v>
      </c>
    </row>
    <row r="5" spans="1:15">
      <c r="A5" s="17"/>
      <c r="B5" s="18"/>
      <c r="C5" s="19" t="s">
        <v>86</v>
      </c>
      <c r="D5" s="20" t="s">
        <v>87</v>
      </c>
      <c r="E5" s="24">
        <f>F5*100/5022</f>
        <v>72.023098367184389</v>
      </c>
      <c r="F5" s="25">
        <v>3617</v>
      </c>
      <c r="G5" s="25"/>
      <c r="H5" s="25"/>
      <c r="I5" s="25"/>
      <c r="J5" s="25"/>
      <c r="K5" s="25"/>
      <c r="L5" s="25"/>
    </row>
    <row r="6" spans="1:15" s="31" customFormat="1">
      <c r="A6" s="26"/>
      <c r="B6" s="18"/>
      <c r="C6" s="27" t="s">
        <v>88</v>
      </c>
      <c r="D6" s="28" t="s">
        <v>89</v>
      </c>
      <c r="E6" s="29">
        <f>F6*100/5022</f>
        <v>9.0003982477100752</v>
      </c>
      <c r="F6" s="30">
        <v>452</v>
      </c>
      <c r="G6" s="30"/>
      <c r="H6" s="30"/>
      <c r="I6" s="30"/>
      <c r="J6" s="30"/>
      <c r="K6" s="30"/>
      <c r="L6" s="30"/>
      <c r="N6" s="30"/>
      <c r="O6" s="30"/>
    </row>
    <row r="7" spans="1:15">
      <c r="A7" s="17"/>
      <c r="B7" s="18"/>
      <c r="C7" s="32" t="s">
        <v>90</v>
      </c>
      <c r="D7" s="33" t="s">
        <v>91</v>
      </c>
      <c r="E7" s="24">
        <f>F7*100/5022</f>
        <v>2.7479091995221028</v>
      </c>
      <c r="F7" s="22">
        <v>138</v>
      </c>
    </row>
    <row r="8" spans="1:15">
      <c r="A8" s="17"/>
      <c r="B8" s="18"/>
      <c r="C8" s="32" t="s">
        <v>92</v>
      </c>
      <c r="D8" s="33" t="s">
        <v>93</v>
      </c>
      <c r="E8" s="24">
        <f>F8*100/5022</f>
        <v>1.9115890083632019</v>
      </c>
      <c r="F8" s="22">
        <v>96</v>
      </c>
    </row>
    <row r="9" spans="1:15">
      <c r="A9" s="17"/>
      <c r="B9" s="18"/>
      <c r="C9" s="32" t="s">
        <v>94</v>
      </c>
      <c r="D9" s="33" t="s">
        <v>95</v>
      </c>
      <c r="E9" s="24">
        <f>F9*100/5022</f>
        <v>1.7921146953405018</v>
      </c>
      <c r="F9" s="22">
        <v>90</v>
      </c>
    </row>
    <row r="10" spans="1:15">
      <c r="A10" s="17"/>
      <c r="B10" s="18"/>
      <c r="E10" s="21"/>
    </row>
    <row r="11" spans="1:15">
      <c r="A11" s="17">
        <f>1+A4</f>
        <v>2</v>
      </c>
      <c r="B11" s="18" t="s">
        <v>96</v>
      </c>
      <c r="C11" s="34" t="s">
        <v>97</v>
      </c>
      <c r="D11" s="20" t="s">
        <v>84</v>
      </c>
      <c r="E11" s="21" t="s">
        <v>59</v>
      </c>
      <c r="F11" s="22" t="s">
        <v>59</v>
      </c>
      <c r="J11" s="23">
        <v>83994</v>
      </c>
      <c r="N11" s="22" t="s">
        <v>85</v>
      </c>
      <c r="O11" s="22">
        <v>35</v>
      </c>
    </row>
    <row r="12" spans="1:15" s="31" customFormat="1">
      <c r="A12" s="26"/>
      <c r="B12" s="18"/>
      <c r="C12" s="27" t="s">
        <v>98</v>
      </c>
      <c r="D12" s="28" t="s">
        <v>89</v>
      </c>
      <c r="E12" s="29">
        <f>F12*100/83994</f>
        <v>68.354882491606546</v>
      </c>
      <c r="F12" s="28">
        <v>57414</v>
      </c>
      <c r="G12" s="28"/>
      <c r="H12" s="28"/>
      <c r="I12" s="28"/>
      <c r="J12" s="28"/>
      <c r="K12" s="28"/>
      <c r="L12" s="28"/>
      <c r="N12" s="30"/>
      <c r="O12" s="30"/>
    </row>
    <row r="13" spans="1:15">
      <c r="A13" s="17"/>
      <c r="B13" s="18"/>
      <c r="C13" s="32" t="s">
        <v>99</v>
      </c>
      <c r="D13" s="33" t="s">
        <v>100</v>
      </c>
      <c r="E13" s="21">
        <f>F13*100/83994</f>
        <v>18.216777388861111</v>
      </c>
      <c r="F13" s="33">
        <v>15301</v>
      </c>
      <c r="G13" s="33"/>
      <c r="H13" s="33"/>
      <c r="I13" s="33"/>
      <c r="J13" s="33"/>
      <c r="K13" s="33"/>
      <c r="L13" s="33"/>
    </row>
    <row r="14" spans="1:15">
      <c r="A14" s="17"/>
      <c r="B14" s="18"/>
      <c r="C14" s="32" t="s">
        <v>101</v>
      </c>
      <c r="D14" s="33" t="s">
        <v>102</v>
      </c>
      <c r="E14" s="21">
        <f>F14*100/83994</f>
        <v>2.8704431268900161</v>
      </c>
      <c r="F14" s="33">
        <v>2411</v>
      </c>
      <c r="G14" s="33"/>
      <c r="H14" s="33"/>
      <c r="I14" s="33"/>
      <c r="J14" s="33"/>
      <c r="K14" s="33"/>
      <c r="L14" s="33"/>
    </row>
    <row r="15" spans="1:15">
      <c r="A15" s="17"/>
      <c r="B15" s="18"/>
      <c r="C15" s="32" t="s">
        <v>103</v>
      </c>
      <c r="D15" s="33" t="s">
        <v>104</v>
      </c>
      <c r="E15" s="21">
        <f>F15*100/83994</f>
        <v>1.6739290901731076</v>
      </c>
      <c r="F15" s="33">
        <v>1406</v>
      </c>
      <c r="G15" s="33"/>
      <c r="H15" s="33"/>
      <c r="I15" s="33"/>
      <c r="J15" s="33"/>
      <c r="K15" s="33"/>
      <c r="L15" s="33"/>
    </row>
    <row r="16" spans="1:15">
      <c r="A16" s="17"/>
      <c r="B16" s="18"/>
      <c r="C16" s="32" t="s">
        <v>105</v>
      </c>
      <c r="D16" s="33" t="s">
        <v>106</v>
      </c>
      <c r="E16" s="21">
        <f>F16*100/83994</f>
        <v>0.74767245279424721</v>
      </c>
      <c r="F16" s="33">
        <v>628</v>
      </c>
      <c r="G16" s="33"/>
      <c r="H16" s="33"/>
      <c r="I16" s="33"/>
      <c r="J16" s="33"/>
      <c r="K16" s="33"/>
      <c r="L16" s="33"/>
    </row>
    <row r="17" spans="1:15">
      <c r="A17" s="17"/>
      <c r="B17" s="18"/>
      <c r="C17" s="35"/>
      <c r="D17" s="36"/>
      <c r="E17" s="21"/>
    </row>
    <row r="18" spans="1:15">
      <c r="A18" s="17">
        <f>1+A11</f>
        <v>3</v>
      </c>
      <c r="B18" s="18" t="s">
        <v>27</v>
      </c>
      <c r="C18" s="34" t="s">
        <v>107</v>
      </c>
      <c r="D18" s="20" t="s">
        <v>84</v>
      </c>
      <c r="E18" s="21" t="s">
        <v>59</v>
      </c>
      <c r="F18" s="22" t="s">
        <v>59</v>
      </c>
      <c r="J18" s="23">
        <v>57682</v>
      </c>
      <c r="N18" s="22" t="s">
        <v>108</v>
      </c>
      <c r="O18" s="22">
        <v>57</v>
      </c>
    </row>
    <row r="19" spans="1:15">
      <c r="A19" s="17"/>
      <c r="B19" s="18"/>
      <c r="C19" s="34" t="s">
        <v>109</v>
      </c>
      <c r="D19" s="33" t="s">
        <v>110</v>
      </c>
      <c r="E19" s="21">
        <f>F19*100/57682</f>
        <v>31.871294337921707</v>
      </c>
      <c r="F19" s="33">
        <v>18384</v>
      </c>
      <c r="G19" s="33"/>
      <c r="H19" s="33"/>
      <c r="I19" s="33"/>
      <c r="J19" s="33"/>
      <c r="K19" s="33"/>
      <c r="L19" s="33"/>
    </row>
    <row r="20" spans="1:15" s="31" customFormat="1">
      <c r="A20" s="26"/>
      <c r="B20" s="18"/>
      <c r="C20" s="37" t="s">
        <v>111</v>
      </c>
      <c r="D20" s="28" t="s">
        <v>89</v>
      </c>
      <c r="E20" s="29">
        <f>F20*100/57682</f>
        <v>27.561457647099616</v>
      </c>
      <c r="F20" s="28">
        <v>15898</v>
      </c>
      <c r="G20" s="28"/>
      <c r="H20" s="28"/>
      <c r="I20" s="28"/>
      <c r="J20" s="28"/>
      <c r="K20" s="28"/>
      <c r="L20" s="28"/>
      <c r="N20" s="30"/>
      <c r="O20" s="30"/>
    </row>
    <row r="21" spans="1:15">
      <c r="A21" s="17"/>
      <c r="B21" s="18"/>
      <c r="C21" s="34" t="s">
        <v>112</v>
      </c>
      <c r="D21" s="33" t="s">
        <v>104</v>
      </c>
      <c r="E21" s="21">
        <f>F21*100/57682</f>
        <v>3.8608231337332271</v>
      </c>
      <c r="F21" s="33">
        <v>2227</v>
      </c>
      <c r="G21" s="33"/>
      <c r="H21" s="33"/>
      <c r="I21" s="33"/>
      <c r="J21" s="33"/>
      <c r="K21" s="33"/>
      <c r="L21" s="33"/>
    </row>
    <row r="22" spans="1:15">
      <c r="A22" s="17"/>
      <c r="B22" s="18"/>
      <c r="C22" s="34" t="s">
        <v>113</v>
      </c>
      <c r="D22" s="33" t="s">
        <v>114</v>
      </c>
      <c r="E22" s="21">
        <f>F22*100/57682</f>
        <v>2.7599597794806003</v>
      </c>
      <c r="F22" s="33">
        <v>1592</v>
      </c>
      <c r="G22" s="33"/>
      <c r="H22" s="33"/>
      <c r="I22" s="33"/>
      <c r="J22" s="33"/>
      <c r="K22" s="33"/>
      <c r="L22" s="33"/>
    </row>
    <row r="23" spans="1:15">
      <c r="A23" s="17"/>
      <c r="B23" s="18"/>
      <c r="C23" s="34" t="s">
        <v>115</v>
      </c>
      <c r="D23" s="33" t="s">
        <v>116</v>
      </c>
      <c r="E23" s="21">
        <f>F23*100/57682</f>
        <v>2.3230817239346764</v>
      </c>
      <c r="F23" s="33">
        <v>1340</v>
      </c>
      <c r="G23" s="33"/>
      <c r="H23" s="33"/>
      <c r="I23" s="33"/>
      <c r="J23" s="33"/>
      <c r="K23" s="33"/>
      <c r="L23" s="33"/>
    </row>
    <row r="24" spans="1:15">
      <c r="A24" s="38"/>
      <c r="B24" s="18"/>
      <c r="E24" s="21"/>
    </row>
    <row r="25" spans="1:15">
      <c r="A25" s="17">
        <f>1+A18</f>
        <v>4</v>
      </c>
      <c r="B25" s="18" t="s">
        <v>26</v>
      </c>
      <c r="C25" s="34" t="s">
        <v>117</v>
      </c>
      <c r="D25" s="20" t="s">
        <v>84</v>
      </c>
      <c r="E25" s="21" t="s">
        <v>59</v>
      </c>
      <c r="F25" s="22" t="s">
        <v>59</v>
      </c>
      <c r="J25" s="39">
        <v>9586</v>
      </c>
      <c r="N25" s="22" t="s">
        <v>118</v>
      </c>
      <c r="O25" s="22">
        <v>63</v>
      </c>
    </row>
    <row r="26" spans="1:15" s="31" customFormat="1">
      <c r="B26" s="18"/>
      <c r="C26" s="37" t="s">
        <v>119</v>
      </c>
      <c r="D26" s="28" t="s">
        <v>89</v>
      </c>
      <c r="E26" s="29">
        <f>F26*100/9586</f>
        <v>73.106613811808884</v>
      </c>
      <c r="F26" s="28">
        <v>7008</v>
      </c>
      <c r="G26" s="28"/>
      <c r="H26" s="28"/>
      <c r="I26" s="28"/>
      <c r="J26" s="28"/>
      <c r="K26" s="28"/>
      <c r="L26" s="28"/>
      <c r="N26" s="30"/>
      <c r="O26" s="30"/>
    </row>
    <row r="27" spans="1:15">
      <c r="A27" s="38"/>
      <c r="B27" s="18"/>
      <c r="C27" s="34" t="s">
        <v>120</v>
      </c>
      <c r="D27" s="33" t="s">
        <v>121</v>
      </c>
      <c r="E27" s="21">
        <f>F27*100/9586</f>
        <v>11.318589609847695</v>
      </c>
      <c r="F27" s="33">
        <v>1085</v>
      </c>
      <c r="G27" s="33"/>
      <c r="H27" s="33"/>
      <c r="I27" s="33"/>
      <c r="J27" s="33"/>
      <c r="K27" s="33"/>
      <c r="L27" s="33"/>
    </row>
    <row r="28" spans="1:15">
      <c r="A28" s="38"/>
      <c r="B28" s="18"/>
      <c r="C28" s="34" t="s">
        <v>122</v>
      </c>
      <c r="D28" s="33" t="s">
        <v>123</v>
      </c>
      <c r="E28" s="21">
        <f>F28*100/9586</f>
        <v>4.3709576465679119</v>
      </c>
      <c r="F28" s="33">
        <v>419</v>
      </c>
      <c r="G28" s="33"/>
      <c r="H28" s="33"/>
      <c r="I28" s="33"/>
      <c r="J28" s="33"/>
      <c r="K28" s="33"/>
      <c r="L28" s="33"/>
    </row>
    <row r="29" spans="1:15">
      <c r="A29" s="38"/>
      <c r="B29" s="18"/>
      <c r="C29" s="34" t="s">
        <v>124</v>
      </c>
      <c r="D29" s="33" t="s">
        <v>95</v>
      </c>
      <c r="E29" s="21">
        <f>F29*100/9586</f>
        <v>1.6899645316085958</v>
      </c>
      <c r="F29" s="33">
        <v>162</v>
      </c>
      <c r="G29" s="33"/>
      <c r="H29" s="33"/>
      <c r="I29" s="33"/>
      <c r="J29" s="33"/>
      <c r="K29" s="33"/>
      <c r="L29" s="33"/>
    </row>
    <row r="30" spans="1:15">
      <c r="A30" s="38"/>
      <c r="B30" s="18"/>
      <c r="C30" s="34" t="s">
        <v>125</v>
      </c>
      <c r="D30" s="33" t="s">
        <v>126</v>
      </c>
      <c r="E30" s="21">
        <f>F30*100/9586</f>
        <v>0.98059670352597539</v>
      </c>
      <c r="F30" s="33">
        <v>94</v>
      </c>
      <c r="G30" s="33"/>
      <c r="H30" s="33"/>
      <c r="I30" s="33"/>
      <c r="J30" s="33"/>
      <c r="K30" s="33"/>
      <c r="L30" s="33"/>
    </row>
    <row r="31" spans="1:15">
      <c r="A31" s="38"/>
      <c r="B31" s="18"/>
      <c r="E31" s="21"/>
    </row>
    <row r="32" spans="1:15">
      <c r="A32" s="38">
        <f>1+A25</f>
        <v>5</v>
      </c>
      <c r="B32" s="18" t="s">
        <v>24</v>
      </c>
      <c r="C32" s="34" t="s">
        <v>127</v>
      </c>
      <c r="D32" s="20" t="s">
        <v>84</v>
      </c>
      <c r="E32" s="21" t="s">
        <v>59</v>
      </c>
      <c r="F32" s="22" t="s">
        <v>59</v>
      </c>
      <c r="J32" s="39">
        <v>99357</v>
      </c>
      <c r="N32" s="22" t="s">
        <v>118</v>
      </c>
      <c r="O32" s="22">
        <v>39</v>
      </c>
    </row>
    <row r="33" spans="1:15" s="31" customFormat="1">
      <c r="B33" s="18"/>
      <c r="C33" s="37" t="s">
        <v>128</v>
      </c>
      <c r="D33" s="28" t="s">
        <v>89</v>
      </c>
      <c r="E33" s="29">
        <f>F33*100/99357</f>
        <v>86.519319222601325</v>
      </c>
      <c r="F33" s="28">
        <v>85963</v>
      </c>
      <c r="G33" s="28"/>
      <c r="H33" s="28"/>
      <c r="I33" s="28"/>
      <c r="J33" s="28"/>
      <c r="K33" s="28"/>
      <c r="L33" s="28"/>
      <c r="N33" s="30"/>
      <c r="O33" s="30"/>
    </row>
    <row r="34" spans="1:15">
      <c r="A34" s="38"/>
      <c r="B34" s="18"/>
      <c r="C34" s="34" t="s">
        <v>129</v>
      </c>
      <c r="D34" s="33" t="s">
        <v>116</v>
      </c>
      <c r="E34" s="21">
        <f>F34*100/99357</f>
        <v>2.0018720371991909</v>
      </c>
      <c r="F34" s="33">
        <v>1989</v>
      </c>
      <c r="G34" s="33"/>
      <c r="H34" s="33"/>
      <c r="I34" s="33"/>
      <c r="J34" s="33"/>
      <c r="K34" s="33"/>
      <c r="L34" s="33"/>
    </row>
    <row r="35" spans="1:15">
      <c r="A35" s="38"/>
      <c r="B35" s="18"/>
      <c r="C35" s="34" t="s">
        <v>130</v>
      </c>
      <c r="D35" s="33" t="s">
        <v>131</v>
      </c>
      <c r="E35" s="21">
        <f>F35*100/99357</f>
        <v>1.234940668498445</v>
      </c>
      <c r="F35" s="33">
        <v>1227</v>
      </c>
      <c r="G35" s="33"/>
      <c r="H35" s="33"/>
      <c r="I35" s="33"/>
      <c r="J35" s="33"/>
      <c r="K35" s="33"/>
      <c r="L35" s="33"/>
    </row>
    <row r="36" spans="1:15">
      <c r="A36" s="38"/>
      <c r="B36" s="18"/>
      <c r="C36" s="34" t="s">
        <v>132</v>
      </c>
      <c r="D36" s="33" t="s">
        <v>133</v>
      </c>
      <c r="E36" s="21">
        <f>F36*100/99357</f>
        <v>1.1161770182272008</v>
      </c>
      <c r="F36" s="33">
        <v>1109</v>
      </c>
      <c r="G36" s="33"/>
      <c r="H36" s="33"/>
      <c r="I36" s="33"/>
      <c r="J36" s="33"/>
      <c r="K36" s="33"/>
      <c r="L36" s="33"/>
    </row>
    <row r="37" spans="1:15">
      <c r="A37" s="38"/>
      <c r="B37" s="18"/>
      <c r="C37" s="34" t="s">
        <v>134</v>
      </c>
      <c r="D37" s="33" t="s">
        <v>110</v>
      </c>
      <c r="E37" s="21">
        <f>F37*100/99357</f>
        <v>0.95916744668216636</v>
      </c>
      <c r="F37" s="33">
        <v>953</v>
      </c>
      <c r="G37" s="33"/>
      <c r="H37" s="33"/>
      <c r="I37" s="33"/>
      <c r="J37" s="33"/>
      <c r="K37" s="33"/>
      <c r="L37" s="33"/>
    </row>
    <row r="38" spans="1:15">
      <c r="A38" s="38"/>
      <c r="B38" s="18"/>
      <c r="E38" s="21"/>
    </row>
    <row r="39" spans="1:15">
      <c r="A39" s="38">
        <f>1+A32</f>
        <v>6</v>
      </c>
      <c r="B39" s="18" t="s">
        <v>13</v>
      </c>
      <c r="C39" s="34" t="s">
        <v>135</v>
      </c>
      <c r="D39" s="20" t="s">
        <v>84</v>
      </c>
      <c r="E39" s="21" t="s">
        <v>59</v>
      </c>
      <c r="F39" s="22" t="s">
        <v>59</v>
      </c>
      <c r="J39" s="39">
        <v>960894</v>
      </c>
    </row>
    <row r="40" spans="1:15" s="31" customFormat="1">
      <c r="B40" s="18"/>
      <c r="C40" s="37" t="s">
        <v>136</v>
      </c>
      <c r="D40" s="28" t="s">
        <v>89</v>
      </c>
      <c r="E40" s="29">
        <f>F40*100/960894</f>
        <v>61.061886118552096</v>
      </c>
      <c r="F40" s="28">
        <v>586740</v>
      </c>
      <c r="G40" s="28"/>
      <c r="H40" s="28"/>
      <c r="I40" s="28"/>
      <c r="J40" s="28"/>
      <c r="K40" s="28"/>
      <c r="L40" s="28"/>
      <c r="N40" s="30" t="s">
        <v>108</v>
      </c>
      <c r="O40" s="30">
        <v>37</v>
      </c>
    </row>
    <row r="41" spans="1:15">
      <c r="A41" s="38"/>
      <c r="B41" s="18"/>
      <c r="C41" s="34" t="s">
        <v>137</v>
      </c>
      <c r="D41" s="33" t="s">
        <v>110</v>
      </c>
      <c r="E41" s="21">
        <f>F41*100/960894</f>
        <v>22.848826197270458</v>
      </c>
      <c r="F41" s="33">
        <v>219553</v>
      </c>
      <c r="G41" s="33"/>
      <c r="H41" s="33"/>
      <c r="I41" s="33"/>
      <c r="J41" s="33"/>
      <c r="K41" s="33"/>
      <c r="L41" s="33"/>
    </row>
    <row r="42" spans="1:15">
      <c r="A42" s="38"/>
      <c r="B42" s="18"/>
      <c r="C42" s="34" t="s">
        <v>138</v>
      </c>
      <c r="D42" s="33" t="s">
        <v>121</v>
      </c>
      <c r="E42" s="21">
        <f>F42*100/960894</f>
        <v>4.5688702395893825</v>
      </c>
      <c r="F42" s="33">
        <v>43902</v>
      </c>
      <c r="G42" s="33"/>
      <c r="H42" s="33"/>
      <c r="I42" s="33"/>
      <c r="J42" s="33"/>
      <c r="K42" s="33"/>
      <c r="L42" s="33"/>
    </row>
    <row r="43" spans="1:15">
      <c r="A43" s="38"/>
      <c r="B43" s="18"/>
      <c r="C43" s="34" t="s">
        <v>139</v>
      </c>
      <c r="D43" s="33" t="s">
        <v>140</v>
      </c>
      <c r="E43" s="21">
        <f>F43*100/960894</f>
        <v>4.1209540282278798</v>
      </c>
      <c r="F43" s="33">
        <v>39598</v>
      </c>
      <c r="G43" s="33"/>
      <c r="H43" s="33"/>
      <c r="I43" s="33"/>
      <c r="J43" s="33"/>
      <c r="K43" s="33"/>
      <c r="L43" s="33"/>
    </row>
    <row r="44" spans="1:15">
      <c r="A44" s="38"/>
      <c r="B44" s="18"/>
      <c r="C44" s="34" t="s">
        <v>141</v>
      </c>
      <c r="D44" s="33" t="s">
        <v>142</v>
      </c>
      <c r="E44" s="21">
        <f>F44*100/960894</f>
        <v>1.7888549621498313</v>
      </c>
      <c r="F44" s="33">
        <v>17189</v>
      </c>
      <c r="G44" s="33"/>
      <c r="H44" s="33"/>
      <c r="I44" s="33"/>
      <c r="J44" s="33"/>
      <c r="K44" s="33"/>
      <c r="L44" s="33"/>
    </row>
    <row r="45" spans="1:15">
      <c r="A45" s="38"/>
      <c r="B45" s="18"/>
      <c r="E45" s="21"/>
      <c r="F45" s="33"/>
      <c r="G45" s="33"/>
      <c r="H45" s="33"/>
      <c r="I45" s="33"/>
      <c r="J45" s="33"/>
      <c r="K45" s="33"/>
      <c r="L45" s="33"/>
    </row>
    <row r="46" spans="1:15">
      <c r="A46" s="38">
        <f>1+A39</f>
        <v>7</v>
      </c>
      <c r="B46" s="18" t="s">
        <v>143</v>
      </c>
      <c r="C46" s="34" t="s">
        <v>144</v>
      </c>
      <c r="D46" s="20" t="s">
        <v>84</v>
      </c>
      <c r="E46" s="21" t="s">
        <v>59</v>
      </c>
      <c r="F46" s="22" t="s">
        <v>59</v>
      </c>
      <c r="J46" s="39">
        <v>305326</v>
      </c>
      <c r="N46" s="22" t="s">
        <v>85</v>
      </c>
      <c r="O46" s="22">
        <v>55</v>
      </c>
    </row>
    <row r="47" spans="1:15" s="31" customFormat="1">
      <c r="B47" s="18"/>
      <c r="C47" s="37" t="s">
        <v>145</v>
      </c>
      <c r="D47" s="28" t="s">
        <v>89</v>
      </c>
      <c r="E47" s="29">
        <f>F47*100/305326</f>
        <v>71.374858348126267</v>
      </c>
      <c r="F47" s="28">
        <v>217926</v>
      </c>
      <c r="G47" s="28"/>
      <c r="H47" s="28"/>
      <c r="I47" s="28"/>
      <c r="J47" s="28"/>
      <c r="K47" s="28"/>
      <c r="L47" s="28"/>
      <c r="N47" s="30"/>
      <c r="O47" s="30"/>
    </row>
    <row r="48" spans="1:15">
      <c r="A48" s="38"/>
      <c r="B48" s="18"/>
      <c r="C48" s="34" t="s">
        <v>146</v>
      </c>
      <c r="D48" s="33" t="s">
        <v>147</v>
      </c>
      <c r="E48" s="21">
        <f>F48*100/305326</f>
        <v>9.1459620209218997</v>
      </c>
      <c r="F48" s="33">
        <v>27925</v>
      </c>
      <c r="G48" s="33"/>
      <c r="H48" s="33"/>
      <c r="I48" s="33"/>
      <c r="J48" s="33"/>
      <c r="K48" s="33"/>
      <c r="L48" s="33"/>
    </row>
    <row r="49" spans="1:15">
      <c r="A49" s="38"/>
      <c r="B49" s="18"/>
      <c r="C49" s="34" t="s">
        <v>148</v>
      </c>
      <c r="D49" s="33" t="s">
        <v>121</v>
      </c>
      <c r="E49" s="21">
        <f>F49*100/305326</f>
        <v>2.4730943319599379</v>
      </c>
      <c r="F49" s="33">
        <v>7551</v>
      </c>
      <c r="G49" s="33"/>
      <c r="H49" s="33"/>
      <c r="I49" s="33"/>
      <c r="J49" s="33"/>
      <c r="K49" s="33"/>
      <c r="L49" s="33"/>
    </row>
    <row r="50" spans="1:15">
      <c r="A50" s="38"/>
      <c r="B50" s="18"/>
      <c r="C50" s="34" t="s">
        <v>149</v>
      </c>
      <c r="D50" s="33" t="s">
        <v>150</v>
      </c>
      <c r="E50" s="21">
        <f>F50*100/305326</f>
        <v>2.0879322429141309</v>
      </c>
      <c r="F50" s="33">
        <v>6375</v>
      </c>
      <c r="G50" s="33"/>
      <c r="H50" s="33"/>
      <c r="I50" s="33"/>
      <c r="J50" s="33"/>
      <c r="K50" s="33"/>
      <c r="L50" s="33"/>
    </row>
    <row r="51" spans="1:15">
      <c r="A51" s="38"/>
      <c r="B51" s="18"/>
      <c r="C51" s="34" t="s">
        <v>151</v>
      </c>
      <c r="D51" s="33" t="s">
        <v>110</v>
      </c>
      <c r="E51" s="21">
        <f>F51*100/305326</f>
        <v>1.1803776946607889</v>
      </c>
      <c r="F51" s="33">
        <v>3604</v>
      </c>
      <c r="G51" s="33"/>
      <c r="H51" s="33"/>
      <c r="I51" s="33"/>
      <c r="J51" s="33"/>
      <c r="K51" s="33"/>
      <c r="L51" s="33"/>
    </row>
    <row r="52" spans="1:15">
      <c r="A52" s="38"/>
      <c r="B52" s="18"/>
      <c r="E52" s="21"/>
    </row>
    <row r="53" spans="1:15">
      <c r="A53" s="38">
        <v>8</v>
      </c>
      <c r="B53" s="18" t="s">
        <v>152</v>
      </c>
      <c r="C53" s="34" t="s">
        <v>153</v>
      </c>
      <c r="D53" s="20" t="s">
        <v>84</v>
      </c>
      <c r="E53" s="21" t="s">
        <v>59</v>
      </c>
      <c r="F53" s="22" t="s">
        <v>59</v>
      </c>
      <c r="J53" s="39">
        <v>453564</v>
      </c>
      <c r="N53" s="22" t="s">
        <v>108</v>
      </c>
      <c r="O53" s="22">
        <v>92</v>
      </c>
    </row>
    <row r="54" spans="1:15">
      <c r="A54" s="38"/>
      <c r="B54" s="18"/>
      <c r="C54" s="34" t="s">
        <v>154</v>
      </c>
      <c r="D54" s="33" t="s">
        <v>110</v>
      </c>
      <c r="E54" s="21">
        <f>F54*100/453564</f>
        <v>80.447742766180738</v>
      </c>
      <c r="F54" s="33">
        <v>364882</v>
      </c>
      <c r="G54" s="33"/>
      <c r="H54" s="33"/>
      <c r="I54" s="33"/>
      <c r="J54" s="33"/>
      <c r="K54" s="33"/>
      <c r="L54" s="33"/>
    </row>
    <row r="55" spans="1:15" s="31" customFormat="1">
      <c r="B55" s="18"/>
      <c r="C55" s="37" t="s">
        <v>155</v>
      </c>
      <c r="D55" s="28" t="s">
        <v>89</v>
      </c>
      <c r="E55" s="29">
        <f>F55*100/453564</f>
        <v>8.6479526593821383</v>
      </c>
      <c r="F55" s="28">
        <v>39224</v>
      </c>
      <c r="G55" s="28"/>
      <c r="H55" s="28"/>
      <c r="I55" s="28"/>
      <c r="J55" s="28"/>
      <c r="K55" s="28"/>
      <c r="L55" s="28"/>
      <c r="N55" s="30"/>
      <c r="O55" s="30"/>
    </row>
    <row r="56" spans="1:15">
      <c r="A56" s="38"/>
      <c r="B56" s="18"/>
      <c r="C56" s="34" t="s">
        <v>156</v>
      </c>
      <c r="D56" s="33" t="s">
        <v>157</v>
      </c>
      <c r="E56" s="21">
        <f>F56*100/453564</f>
        <v>2.0614510851831276</v>
      </c>
      <c r="F56" s="33">
        <v>9350</v>
      </c>
      <c r="G56" s="33"/>
      <c r="H56" s="33"/>
      <c r="I56" s="33"/>
      <c r="J56" s="33"/>
      <c r="K56" s="33"/>
      <c r="L56" s="33"/>
    </row>
    <row r="57" spans="1:15">
      <c r="A57" s="38"/>
      <c r="B57" s="18"/>
      <c r="C57" s="34" t="s">
        <v>158</v>
      </c>
      <c r="D57" s="33" t="s">
        <v>116</v>
      </c>
      <c r="E57" s="21">
        <f>F57*100/453564</f>
        <v>1.1290578617350584</v>
      </c>
      <c r="F57" s="33">
        <v>5121</v>
      </c>
      <c r="G57" s="33"/>
      <c r="H57" s="33"/>
      <c r="I57" s="33"/>
      <c r="J57" s="33"/>
      <c r="K57" s="33"/>
      <c r="L57" s="33"/>
    </row>
    <row r="58" spans="1:15">
      <c r="A58" s="38"/>
      <c r="B58" s="18"/>
      <c r="C58" s="34" t="s">
        <v>159</v>
      </c>
      <c r="D58" s="33" t="s">
        <v>160</v>
      </c>
      <c r="E58" s="21">
        <f>F58*100/453564</f>
        <v>0.7760757026571774</v>
      </c>
      <c r="F58" s="33">
        <v>3520</v>
      </c>
      <c r="G58" s="33"/>
      <c r="H58" s="33"/>
      <c r="I58" s="33"/>
      <c r="J58" s="33"/>
      <c r="K58" s="33"/>
      <c r="L58" s="33"/>
    </row>
    <row r="59" spans="1:15">
      <c r="A59" s="38"/>
      <c r="B59" s="18"/>
      <c r="E59" s="21"/>
    </row>
    <row r="60" spans="1:15">
      <c r="A60" s="38">
        <v>9</v>
      </c>
      <c r="B60" s="18" t="s">
        <v>20</v>
      </c>
      <c r="C60" s="34" t="s">
        <v>161</v>
      </c>
      <c r="D60" s="20" t="s">
        <v>84</v>
      </c>
      <c r="E60" s="21" t="s">
        <v>59</v>
      </c>
      <c r="F60" s="22" t="s">
        <v>59</v>
      </c>
      <c r="J60" s="39">
        <v>268576</v>
      </c>
      <c r="N60" s="22" t="s">
        <v>162</v>
      </c>
      <c r="O60" s="22">
        <v>52</v>
      </c>
    </row>
    <row r="61" spans="1:15" s="31" customFormat="1">
      <c r="B61" s="18"/>
      <c r="C61" s="37" t="s">
        <v>163</v>
      </c>
      <c r="D61" s="28" t="s">
        <v>89</v>
      </c>
      <c r="E61" s="29">
        <f>F61*100/268576</f>
        <v>44.651420826879544</v>
      </c>
      <c r="F61" s="28">
        <v>119923</v>
      </c>
      <c r="G61" s="28"/>
      <c r="H61" s="28"/>
      <c r="I61" s="28"/>
      <c r="J61" s="28"/>
      <c r="K61" s="28"/>
      <c r="L61" s="28"/>
      <c r="N61" s="30"/>
      <c r="O61" s="30"/>
    </row>
    <row r="62" spans="1:15">
      <c r="A62" s="38"/>
      <c r="B62" s="18"/>
      <c r="C62" s="34" t="s">
        <v>164</v>
      </c>
      <c r="D62" s="33" t="s">
        <v>165</v>
      </c>
      <c r="E62" s="21">
        <f>F62*100/268576</f>
        <v>17.583477302513998</v>
      </c>
      <c r="F62" s="33">
        <v>47225</v>
      </c>
      <c r="G62" s="33"/>
      <c r="H62" s="33"/>
      <c r="I62" s="33"/>
      <c r="J62" s="33"/>
      <c r="K62" s="33"/>
      <c r="L62" s="33"/>
    </row>
    <row r="63" spans="1:15">
      <c r="A63" s="38"/>
      <c r="B63" s="18"/>
      <c r="C63" s="34" t="s">
        <v>166</v>
      </c>
      <c r="D63" s="33" t="s">
        <v>167</v>
      </c>
      <c r="E63" s="21">
        <f>F63*100/268576</f>
        <v>11.596717502680805</v>
      </c>
      <c r="F63" s="33">
        <v>31146</v>
      </c>
      <c r="G63" s="33"/>
      <c r="H63" s="33"/>
      <c r="I63" s="33"/>
      <c r="J63" s="33"/>
      <c r="K63" s="33"/>
      <c r="L63" s="33"/>
    </row>
    <row r="64" spans="1:15">
      <c r="A64" s="38"/>
      <c r="B64" s="18"/>
      <c r="C64" s="34" t="s">
        <v>168</v>
      </c>
      <c r="D64" s="33" t="s">
        <v>110</v>
      </c>
      <c r="E64" s="21">
        <f>F64*100/268576</f>
        <v>4.3678511855117357</v>
      </c>
      <c r="F64" s="33">
        <v>11731</v>
      </c>
      <c r="G64" s="33"/>
      <c r="H64" s="33"/>
      <c r="I64" s="33"/>
      <c r="J64" s="33"/>
      <c r="K64" s="33"/>
      <c r="L64" s="33"/>
    </row>
    <row r="65" spans="1:15">
      <c r="A65" s="38"/>
      <c r="B65" s="18"/>
      <c r="C65" s="34" t="s">
        <v>169</v>
      </c>
      <c r="D65" s="33" t="s">
        <v>170</v>
      </c>
      <c r="E65" s="21">
        <f>F65*100/268576</f>
        <v>3.7218515429524603</v>
      </c>
      <c r="F65" s="33">
        <v>9996</v>
      </c>
      <c r="G65" s="33"/>
      <c r="H65" s="33"/>
      <c r="I65" s="33"/>
      <c r="J65" s="33"/>
      <c r="K65" s="33"/>
      <c r="L65" s="33"/>
    </row>
    <row r="66" spans="1:15">
      <c r="A66" s="38"/>
      <c r="B66" s="18"/>
      <c r="E66" s="21"/>
      <c r="F66" s="33"/>
      <c r="G66" s="33"/>
      <c r="H66" s="33"/>
      <c r="I66" s="33"/>
      <c r="J66" s="33"/>
      <c r="K66" s="33"/>
      <c r="L66" s="33"/>
    </row>
    <row r="67" spans="1:15">
      <c r="A67" s="38">
        <v>10</v>
      </c>
      <c r="B67" s="18" t="s">
        <v>43</v>
      </c>
      <c r="C67" s="34" t="s">
        <v>171</v>
      </c>
      <c r="D67" s="20" t="s">
        <v>84</v>
      </c>
      <c r="E67" s="21" t="s">
        <v>59</v>
      </c>
      <c r="F67" s="22" t="s">
        <v>59</v>
      </c>
      <c r="G67" s="33"/>
      <c r="H67" s="33"/>
      <c r="I67" s="33"/>
      <c r="J67" s="39">
        <v>13589</v>
      </c>
      <c r="K67" s="33"/>
      <c r="L67" s="33"/>
      <c r="N67" s="22" t="s">
        <v>85</v>
      </c>
      <c r="O67" s="22">
        <v>69</v>
      </c>
    </row>
    <row r="68" spans="1:15" s="31" customFormat="1">
      <c r="B68" s="18"/>
      <c r="C68" s="37" t="s">
        <v>172</v>
      </c>
      <c r="D68" s="28" t="s">
        <v>89</v>
      </c>
      <c r="E68" s="29">
        <f>F68*100/13589</f>
        <v>42.806681875045996</v>
      </c>
      <c r="F68" s="28">
        <v>5817</v>
      </c>
      <c r="G68" s="28"/>
      <c r="H68" s="28"/>
      <c r="I68" s="28"/>
      <c r="J68" s="28"/>
      <c r="K68" s="28"/>
      <c r="L68" s="28"/>
      <c r="N68" s="30"/>
      <c r="O68" s="30"/>
    </row>
    <row r="69" spans="1:15">
      <c r="A69" s="38"/>
      <c r="B69" s="18"/>
      <c r="C69" s="34" t="s">
        <v>173</v>
      </c>
      <c r="D69" s="33" t="s">
        <v>100</v>
      </c>
      <c r="E69" s="21">
        <f>F69*100/13589</f>
        <v>27.713591875781884</v>
      </c>
      <c r="F69" s="33">
        <v>3766</v>
      </c>
      <c r="G69" s="33"/>
      <c r="H69" s="33"/>
      <c r="I69" s="33"/>
      <c r="J69" s="33"/>
      <c r="K69" s="33"/>
      <c r="L69" s="33"/>
    </row>
    <row r="70" spans="1:15">
      <c r="A70" s="38"/>
      <c r="B70" s="18"/>
      <c r="C70" s="34" t="s">
        <v>174</v>
      </c>
      <c r="D70" s="33" t="s">
        <v>175</v>
      </c>
      <c r="E70" s="21">
        <f>F70*100/13589</f>
        <v>5.6074766355140184</v>
      </c>
      <c r="F70" s="33">
        <v>762</v>
      </c>
      <c r="G70" s="33"/>
      <c r="H70" s="33"/>
      <c r="I70" s="33"/>
      <c r="J70" s="33"/>
      <c r="K70" s="33"/>
      <c r="L70" s="33"/>
    </row>
    <row r="71" spans="1:15">
      <c r="A71" s="38"/>
      <c r="B71" s="18"/>
      <c r="C71" s="34" t="s">
        <v>176</v>
      </c>
      <c r="D71" s="33" t="s">
        <v>177</v>
      </c>
      <c r="E71" s="21">
        <f>F71*100/13589</f>
        <v>5.5927588490691003</v>
      </c>
      <c r="F71" s="33">
        <v>760</v>
      </c>
      <c r="G71" s="33"/>
      <c r="H71" s="33"/>
      <c r="I71" s="33"/>
      <c r="J71" s="33"/>
      <c r="K71" s="33"/>
      <c r="L71" s="33"/>
    </row>
    <row r="72" spans="1:15">
      <c r="A72" s="38"/>
      <c r="B72" s="18"/>
      <c r="C72" s="34" t="s">
        <v>178</v>
      </c>
      <c r="D72" s="33" t="s">
        <v>179</v>
      </c>
      <c r="E72" s="21">
        <f>F72*100/13589</f>
        <v>1.4055486054897344</v>
      </c>
      <c r="F72" s="33">
        <v>191</v>
      </c>
      <c r="G72" s="33"/>
      <c r="H72" s="33"/>
      <c r="I72" s="33"/>
      <c r="J72" s="33"/>
      <c r="K72" s="33"/>
      <c r="L72" s="33"/>
    </row>
    <row r="73" spans="1:15">
      <c r="A73" s="38"/>
      <c r="B73" s="18"/>
      <c r="E73" s="21"/>
      <c r="F73" s="33"/>
      <c r="G73" s="33"/>
      <c r="H73" s="33"/>
      <c r="I73" s="33"/>
      <c r="J73" s="33"/>
      <c r="K73" s="33"/>
      <c r="L73" s="33"/>
    </row>
    <row r="74" spans="1:15">
      <c r="A74" s="38">
        <v>11</v>
      </c>
      <c r="B74" s="18" t="s">
        <v>30</v>
      </c>
      <c r="C74" s="34" t="s">
        <v>180</v>
      </c>
      <c r="D74" s="20" t="s">
        <v>84</v>
      </c>
      <c r="E74" s="21" t="s">
        <v>59</v>
      </c>
      <c r="F74" s="22" t="s">
        <v>59</v>
      </c>
      <c r="G74" s="33"/>
      <c r="H74" s="33"/>
      <c r="I74" s="33"/>
      <c r="J74" s="39">
        <v>8842</v>
      </c>
      <c r="K74" s="33"/>
      <c r="L74" s="33"/>
      <c r="N74" s="22" t="s">
        <v>118</v>
      </c>
      <c r="O74" s="22">
        <v>83</v>
      </c>
    </row>
    <row r="75" spans="1:15" s="31" customFormat="1">
      <c r="B75" s="18"/>
      <c r="C75" s="37" t="s">
        <v>181</v>
      </c>
      <c r="D75" s="28" t="s">
        <v>89</v>
      </c>
      <c r="E75" s="29">
        <f>F75*100/8842</f>
        <v>71.43180275955666</v>
      </c>
      <c r="F75" s="28">
        <v>6316</v>
      </c>
      <c r="G75" s="28"/>
      <c r="H75" s="28"/>
      <c r="I75" s="28"/>
      <c r="J75" s="28"/>
      <c r="K75" s="28"/>
      <c r="L75" s="28"/>
      <c r="N75" s="30"/>
      <c r="O75" s="30"/>
    </row>
    <row r="76" spans="1:15">
      <c r="A76" s="38"/>
      <c r="B76" s="18"/>
      <c r="C76" s="34" t="s">
        <v>182</v>
      </c>
      <c r="D76" s="33" t="s">
        <v>121</v>
      </c>
      <c r="E76" s="21">
        <f>F76*100/8842</f>
        <v>7.2494910653698259</v>
      </c>
      <c r="F76" s="33">
        <v>641</v>
      </c>
      <c r="G76" s="33"/>
      <c r="H76" s="33"/>
      <c r="I76" s="33"/>
      <c r="J76" s="33"/>
      <c r="K76" s="33"/>
      <c r="L76" s="33"/>
    </row>
    <row r="77" spans="1:15">
      <c r="A77" s="38"/>
      <c r="B77" s="18"/>
      <c r="C77" s="34" t="s">
        <v>183</v>
      </c>
      <c r="D77" s="33" t="s">
        <v>184</v>
      </c>
      <c r="E77" s="21">
        <f>F77*100/8842</f>
        <v>2.6690793938023072</v>
      </c>
      <c r="F77" s="33">
        <v>236</v>
      </c>
      <c r="G77" s="33"/>
      <c r="H77" s="33"/>
      <c r="I77" s="33"/>
      <c r="J77" s="33"/>
      <c r="K77" s="33"/>
      <c r="L77" s="33"/>
    </row>
    <row r="78" spans="1:15">
      <c r="A78" s="38"/>
      <c r="B78" s="18"/>
      <c r="C78" s="34" t="s">
        <v>185</v>
      </c>
      <c r="D78" s="33" t="s">
        <v>186</v>
      </c>
      <c r="E78" s="21">
        <f>F78*100/8842</f>
        <v>2.5220538339742138</v>
      </c>
      <c r="F78" s="33">
        <v>223</v>
      </c>
      <c r="G78" s="33"/>
      <c r="H78" s="33"/>
      <c r="I78" s="33"/>
      <c r="J78" s="33"/>
      <c r="K78" s="33"/>
      <c r="L78" s="33"/>
    </row>
    <row r="79" spans="1:15">
      <c r="A79" s="38"/>
      <c r="B79" s="18"/>
      <c r="C79" s="34" t="s">
        <v>187</v>
      </c>
      <c r="D79" s="33" t="s">
        <v>188</v>
      </c>
      <c r="E79" s="21">
        <f>F79*100/8842</f>
        <v>1.3232300384528388</v>
      </c>
      <c r="F79" s="33">
        <v>117</v>
      </c>
      <c r="G79" s="33"/>
      <c r="H79" s="33"/>
      <c r="I79" s="33"/>
      <c r="J79" s="33"/>
      <c r="K79" s="33"/>
      <c r="L79" s="33"/>
    </row>
    <row r="80" spans="1:15">
      <c r="A80" s="38"/>
      <c r="B80" s="18"/>
      <c r="E80" s="21"/>
      <c r="F80" s="33"/>
      <c r="G80" s="33"/>
      <c r="H80" s="33"/>
      <c r="I80" s="33"/>
      <c r="J80" s="33"/>
      <c r="K80" s="33"/>
      <c r="L80" s="33"/>
    </row>
    <row r="81" spans="1:15">
      <c r="A81" s="38">
        <v>12</v>
      </c>
      <c r="B81" s="18" t="s">
        <v>21</v>
      </c>
      <c r="C81" s="34" t="s">
        <v>189</v>
      </c>
      <c r="D81" s="20" t="s">
        <v>84</v>
      </c>
      <c r="E81" s="21" t="s">
        <v>59</v>
      </c>
      <c r="F81" s="22" t="s">
        <v>59</v>
      </c>
      <c r="G81" s="33"/>
      <c r="H81" s="33"/>
      <c r="I81" s="33"/>
      <c r="J81" s="39">
        <v>5840</v>
      </c>
      <c r="K81" s="33"/>
      <c r="L81" s="33"/>
      <c r="N81" s="22" t="s">
        <v>162</v>
      </c>
      <c r="O81" s="22">
        <v>63</v>
      </c>
    </row>
    <row r="82" spans="1:15">
      <c r="A82" s="38"/>
      <c r="B82" s="18"/>
      <c r="C82" s="34" t="s">
        <v>190</v>
      </c>
      <c r="D82" s="33" t="s">
        <v>100</v>
      </c>
      <c r="E82" s="21">
        <f>F82*100/5840</f>
        <v>35.839041095890408</v>
      </c>
      <c r="F82" s="33">
        <v>2093</v>
      </c>
      <c r="G82" s="33"/>
      <c r="H82" s="33"/>
      <c r="I82" s="33"/>
      <c r="J82" s="33"/>
      <c r="K82" s="33"/>
      <c r="L82" s="33"/>
    </row>
    <row r="83" spans="1:15">
      <c r="A83" s="38"/>
      <c r="B83" s="18"/>
      <c r="C83" s="34" t="s">
        <v>191</v>
      </c>
      <c r="D83" s="33" t="s">
        <v>192</v>
      </c>
      <c r="E83" s="21">
        <f>F83*100/5840</f>
        <v>11.609589041095891</v>
      </c>
      <c r="F83" s="33">
        <v>678</v>
      </c>
      <c r="G83" s="33"/>
      <c r="H83" s="33"/>
      <c r="I83" s="33"/>
      <c r="J83" s="33"/>
      <c r="K83" s="33"/>
      <c r="L83" s="33"/>
    </row>
    <row r="84" spans="1:15" s="31" customFormat="1">
      <c r="B84" s="18"/>
      <c r="C84" s="37" t="s">
        <v>193</v>
      </c>
      <c r="D84" s="28" t="s">
        <v>89</v>
      </c>
      <c r="E84" s="29">
        <f>F84*100/5840</f>
        <v>8.8869863013698627</v>
      </c>
      <c r="F84" s="28">
        <v>519</v>
      </c>
      <c r="G84" s="28"/>
      <c r="H84" s="28"/>
      <c r="I84" s="28"/>
      <c r="J84" s="28"/>
      <c r="K84" s="28"/>
      <c r="L84" s="28"/>
      <c r="N84" s="30"/>
      <c r="O84" s="30"/>
    </row>
    <row r="85" spans="1:15">
      <c r="A85" s="38"/>
      <c r="B85" s="18"/>
      <c r="C85" s="34" t="s">
        <v>194</v>
      </c>
      <c r="D85" s="33" t="s">
        <v>170</v>
      </c>
      <c r="E85" s="21">
        <f>F85*100/5840</f>
        <v>3.9212328767123288</v>
      </c>
      <c r="F85" s="33">
        <v>229</v>
      </c>
      <c r="G85" s="33"/>
      <c r="H85" s="33"/>
      <c r="I85" s="33"/>
      <c r="J85" s="33"/>
      <c r="K85" s="33"/>
      <c r="L85" s="33"/>
    </row>
    <row r="86" spans="1:15">
      <c r="A86" s="38"/>
      <c r="B86" s="18"/>
      <c r="C86" s="34" t="s">
        <v>195</v>
      </c>
      <c r="D86" s="33" t="s">
        <v>110</v>
      </c>
      <c r="E86" s="21">
        <f>F86*100/5840</f>
        <v>3.6301369863013697</v>
      </c>
      <c r="F86" s="33">
        <v>212</v>
      </c>
      <c r="G86" s="33"/>
      <c r="H86" s="33"/>
      <c r="I86" s="33"/>
      <c r="J86" s="33"/>
      <c r="K86" s="33"/>
      <c r="L86" s="33"/>
    </row>
    <row r="87" spans="1:15">
      <c r="A87" s="38"/>
      <c r="B87" s="18"/>
      <c r="E87" s="21"/>
      <c r="F87" s="33"/>
      <c r="G87" s="33"/>
      <c r="H87" s="33"/>
      <c r="I87" s="33"/>
      <c r="J87" s="33"/>
      <c r="K87" s="33"/>
      <c r="L87" s="33"/>
    </row>
    <row r="88" spans="1:15">
      <c r="A88" s="38">
        <v>13</v>
      </c>
      <c r="B88" s="18" t="s">
        <v>18</v>
      </c>
      <c r="C88" s="34" t="s">
        <v>196</v>
      </c>
      <c r="D88" s="20" t="s">
        <v>84</v>
      </c>
      <c r="E88" s="21" t="s">
        <v>59</v>
      </c>
      <c r="F88" s="22" t="s">
        <v>59</v>
      </c>
      <c r="G88" s="33"/>
      <c r="H88" s="33"/>
      <c r="I88" s="33"/>
      <c r="J88" s="39">
        <v>16336</v>
      </c>
      <c r="K88" s="33"/>
      <c r="L88" s="33"/>
      <c r="N88" s="22" t="s">
        <v>108</v>
      </c>
      <c r="O88" s="22">
        <v>77</v>
      </c>
    </row>
    <row r="89" spans="1:15" s="31" customFormat="1">
      <c r="B89" s="18"/>
      <c r="C89" s="37" t="s">
        <v>197</v>
      </c>
      <c r="D89" s="28" t="s">
        <v>89</v>
      </c>
      <c r="E89" s="29">
        <f>F89*100/16336</f>
        <v>59.482125367286976</v>
      </c>
      <c r="F89" s="28">
        <v>9717</v>
      </c>
      <c r="G89" s="28"/>
      <c r="H89" s="28"/>
      <c r="I89" s="28"/>
      <c r="J89" s="28"/>
      <c r="K89" s="28"/>
      <c r="L89" s="28"/>
      <c r="N89" s="30"/>
      <c r="O89" s="30"/>
    </row>
    <row r="90" spans="1:15">
      <c r="A90" s="38"/>
      <c r="B90" s="18"/>
      <c r="C90" s="34" t="s">
        <v>198</v>
      </c>
      <c r="D90" s="33" t="s">
        <v>199</v>
      </c>
      <c r="E90" s="21">
        <f>F90*100/16336</f>
        <v>9.6841332027424087</v>
      </c>
      <c r="F90" s="33">
        <v>1582</v>
      </c>
      <c r="G90" s="33"/>
      <c r="H90" s="33"/>
      <c r="I90" s="33"/>
      <c r="J90" s="33"/>
      <c r="K90" s="33"/>
      <c r="L90" s="33"/>
    </row>
    <row r="91" spans="1:15">
      <c r="A91" s="38"/>
      <c r="B91" s="18"/>
      <c r="C91" s="34" t="s">
        <v>200</v>
      </c>
      <c r="D91" s="33" t="s">
        <v>201</v>
      </c>
      <c r="E91" s="21">
        <f>F91*100/16336</f>
        <v>4.4502938295788441</v>
      </c>
      <c r="F91" s="33">
        <v>727</v>
      </c>
      <c r="G91" s="33"/>
      <c r="H91" s="33"/>
      <c r="I91" s="33"/>
      <c r="J91" s="33"/>
      <c r="K91" s="33"/>
      <c r="L91" s="33"/>
    </row>
    <row r="92" spans="1:15">
      <c r="A92" s="38"/>
      <c r="B92" s="18"/>
      <c r="C92" s="34" t="s">
        <v>202</v>
      </c>
      <c r="D92" s="33" t="s">
        <v>203</v>
      </c>
      <c r="E92" s="21">
        <f>F92*100/16336</f>
        <v>4.3095004897159646</v>
      </c>
      <c r="F92" s="33">
        <v>704</v>
      </c>
      <c r="G92" s="33"/>
      <c r="H92" s="33"/>
      <c r="I92" s="33"/>
      <c r="J92" s="33"/>
      <c r="K92" s="33"/>
      <c r="L92" s="33"/>
    </row>
    <row r="93" spans="1:15">
      <c r="A93" s="38"/>
      <c r="B93" s="18"/>
      <c r="C93" s="34" t="s">
        <v>204</v>
      </c>
      <c r="D93" s="33" t="s">
        <v>150</v>
      </c>
      <c r="E93" s="21">
        <f>F93*100/16336</f>
        <v>3.0607247796278161</v>
      </c>
      <c r="F93" s="33">
        <v>500</v>
      </c>
      <c r="G93" s="33"/>
      <c r="H93" s="33"/>
      <c r="I93" s="33"/>
      <c r="J93" s="33"/>
      <c r="K93" s="33"/>
      <c r="L93" s="33"/>
    </row>
    <row r="94" spans="1:15">
      <c r="A94" s="38"/>
      <c r="B94" s="18"/>
      <c r="E94" s="21"/>
      <c r="F94" s="33"/>
      <c r="G94" s="33"/>
      <c r="H94" s="33"/>
      <c r="I94" s="33"/>
      <c r="J94" s="33"/>
      <c r="K94" s="33"/>
      <c r="L94" s="33"/>
    </row>
    <row r="95" spans="1:15">
      <c r="A95" s="38">
        <v>14</v>
      </c>
      <c r="B95" s="18" t="s">
        <v>205</v>
      </c>
      <c r="C95" s="34" t="s">
        <v>206</v>
      </c>
      <c r="D95" s="20" t="s">
        <v>84</v>
      </c>
      <c r="E95" s="21" t="s">
        <v>59</v>
      </c>
      <c r="F95" s="22" t="s">
        <v>59</v>
      </c>
      <c r="J95" s="39">
        <v>95480</v>
      </c>
      <c r="N95" s="22" t="s">
        <v>85</v>
      </c>
      <c r="O95" s="22">
        <v>47</v>
      </c>
    </row>
    <row r="96" spans="1:15">
      <c r="A96" s="38"/>
      <c r="B96" s="18"/>
      <c r="C96" s="34" t="s">
        <v>207</v>
      </c>
      <c r="D96" s="33" t="s">
        <v>177</v>
      </c>
      <c r="E96" s="21">
        <f>F96*100/95480</f>
        <v>37.663385002094678</v>
      </c>
      <c r="F96" s="33">
        <v>35961</v>
      </c>
      <c r="G96" s="33"/>
      <c r="H96" s="33"/>
      <c r="I96" s="33"/>
      <c r="J96" s="33"/>
      <c r="K96" s="33"/>
      <c r="L96" s="33"/>
    </row>
    <row r="97" spans="1:15" s="31" customFormat="1">
      <c r="B97" s="18"/>
      <c r="C97" s="37" t="s">
        <v>208</v>
      </c>
      <c r="D97" s="28" t="s">
        <v>89</v>
      </c>
      <c r="E97" s="29">
        <f>F97*100/95480</f>
        <v>18.463552576455804</v>
      </c>
      <c r="F97" s="28">
        <v>17629</v>
      </c>
      <c r="G97" s="28"/>
      <c r="H97" s="28"/>
      <c r="I97" s="28"/>
      <c r="J97" s="28"/>
      <c r="K97" s="28"/>
      <c r="L97" s="28"/>
      <c r="N97" s="30"/>
      <c r="O97" s="30"/>
    </row>
    <row r="98" spans="1:15">
      <c r="A98" s="38"/>
      <c r="B98" s="18"/>
      <c r="C98" s="34" t="s">
        <v>209</v>
      </c>
      <c r="D98" s="33" t="s">
        <v>100</v>
      </c>
      <c r="E98" s="21">
        <f>F98*100/95480</f>
        <v>15.052366987850858</v>
      </c>
      <c r="F98" s="33">
        <v>14372</v>
      </c>
      <c r="G98" s="33"/>
      <c r="H98" s="33"/>
      <c r="I98" s="33"/>
      <c r="J98" s="33"/>
      <c r="K98" s="33"/>
      <c r="L98" s="33"/>
    </row>
    <row r="99" spans="1:15">
      <c r="A99" s="38"/>
      <c r="B99" s="18"/>
      <c r="C99" s="34" t="s">
        <v>210</v>
      </c>
      <c r="D99" s="33" t="s">
        <v>104</v>
      </c>
      <c r="E99" s="21">
        <f>F99*100/95480</f>
        <v>7.7346041055718473</v>
      </c>
      <c r="F99" s="33">
        <v>7385</v>
      </c>
      <c r="G99" s="33"/>
      <c r="H99" s="33"/>
      <c r="I99" s="33"/>
      <c r="J99" s="33"/>
      <c r="K99" s="33"/>
      <c r="L99" s="33"/>
    </row>
    <row r="100" spans="1:15">
      <c r="A100" s="38"/>
      <c r="B100" s="18"/>
      <c r="C100" s="34" t="s">
        <v>211</v>
      </c>
      <c r="D100" s="33" t="s">
        <v>212</v>
      </c>
      <c r="E100" s="21">
        <f>F100*100/95480</f>
        <v>5.458734813573523</v>
      </c>
      <c r="F100" s="33">
        <v>5212</v>
      </c>
      <c r="G100" s="33"/>
      <c r="H100" s="33"/>
      <c r="I100" s="33"/>
      <c r="J100" s="33"/>
      <c r="K100" s="33"/>
      <c r="L100" s="33"/>
    </row>
    <row r="101" spans="1:15">
      <c r="A101" s="38"/>
      <c r="B101" s="18"/>
      <c r="E101" s="21"/>
    </row>
    <row r="102" spans="1:15">
      <c r="A102" s="38">
        <v>15</v>
      </c>
      <c r="B102" s="18" t="s">
        <v>213</v>
      </c>
      <c r="C102" s="34" t="s">
        <v>214</v>
      </c>
      <c r="D102" s="20" t="s">
        <v>84</v>
      </c>
      <c r="E102" s="21" t="s">
        <v>59</v>
      </c>
      <c r="F102" s="22" t="s">
        <v>59</v>
      </c>
      <c r="J102" s="39">
        <v>523378</v>
      </c>
      <c r="N102" s="22" t="s">
        <v>118</v>
      </c>
      <c r="O102" s="22">
        <v>23</v>
      </c>
    </row>
    <row r="103" spans="1:15" s="31" customFormat="1">
      <c r="B103" s="18"/>
      <c r="C103" s="37" t="s">
        <v>215</v>
      </c>
      <c r="D103" s="28" t="s">
        <v>89</v>
      </c>
      <c r="E103" s="29">
        <f>F103*100/523378</f>
        <v>78.788561995345617</v>
      </c>
      <c r="F103" s="28">
        <v>412362</v>
      </c>
      <c r="G103" s="28"/>
      <c r="H103" s="28"/>
      <c r="I103" s="28"/>
      <c r="J103" s="28"/>
      <c r="K103" s="28"/>
      <c r="L103" s="28"/>
      <c r="N103" s="30"/>
      <c r="O103" s="30"/>
    </row>
    <row r="104" spans="1:15">
      <c r="A104" s="38"/>
      <c r="B104" s="18"/>
      <c r="C104" s="34" t="s">
        <v>216</v>
      </c>
      <c r="D104" s="33" t="s">
        <v>121</v>
      </c>
      <c r="E104" s="21">
        <f>F104*100/523378</f>
        <v>4.3177206531417065</v>
      </c>
      <c r="F104" s="33">
        <v>22598</v>
      </c>
      <c r="G104" s="33"/>
      <c r="H104" s="33"/>
      <c r="I104" s="33"/>
      <c r="J104" s="33"/>
      <c r="K104" s="33"/>
      <c r="L104" s="33"/>
    </row>
    <row r="105" spans="1:15">
      <c r="A105" s="38"/>
      <c r="B105" s="18"/>
      <c r="C105" s="34" t="s">
        <v>217</v>
      </c>
      <c r="D105" s="33" t="s">
        <v>104</v>
      </c>
      <c r="E105" s="21">
        <f>F105*100/523378</f>
        <v>0.81948419689020169</v>
      </c>
      <c r="F105" s="33">
        <v>4289</v>
      </c>
      <c r="G105" s="33"/>
      <c r="H105" s="33"/>
      <c r="I105" s="33"/>
      <c r="J105" s="33"/>
      <c r="K105" s="33"/>
      <c r="L105" s="33"/>
    </row>
    <row r="106" spans="1:15">
      <c r="A106" s="38"/>
      <c r="B106" s="18"/>
      <c r="C106" s="34" t="s">
        <v>218</v>
      </c>
      <c r="D106" s="33" t="s">
        <v>114</v>
      </c>
      <c r="E106" s="21">
        <f>F106*100/523378</f>
        <v>0.48779276163690488</v>
      </c>
      <c r="F106" s="33">
        <v>2553</v>
      </c>
      <c r="G106" s="33"/>
      <c r="H106" s="33"/>
      <c r="I106" s="33"/>
      <c r="J106" s="33"/>
      <c r="K106" s="33"/>
      <c r="L106" s="33"/>
    </row>
    <row r="107" spans="1:15">
      <c r="A107" s="38"/>
      <c r="B107" s="18"/>
      <c r="C107" s="34" t="s">
        <v>219</v>
      </c>
      <c r="D107" s="33" t="s">
        <v>165</v>
      </c>
      <c r="E107" s="21">
        <f>F107*100/523378</f>
        <v>0.45664892295816789</v>
      </c>
      <c r="F107" s="33">
        <v>2390</v>
      </c>
      <c r="G107" s="33"/>
      <c r="H107" s="33"/>
      <c r="I107" s="33"/>
      <c r="J107" s="33"/>
      <c r="K107" s="33"/>
      <c r="L107" s="33"/>
    </row>
    <row r="108" spans="1:15">
      <c r="A108" s="38"/>
      <c r="B108" s="18"/>
      <c r="E108" s="21"/>
    </row>
    <row r="109" spans="1:15">
      <c r="A109" s="38">
        <v>16</v>
      </c>
      <c r="B109" s="18" t="s">
        <v>220</v>
      </c>
      <c r="C109" s="34" t="s">
        <v>221</v>
      </c>
      <c r="D109" s="20" t="s">
        <v>84</v>
      </c>
      <c r="E109" s="21" t="s">
        <v>59</v>
      </c>
      <c r="F109" s="22" t="s">
        <v>59</v>
      </c>
      <c r="J109" s="39">
        <v>195646</v>
      </c>
    </row>
    <row r="110" spans="1:15" s="31" customFormat="1">
      <c r="B110" s="18"/>
      <c r="C110" s="37" t="s">
        <v>222</v>
      </c>
      <c r="D110" s="28" t="s">
        <v>89</v>
      </c>
      <c r="E110" s="29">
        <f>F110*100/195646</f>
        <v>68.944931151160773</v>
      </c>
      <c r="F110" s="28">
        <v>134888</v>
      </c>
      <c r="G110" s="28"/>
      <c r="H110" s="28"/>
      <c r="I110" s="28"/>
      <c r="J110" s="28"/>
      <c r="K110" s="28"/>
      <c r="L110" s="28"/>
      <c r="N110" s="30" t="s">
        <v>108</v>
      </c>
      <c r="O110" s="30">
        <v>56</v>
      </c>
    </row>
    <row r="111" spans="1:15">
      <c r="A111" s="38"/>
      <c r="B111" s="18"/>
      <c r="C111" s="34" t="s">
        <v>223</v>
      </c>
      <c r="D111" s="33" t="s">
        <v>224</v>
      </c>
      <c r="E111" s="21">
        <f>F111*100/195646</f>
        <v>5.513018410803185</v>
      </c>
      <c r="F111" s="33">
        <v>10786</v>
      </c>
      <c r="G111" s="33"/>
      <c r="H111" s="33"/>
      <c r="I111" s="33"/>
      <c r="J111" s="33"/>
      <c r="K111" s="33"/>
      <c r="L111" s="33"/>
    </row>
    <row r="112" spans="1:15">
      <c r="A112" s="38"/>
      <c r="B112" s="18"/>
      <c r="C112" s="34" t="s">
        <v>225</v>
      </c>
      <c r="D112" s="33" t="s">
        <v>226</v>
      </c>
      <c r="E112" s="21">
        <f>F112*100/195646</f>
        <v>3.5594900994653611</v>
      </c>
      <c r="F112" s="33">
        <v>6964</v>
      </c>
      <c r="G112" s="33"/>
      <c r="H112" s="33"/>
      <c r="I112" s="33"/>
      <c r="J112" s="33"/>
      <c r="K112" s="33"/>
      <c r="L112" s="33"/>
    </row>
    <row r="113" spans="1:15">
      <c r="A113" s="38"/>
      <c r="B113" s="18"/>
      <c r="C113" s="34" t="s">
        <v>227</v>
      </c>
      <c r="D113" s="33" t="s">
        <v>228</v>
      </c>
      <c r="E113" s="21">
        <f>F113*100/195646</f>
        <v>1.0329881520705764</v>
      </c>
      <c r="F113" s="33">
        <v>2021</v>
      </c>
      <c r="G113" s="33"/>
      <c r="H113" s="33"/>
      <c r="I113" s="33"/>
      <c r="J113" s="33"/>
      <c r="K113" s="33"/>
      <c r="L113" s="33"/>
    </row>
    <row r="114" spans="1:15">
      <c r="A114" s="38"/>
      <c r="B114" s="18"/>
      <c r="C114" s="34" t="s">
        <v>229</v>
      </c>
      <c r="D114" s="33" t="s">
        <v>230</v>
      </c>
      <c r="E114" s="21">
        <f>F114*100/195646</f>
        <v>0.94405201230794389</v>
      </c>
      <c r="F114" s="33">
        <v>1847</v>
      </c>
      <c r="G114" s="33"/>
      <c r="H114" s="33"/>
      <c r="I114" s="33"/>
      <c r="J114" s="33"/>
      <c r="K114" s="33"/>
      <c r="L114" s="33"/>
    </row>
    <row r="115" spans="1:15">
      <c r="A115" s="38"/>
      <c r="B115" s="18"/>
      <c r="E115" s="21"/>
    </row>
    <row r="116" spans="1:15">
      <c r="A116" s="38">
        <v>17</v>
      </c>
      <c r="B116" s="18" t="s">
        <v>46</v>
      </c>
      <c r="C116" s="34" t="s">
        <v>231</v>
      </c>
      <c r="D116" s="20" t="s">
        <v>84</v>
      </c>
      <c r="E116" s="21" t="s">
        <v>59</v>
      </c>
      <c r="F116" s="22" t="s">
        <v>59</v>
      </c>
      <c r="J116" s="39">
        <v>33882</v>
      </c>
      <c r="N116" s="22" t="s">
        <v>85</v>
      </c>
      <c r="O116" s="22">
        <v>84</v>
      </c>
    </row>
    <row r="117" spans="1:15" s="31" customFormat="1">
      <c r="B117" s="18"/>
      <c r="C117" s="37" t="s">
        <v>232</v>
      </c>
      <c r="D117" s="28" t="s">
        <v>89</v>
      </c>
      <c r="E117" s="29">
        <f>F117*100/33882</f>
        <v>62.756035653149162</v>
      </c>
      <c r="F117" s="28">
        <v>21263</v>
      </c>
      <c r="G117" s="28"/>
      <c r="H117" s="28"/>
      <c r="I117" s="28"/>
      <c r="J117" s="28"/>
      <c r="K117" s="28"/>
      <c r="L117" s="28"/>
      <c r="N117" s="30"/>
      <c r="O117" s="30"/>
    </row>
    <row r="118" spans="1:15">
      <c r="A118" s="38"/>
      <c r="B118" s="18"/>
      <c r="C118" s="34" t="s">
        <v>233</v>
      </c>
      <c r="D118" s="33" t="s">
        <v>100</v>
      </c>
      <c r="E118" s="21">
        <f>F118*100/33882</f>
        <v>7.402160439171241</v>
      </c>
      <c r="F118" s="33">
        <v>2508</v>
      </c>
      <c r="G118" s="33"/>
      <c r="H118" s="33"/>
      <c r="I118" s="33"/>
      <c r="J118" s="33"/>
      <c r="K118" s="33"/>
      <c r="L118" s="33"/>
    </row>
    <row r="119" spans="1:15">
      <c r="A119" s="38"/>
      <c r="B119" s="18"/>
      <c r="C119" s="34" t="s">
        <v>234</v>
      </c>
      <c r="D119" s="33" t="s">
        <v>121</v>
      </c>
      <c r="E119" s="21">
        <f>F119*100/33882</f>
        <v>2.9071483383507468</v>
      </c>
      <c r="F119" s="33">
        <v>985</v>
      </c>
      <c r="G119" s="33"/>
      <c r="H119" s="33"/>
      <c r="I119" s="33"/>
      <c r="J119" s="33"/>
      <c r="K119" s="33"/>
      <c r="L119" s="33"/>
    </row>
    <row r="120" spans="1:15">
      <c r="A120" s="38"/>
      <c r="B120" s="18"/>
      <c r="C120" s="34" t="s">
        <v>235</v>
      </c>
      <c r="D120" s="33" t="s">
        <v>150</v>
      </c>
      <c r="E120" s="21">
        <f>F120*100/33882</f>
        <v>2.9041969187179033</v>
      </c>
      <c r="F120" s="33">
        <v>984</v>
      </c>
      <c r="G120" s="33"/>
      <c r="H120" s="33"/>
      <c r="I120" s="33"/>
      <c r="J120" s="33"/>
      <c r="K120" s="33"/>
      <c r="L120" s="33"/>
    </row>
    <row r="121" spans="1:15">
      <c r="A121" s="38"/>
      <c r="B121" s="18"/>
      <c r="C121" s="34" t="s">
        <v>236</v>
      </c>
      <c r="D121" s="33" t="s">
        <v>91</v>
      </c>
      <c r="E121" s="21">
        <f>F121*100/33882</f>
        <v>2.3493300277433447</v>
      </c>
      <c r="F121" s="33">
        <v>796</v>
      </c>
      <c r="G121" s="33"/>
      <c r="H121" s="33"/>
      <c r="I121" s="33"/>
      <c r="J121" s="33"/>
      <c r="K121" s="33"/>
      <c r="L121" s="33"/>
    </row>
    <row r="122" spans="1:15">
      <c r="A122" s="38"/>
      <c r="B122" s="18"/>
      <c r="E122" s="21"/>
    </row>
    <row r="123" spans="1:15">
      <c r="A123" s="38">
        <v>18</v>
      </c>
      <c r="B123" s="18" t="s">
        <v>47</v>
      </c>
      <c r="C123" s="34" t="s">
        <v>237</v>
      </c>
      <c r="D123" s="20" t="s">
        <v>84</v>
      </c>
      <c r="E123" s="21" t="s">
        <v>59</v>
      </c>
      <c r="F123" s="22" t="s">
        <v>59</v>
      </c>
      <c r="J123" s="39">
        <v>240592</v>
      </c>
      <c r="N123" s="22" t="s">
        <v>118</v>
      </c>
      <c r="O123" s="22">
        <v>89</v>
      </c>
    </row>
    <row r="124" spans="1:15" s="31" customFormat="1">
      <c r="B124" s="18"/>
      <c r="C124" s="37" t="s">
        <v>238</v>
      </c>
      <c r="D124" s="28" t="s">
        <v>89</v>
      </c>
      <c r="E124" s="29">
        <f>F124*100/240592</f>
        <v>81.266210015295599</v>
      </c>
      <c r="F124" s="28">
        <v>195520</v>
      </c>
      <c r="G124" s="28"/>
      <c r="H124" s="28"/>
      <c r="I124" s="28"/>
      <c r="J124" s="28"/>
      <c r="K124" s="28"/>
      <c r="L124" s="28"/>
      <c r="N124" s="30"/>
      <c r="O124" s="30"/>
    </row>
    <row r="125" spans="1:15">
      <c r="A125" s="38"/>
      <c r="B125" s="18"/>
      <c r="C125" s="34" t="s">
        <v>239</v>
      </c>
      <c r="D125" s="33" t="s">
        <v>184</v>
      </c>
      <c r="E125" s="21">
        <f>F125*100/240592</f>
        <v>2.0852729932832346</v>
      </c>
      <c r="F125" s="33">
        <v>5017</v>
      </c>
      <c r="G125" s="33"/>
      <c r="H125" s="33"/>
      <c r="I125" s="33"/>
      <c r="J125" s="33"/>
      <c r="K125" s="33"/>
      <c r="L125" s="33"/>
    </row>
    <row r="126" spans="1:15">
      <c r="A126" s="38"/>
      <c r="B126" s="18"/>
      <c r="C126" s="34" t="s">
        <v>240</v>
      </c>
      <c r="D126" s="33" t="s">
        <v>121</v>
      </c>
      <c r="E126" s="21">
        <f>F126*100/240592</f>
        <v>1.0931369289086919</v>
      </c>
      <c r="F126" s="33">
        <v>2630</v>
      </c>
      <c r="G126" s="33"/>
      <c r="H126" s="33"/>
      <c r="I126" s="33"/>
      <c r="J126" s="33"/>
      <c r="K126" s="33"/>
      <c r="L126" s="33"/>
    </row>
    <row r="127" spans="1:15">
      <c r="A127" s="38"/>
      <c r="B127" s="18"/>
      <c r="C127" s="34" t="s">
        <v>241</v>
      </c>
      <c r="D127" s="33" t="s">
        <v>175</v>
      </c>
      <c r="E127" s="21">
        <f>F127*100/240592</f>
        <v>0.92023009908891407</v>
      </c>
      <c r="F127" s="33">
        <v>2214</v>
      </c>
      <c r="G127" s="33"/>
      <c r="H127" s="33"/>
      <c r="I127" s="33"/>
      <c r="J127" s="33"/>
      <c r="K127" s="33"/>
      <c r="L127" s="33"/>
    </row>
    <row r="128" spans="1:15">
      <c r="A128" s="38"/>
      <c r="B128" s="18"/>
      <c r="C128" s="34" t="s">
        <v>242</v>
      </c>
      <c r="D128" s="33" t="s">
        <v>243</v>
      </c>
      <c r="E128" s="21">
        <f>F128*100/240592</f>
        <v>0.60683647004056662</v>
      </c>
      <c r="F128" s="33">
        <v>1460</v>
      </c>
      <c r="G128" s="33"/>
      <c r="H128" s="33"/>
      <c r="I128" s="33"/>
      <c r="J128" s="33"/>
      <c r="K128" s="33"/>
      <c r="L128" s="33"/>
    </row>
    <row r="129" spans="1:15">
      <c r="A129" s="38"/>
      <c r="B129" s="18"/>
      <c r="E129" s="21"/>
      <c r="M129" s="21"/>
    </row>
    <row r="130" spans="1:15" s="43" customFormat="1">
      <c r="A130" s="17">
        <f>1+A123</f>
        <v>19</v>
      </c>
      <c r="B130" s="18" t="s">
        <v>29</v>
      </c>
      <c r="C130" s="40" t="s">
        <v>244</v>
      </c>
      <c r="D130" s="20" t="s">
        <v>84</v>
      </c>
      <c r="E130" s="41"/>
      <c r="F130" s="22" t="s">
        <v>59</v>
      </c>
      <c r="G130" s="33"/>
      <c r="H130" s="33"/>
      <c r="I130" s="33"/>
      <c r="J130" s="33">
        <v>34985</v>
      </c>
      <c r="K130" s="33"/>
      <c r="L130" s="33"/>
      <c r="M130" s="42">
        <f>SUM(J130:L130)</f>
        <v>34985</v>
      </c>
      <c r="N130" s="33" t="s">
        <v>245</v>
      </c>
      <c r="O130" s="33">
        <v>77</v>
      </c>
    </row>
    <row r="131" spans="1:15" s="43" customFormat="1">
      <c r="B131" s="18"/>
      <c r="C131" s="44" t="s">
        <v>246</v>
      </c>
      <c r="D131" s="28" t="s">
        <v>247</v>
      </c>
      <c r="E131" s="41">
        <f>I131*100/34985</f>
        <v>71.130484493354288</v>
      </c>
      <c r="F131" s="33">
        <v>24885</v>
      </c>
      <c r="G131" s="33"/>
      <c r="H131" s="33"/>
      <c r="I131" s="33">
        <f>SUM(F131:H131)</f>
        <v>24885</v>
      </c>
      <c r="J131" s="33"/>
      <c r="K131" s="33"/>
      <c r="L131" s="33"/>
      <c r="M131" s="42"/>
      <c r="N131" s="33"/>
      <c r="O131" s="33"/>
    </row>
    <row r="132" spans="1:15" s="43" customFormat="1">
      <c r="B132" s="18"/>
      <c r="C132" s="40" t="s">
        <v>248</v>
      </c>
      <c r="D132" s="33" t="s">
        <v>249</v>
      </c>
      <c r="E132" s="41">
        <f>I132*100/34985</f>
        <v>6.3941689295412321</v>
      </c>
      <c r="F132" s="33">
        <v>2237</v>
      </c>
      <c r="G132" s="33"/>
      <c r="H132" s="33"/>
      <c r="I132" s="33">
        <f t="shared" ref="I132:I170" si="0">SUM(F132:H132)</f>
        <v>2237</v>
      </c>
      <c r="J132" s="33"/>
      <c r="K132" s="33"/>
      <c r="L132" s="33"/>
      <c r="M132" s="42"/>
      <c r="N132" s="33"/>
      <c r="O132" s="33"/>
    </row>
    <row r="133" spans="1:15" s="43" customFormat="1">
      <c r="B133" s="18"/>
      <c r="C133" s="40" t="s">
        <v>250</v>
      </c>
      <c r="D133" s="33" t="s">
        <v>251</v>
      </c>
      <c r="E133" s="41">
        <f>I133*100/34985</f>
        <v>4.3847363155638135</v>
      </c>
      <c r="F133" s="33">
        <v>1534</v>
      </c>
      <c r="G133" s="33"/>
      <c r="H133" s="33"/>
      <c r="I133" s="33">
        <f t="shared" si="0"/>
        <v>1534</v>
      </c>
      <c r="J133" s="33"/>
      <c r="K133" s="33"/>
      <c r="L133" s="33"/>
      <c r="M133" s="42"/>
      <c r="N133" s="33"/>
      <c r="O133" s="33"/>
    </row>
    <row r="134" spans="1:15" s="43" customFormat="1">
      <c r="B134" s="18"/>
      <c r="C134" s="40" t="s">
        <v>252</v>
      </c>
      <c r="D134" s="33" t="s">
        <v>253</v>
      </c>
      <c r="E134" s="41">
        <f>I134*100/34985</f>
        <v>4.1189081034729167</v>
      </c>
      <c r="F134" s="33">
        <v>1441</v>
      </c>
      <c r="G134" s="33"/>
      <c r="H134" s="33"/>
      <c r="I134" s="33">
        <f t="shared" si="0"/>
        <v>1441</v>
      </c>
      <c r="J134" s="33"/>
      <c r="K134" s="33"/>
      <c r="L134" s="33"/>
      <c r="M134" s="42"/>
      <c r="N134" s="33"/>
      <c r="O134" s="33"/>
    </row>
    <row r="135" spans="1:15" s="43" customFormat="1">
      <c r="B135" s="18"/>
      <c r="C135" s="40" t="s">
        <v>254</v>
      </c>
      <c r="D135" s="33" t="s">
        <v>255</v>
      </c>
      <c r="E135" s="41">
        <f>I135*100/34985</f>
        <v>1.5692439616978706</v>
      </c>
      <c r="F135" s="33">
        <v>549</v>
      </c>
      <c r="G135" s="33"/>
      <c r="H135" s="33"/>
      <c r="I135" s="33">
        <f t="shared" si="0"/>
        <v>549</v>
      </c>
      <c r="J135" s="33"/>
      <c r="K135" s="33"/>
      <c r="L135" s="33"/>
      <c r="M135" s="42"/>
      <c r="N135" s="33"/>
      <c r="O135" s="33"/>
    </row>
    <row r="136" spans="1:15" s="43" customFormat="1">
      <c r="B136" s="18"/>
      <c r="C136" s="40"/>
      <c r="D136" s="33"/>
      <c r="E136" s="41"/>
      <c r="F136" s="33"/>
      <c r="G136" s="33"/>
      <c r="H136" s="33"/>
      <c r="I136" s="33"/>
      <c r="J136" s="33"/>
      <c r="K136" s="33"/>
      <c r="L136" s="33"/>
      <c r="M136" s="42"/>
      <c r="N136" s="33"/>
      <c r="O136" s="33"/>
    </row>
    <row r="137" spans="1:15" s="43" customFormat="1">
      <c r="A137" s="17">
        <f>1+A130</f>
        <v>20</v>
      </c>
      <c r="B137" s="18" t="s">
        <v>31</v>
      </c>
      <c r="C137" s="40" t="s">
        <v>256</v>
      </c>
      <c r="D137" s="20" t="s">
        <v>84</v>
      </c>
      <c r="E137" s="41"/>
      <c r="F137" s="22" t="s">
        <v>59</v>
      </c>
      <c r="G137" s="33"/>
      <c r="H137" s="33"/>
      <c r="I137" s="33"/>
      <c r="J137" s="33">
        <v>10939</v>
      </c>
      <c r="K137" s="33"/>
      <c r="L137" s="33"/>
      <c r="M137" s="42">
        <f t="shared" ref="M137:M165" si="1">SUM(J137:L137)</f>
        <v>10939</v>
      </c>
      <c r="N137" s="33" t="s">
        <v>245</v>
      </c>
      <c r="O137" s="33">
        <v>87</v>
      </c>
    </row>
    <row r="138" spans="1:15" s="43" customFormat="1">
      <c r="B138" s="18"/>
      <c r="C138" s="44" t="s">
        <v>257</v>
      </c>
      <c r="D138" s="28" t="s">
        <v>247</v>
      </c>
      <c r="E138" s="41">
        <f>I138*100/10939</f>
        <v>74.961148185391721</v>
      </c>
      <c r="F138" s="33">
        <v>8200</v>
      </c>
      <c r="G138" s="33"/>
      <c r="H138" s="33"/>
      <c r="I138" s="33">
        <f t="shared" si="0"/>
        <v>8200</v>
      </c>
      <c r="J138" s="33"/>
      <c r="K138" s="33"/>
      <c r="L138" s="33"/>
      <c r="M138" s="42"/>
      <c r="N138" s="33"/>
      <c r="O138" s="33"/>
    </row>
    <row r="139" spans="1:15" s="43" customFormat="1">
      <c r="B139" s="18"/>
      <c r="C139" s="40" t="s">
        <v>258</v>
      </c>
      <c r="D139" s="33" t="s">
        <v>259</v>
      </c>
      <c r="E139" s="41">
        <f>I139*100/10939</f>
        <v>7.5966724563488439</v>
      </c>
      <c r="F139" s="33">
        <v>831</v>
      </c>
      <c r="G139" s="33"/>
      <c r="H139" s="33"/>
      <c r="I139" s="33">
        <f t="shared" si="0"/>
        <v>831</v>
      </c>
      <c r="J139" s="33"/>
      <c r="K139" s="33"/>
      <c r="L139" s="33"/>
      <c r="M139" s="42"/>
      <c r="N139" s="33"/>
      <c r="O139" s="33"/>
    </row>
    <row r="140" spans="1:15" s="43" customFormat="1">
      <c r="B140" s="18"/>
      <c r="C140" s="40" t="s">
        <v>260</v>
      </c>
      <c r="D140" s="33" t="s">
        <v>261</v>
      </c>
      <c r="E140" s="41">
        <f>I140*100/10939</f>
        <v>1.0147179815339611</v>
      </c>
      <c r="F140" s="33">
        <v>111</v>
      </c>
      <c r="G140" s="33"/>
      <c r="H140" s="33"/>
      <c r="I140" s="33">
        <f t="shared" si="0"/>
        <v>111</v>
      </c>
      <c r="J140" s="33"/>
      <c r="K140" s="33"/>
      <c r="L140" s="33"/>
      <c r="M140" s="42"/>
      <c r="N140" s="33"/>
      <c r="O140" s="33"/>
    </row>
    <row r="141" spans="1:15" s="43" customFormat="1">
      <c r="B141" s="18"/>
      <c r="C141" s="40" t="s">
        <v>262</v>
      </c>
      <c r="D141" s="33" t="s">
        <v>253</v>
      </c>
      <c r="E141" s="41">
        <f>I141*100/10939</f>
        <v>0.95986836091050365</v>
      </c>
      <c r="F141" s="33">
        <v>105</v>
      </c>
      <c r="G141" s="33"/>
      <c r="H141" s="33"/>
      <c r="I141" s="33">
        <f t="shared" si="0"/>
        <v>105</v>
      </c>
      <c r="J141" s="33"/>
      <c r="K141" s="33"/>
      <c r="L141" s="33"/>
      <c r="M141" s="42"/>
      <c r="N141" s="33"/>
      <c r="O141" s="33"/>
    </row>
    <row r="142" spans="1:15" s="43" customFormat="1">
      <c r="B142" s="18"/>
      <c r="C142" s="40" t="s">
        <v>263</v>
      </c>
      <c r="D142" s="33" t="s">
        <v>264</v>
      </c>
      <c r="E142" s="41">
        <f>I142*100/10939</f>
        <v>0.83188591278910318</v>
      </c>
      <c r="F142" s="33">
        <v>91</v>
      </c>
      <c r="G142" s="33"/>
      <c r="H142" s="33"/>
      <c r="I142" s="33">
        <f t="shared" si="0"/>
        <v>91</v>
      </c>
      <c r="J142" s="33"/>
      <c r="K142" s="33"/>
      <c r="L142" s="33"/>
      <c r="M142" s="42"/>
      <c r="N142" s="33"/>
      <c r="O142" s="33"/>
    </row>
    <row r="143" spans="1:15" s="43" customFormat="1">
      <c r="B143" s="18"/>
      <c r="C143" s="40"/>
      <c r="D143" s="33"/>
      <c r="E143" s="41"/>
      <c r="F143" s="33"/>
      <c r="G143" s="33"/>
      <c r="H143" s="33"/>
      <c r="I143" s="33"/>
      <c r="J143" s="33"/>
      <c r="K143" s="33"/>
      <c r="L143" s="33"/>
      <c r="M143" s="42"/>
      <c r="N143" s="33"/>
      <c r="O143" s="33"/>
    </row>
    <row r="144" spans="1:15" s="43" customFormat="1">
      <c r="A144" s="17">
        <f>1+A137</f>
        <v>21</v>
      </c>
      <c r="B144" s="18" t="s">
        <v>28</v>
      </c>
      <c r="C144" s="40" t="s">
        <v>265</v>
      </c>
      <c r="D144" s="20" t="s">
        <v>84</v>
      </c>
      <c r="E144" s="41"/>
      <c r="F144" s="22" t="s">
        <v>59</v>
      </c>
      <c r="G144" s="33"/>
      <c r="H144" s="33"/>
      <c r="I144" s="33"/>
      <c r="J144" s="33">
        <v>12730</v>
      </c>
      <c r="K144" s="33"/>
      <c r="L144" s="33"/>
      <c r="M144" s="42">
        <f t="shared" si="1"/>
        <v>12730</v>
      </c>
      <c r="N144" s="33" t="s">
        <v>245</v>
      </c>
      <c r="O144" s="33">
        <v>65</v>
      </c>
    </row>
    <row r="145" spans="1:15" s="43" customFormat="1">
      <c r="B145" s="18"/>
      <c r="C145" s="44" t="s">
        <v>266</v>
      </c>
      <c r="D145" s="28" t="s">
        <v>247</v>
      </c>
      <c r="E145" s="41">
        <f>I145*100/12730</f>
        <v>41.021209740769834</v>
      </c>
      <c r="F145" s="33">
        <v>5222</v>
      </c>
      <c r="G145" s="33"/>
      <c r="H145" s="33"/>
      <c r="I145" s="33">
        <f t="shared" si="0"/>
        <v>5222</v>
      </c>
      <c r="J145" s="33"/>
      <c r="K145" s="33"/>
      <c r="L145" s="33"/>
      <c r="M145" s="42"/>
      <c r="N145" s="33"/>
      <c r="O145" s="33"/>
    </row>
    <row r="146" spans="1:15" s="43" customFormat="1">
      <c r="B146" s="18"/>
      <c r="C146" s="40" t="s">
        <v>267</v>
      </c>
      <c r="D146" s="33" t="s">
        <v>268</v>
      </c>
      <c r="E146" s="41">
        <f>I146*100/12730</f>
        <v>28.923802042419481</v>
      </c>
      <c r="F146" s="33">
        <v>3682</v>
      </c>
      <c r="G146" s="33"/>
      <c r="H146" s="33"/>
      <c r="I146" s="33">
        <f t="shared" si="0"/>
        <v>3682</v>
      </c>
      <c r="J146" s="33"/>
      <c r="K146" s="33"/>
      <c r="L146" s="33"/>
      <c r="M146" s="42"/>
      <c r="N146" s="33"/>
      <c r="O146" s="33"/>
    </row>
    <row r="147" spans="1:15" s="43" customFormat="1">
      <c r="B147" s="18"/>
      <c r="C147" s="40" t="s">
        <v>269</v>
      </c>
      <c r="D147" s="33" t="s">
        <v>270</v>
      </c>
      <c r="E147" s="41">
        <f>I147*100/12730</f>
        <v>3.2914375490966221</v>
      </c>
      <c r="F147" s="33">
        <v>419</v>
      </c>
      <c r="G147" s="33"/>
      <c r="H147" s="33"/>
      <c r="I147" s="33">
        <f t="shared" si="0"/>
        <v>419</v>
      </c>
      <c r="J147" s="33"/>
      <c r="K147" s="33"/>
      <c r="L147" s="33"/>
      <c r="M147" s="42"/>
      <c r="N147" s="33"/>
      <c r="O147" s="33"/>
    </row>
    <row r="148" spans="1:15" s="43" customFormat="1">
      <c r="B148" s="18"/>
      <c r="C148" s="40" t="s">
        <v>271</v>
      </c>
      <c r="D148" s="33" t="s">
        <v>249</v>
      </c>
      <c r="E148" s="41">
        <f>I148*100/12730</f>
        <v>3.2678711704634722</v>
      </c>
      <c r="F148" s="33">
        <v>416</v>
      </c>
      <c r="G148" s="33"/>
      <c r="H148" s="33"/>
      <c r="I148" s="33">
        <f t="shared" si="0"/>
        <v>416</v>
      </c>
      <c r="J148" s="33"/>
      <c r="K148" s="33"/>
      <c r="L148" s="33"/>
      <c r="M148" s="42"/>
      <c r="N148" s="33"/>
      <c r="O148" s="33"/>
    </row>
    <row r="149" spans="1:15" s="43" customFormat="1">
      <c r="B149" s="18"/>
      <c r="C149" s="40" t="s">
        <v>272</v>
      </c>
      <c r="D149" s="33" t="s">
        <v>273</v>
      </c>
      <c r="E149" s="41">
        <f>I149*100/12730</f>
        <v>1.539670070699136</v>
      </c>
      <c r="F149" s="33">
        <v>196</v>
      </c>
      <c r="G149" s="33"/>
      <c r="H149" s="33"/>
      <c r="I149" s="33">
        <f t="shared" si="0"/>
        <v>196</v>
      </c>
      <c r="J149" s="33"/>
      <c r="K149" s="33"/>
      <c r="L149" s="33"/>
      <c r="M149" s="42"/>
      <c r="N149" s="33"/>
      <c r="O149" s="33"/>
    </row>
    <row r="150" spans="1:15" s="43" customFormat="1">
      <c r="B150" s="18"/>
      <c r="C150" s="40"/>
      <c r="D150" s="33"/>
      <c r="E150" s="41"/>
      <c r="F150" s="33"/>
      <c r="G150" s="33"/>
      <c r="H150" s="33"/>
      <c r="I150" s="33"/>
      <c r="J150" s="33"/>
      <c r="K150" s="33"/>
      <c r="L150" s="33"/>
      <c r="M150" s="42"/>
      <c r="N150" s="33"/>
      <c r="O150" s="33"/>
    </row>
    <row r="151" spans="1:15" s="43" customFormat="1">
      <c r="A151" s="17">
        <f>1+A144</f>
        <v>22</v>
      </c>
      <c r="B151" s="18" t="s">
        <v>16</v>
      </c>
      <c r="C151" s="40" t="s">
        <v>274</v>
      </c>
      <c r="D151" s="20" t="s">
        <v>84</v>
      </c>
      <c r="E151" s="41"/>
      <c r="F151" s="22" t="s">
        <v>59</v>
      </c>
      <c r="G151" s="33"/>
      <c r="H151" s="33"/>
      <c r="I151" s="33"/>
      <c r="J151" s="33">
        <v>31073</v>
      </c>
      <c r="K151" s="33"/>
      <c r="L151" s="33"/>
      <c r="M151" s="42">
        <f t="shared" si="1"/>
        <v>31073</v>
      </c>
      <c r="N151" s="33" t="s">
        <v>275</v>
      </c>
      <c r="O151" s="33">
        <v>75</v>
      </c>
    </row>
    <row r="152" spans="1:15" s="43" customFormat="1">
      <c r="B152" s="18"/>
      <c r="C152" s="44" t="s">
        <v>276</v>
      </c>
      <c r="D152" s="28" t="s">
        <v>247</v>
      </c>
      <c r="E152" s="41">
        <f>I152*100/31073</f>
        <v>62.787629131400251</v>
      </c>
      <c r="F152" s="33">
        <v>19510</v>
      </c>
      <c r="G152" s="33"/>
      <c r="H152" s="33"/>
      <c r="I152" s="33">
        <f t="shared" si="0"/>
        <v>19510</v>
      </c>
      <c r="J152" s="33"/>
      <c r="K152" s="33"/>
      <c r="L152" s="33"/>
      <c r="M152" s="42"/>
      <c r="N152" s="33"/>
      <c r="O152" s="33"/>
    </row>
    <row r="153" spans="1:15" s="43" customFormat="1">
      <c r="B153" s="18"/>
      <c r="C153" s="40" t="s">
        <v>277</v>
      </c>
      <c r="D153" s="33" t="s">
        <v>278</v>
      </c>
      <c r="E153" s="41">
        <f>I153*100/31073</f>
        <v>7.9329321275705595</v>
      </c>
      <c r="F153" s="33">
        <v>2465</v>
      </c>
      <c r="G153" s="33"/>
      <c r="H153" s="33"/>
      <c r="I153" s="33">
        <f t="shared" si="0"/>
        <v>2465</v>
      </c>
      <c r="J153" s="33"/>
      <c r="K153" s="33"/>
      <c r="L153" s="33"/>
      <c r="M153" s="42"/>
      <c r="N153" s="33"/>
      <c r="O153" s="33"/>
    </row>
    <row r="154" spans="1:15" s="43" customFormat="1">
      <c r="B154" s="18"/>
      <c r="C154" s="40" t="s">
        <v>279</v>
      </c>
      <c r="D154" s="33" t="s">
        <v>280</v>
      </c>
      <c r="E154" s="41">
        <f>I154*100/31073</f>
        <v>7.3793969040646221</v>
      </c>
      <c r="F154" s="33">
        <v>2293</v>
      </c>
      <c r="G154" s="33"/>
      <c r="H154" s="33"/>
      <c r="I154" s="33">
        <f t="shared" si="0"/>
        <v>2293</v>
      </c>
      <c r="J154" s="33"/>
      <c r="K154" s="33"/>
      <c r="L154" s="33"/>
      <c r="M154" s="42"/>
      <c r="N154" s="33"/>
      <c r="O154" s="33"/>
    </row>
    <row r="155" spans="1:15" s="43" customFormat="1">
      <c r="B155" s="18"/>
      <c r="C155" s="40" t="s">
        <v>281</v>
      </c>
      <c r="D155" s="33" t="s">
        <v>282</v>
      </c>
      <c r="E155" s="41">
        <f>I155*100/31073</f>
        <v>6.0727963183471179</v>
      </c>
      <c r="F155" s="33">
        <v>1887</v>
      </c>
      <c r="G155" s="33"/>
      <c r="H155" s="33"/>
      <c r="I155" s="33">
        <f t="shared" si="0"/>
        <v>1887</v>
      </c>
      <c r="J155" s="33"/>
      <c r="K155" s="33"/>
      <c r="L155" s="33"/>
      <c r="M155" s="42"/>
      <c r="N155" s="33"/>
      <c r="O155" s="33"/>
    </row>
    <row r="156" spans="1:15" s="43" customFormat="1">
      <c r="B156" s="18"/>
      <c r="C156" s="40" t="s">
        <v>283</v>
      </c>
      <c r="D156" s="33" t="s">
        <v>284</v>
      </c>
      <c r="E156" s="41">
        <f>I156*100/31073</f>
        <v>1.193962604190133</v>
      </c>
      <c r="F156" s="33">
        <v>371</v>
      </c>
      <c r="G156" s="33"/>
      <c r="H156" s="33"/>
      <c r="I156" s="33">
        <f t="shared" si="0"/>
        <v>371</v>
      </c>
      <c r="J156" s="33"/>
      <c r="K156" s="33"/>
      <c r="L156" s="33"/>
      <c r="M156" s="42"/>
      <c r="N156" s="33"/>
      <c r="O156" s="33"/>
    </row>
    <row r="157" spans="1:15" s="43" customFormat="1">
      <c r="B157" s="18"/>
      <c r="C157" s="40"/>
      <c r="D157" s="33"/>
      <c r="E157" s="41"/>
      <c r="F157" s="33"/>
      <c r="G157" s="33"/>
      <c r="H157" s="33"/>
      <c r="I157" s="33"/>
      <c r="J157" s="33"/>
      <c r="K157" s="33"/>
      <c r="L157" s="33"/>
      <c r="M157" s="42"/>
      <c r="N157" s="33"/>
      <c r="O157" s="33"/>
    </row>
    <row r="158" spans="1:15" s="43" customFormat="1">
      <c r="A158" s="17">
        <f>1+A151</f>
        <v>23</v>
      </c>
      <c r="B158" s="18" t="s">
        <v>17</v>
      </c>
      <c r="C158" s="40" t="s">
        <v>285</v>
      </c>
      <c r="D158" s="20" t="s">
        <v>84</v>
      </c>
      <c r="E158" s="41"/>
      <c r="F158" s="22" t="s">
        <v>59</v>
      </c>
      <c r="G158" s="33"/>
      <c r="H158" s="33"/>
      <c r="I158" s="33"/>
      <c r="J158" s="33">
        <v>39284</v>
      </c>
      <c r="K158" s="33"/>
      <c r="L158" s="33"/>
      <c r="M158" s="42">
        <f t="shared" si="1"/>
        <v>39284</v>
      </c>
      <c r="N158" s="33" t="s">
        <v>275</v>
      </c>
      <c r="O158" s="33">
        <v>85</v>
      </c>
    </row>
    <row r="159" spans="1:15" s="43" customFormat="1">
      <c r="B159" s="18"/>
      <c r="C159" s="44" t="s">
        <v>286</v>
      </c>
      <c r="D159" s="28" t="s">
        <v>247</v>
      </c>
      <c r="E159" s="41">
        <f>I159*100/39284</f>
        <v>34.17930964260259</v>
      </c>
      <c r="F159" s="33">
        <v>13427</v>
      </c>
      <c r="G159" s="33"/>
      <c r="H159" s="33"/>
      <c r="I159" s="33">
        <f t="shared" si="0"/>
        <v>13427</v>
      </c>
      <c r="J159" s="33"/>
      <c r="K159" s="33"/>
      <c r="L159" s="33"/>
      <c r="M159" s="42"/>
      <c r="N159" s="33"/>
      <c r="O159" s="33"/>
    </row>
    <row r="160" spans="1:15" s="43" customFormat="1">
      <c r="B160" s="18"/>
      <c r="C160" s="40" t="s">
        <v>287</v>
      </c>
      <c r="D160" s="33" t="s">
        <v>280</v>
      </c>
      <c r="E160" s="41">
        <f>I160*100/39284</f>
        <v>13.840240301394969</v>
      </c>
      <c r="F160" s="33">
        <v>5437</v>
      </c>
      <c r="G160" s="33"/>
      <c r="H160" s="33"/>
      <c r="I160" s="33">
        <f t="shared" si="0"/>
        <v>5437</v>
      </c>
      <c r="J160" s="33"/>
      <c r="K160" s="33"/>
      <c r="L160" s="33"/>
      <c r="M160" s="42"/>
      <c r="N160" s="33"/>
      <c r="O160" s="33"/>
    </row>
    <row r="161" spans="1:16" s="43" customFormat="1">
      <c r="B161" s="18"/>
      <c r="C161" s="40" t="s">
        <v>288</v>
      </c>
      <c r="D161" s="33" t="s">
        <v>289</v>
      </c>
      <c r="E161" s="41">
        <f>I161*100/39284</f>
        <v>9.6298747581712654</v>
      </c>
      <c r="F161" s="33">
        <v>3783</v>
      </c>
      <c r="G161" s="33"/>
      <c r="H161" s="33"/>
      <c r="I161" s="33">
        <f t="shared" si="0"/>
        <v>3783</v>
      </c>
      <c r="J161" s="33"/>
      <c r="K161" s="33"/>
      <c r="L161" s="33"/>
      <c r="M161" s="42"/>
      <c r="N161" s="33"/>
      <c r="O161" s="33"/>
    </row>
    <row r="162" spans="1:16" s="43" customFormat="1">
      <c r="B162" s="18"/>
      <c r="C162" s="40" t="s">
        <v>290</v>
      </c>
      <c r="D162" s="33" t="s">
        <v>291</v>
      </c>
      <c r="E162" s="41">
        <f>I162*100/39284</f>
        <v>4.7016597087872922</v>
      </c>
      <c r="F162" s="33">
        <v>1847</v>
      </c>
      <c r="G162" s="33"/>
      <c r="H162" s="33"/>
      <c r="I162" s="33">
        <f t="shared" si="0"/>
        <v>1847</v>
      </c>
      <c r="J162" s="33"/>
      <c r="K162" s="33"/>
      <c r="L162" s="33"/>
      <c r="M162" s="42"/>
      <c r="N162" s="33"/>
      <c r="O162" s="33"/>
    </row>
    <row r="163" spans="1:16" s="43" customFormat="1">
      <c r="B163" s="18"/>
      <c r="C163" s="40" t="s">
        <v>292</v>
      </c>
      <c r="D163" s="33" t="s">
        <v>268</v>
      </c>
      <c r="E163" s="41">
        <f>I163*100/39284</f>
        <v>3.8514407901435699</v>
      </c>
      <c r="F163" s="33">
        <v>1513</v>
      </c>
      <c r="G163" s="33"/>
      <c r="H163" s="33"/>
      <c r="I163" s="33">
        <f t="shared" si="0"/>
        <v>1513</v>
      </c>
      <c r="J163" s="33"/>
      <c r="K163" s="33"/>
      <c r="L163" s="33"/>
      <c r="M163" s="42"/>
      <c r="N163" s="33"/>
      <c r="O163" s="33"/>
    </row>
    <row r="164" spans="1:16">
      <c r="A164" s="38"/>
      <c r="B164" s="18"/>
      <c r="E164" s="21"/>
      <c r="I164" s="33"/>
      <c r="M164" s="42"/>
    </row>
    <row r="165" spans="1:16">
      <c r="A165" s="14">
        <f>1+A158</f>
        <v>24</v>
      </c>
      <c r="B165" s="18" t="s">
        <v>293</v>
      </c>
      <c r="C165" s="34" t="s">
        <v>294</v>
      </c>
      <c r="D165" s="20" t="s">
        <v>84</v>
      </c>
      <c r="E165" s="45"/>
      <c r="F165" s="22" t="s">
        <v>59</v>
      </c>
      <c r="G165" s="14"/>
      <c r="H165" s="14"/>
      <c r="I165" s="33"/>
      <c r="J165" s="14">
        <v>89151</v>
      </c>
      <c r="K165" s="14"/>
      <c r="L165" s="14"/>
      <c r="M165" s="42">
        <f t="shared" si="1"/>
        <v>89151</v>
      </c>
      <c r="N165" s="14" t="s">
        <v>295</v>
      </c>
      <c r="O165" s="14">
        <v>57</v>
      </c>
    </row>
    <row r="166" spans="1:16">
      <c r="A166" s="14"/>
      <c r="B166" s="18"/>
      <c r="C166" s="40" t="s">
        <v>296</v>
      </c>
      <c r="D166" s="46" t="s">
        <v>89</v>
      </c>
      <c r="E166" s="45">
        <f>I166*100/89151</f>
        <v>58.577021009298832</v>
      </c>
      <c r="F166" s="14">
        <v>52222</v>
      </c>
      <c r="G166" s="14"/>
      <c r="H166" s="14"/>
      <c r="I166" s="33">
        <f t="shared" si="0"/>
        <v>52222</v>
      </c>
      <c r="K166" s="14"/>
      <c r="L166" s="14"/>
      <c r="M166" s="42"/>
      <c r="N166" s="14"/>
      <c r="O166" s="14"/>
    </row>
    <row r="167" spans="1:16">
      <c r="A167" s="14"/>
      <c r="B167" s="18"/>
      <c r="C167" s="40" t="s">
        <v>297</v>
      </c>
      <c r="D167" s="33" t="s">
        <v>298</v>
      </c>
      <c r="E167" s="45">
        <f>I167*100/89151</f>
        <v>9.4267030095007343</v>
      </c>
      <c r="F167" s="14">
        <v>8404</v>
      </c>
      <c r="G167" s="14"/>
      <c r="H167" s="14"/>
      <c r="I167" s="33">
        <f t="shared" si="0"/>
        <v>8404</v>
      </c>
      <c r="J167" s="14"/>
      <c r="K167" s="14"/>
      <c r="L167" s="14"/>
      <c r="M167" s="42"/>
      <c r="N167" s="14"/>
      <c r="O167" s="14"/>
    </row>
    <row r="168" spans="1:16">
      <c r="A168" s="14"/>
      <c r="B168" s="18"/>
      <c r="C168" s="40" t="s">
        <v>299</v>
      </c>
      <c r="D168" s="33" t="s">
        <v>300</v>
      </c>
      <c r="E168" s="45">
        <f>I168*100/89151</f>
        <v>8.8692218819755251</v>
      </c>
      <c r="F168" s="14">
        <v>7907</v>
      </c>
      <c r="G168" s="14"/>
      <c r="H168" s="14"/>
      <c r="I168" s="33">
        <f t="shared" si="0"/>
        <v>7907</v>
      </c>
      <c r="J168" s="14"/>
      <c r="K168" s="14"/>
      <c r="L168" s="14"/>
      <c r="M168" s="42"/>
      <c r="N168" s="14"/>
      <c r="O168" s="14"/>
    </row>
    <row r="169" spans="1:16">
      <c r="A169" s="14"/>
      <c r="B169" s="18"/>
      <c r="C169" s="40" t="s">
        <v>301</v>
      </c>
      <c r="D169" s="33" t="s">
        <v>302</v>
      </c>
      <c r="E169" s="45">
        <f>I169*100/89151</f>
        <v>2.8535854897869908</v>
      </c>
      <c r="F169" s="14">
        <v>2544</v>
      </c>
      <c r="G169" s="14"/>
      <c r="H169" s="14"/>
      <c r="I169" s="33">
        <f t="shared" si="0"/>
        <v>2544</v>
      </c>
      <c r="J169" s="14"/>
      <c r="K169" s="14"/>
      <c r="L169" s="14"/>
      <c r="M169" s="42"/>
      <c r="N169" s="14"/>
      <c r="O169" s="14"/>
    </row>
    <row r="170" spans="1:16">
      <c r="A170" s="14"/>
      <c r="B170" s="18"/>
      <c r="C170" s="40" t="s">
        <v>303</v>
      </c>
      <c r="D170" s="33" t="s">
        <v>304</v>
      </c>
      <c r="E170" s="45">
        <f>I170*100/89151</f>
        <v>1.450348285493152</v>
      </c>
      <c r="F170" s="14">
        <v>1293</v>
      </c>
      <c r="G170" s="14"/>
      <c r="H170" s="14"/>
      <c r="I170" s="33">
        <f t="shared" si="0"/>
        <v>1293</v>
      </c>
      <c r="J170" s="14"/>
      <c r="K170" s="14"/>
      <c r="L170" s="14"/>
      <c r="M170" s="42"/>
      <c r="N170" s="14"/>
      <c r="O170" s="14"/>
    </row>
    <row r="171" spans="1:16">
      <c r="A171" s="14"/>
      <c r="B171" s="18"/>
      <c r="E171" s="45"/>
      <c r="F171" s="14"/>
      <c r="G171" s="14"/>
      <c r="H171" s="14"/>
      <c r="I171" s="14"/>
      <c r="J171" s="14"/>
      <c r="K171" s="14"/>
      <c r="L171" s="14"/>
      <c r="M171" s="14"/>
      <c r="N171" s="14"/>
      <c r="O171" s="14"/>
    </row>
    <row r="172" spans="1:16">
      <c r="A172" s="17">
        <f>1+A165</f>
        <v>25</v>
      </c>
      <c r="B172" s="18" t="s">
        <v>23</v>
      </c>
      <c r="C172" s="32" t="s">
        <v>305</v>
      </c>
      <c r="D172" s="20" t="s">
        <v>84</v>
      </c>
      <c r="E172" s="45"/>
      <c r="F172" s="22" t="s">
        <v>59</v>
      </c>
      <c r="G172" s="47" t="s">
        <v>59</v>
      </c>
      <c r="H172" s="47" t="s">
        <v>59</v>
      </c>
      <c r="I172" s="48"/>
      <c r="J172" s="49">
        <v>44120</v>
      </c>
      <c r="K172" s="49">
        <v>73690</v>
      </c>
      <c r="L172" s="49">
        <v>27200</v>
      </c>
      <c r="M172" s="48">
        <f>SUM(J172:L172)</f>
        <v>145010</v>
      </c>
      <c r="N172" s="14" t="s">
        <v>85</v>
      </c>
      <c r="O172" s="14" t="s">
        <v>306</v>
      </c>
    </row>
    <row r="173" spans="1:16" s="50" customFormat="1">
      <c r="B173" s="18"/>
      <c r="C173" s="51" t="s">
        <v>307</v>
      </c>
      <c r="D173" s="52" t="s">
        <v>247</v>
      </c>
      <c r="E173" s="53">
        <f>I173*100/145010</f>
        <v>69.48210468243569</v>
      </c>
      <c r="F173" s="50">
        <v>29614</v>
      </c>
      <c r="G173" s="54">
        <v>50678</v>
      </c>
      <c r="H173" s="54">
        <v>20464</v>
      </c>
      <c r="I173" s="55">
        <v>100756</v>
      </c>
      <c r="J173" s="55"/>
      <c r="K173" s="55"/>
      <c r="L173" s="55"/>
      <c r="M173" s="55"/>
      <c r="N173" s="56"/>
      <c r="O173" s="56"/>
    </row>
    <row r="174" spans="1:16">
      <c r="A174" s="17"/>
      <c r="B174" s="18"/>
      <c r="C174" s="34" t="s">
        <v>308</v>
      </c>
      <c r="D174" s="33" t="s">
        <v>309</v>
      </c>
      <c r="E174" s="45">
        <f>I174*100/145010</f>
        <v>19.828977311909522</v>
      </c>
      <c r="F174" s="14">
        <v>8724</v>
      </c>
      <c r="G174" s="57">
        <v>15328</v>
      </c>
      <c r="H174" s="57">
        <v>4702</v>
      </c>
      <c r="I174" s="58">
        <v>28754</v>
      </c>
      <c r="J174" s="58"/>
      <c r="K174" s="58"/>
      <c r="L174" s="58"/>
      <c r="M174" s="48"/>
      <c r="N174" s="14"/>
      <c r="O174" s="14"/>
      <c r="P174" s="59"/>
    </row>
    <row r="175" spans="1:16">
      <c r="A175" s="17"/>
      <c r="B175" s="18"/>
      <c r="C175" s="34" t="s">
        <v>310</v>
      </c>
      <c r="D175" s="33" t="s">
        <v>104</v>
      </c>
      <c r="E175" s="45">
        <f>I175*100/145010</f>
        <v>0.93165988552513623</v>
      </c>
      <c r="F175" s="14">
        <v>632</v>
      </c>
      <c r="G175" s="57">
        <v>567</v>
      </c>
      <c r="H175" s="57">
        <v>152</v>
      </c>
      <c r="I175" s="58">
        <v>1351</v>
      </c>
      <c r="J175" s="58"/>
      <c r="K175" s="58"/>
      <c r="L175" s="58"/>
      <c r="M175" s="48"/>
      <c r="N175" s="14"/>
      <c r="O175" s="14"/>
      <c r="P175" s="59"/>
    </row>
    <row r="176" spans="1:16">
      <c r="A176" s="17"/>
      <c r="B176" s="18"/>
      <c r="C176" s="34" t="s">
        <v>311</v>
      </c>
      <c r="D176" s="33" t="s">
        <v>312</v>
      </c>
      <c r="E176" s="45">
        <f>I176*100/145010</f>
        <v>1.0185504447969105</v>
      </c>
      <c r="F176" s="14">
        <v>485</v>
      </c>
      <c r="G176" s="57">
        <v>927</v>
      </c>
      <c r="H176" s="14">
        <v>65</v>
      </c>
      <c r="I176" s="58">
        <v>1477</v>
      </c>
      <c r="J176" s="58"/>
      <c r="K176" s="58"/>
      <c r="L176" s="58"/>
      <c r="M176" s="48"/>
      <c r="N176" s="14"/>
      <c r="O176" s="14"/>
      <c r="P176" s="50"/>
    </row>
    <row r="177" spans="1:15">
      <c r="A177" s="17"/>
      <c r="B177" s="18"/>
      <c r="C177" s="34" t="s">
        <v>313</v>
      </c>
      <c r="D177" s="33" t="s">
        <v>314</v>
      </c>
      <c r="E177" s="45">
        <f>I177*100/145010</f>
        <v>0.38755947865664436</v>
      </c>
      <c r="F177" s="14">
        <v>223</v>
      </c>
      <c r="G177" s="57">
        <v>277</v>
      </c>
      <c r="H177" s="14">
        <v>62</v>
      </c>
      <c r="I177" s="58">
        <v>562</v>
      </c>
      <c r="J177" s="58"/>
      <c r="K177" s="58"/>
      <c r="L177" s="58"/>
      <c r="M177" s="48"/>
      <c r="N177" s="14"/>
      <c r="O177" s="14"/>
    </row>
    <row r="178" spans="1:15">
      <c r="A178" s="17"/>
      <c r="B178" s="18"/>
      <c r="E178" s="45"/>
      <c r="F178" s="14"/>
      <c r="G178" s="14"/>
      <c r="H178" s="14"/>
      <c r="I178" s="58"/>
      <c r="J178" s="58"/>
      <c r="K178" s="58"/>
      <c r="L178" s="58"/>
      <c r="M178" s="48"/>
      <c r="N178" s="14"/>
      <c r="O178" s="14"/>
    </row>
    <row r="179" spans="1:15">
      <c r="A179" s="17">
        <v>26</v>
      </c>
      <c r="B179" s="18" t="s">
        <v>42</v>
      </c>
      <c r="C179" s="34" t="s">
        <v>315</v>
      </c>
      <c r="D179" s="20" t="s">
        <v>84</v>
      </c>
      <c r="E179" s="45"/>
      <c r="F179" s="47" t="s">
        <v>59</v>
      </c>
      <c r="G179" s="47" t="s">
        <v>59</v>
      </c>
      <c r="H179" s="47" t="s">
        <v>59</v>
      </c>
      <c r="I179" s="48" t="s">
        <v>59</v>
      </c>
      <c r="J179" s="49">
        <v>81067</v>
      </c>
      <c r="K179" s="49">
        <v>123230</v>
      </c>
      <c r="L179" s="49">
        <v>60249</v>
      </c>
      <c r="M179" s="48">
        <f>SUM(J179:L179)</f>
        <v>264546</v>
      </c>
      <c r="N179" s="14" t="s">
        <v>118</v>
      </c>
      <c r="O179" s="14" t="s">
        <v>316</v>
      </c>
    </row>
    <row r="180" spans="1:15" s="50" customFormat="1">
      <c r="A180" s="60"/>
      <c r="B180" s="18"/>
      <c r="C180" s="51" t="s">
        <v>317</v>
      </c>
      <c r="D180" s="52" t="s">
        <v>247</v>
      </c>
      <c r="E180" s="53">
        <f>I180*100/264546</f>
        <v>94.048672064593674</v>
      </c>
      <c r="F180" s="54">
        <v>75446</v>
      </c>
      <c r="G180" s="54">
        <v>116165</v>
      </c>
      <c r="H180" s="54">
        <v>57191</v>
      </c>
      <c r="I180" s="55">
        <v>248802</v>
      </c>
      <c r="J180" s="61"/>
      <c r="K180" s="61"/>
      <c r="L180" s="61"/>
      <c r="M180" s="55"/>
      <c r="N180" s="56"/>
      <c r="O180" s="56"/>
    </row>
    <row r="181" spans="1:15">
      <c r="A181" s="17"/>
      <c r="B181" s="18"/>
      <c r="C181" s="34" t="s">
        <v>318</v>
      </c>
      <c r="D181" s="33" t="s">
        <v>104</v>
      </c>
      <c r="E181" s="45">
        <f>I181*100/264546</f>
        <v>0.91326272179507528</v>
      </c>
      <c r="F181" s="57">
        <v>867</v>
      </c>
      <c r="G181" s="57">
        <v>1032</v>
      </c>
      <c r="H181" s="57">
        <v>517</v>
      </c>
      <c r="I181" s="58">
        <v>2416</v>
      </c>
      <c r="J181" s="62"/>
      <c r="K181" s="62"/>
      <c r="L181" s="62"/>
      <c r="M181" s="48"/>
      <c r="N181" s="14"/>
      <c r="O181" s="14"/>
    </row>
    <row r="182" spans="1:15">
      <c r="A182" s="17"/>
      <c r="B182" s="18"/>
      <c r="C182" s="34" t="s">
        <v>319</v>
      </c>
      <c r="D182" s="33" t="s">
        <v>320</v>
      </c>
      <c r="E182" s="45">
        <f>I182*100/264546</f>
        <v>0.38594422142084933</v>
      </c>
      <c r="F182" s="14">
        <v>328</v>
      </c>
      <c r="G182" s="57">
        <v>495</v>
      </c>
      <c r="H182" s="14">
        <v>198</v>
      </c>
      <c r="I182" s="58">
        <v>1021</v>
      </c>
      <c r="J182" s="58"/>
      <c r="K182" s="58"/>
      <c r="L182" s="58"/>
      <c r="M182" s="48"/>
      <c r="N182" s="14"/>
      <c r="O182" s="14"/>
    </row>
    <row r="183" spans="1:15">
      <c r="A183" s="38"/>
      <c r="B183" s="18"/>
      <c r="C183" s="34" t="s">
        <v>321</v>
      </c>
      <c r="D183" s="33" t="s">
        <v>322</v>
      </c>
      <c r="E183" s="45">
        <f>I183*100/264546</f>
        <v>0.31147702100957869</v>
      </c>
      <c r="F183" s="14">
        <v>310</v>
      </c>
      <c r="G183" s="14">
        <v>412</v>
      </c>
      <c r="H183" s="14">
        <v>102</v>
      </c>
      <c r="I183" s="58">
        <v>824</v>
      </c>
      <c r="J183" s="58"/>
      <c r="K183" s="58"/>
      <c r="L183" s="58"/>
      <c r="M183" s="48"/>
      <c r="N183" s="14"/>
      <c r="O183" s="14"/>
    </row>
    <row r="184" spans="1:15">
      <c r="A184" s="38"/>
      <c r="B184" s="18"/>
      <c r="C184" s="34" t="s">
        <v>323</v>
      </c>
      <c r="D184" s="33" t="s">
        <v>324</v>
      </c>
      <c r="E184" s="45">
        <f>I184*100/264546</f>
        <v>0.39463836157038851</v>
      </c>
      <c r="F184" s="14">
        <v>308</v>
      </c>
      <c r="G184" s="57">
        <v>487</v>
      </c>
      <c r="H184" s="57">
        <v>249</v>
      </c>
      <c r="I184" s="58">
        <v>1044</v>
      </c>
      <c r="J184" s="58"/>
      <c r="K184" s="58"/>
      <c r="L184" s="58"/>
      <c r="M184" s="48"/>
      <c r="N184" s="14"/>
      <c r="O184" s="14"/>
    </row>
    <row r="185" spans="1:15">
      <c r="A185" s="38"/>
      <c r="B185" s="18"/>
      <c r="C185" s="32"/>
      <c r="E185" s="45"/>
      <c r="F185" s="14"/>
      <c r="G185" s="14"/>
      <c r="H185" s="14"/>
      <c r="I185" s="58"/>
      <c r="J185" s="58"/>
      <c r="K185" s="58"/>
      <c r="L185" s="58"/>
      <c r="M185" s="48"/>
      <c r="N185" s="14"/>
      <c r="O185" s="14"/>
    </row>
    <row r="186" spans="1:15">
      <c r="A186" s="38">
        <v>27</v>
      </c>
      <c r="B186" s="18" t="s">
        <v>51</v>
      </c>
      <c r="C186" s="34" t="s">
        <v>325</v>
      </c>
      <c r="D186" s="20" t="s">
        <v>84</v>
      </c>
      <c r="E186" s="45"/>
      <c r="F186" s="47" t="s">
        <v>59</v>
      </c>
      <c r="G186" s="47" t="s">
        <v>59</v>
      </c>
      <c r="H186" s="47" t="s">
        <v>59</v>
      </c>
      <c r="I186" s="48" t="s">
        <v>59</v>
      </c>
      <c r="J186" s="63">
        <v>44407</v>
      </c>
      <c r="K186" s="64">
        <v>83655</v>
      </c>
      <c r="L186" s="64">
        <v>60624</v>
      </c>
      <c r="M186" s="48">
        <f>SUM(J186:L186)</f>
        <v>188686</v>
      </c>
      <c r="N186" s="14" t="s">
        <v>85</v>
      </c>
      <c r="O186" s="14" t="s">
        <v>326</v>
      </c>
    </row>
    <row r="187" spans="1:15" s="50" customFormat="1">
      <c r="B187" s="18"/>
      <c r="C187" s="51" t="s">
        <v>327</v>
      </c>
      <c r="D187" s="52" t="s">
        <v>247</v>
      </c>
      <c r="E187" s="53">
        <f>I187*100/188686</f>
        <v>47.000307388995473</v>
      </c>
      <c r="F187" s="54">
        <v>16974</v>
      </c>
      <c r="G187" s="54">
        <v>42545</v>
      </c>
      <c r="H187" s="54">
        <v>29164</v>
      </c>
      <c r="I187" s="55">
        <v>88683</v>
      </c>
      <c r="J187" s="61"/>
      <c r="K187" s="61"/>
      <c r="L187" s="61"/>
      <c r="M187" s="55"/>
      <c r="N187" s="56"/>
      <c r="O187" s="56"/>
    </row>
    <row r="188" spans="1:15">
      <c r="A188" s="38"/>
      <c r="B188" s="18"/>
      <c r="C188" s="34" t="s">
        <v>328</v>
      </c>
      <c r="D188" s="33" t="s">
        <v>329</v>
      </c>
      <c r="E188" s="45">
        <f>I188*100/188686</f>
        <v>6.5802444272495046</v>
      </c>
      <c r="F188" s="57">
        <v>2503</v>
      </c>
      <c r="G188" s="57">
        <v>6046</v>
      </c>
      <c r="H188" s="57">
        <v>3867</v>
      </c>
      <c r="I188" s="58">
        <v>12416</v>
      </c>
      <c r="J188" s="62"/>
      <c r="K188" s="62"/>
      <c r="L188" s="62"/>
      <c r="M188" s="48"/>
      <c r="N188" s="14"/>
      <c r="O188" s="14"/>
    </row>
    <row r="189" spans="1:15">
      <c r="A189" s="38"/>
      <c r="B189" s="18"/>
      <c r="C189" s="34" t="s">
        <v>330</v>
      </c>
      <c r="D189" s="33" t="s">
        <v>309</v>
      </c>
      <c r="E189" s="45">
        <f>I189*100/188686</f>
        <v>5.3702977433407888</v>
      </c>
      <c r="F189" s="57">
        <v>2309</v>
      </c>
      <c r="G189" s="57">
        <v>4602</v>
      </c>
      <c r="H189" s="57">
        <v>3222</v>
      </c>
      <c r="I189" s="58">
        <v>10133</v>
      </c>
      <c r="J189" s="62"/>
      <c r="K189" s="62"/>
      <c r="L189" s="62"/>
      <c r="M189" s="48"/>
      <c r="N189" s="14"/>
      <c r="O189" s="14"/>
    </row>
    <row r="190" spans="1:15">
      <c r="A190" s="38"/>
      <c r="B190" s="18"/>
      <c r="C190" s="34" t="s">
        <v>331</v>
      </c>
      <c r="D190" s="33" t="s">
        <v>332</v>
      </c>
      <c r="E190" s="45">
        <f>I190*100/188686</f>
        <v>5.0708584632670153</v>
      </c>
      <c r="F190" s="57">
        <v>2058</v>
      </c>
      <c r="G190" s="57">
        <v>4402</v>
      </c>
      <c r="H190" s="57">
        <v>3108</v>
      </c>
      <c r="I190" s="58">
        <v>9568</v>
      </c>
      <c r="J190" s="62"/>
      <c r="K190" s="62"/>
      <c r="L190" s="62"/>
      <c r="M190" s="48"/>
      <c r="N190" s="14"/>
      <c r="O190" s="14"/>
    </row>
    <row r="191" spans="1:15">
      <c r="A191" s="38"/>
      <c r="B191" s="18"/>
      <c r="C191" s="34" t="s">
        <v>333</v>
      </c>
      <c r="D191" s="33" t="s">
        <v>334</v>
      </c>
      <c r="E191" s="45">
        <f>I191*100/188686</f>
        <v>3.8052637715569784</v>
      </c>
      <c r="F191" s="57">
        <v>1394</v>
      </c>
      <c r="G191" s="57">
        <v>3438</v>
      </c>
      <c r="H191" s="57">
        <v>2348</v>
      </c>
      <c r="I191" s="58">
        <v>7180</v>
      </c>
      <c r="J191" s="62"/>
      <c r="K191" s="62"/>
      <c r="L191" s="62"/>
      <c r="M191" s="48"/>
      <c r="N191" s="14"/>
      <c r="O191" s="14"/>
    </row>
    <row r="192" spans="1:15">
      <c r="A192" s="38"/>
      <c r="B192" s="18"/>
      <c r="E192" s="45"/>
      <c r="F192" s="14"/>
      <c r="G192" s="14"/>
      <c r="H192" s="14"/>
      <c r="I192" s="58"/>
      <c r="J192" s="58"/>
      <c r="K192" s="58"/>
      <c r="L192" s="58"/>
      <c r="M192" s="48"/>
      <c r="N192" s="14"/>
      <c r="O192" s="14"/>
    </row>
    <row r="193" spans="1:15">
      <c r="A193" s="38">
        <v>28</v>
      </c>
      <c r="B193" s="18" t="s">
        <v>25</v>
      </c>
      <c r="C193" s="34" t="s">
        <v>335</v>
      </c>
      <c r="D193" s="20" t="s">
        <v>84</v>
      </c>
      <c r="E193" s="45"/>
      <c r="F193" s="47" t="s">
        <v>59</v>
      </c>
      <c r="G193" s="47" t="s">
        <v>59</v>
      </c>
      <c r="H193" s="47" t="s">
        <v>59</v>
      </c>
      <c r="I193" s="48" t="s">
        <v>59</v>
      </c>
      <c r="J193" s="64">
        <v>39751</v>
      </c>
      <c r="K193" s="64">
        <v>60706</v>
      </c>
      <c r="L193" s="64">
        <v>36949</v>
      </c>
      <c r="M193" s="48">
        <f>SUM(J193:L193)</f>
        <v>137406</v>
      </c>
      <c r="N193" s="14" t="s">
        <v>118</v>
      </c>
      <c r="O193" s="14" t="s">
        <v>336</v>
      </c>
    </row>
    <row r="194" spans="1:15" s="50" customFormat="1">
      <c r="B194" s="18"/>
      <c r="C194" s="51" t="s">
        <v>337</v>
      </c>
      <c r="D194" s="52" t="s">
        <v>247</v>
      </c>
      <c r="E194" s="53">
        <f>I194*100/137406</f>
        <v>38.066751088016538</v>
      </c>
      <c r="F194" s="54">
        <v>12727</v>
      </c>
      <c r="G194" s="54">
        <v>23058</v>
      </c>
      <c r="H194" s="54">
        <v>16521</v>
      </c>
      <c r="I194" s="55">
        <v>52306</v>
      </c>
      <c r="J194" s="61"/>
      <c r="K194" s="61"/>
      <c r="L194" s="61"/>
      <c r="M194" s="55"/>
      <c r="N194" s="56"/>
      <c r="O194" s="56"/>
    </row>
    <row r="195" spans="1:15">
      <c r="A195" s="38"/>
      <c r="B195" s="18"/>
      <c r="C195" s="34" t="s">
        <v>338</v>
      </c>
      <c r="D195" s="33" t="s">
        <v>339</v>
      </c>
      <c r="E195" s="45">
        <f>I195*100/137406</f>
        <v>5.8017844926713531</v>
      </c>
      <c r="F195" s="57">
        <v>1799</v>
      </c>
      <c r="G195" s="57">
        <v>4097</v>
      </c>
      <c r="H195" s="57">
        <v>2076</v>
      </c>
      <c r="I195" s="58">
        <v>7972</v>
      </c>
      <c r="J195" s="62"/>
      <c r="K195" s="62"/>
      <c r="L195" s="62"/>
      <c r="M195" s="48"/>
      <c r="N195" s="14"/>
      <c r="O195" s="14"/>
    </row>
    <row r="196" spans="1:15">
      <c r="A196" s="38"/>
      <c r="B196" s="18"/>
      <c r="C196" s="34" t="s">
        <v>340</v>
      </c>
      <c r="D196" s="33" t="s">
        <v>341</v>
      </c>
      <c r="E196" s="45">
        <f>I196*100/137406</f>
        <v>1.6054611880121683</v>
      </c>
      <c r="F196" s="57">
        <v>1659</v>
      </c>
      <c r="G196" s="14">
        <v>376</v>
      </c>
      <c r="H196" s="14">
        <v>171</v>
      </c>
      <c r="I196" s="58">
        <v>2206</v>
      </c>
      <c r="J196" s="62"/>
      <c r="K196" s="62"/>
      <c r="L196" s="62"/>
      <c r="M196" s="48"/>
      <c r="N196" s="14"/>
      <c r="O196" s="14"/>
    </row>
    <row r="197" spans="1:15">
      <c r="A197" s="38"/>
      <c r="B197" s="18"/>
      <c r="C197" s="34" t="s">
        <v>342</v>
      </c>
      <c r="D197" s="33" t="s">
        <v>114</v>
      </c>
      <c r="E197" s="45">
        <f>I197*100/137406</f>
        <v>4.7370566059706274</v>
      </c>
      <c r="F197" s="57">
        <v>1502</v>
      </c>
      <c r="G197" s="57">
        <v>2681</v>
      </c>
      <c r="H197" s="57">
        <v>2326</v>
      </c>
      <c r="I197" s="58">
        <v>6509</v>
      </c>
      <c r="J197" s="62"/>
      <c r="K197" s="62"/>
      <c r="L197" s="62"/>
      <c r="M197" s="48"/>
      <c r="N197" s="14"/>
      <c r="O197" s="14"/>
    </row>
    <row r="198" spans="1:15">
      <c r="A198" s="38"/>
      <c r="B198" s="18"/>
      <c r="C198" s="34" t="s">
        <v>343</v>
      </c>
      <c r="D198" s="33" t="s">
        <v>298</v>
      </c>
      <c r="E198" s="45">
        <f>I198*100/137406</f>
        <v>4.0289361454376085</v>
      </c>
      <c r="F198" s="57">
        <v>1463</v>
      </c>
      <c r="G198" s="57">
        <v>2571</v>
      </c>
      <c r="H198" s="57">
        <v>1502</v>
      </c>
      <c r="I198" s="58">
        <v>5536</v>
      </c>
      <c r="J198" s="62"/>
      <c r="K198" s="62"/>
      <c r="L198" s="62"/>
      <c r="M198" s="48"/>
      <c r="N198" s="14"/>
      <c r="O198" s="14"/>
    </row>
    <row r="199" spans="1:15">
      <c r="A199" s="38"/>
      <c r="B199" s="18"/>
      <c r="C199" s="32"/>
      <c r="E199" s="45"/>
      <c r="F199" s="14"/>
      <c r="G199" s="14"/>
      <c r="H199" s="14"/>
      <c r="I199" s="58"/>
      <c r="J199" s="58"/>
      <c r="K199" s="58"/>
      <c r="L199" s="58"/>
      <c r="M199" s="48"/>
      <c r="N199" s="14"/>
      <c r="O199" s="14"/>
    </row>
    <row r="200" spans="1:15">
      <c r="A200" s="38">
        <v>29</v>
      </c>
      <c r="B200" s="18" t="s">
        <v>19</v>
      </c>
      <c r="C200" s="34" t="s">
        <v>344</v>
      </c>
      <c r="D200" s="20" t="s">
        <v>84</v>
      </c>
      <c r="E200" s="45"/>
      <c r="F200" s="47" t="s">
        <v>59</v>
      </c>
      <c r="G200" s="47" t="s">
        <v>59</v>
      </c>
      <c r="H200" s="47" t="s">
        <v>59</v>
      </c>
      <c r="I200" s="48" t="s">
        <v>59</v>
      </c>
      <c r="J200" s="64">
        <v>43451</v>
      </c>
      <c r="K200" s="63">
        <v>128515</v>
      </c>
      <c r="L200" s="64">
        <v>75507</v>
      </c>
      <c r="M200" s="48">
        <f>SUM(J200:L200)</f>
        <v>247473</v>
      </c>
      <c r="N200" s="14" t="s">
        <v>162</v>
      </c>
      <c r="O200" s="14" t="s">
        <v>345</v>
      </c>
    </row>
    <row r="201" spans="1:15">
      <c r="A201" s="38"/>
      <c r="B201" s="18"/>
      <c r="C201" s="34" t="s">
        <v>346</v>
      </c>
      <c r="D201" s="33" t="s">
        <v>347</v>
      </c>
      <c r="E201" s="45">
        <f>I201*100/247473</f>
        <v>29.793553236110608</v>
      </c>
      <c r="F201" s="57">
        <v>12825</v>
      </c>
      <c r="G201" s="57">
        <v>38495</v>
      </c>
      <c r="H201" s="57">
        <v>22411</v>
      </c>
      <c r="I201" s="58">
        <v>73731</v>
      </c>
      <c r="J201" s="62"/>
      <c r="K201" s="62"/>
      <c r="L201" s="62"/>
      <c r="M201" s="48"/>
    </row>
    <row r="202" spans="1:15">
      <c r="A202" s="38"/>
      <c r="B202" s="18"/>
      <c r="C202" s="34" t="s">
        <v>348</v>
      </c>
      <c r="D202" s="33" t="s">
        <v>349</v>
      </c>
      <c r="E202" s="45">
        <f>I202*100/247473</f>
        <v>12.046970780650819</v>
      </c>
      <c r="F202" s="57">
        <v>4956</v>
      </c>
      <c r="G202" s="57">
        <v>16631</v>
      </c>
      <c r="H202" s="57">
        <v>8226</v>
      </c>
      <c r="I202" s="58">
        <v>29813</v>
      </c>
      <c r="J202" s="62"/>
      <c r="K202" s="62"/>
      <c r="L202" s="62"/>
      <c r="M202" s="48"/>
      <c r="N202" s="14"/>
      <c r="O202" s="14"/>
    </row>
    <row r="203" spans="1:15">
      <c r="A203" s="38"/>
      <c r="B203" s="18"/>
      <c r="C203" s="34" t="s">
        <v>350</v>
      </c>
      <c r="D203" s="33" t="s">
        <v>351</v>
      </c>
      <c r="E203" s="45">
        <f>I203*100/247473</f>
        <v>6.0996553159334557</v>
      </c>
      <c r="F203" s="57">
        <v>2468</v>
      </c>
      <c r="G203" s="57">
        <v>8256</v>
      </c>
      <c r="H203" s="57">
        <v>4371</v>
      </c>
      <c r="I203" s="58">
        <v>15095</v>
      </c>
      <c r="J203" s="62"/>
      <c r="K203" s="62"/>
      <c r="L203" s="62"/>
      <c r="M203" s="48"/>
      <c r="N203" s="14"/>
      <c r="O203" s="14"/>
    </row>
    <row r="204" spans="1:15" s="50" customFormat="1">
      <c r="B204" s="18"/>
      <c r="C204" s="51" t="s">
        <v>352</v>
      </c>
      <c r="D204" s="52" t="s">
        <v>247</v>
      </c>
      <c r="E204" s="53">
        <f>I204*100/247473</f>
        <v>4.4142189248928165</v>
      </c>
      <c r="F204" s="54">
        <v>1757</v>
      </c>
      <c r="G204" s="54">
        <v>6352</v>
      </c>
      <c r="H204" s="54">
        <v>2815</v>
      </c>
      <c r="I204" s="55">
        <v>10924</v>
      </c>
      <c r="J204" s="61"/>
      <c r="K204" s="61"/>
      <c r="L204" s="61"/>
      <c r="M204" s="55"/>
    </row>
    <row r="205" spans="1:15">
      <c r="A205" s="38"/>
      <c r="B205" s="18"/>
      <c r="C205" s="34" t="s">
        <v>353</v>
      </c>
      <c r="D205" s="33" t="s">
        <v>354</v>
      </c>
      <c r="E205" s="45">
        <f>I205*100/247473</f>
        <v>2.9231471716106405</v>
      </c>
      <c r="F205" s="57">
        <v>1473</v>
      </c>
      <c r="G205" s="57">
        <v>3428</v>
      </c>
      <c r="H205" s="57">
        <v>2333</v>
      </c>
      <c r="I205" s="58">
        <v>7234</v>
      </c>
      <c r="J205" s="62"/>
      <c r="K205" s="62"/>
      <c r="L205" s="62"/>
      <c r="M205" s="48"/>
      <c r="N205" s="14"/>
      <c r="O205" s="14"/>
    </row>
    <row r="206" spans="1:15">
      <c r="A206" s="38"/>
      <c r="B206" s="18"/>
      <c r="E206" s="45"/>
      <c r="F206" s="14"/>
      <c r="G206" s="14"/>
      <c r="H206" s="14"/>
      <c r="I206" s="58"/>
      <c r="J206" s="58"/>
      <c r="K206" s="58"/>
      <c r="L206" s="58"/>
      <c r="M206" s="48"/>
      <c r="N206" s="14"/>
      <c r="O206" s="14"/>
    </row>
    <row r="207" spans="1:15">
      <c r="A207" s="38">
        <v>30</v>
      </c>
      <c r="B207" s="18" t="s">
        <v>15</v>
      </c>
      <c r="C207" s="34" t="s">
        <v>355</v>
      </c>
      <c r="D207" s="20" t="s">
        <v>84</v>
      </c>
      <c r="E207" s="45"/>
      <c r="F207" s="47" t="s">
        <v>59</v>
      </c>
      <c r="G207" s="47" t="s">
        <v>59</v>
      </c>
      <c r="H207" s="47" t="s">
        <v>59</v>
      </c>
      <c r="I207" s="48" t="s">
        <v>59</v>
      </c>
      <c r="J207" s="64">
        <v>61084</v>
      </c>
      <c r="K207" s="64">
        <v>105914</v>
      </c>
      <c r="L207" s="64">
        <v>50714</v>
      </c>
      <c r="M207" s="48">
        <f>SUM(J207:L207)</f>
        <v>217712</v>
      </c>
      <c r="N207" s="14" t="s">
        <v>356</v>
      </c>
      <c r="O207" s="14" t="s">
        <v>357</v>
      </c>
    </row>
    <row r="208" spans="1:15">
      <c r="A208" s="38"/>
      <c r="B208" s="18"/>
      <c r="C208" s="34" t="s">
        <v>358</v>
      </c>
      <c r="D208" s="33" t="s">
        <v>347</v>
      </c>
      <c r="E208" s="45">
        <f>I208*100/217712</f>
        <v>47.819137208789591</v>
      </c>
      <c r="F208" s="57">
        <v>29470</v>
      </c>
      <c r="G208" s="57">
        <v>49831</v>
      </c>
      <c r="H208" s="57">
        <v>24807</v>
      </c>
      <c r="I208" s="58">
        <v>104108</v>
      </c>
      <c r="J208" s="62"/>
      <c r="K208" s="62"/>
      <c r="L208" s="62"/>
      <c r="M208" s="48"/>
    </row>
    <row r="209" spans="1:15" s="50" customFormat="1">
      <c r="B209" s="18"/>
      <c r="C209" s="51" t="s">
        <v>359</v>
      </c>
      <c r="D209" s="52" t="s">
        <v>247</v>
      </c>
      <c r="E209" s="53">
        <f>I209*100/217712</f>
        <v>11.79264349232013</v>
      </c>
      <c r="F209" s="54">
        <v>6350</v>
      </c>
      <c r="G209" s="54">
        <v>12885</v>
      </c>
      <c r="H209" s="54">
        <v>6439</v>
      </c>
      <c r="I209" s="55">
        <v>25674</v>
      </c>
      <c r="J209" s="61"/>
      <c r="K209" s="61"/>
      <c r="L209" s="61"/>
      <c r="M209" s="55"/>
    </row>
    <row r="210" spans="1:15">
      <c r="A210" s="38"/>
      <c r="B210" s="18"/>
      <c r="C210" s="34" t="s">
        <v>360</v>
      </c>
      <c r="D210" s="33" t="s">
        <v>361</v>
      </c>
      <c r="E210" s="45">
        <f>I210*100/217712</f>
        <v>4.3502425222312047</v>
      </c>
      <c r="F210" s="57">
        <v>2661</v>
      </c>
      <c r="G210" s="57">
        <v>4160</v>
      </c>
      <c r="H210" s="57">
        <v>2650</v>
      </c>
      <c r="I210" s="58">
        <v>9471</v>
      </c>
      <c r="J210" s="62"/>
      <c r="K210" s="62"/>
      <c r="L210" s="62"/>
      <c r="M210" s="48"/>
      <c r="N210" s="14"/>
      <c r="O210" s="14"/>
    </row>
    <row r="211" spans="1:15">
      <c r="A211" s="38"/>
      <c r="B211" s="18"/>
      <c r="C211" s="34" t="s">
        <v>362</v>
      </c>
      <c r="D211" s="33" t="s">
        <v>363</v>
      </c>
      <c r="E211" s="45">
        <f>I211*100/217712</f>
        <v>3.0214227970897332</v>
      </c>
      <c r="F211" s="57">
        <v>2132</v>
      </c>
      <c r="G211" s="57">
        <v>3314</v>
      </c>
      <c r="H211" s="57">
        <v>1132</v>
      </c>
      <c r="I211" s="58">
        <v>6578</v>
      </c>
      <c r="J211" s="62"/>
      <c r="K211" s="62"/>
      <c r="L211" s="62"/>
      <c r="M211" s="48"/>
      <c r="N211" s="14"/>
      <c r="O211" s="14"/>
    </row>
    <row r="212" spans="1:15">
      <c r="A212" s="38"/>
      <c r="B212" s="18"/>
      <c r="C212" s="34" t="s">
        <v>364</v>
      </c>
      <c r="D212" s="33" t="s">
        <v>365</v>
      </c>
      <c r="E212" s="45">
        <f>I212*100/217712</f>
        <v>1.7215403836260748</v>
      </c>
      <c r="F212" s="57">
        <v>878</v>
      </c>
      <c r="G212" s="57">
        <v>2146</v>
      </c>
      <c r="H212" s="57">
        <v>724</v>
      </c>
      <c r="I212" s="58">
        <v>3748</v>
      </c>
      <c r="J212" s="62"/>
      <c r="K212" s="62"/>
      <c r="L212" s="62"/>
      <c r="M212" s="48"/>
      <c r="N212" s="14"/>
      <c r="O212" s="14"/>
    </row>
    <row r="213" spans="1:15">
      <c r="A213" s="38"/>
      <c r="B213" s="18"/>
      <c r="C213" s="32"/>
      <c r="E213" s="45"/>
      <c r="F213" s="14"/>
      <c r="G213" s="14"/>
      <c r="H213" s="14"/>
      <c r="I213" s="58"/>
      <c r="J213" s="58"/>
      <c r="K213" s="58"/>
      <c r="L213" s="58"/>
      <c r="M213" s="48"/>
      <c r="N213" s="14"/>
      <c r="O213" s="14"/>
    </row>
    <row r="214" spans="1:15">
      <c r="A214" s="38">
        <v>31</v>
      </c>
      <c r="B214" s="18" t="s">
        <v>50</v>
      </c>
      <c r="C214" s="34" t="s">
        <v>366</v>
      </c>
      <c r="D214" s="20" t="s">
        <v>84</v>
      </c>
      <c r="E214" s="45"/>
      <c r="F214" s="47" t="s">
        <v>59</v>
      </c>
      <c r="G214" s="47" t="s">
        <v>59</v>
      </c>
      <c r="H214" s="47" t="s">
        <v>59</v>
      </c>
      <c r="I214" s="48" t="s">
        <v>59</v>
      </c>
      <c r="J214" s="65">
        <v>136092</v>
      </c>
      <c r="K214" s="65">
        <v>21154</v>
      </c>
      <c r="L214" s="65">
        <v>74258</v>
      </c>
      <c r="M214" s="48">
        <f>SUM(J214:L214)</f>
        <v>231504</v>
      </c>
      <c r="N214" s="14" t="s">
        <v>85</v>
      </c>
      <c r="O214" s="14" t="s">
        <v>367</v>
      </c>
    </row>
    <row r="215" spans="1:15" s="50" customFormat="1">
      <c r="B215" s="18"/>
      <c r="C215" s="51" t="s">
        <v>368</v>
      </c>
      <c r="D215" s="52" t="s">
        <v>247</v>
      </c>
      <c r="E215" s="53">
        <f>I215*100/231504</f>
        <v>37.123764600179697</v>
      </c>
      <c r="F215" s="54">
        <v>48766</v>
      </c>
      <c r="G215" s="54">
        <v>9008</v>
      </c>
      <c r="H215" s="54">
        <v>28169</v>
      </c>
      <c r="I215" s="55">
        <v>85943</v>
      </c>
      <c r="J215" s="61"/>
      <c r="K215" s="61"/>
      <c r="L215" s="61"/>
      <c r="M215" s="55"/>
      <c r="N215" s="56"/>
      <c r="O215" s="56"/>
    </row>
    <row r="216" spans="1:15">
      <c r="A216" s="38"/>
      <c r="B216" s="18"/>
      <c r="C216" s="34" t="s">
        <v>369</v>
      </c>
      <c r="D216" s="33" t="s">
        <v>309</v>
      </c>
      <c r="E216" s="45">
        <f>I216*100/231504</f>
        <v>11.757896191858457</v>
      </c>
      <c r="F216" s="57">
        <v>16281</v>
      </c>
      <c r="G216" s="57">
        <v>2763</v>
      </c>
      <c r="H216" s="57">
        <v>8176</v>
      </c>
      <c r="I216" s="58">
        <v>27220</v>
      </c>
      <c r="J216" s="62"/>
      <c r="K216" s="62"/>
      <c r="L216" s="62"/>
      <c r="M216" s="48"/>
      <c r="N216" s="14"/>
      <c r="O216" s="14"/>
    </row>
    <row r="217" spans="1:15">
      <c r="A217" s="38"/>
      <c r="B217" s="18"/>
      <c r="C217" s="34" t="s">
        <v>370</v>
      </c>
      <c r="D217" s="33" t="s">
        <v>371</v>
      </c>
      <c r="E217" s="45">
        <f>I217*100/231504</f>
        <v>9.0356970073951199</v>
      </c>
      <c r="F217" s="57">
        <v>13609</v>
      </c>
      <c r="G217" s="57">
        <v>1346</v>
      </c>
      <c r="H217" s="57">
        <v>5963</v>
      </c>
      <c r="I217" s="58">
        <v>20918</v>
      </c>
      <c r="J217" s="62"/>
      <c r="K217" s="62"/>
      <c r="L217" s="62"/>
      <c r="M217" s="48"/>
      <c r="N217" s="14"/>
      <c r="O217" s="14"/>
    </row>
    <row r="218" spans="1:15">
      <c r="A218" s="38"/>
      <c r="B218" s="18"/>
      <c r="C218" s="34" t="s">
        <v>372</v>
      </c>
      <c r="D218" s="33" t="s">
        <v>373</v>
      </c>
      <c r="E218" s="45">
        <f>I218*100/231504</f>
        <v>3.7169984103946367</v>
      </c>
      <c r="F218" s="57">
        <v>5061</v>
      </c>
      <c r="G218" s="57">
        <v>1012</v>
      </c>
      <c r="H218" s="57">
        <v>2532</v>
      </c>
      <c r="I218" s="58">
        <v>8605</v>
      </c>
      <c r="J218" s="62"/>
      <c r="K218" s="62"/>
      <c r="L218" s="62"/>
      <c r="M218" s="48"/>
      <c r="N218" s="14"/>
      <c r="O218" s="14"/>
    </row>
    <row r="219" spans="1:15">
      <c r="A219" s="38"/>
      <c r="B219" s="18"/>
      <c r="C219" s="34" t="s">
        <v>374</v>
      </c>
      <c r="D219" s="33" t="s">
        <v>375</v>
      </c>
      <c r="E219" s="45">
        <f>I219*100/231504</f>
        <v>3.021546063998894</v>
      </c>
      <c r="F219" s="57">
        <v>3965</v>
      </c>
      <c r="G219" s="57">
        <v>571</v>
      </c>
      <c r="H219" s="57">
        <v>2459</v>
      </c>
      <c r="I219" s="58">
        <v>6995</v>
      </c>
      <c r="J219" s="62"/>
      <c r="K219" s="62"/>
      <c r="L219" s="62"/>
      <c r="M219" s="48"/>
      <c r="N219" s="14"/>
      <c r="O219" s="14"/>
    </row>
    <row r="220" spans="1:15">
      <c r="A220" s="38"/>
      <c r="B220" s="18"/>
      <c r="E220" s="45"/>
      <c r="F220" s="14"/>
      <c r="G220" s="14"/>
      <c r="H220" s="14"/>
      <c r="I220" s="58"/>
      <c r="J220" s="58"/>
      <c r="K220" s="58"/>
      <c r="L220" s="58"/>
      <c r="M220" s="48"/>
      <c r="N220" s="14"/>
      <c r="O220" s="14"/>
    </row>
    <row r="221" spans="1:15">
      <c r="A221" s="38">
        <v>32</v>
      </c>
      <c r="B221" s="18" t="s">
        <v>53</v>
      </c>
      <c r="C221" s="34" t="s">
        <v>376</v>
      </c>
      <c r="D221" s="20" t="s">
        <v>84</v>
      </c>
      <c r="E221" s="45"/>
      <c r="F221" s="47" t="s">
        <v>59</v>
      </c>
      <c r="G221" s="47" t="s">
        <v>59</v>
      </c>
      <c r="H221" s="47" t="s">
        <v>59</v>
      </c>
      <c r="I221" s="48" t="s">
        <v>59</v>
      </c>
      <c r="J221" s="65">
        <v>125732</v>
      </c>
      <c r="K221" s="65">
        <v>61826</v>
      </c>
      <c r="L221" s="65">
        <v>86090</v>
      </c>
      <c r="M221" s="48">
        <f>SUM(J221:L221)</f>
        <v>273648</v>
      </c>
      <c r="N221" s="14" t="s">
        <v>85</v>
      </c>
      <c r="O221" s="14" t="s">
        <v>326</v>
      </c>
    </row>
    <row r="222" spans="1:15" s="50" customFormat="1">
      <c r="B222" s="18"/>
      <c r="C222" s="51" t="s">
        <v>377</v>
      </c>
      <c r="D222" s="52" t="s">
        <v>247</v>
      </c>
      <c r="E222" s="53">
        <f>I222*100/273648</f>
        <v>40.693518680933167</v>
      </c>
      <c r="F222" s="54">
        <v>49648</v>
      </c>
      <c r="G222" s="54">
        <v>28300</v>
      </c>
      <c r="H222" s="54">
        <v>33409</v>
      </c>
      <c r="I222" s="55">
        <v>111357</v>
      </c>
      <c r="J222" s="61"/>
      <c r="K222" s="61"/>
      <c r="L222" s="61"/>
      <c r="M222" s="55"/>
      <c r="N222" s="56"/>
      <c r="O222" s="56"/>
    </row>
    <row r="223" spans="1:15">
      <c r="A223" s="38"/>
      <c r="B223" s="18"/>
      <c r="C223" s="34" t="s">
        <v>378</v>
      </c>
      <c r="D223" s="33" t="s">
        <v>309</v>
      </c>
      <c r="E223" s="45">
        <f>I223*100/273648</f>
        <v>16.286250950125709</v>
      </c>
      <c r="F223" s="57">
        <v>19446</v>
      </c>
      <c r="G223" s="57">
        <v>8258</v>
      </c>
      <c r="H223" s="57">
        <v>16863</v>
      </c>
      <c r="I223" s="58">
        <v>44567</v>
      </c>
      <c r="J223" s="62"/>
      <c r="K223" s="62"/>
      <c r="L223" s="62"/>
      <c r="M223" s="48"/>
      <c r="N223" s="14"/>
      <c r="O223" s="14"/>
    </row>
    <row r="224" spans="1:15">
      <c r="A224" s="38"/>
      <c r="B224" s="18"/>
      <c r="C224" s="34" t="s">
        <v>379</v>
      </c>
      <c r="D224" s="33" t="s">
        <v>380</v>
      </c>
      <c r="E224" s="45">
        <f>I224*100/273648</f>
        <v>3.0118984973396481</v>
      </c>
      <c r="F224" s="57">
        <v>3982</v>
      </c>
      <c r="G224" s="57">
        <v>1371</v>
      </c>
      <c r="H224" s="57">
        <v>2889</v>
      </c>
      <c r="I224" s="58">
        <v>8242</v>
      </c>
      <c r="J224" s="62"/>
      <c r="K224" s="62"/>
      <c r="L224" s="62"/>
      <c r="M224" s="48"/>
      <c r="N224" s="14"/>
      <c r="O224" s="14"/>
    </row>
    <row r="225" spans="1:15">
      <c r="A225" s="38"/>
      <c r="B225" s="18"/>
      <c r="C225" s="34" t="s">
        <v>381</v>
      </c>
      <c r="D225" s="33" t="s">
        <v>382</v>
      </c>
      <c r="E225" s="45">
        <f>I225*100/273648</f>
        <v>2.6168654621996139</v>
      </c>
      <c r="F225" s="57">
        <v>3396</v>
      </c>
      <c r="G225" s="57">
        <v>1283</v>
      </c>
      <c r="H225" s="57">
        <v>2482</v>
      </c>
      <c r="I225" s="58">
        <v>7161</v>
      </c>
      <c r="J225" s="62"/>
      <c r="K225" s="62"/>
      <c r="L225" s="62"/>
      <c r="M225" s="48"/>
      <c r="N225" s="14"/>
      <c r="O225" s="14"/>
    </row>
    <row r="226" spans="1:15">
      <c r="A226" s="38"/>
      <c r="B226" s="18"/>
      <c r="C226" s="34" t="s">
        <v>383</v>
      </c>
      <c r="D226" s="33" t="s">
        <v>298</v>
      </c>
      <c r="E226" s="45">
        <f>I226*100/273648</f>
        <v>2.2580102905922939</v>
      </c>
      <c r="F226" s="57">
        <v>2640</v>
      </c>
      <c r="G226" s="57">
        <v>1506</v>
      </c>
      <c r="H226" s="57">
        <v>2033</v>
      </c>
      <c r="I226" s="58">
        <v>6179</v>
      </c>
      <c r="J226" s="62"/>
      <c r="K226" s="62"/>
      <c r="L226" s="62"/>
      <c r="M226" s="48"/>
      <c r="N226" s="14"/>
      <c r="O226" s="14"/>
    </row>
    <row r="227" spans="1:15">
      <c r="A227" s="38"/>
      <c r="B227" s="18"/>
      <c r="E227" s="45"/>
      <c r="F227" s="14"/>
      <c r="G227" s="14"/>
      <c r="H227" s="14"/>
      <c r="I227" s="58"/>
      <c r="J227" s="58"/>
      <c r="K227" s="58"/>
      <c r="L227" s="58"/>
      <c r="M227" s="48"/>
      <c r="N227" s="14"/>
      <c r="O227" s="14"/>
    </row>
    <row r="228" spans="1:15">
      <c r="A228" s="38">
        <v>33</v>
      </c>
      <c r="B228" s="18" t="s">
        <v>55</v>
      </c>
      <c r="C228" s="34" t="s">
        <v>384</v>
      </c>
      <c r="D228" s="20" t="s">
        <v>84</v>
      </c>
      <c r="E228" s="45"/>
      <c r="F228" s="47" t="s">
        <v>59</v>
      </c>
      <c r="G228" s="47" t="s">
        <v>59</v>
      </c>
      <c r="H228" s="47" t="s">
        <v>59</v>
      </c>
      <c r="I228" s="48" t="s">
        <v>59</v>
      </c>
      <c r="J228" s="65">
        <v>82248</v>
      </c>
      <c r="K228" s="65">
        <v>53250</v>
      </c>
      <c r="L228" s="65">
        <v>21545</v>
      </c>
      <c r="M228" s="48">
        <f>SUM(J228:L228)</f>
        <v>157043</v>
      </c>
      <c r="N228" s="14" t="s">
        <v>85</v>
      </c>
      <c r="O228" s="14" t="s">
        <v>385</v>
      </c>
    </row>
    <row r="229" spans="1:15" s="50" customFormat="1">
      <c r="B229" s="18"/>
      <c r="C229" s="51" t="s">
        <v>386</v>
      </c>
      <c r="D229" s="52" t="s">
        <v>247</v>
      </c>
      <c r="E229" s="53">
        <f>I229*100/157043</f>
        <v>40.064823010258337</v>
      </c>
      <c r="F229" s="54">
        <v>29219</v>
      </c>
      <c r="G229" s="54">
        <v>26533</v>
      </c>
      <c r="H229" s="54">
        <v>7167</v>
      </c>
      <c r="I229" s="55">
        <v>62919</v>
      </c>
      <c r="J229" s="61"/>
      <c r="K229" s="61"/>
      <c r="L229" s="61"/>
      <c r="M229" s="55"/>
      <c r="N229" s="56"/>
      <c r="O229" s="56"/>
    </row>
    <row r="230" spans="1:15">
      <c r="A230" s="38"/>
      <c r="B230" s="18"/>
      <c r="C230" s="34" t="s">
        <v>387</v>
      </c>
      <c r="D230" s="33" t="s">
        <v>388</v>
      </c>
      <c r="E230" s="45">
        <f>I230*100/157043</f>
        <v>18.990976993562274</v>
      </c>
      <c r="F230" s="57">
        <v>15158</v>
      </c>
      <c r="G230" s="57">
        <v>10630</v>
      </c>
      <c r="H230" s="57">
        <v>4036</v>
      </c>
      <c r="I230" s="58">
        <v>29824</v>
      </c>
      <c r="J230" s="62"/>
      <c r="K230" s="62"/>
      <c r="L230" s="62"/>
      <c r="M230" s="48"/>
      <c r="N230" s="14"/>
      <c r="O230" s="14"/>
    </row>
    <row r="231" spans="1:15">
      <c r="A231" s="38"/>
      <c r="B231" s="18"/>
      <c r="C231" s="34" t="s">
        <v>389</v>
      </c>
      <c r="D231" s="33" t="s">
        <v>309</v>
      </c>
      <c r="E231" s="45">
        <f>I231*100/157043</f>
        <v>16.011538241118675</v>
      </c>
      <c r="F231" s="57">
        <v>12331</v>
      </c>
      <c r="G231" s="57">
        <v>9525</v>
      </c>
      <c r="H231" s="57">
        <v>3289</v>
      </c>
      <c r="I231" s="58">
        <v>25145</v>
      </c>
      <c r="J231" s="62"/>
      <c r="K231" s="62"/>
      <c r="L231" s="62"/>
      <c r="M231" s="48"/>
      <c r="N231" s="14"/>
      <c r="O231" s="14"/>
    </row>
    <row r="232" spans="1:15">
      <c r="A232" s="38"/>
      <c r="B232" s="18"/>
      <c r="C232" s="34" t="s">
        <v>390</v>
      </c>
      <c r="D232" s="33" t="s">
        <v>391</v>
      </c>
      <c r="E232" s="45">
        <f>I232*100/157043</f>
        <v>2.8527218659857492</v>
      </c>
      <c r="F232" s="57">
        <v>3173</v>
      </c>
      <c r="G232" s="14">
        <v>826</v>
      </c>
      <c r="H232" s="57">
        <v>481</v>
      </c>
      <c r="I232" s="58">
        <v>4480</v>
      </c>
      <c r="J232" s="62"/>
      <c r="K232" s="62"/>
      <c r="L232" s="62"/>
      <c r="M232" s="48"/>
      <c r="N232" s="14"/>
      <c r="O232" s="14"/>
    </row>
    <row r="233" spans="1:15">
      <c r="A233" s="38"/>
      <c r="B233" s="18"/>
      <c r="C233" s="34" t="s">
        <v>392</v>
      </c>
      <c r="D233" s="33" t="s">
        <v>393</v>
      </c>
      <c r="E233" s="45">
        <f>I233*100/157043</f>
        <v>2.1866622517399694</v>
      </c>
      <c r="F233" s="57">
        <v>1938</v>
      </c>
      <c r="G233" s="14">
        <v>1038</v>
      </c>
      <c r="H233" s="57">
        <v>458</v>
      </c>
      <c r="I233" s="58">
        <v>3434</v>
      </c>
      <c r="J233" s="62"/>
      <c r="K233" s="62"/>
      <c r="L233" s="62"/>
      <c r="M233" s="48"/>
      <c r="N233" s="14"/>
      <c r="O233" s="14"/>
    </row>
    <row r="234" spans="1:15">
      <c r="A234" s="38"/>
      <c r="B234" s="18"/>
      <c r="E234" s="45"/>
      <c r="F234" s="14"/>
      <c r="G234" s="14"/>
      <c r="H234" s="14"/>
      <c r="I234" s="58"/>
      <c r="J234" s="58"/>
      <c r="K234" s="58"/>
      <c r="L234" s="58"/>
      <c r="M234" s="48"/>
      <c r="N234" s="14"/>
      <c r="O234" s="14"/>
    </row>
    <row r="235" spans="1:15">
      <c r="A235" s="38">
        <v>34</v>
      </c>
      <c r="B235" s="18" t="s">
        <v>48</v>
      </c>
      <c r="C235" s="34" t="s">
        <v>394</v>
      </c>
      <c r="D235" s="20" t="s">
        <v>84</v>
      </c>
      <c r="E235" s="45"/>
      <c r="F235" s="47" t="s">
        <v>59</v>
      </c>
      <c r="G235" s="47" t="s">
        <v>59</v>
      </c>
      <c r="H235" s="47" t="s">
        <v>59</v>
      </c>
      <c r="I235" s="48" t="s">
        <v>59</v>
      </c>
      <c r="J235" s="65">
        <v>60034</v>
      </c>
      <c r="K235" s="64">
        <v>3451</v>
      </c>
      <c r="L235" s="64">
        <v>5069</v>
      </c>
      <c r="M235" s="48">
        <f>SUM(J235:L235)</f>
        <v>68554</v>
      </c>
      <c r="N235" s="14" t="s">
        <v>85</v>
      </c>
      <c r="O235" s="14" t="s">
        <v>395</v>
      </c>
    </row>
    <row r="236" spans="1:15" s="50" customFormat="1">
      <c r="B236" s="18"/>
      <c r="C236" s="51" t="s">
        <v>396</v>
      </c>
      <c r="D236" s="52" t="s">
        <v>247</v>
      </c>
      <c r="E236" s="53">
        <f>I236*100/68554</f>
        <v>25.77967733465589</v>
      </c>
      <c r="F236" s="54">
        <v>14952</v>
      </c>
      <c r="G236" s="54">
        <v>1035</v>
      </c>
      <c r="H236" s="54">
        <v>1686</v>
      </c>
      <c r="I236" s="55">
        <v>17673</v>
      </c>
      <c r="J236" s="61"/>
      <c r="K236" s="61"/>
      <c r="L236" s="61"/>
      <c r="M236" s="55"/>
      <c r="N236" s="56"/>
      <c r="O236" s="56"/>
    </row>
    <row r="237" spans="1:15">
      <c r="A237" s="38"/>
      <c r="B237" s="18"/>
      <c r="C237" s="34" t="s">
        <v>397</v>
      </c>
      <c r="D237" s="33" t="s">
        <v>309</v>
      </c>
      <c r="E237" s="45">
        <f>I237*100/68554</f>
        <v>8.8266184321848478</v>
      </c>
      <c r="F237" s="57">
        <v>5033</v>
      </c>
      <c r="G237" s="57">
        <v>427</v>
      </c>
      <c r="H237" s="57">
        <v>591</v>
      </c>
      <c r="I237" s="58">
        <v>6051</v>
      </c>
      <c r="J237" s="62"/>
      <c r="K237" s="62"/>
      <c r="L237" s="62"/>
      <c r="M237" s="48"/>
      <c r="N237" s="14"/>
      <c r="O237" s="14"/>
    </row>
    <row r="238" spans="1:15">
      <c r="A238" s="38"/>
      <c r="B238" s="18"/>
      <c r="C238" s="34" t="s">
        <v>398</v>
      </c>
      <c r="D238" s="33" t="s">
        <v>399</v>
      </c>
      <c r="E238" s="45">
        <f>I238*100/68554</f>
        <v>6.1819879219301574</v>
      </c>
      <c r="F238" s="57">
        <v>3617</v>
      </c>
      <c r="G238" s="57">
        <v>282</v>
      </c>
      <c r="H238" s="57">
        <v>339</v>
      </c>
      <c r="I238" s="58">
        <v>4238</v>
      </c>
      <c r="J238" s="62"/>
      <c r="K238" s="62"/>
      <c r="L238" s="62"/>
      <c r="M238" s="48"/>
      <c r="N238" s="14"/>
      <c r="O238" s="14"/>
    </row>
    <row r="239" spans="1:15">
      <c r="A239" s="38"/>
      <c r="B239" s="18"/>
      <c r="C239" s="34" t="s">
        <v>400</v>
      </c>
      <c r="D239" s="33" t="s">
        <v>401</v>
      </c>
      <c r="E239" s="45">
        <f>I239*100/68554</f>
        <v>2.7423636841030428</v>
      </c>
      <c r="F239" s="57">
        <v>1645</v>
      </c>
      <c r="G239" s="57">
        <v>99</v>
      </c>
      <c r="H239" s="57">
        <v>136</v>
      </c>
      <c r="I239" s="58">
        <v>1880</v>
      </c>
      <c r="J239" s="62"/>
      <c r="K239" s="62"/>
      <c r="L239" s="62"/>
      <c r="M239" s="48"/>
      <c r="N239" s="14"/>
      <c r="O239" s="14"/>
    </row>
    <row r="240" spans="1:15">
      <c r="A240" s="38"/>
      <c r="B240" s="18"/>
      <c r="C240" s="34" t="s">
        <v>402</v>
      </c>
      <c r="D240" s="33" t="s">
        <v>403</v>
      </c>
      <c r="E240" s="45">
        <f>I240*100/68554</f>
        <v>1.7008489657788022</v>
      </c>
      <c r="F240" s="57">
        <v>1055</v>
      </c>
      <c r="G240" s="57">
        <v>70</v>
      </c>
      <c r="H240" s="57">
        <v>41</v>
      </c>
      <c r="I240" s="58">
        <v>1166</v>
      </c>
      <c r="J240" s="62"/>
      <c r="K240" s="62"/>
      <c r="L240" s="62"/>
      <c r="M240" s="48"/>
      <c r="N240" s="14"/>
      <c r="O240" s="14"/>
    </row>
    <row r="241" spans="1:15">
      <c r="A241" s="38"/>
      <c r="B241" s="18"/>
      <c r="E241" s="45"/>
      <c r="F241" s="14"/>
      <c r="G241" s="14"/>
      <c r="H241" s="14"/>
      <c r="I241" s="58"/>
      <c r="J241" s="58"/>
      <c r="K241" s="58"/>
      <c r="L241" s="58"/>
      <c r="M241" s="48"/>
      <c r="N241" s="14"/>
      <c r="O241" s="14"/>
    </row>
    <row r="242" spans="1:15">
      <c r="A242" s="38">
        <v>35</v>
      </c>
      <c r="B242" s="18" t="s">
        <v>52</v>
      </c>
      <c r="C242" s="34" t="s">
        <v>404</v>
      </c>
      <c r="D242" s="20" t="s">
        <v>84</v>
      </c>
      <c r="E242" s="45"/>
      <c r="F242" s="47" t="s">
        <v>59</v>
      </c>
      <c r="G242" s="47" t="s">
        <v>59</v>
      </c>
      <c r="H242" s="47" t="s">
        <v>59</v>
      </c>
      <c r="I242" s="48" t="s">
        <v>59</v>
      </c>
      <c r="J242" s="65">
        <v>100471</v>
      </c>
      <c r="K242" s="65">
        <v>52039</v>
      </c>
      <c r="L242" s="65">
        <v>83496</v>
      </c>
      <c r="M242" s="48">
        <f>SUM(J242:L242)</f>
        <v>236006</v>
      </c>
      <c r="N242" s="14" t="s">
        <v>85</v>
      </c>
      <c r="O242" s="14" t="s">
        <v>405</v>
      </c>
    </row>
    <row r="243" spans="1:15" s="50" customFormat="1">
      <c r="B243" s="18"/>
      <c r="C243" s="51" t="s">
        <v>406</v>
      </c>
      <c r="D243" s="52" t="s">
        <v>247</v>
      </c>
      <c r="E243" s="53">
        <f>I243*100/236006</f>
        <v>30.431429709414168</v>
      </c>
      <c r="F243" s="54">
        <v>33145</v>
      </c>
      <c r="G243" s="54">
        <v>17353</v>
      </c>
      <c r="H243" s="54">
        <v>21322</v>
      </c>
      <c r="I243" s="55">
        <v>71820</v>
      </c>
      <c r="J243" s="61"/>
      <c r="K243" s="61"/>
      <c r="L243" s="61"/>
      <c r="M243" s="55"/>
      <c r="N243" s="56"/>
      <c r="O243" s="56"/>
    </row>
    <row r="244" spans="1:15">
      <c r="A244" s="38"/>
      <c r="B244" s="18"/>
      <c r="C244" s="34" t="s">
        <v>407</v>
      </c>
      <c r="D244" s="33" t="s">
        <v>184</v>
      </c>
      <c r="E244" s="45">
        <f>I244*100/236006</f>
        <v>13.157716329245867</v>
      </c>
      <c r="F244" s="57">
        <v>13748</v>
      </c>
      <c r="G244" s="57">
        <v>5201</v>
      </c>
      <c r="H244" s="57">
        <v>12104</v>
      </c>
      <c r="I244" s="58">
        <v>31053</v>
      </c>
      <c r="J244" s="62"/>
      <c r="K244" s="62"/>
      <c r="L244" s="62"/>
      <c r="M244" s="48"/>
      <c r="N244" s="14"/>
      <c r="O244" s="14"/>
    </row>
    <row r="245" spans="1:15">
      <c r="A245" s="38"/>
      <c r="B245" s="18"/>
      <c r="C245" s="34" t="s">
        <v>408</v>
      </c>
      <c r="D245" s="33" t="s">
        <v>332</v>
      </c>
      <c r="E245" s="45">
        <f>I245*100/236006</f>
        <v>7.1998169538062591</v>
      </c>
      <c r="F245" s="57">
        <v>7710</v>
      </c>
      <c r="G245" s="57">
        <v>2282</v>
      </c>
      <c r="H245" s="57">
        <v>7000</v>
      </c>
      <c r="I245" s="58">
        <v>16992</v>
      </c>
      <c r="J245" s="62"/>
      <c r="K245" s="62"/>
      <c r="L245" s="62"/>
      <c r="M245" s="48"/>
      <c r="N245" s="14"/>
      <c r="O245" s="14"/>
    </row>
    <row r="246" spans="1:15">
      <c r="A246" s="38"/>
      <c r="B246" s="18"/>
      <c r="C246" s="34" t="s">
        <v>409</v>
      </c>
      <c r="D246" s="33" t="s">
        <v>410</v>
      </c>
      <c r="E246" s="45">
        <f>I246*100/236006</f>
        <v>5.0032626289162137</v>
      </c>
      <c r="F246" s="57">
        <v>5311</v>
      </c>
      <c r="G246" s="57">
        <v>1342</v>
      </c>
      <c r="H246" s="57">
        <v>5155</v>
      </c>
      <c r="I246" s="58">
        <v>11808</v>
      </c>
      <c r="J246" s="62"/>
      <c r="K246" s="62"/>
      <c r="L246" s="62"/>
      <c r="M246" s="48"/>
      <c r="N246" s="14"/>
      <c r="O246" s="14"/>
    </row>
    <row r="247" spans="1:15">
      <c r="A247" s="38"/>
      <c r="B247" s="18"/>
      <c r="C247" s="34" t="s">
        <v>411</v>
      </c>
      <c r="D247" s="33" t="s">
        <v>412</v>
      </c>
      <c r="E247" s="45">
        <f>I247*100/236006</f>
        <v>4.7549638568510968</v>
      </c>
      <c r="F247" s="57">
        <v>4015</v>
      </c>
      <c r="G247" s="57">
        <v>2685</v>
      </c>
      <c r="H247" s="57">
        <v>4522</v>
      </c>
      <c r="I247" s="58">
        <v>11222</v>
      </c>
      <c r="J247" s="62"/>
      <c r="K247" s="62"/>
      <c r="L247" s="62"/>
      <c r="M247" s="48"/>
      <c r="N247" s="14"/>
      <c r="O247" s="14"/>
    </row>
    <row r="248" spans="1:15">
      <c r="A248" s="38"/>
      <c r="B248" s="18"/>
      <c r="E248" s="45"/>
      <c r="F248" s="14"/>
      <c r="G248" s="14"/>
      <c r="H248" s="14"/>
      <c r="I248" s="58"/>
      <c r="J248" s="48"/>
      <c r="K248" s="48"/>
      <c r="L248" s="48"/>
      <c r="M248" s="48"/>
      <c r="N248" s="14"/>
      <c r="O248" s="14"/>
    </row>
    <row r="249" spans="1:15">
      <c r="A249" s="38">
        <v>36</v>
      </c>
      <c r="B249" s="18" t="s">
        <v>54</v>
      </c>
      <c r="C249" s="34" t="s">
        <v>413</v>
      </c>
      <c r="D249" s="20" t="s">
        <v>84</v>
      </c>
      <c r="E249" s="45"/>
      <c r="F249" s="47" t="s">
        <v>59</v>
      </c>
      <c r="G249" s="47" t="s">
        <v>59</v>
      </c>
      <c r="H249" s="47" t="s">
        <v>59</v>
      </c>
      <c r="I249" s="48" t="s">
        <v>59</v>
      </c>
      <c r="J249" s="65">
        <v>112438</v>
      </c>
      <c r="K249" s="65">
        <v>49205</v>
      </c>
      <c r="L249" s="65">
        <v>83338</v>
      </c>
      <c r="M249" s="48">
        <f>SUM(J249:L249)</f>
        <v>244981</v>
      </c>
      <c r="N249" s="14" t="s">
        <v>85</v>
      </c>
      <c r="O249" s="14" t="s">
        <v>414</v>
      </c>
    </row>
    <row r="250" spans="1:15" s="50" customFormat="1">
      <c r="B250" s="18"/>
      <c r="C250" s="51" t="s">
        <v>415</v>
      </c>
      <c r="D250" s="52" t="s">
        <v>247</v>
      </c>
      <c r="E250" s="53">
        <f>I250*100/244981</f>
        <v>69.523350790469465</v>
      </c>
      <c r="F250" s="54">
        <v>77066</v>
      </c>
      <c r="G250" s="54">
        <v>34081</v>
      </c>
      <c r="H250" s="54">
        <v>59172</v>
      </c>
      <c r="I250" s="55">
        <v>170319</v>
      </c>
      <c r="J250" s="61"/>
      <c r="K250" s="61"/>
      <c r="L250" s="61"/>
      <c r="M250" s="55"/>
      <c r="N250" s="56"/>
      <c r="O250" s="56"/>
    </row>
    <row r="251" spans="1:15">
      <c r="A251" s="38"/>
      <c r="B251" s="18"/>
      <c r="C251" s="34" t="s">
        <v>416</v>
      </c>
      <c r="D251" s="33" t="s">
        <v>298</v>
      </c>
      <c r="E251" s="45">
        <f>I251*100/244981</f>
        <v>2.2973210167319098</v>
      </c>
      <c r="F251" s="57">
        <v>2891</v>
      </c>
      <c r="G251" s="57">
        <v>1109</v>
      </c>
      <c r="H251" s="57">
        <v>1628</v>
      </c>
      <c r="I251" s="58">
        <v>5628</v>
      </c>
      <c r="J251" s="62"/>
      <c r="K251" s="62"/>
      <c r="L251" s="62"/>
      <c r="M251" s="48"/>
      <c r="N251" s="14"/>
      <c r="O251" s="14"/>
    </row>
    <row r="252" spans="1:15">
      <c r="A252" s="38"/>
      <c r="B252" s="18"/>
      <c r="C252" s="34" t="s">
        <v>417</v>
      </c>
      <c r="D252" s="33" t="s">
        <v>418</v>
      </c>
      <c r="E252" s="45">
        <f>I252*100/244981</f>
        <v>1.1764177630101926</v>
      </c>
      <c r="F252" s="57">
        <v>1742</v>
      </c>
      <c r="G252" s="14">
        <v>432</v>
      </c>
      <c r="H252" s="14">
        <v>708</v>
      </c>
      <c r="I252" s="58">
        <v>2882</v>
      </c>
      <c r="J252" s="62"/>
      <c r="K252" s="62"/>
      <c r="L252" s="62"/>
      <c r="M252" s="48"/>
      <c r="N252" s="14"/>
      <c r="O252" s="14"/>
    </row>
    <row r="253" spans="1:15">
      <c r="A253" s="38"/>
      <c r="B253" s="18"/>
      <c r="C253" s="34" t="s">
        <v>419</v>
      </c>
      <c r="D253" s="33" t="s">
        <v>104</v>
      </c>
      <c r="E253" s="45">
        <f>I253*100/244981</f>
        <v>0.9200713524722326</v>
      </c>
      <c r="F253" s="57">
        <v>1182</v>
      </c>
      <c r="G253" s="14">
        <v>427</v>
      </c>
      <c r="H253" s="14">
        <v>645</v>
      </c>
      <c r="I253" s="58">
        <v>2254</v>
      </c>
      <c r="J253" s="62"/>
      <c r="K253" s="62"/>
      <c r="L253" s="62"/>
      <c r="M253" s="48"/>
      <c r="N253" s="14"/>
      <c r="O253" s="14"/>
    </row>
    <row r="254" spans="1:15">
      <c r="A254" s="38"/>
      <c r="B254" s="18"/>
      <c r="C254" s="34" t="s">
        <v>420</v>
      </c>
      <c r="D254" s="33" t="s">
        <v>421</v>
      </c>
      <c r="E254" s="45">
        <f>I254*100/244981</f>
        <v>0.71311652740416609</v>
      </c>
      <c r="F254" s="57">
        <v>1120</v>
      </c>
      <c r="G254" s="14">
        <v>336</v>
      </c>
      <c r="H254" s="14">
        <v>291</v>
      </c>
      <c r="I254" s="58">
        <v>1747</v>
      </c>
      <c r="J254" s="62"/>
      <c r="K254" s="62"/>
      <c r="L254" s="62"/>
      <c r="M254" s="48"/>
      <c r="N254" s="14"/>
      <c r="O254" s="14"/>
    </row>
    <row r="255" spans="1:15">
      <c r="A255" s="38"/>
      <c r="B255" s="18"/>
      <c r="E255" s="45"/>
      <c r="F255" s="14"/>
      <c r="G255" s="14"/>
      <c r="H255" s="14"/>
      <c r="I255" s="58"/>
      <c r="J255" s="58"/>
      <c r="K255" s="58"/>
      <c r="L255" s="58"/>
      <c r="M255" s="48"/>
      <c r="N255" s="14"/>
      <c r="O255" s="14"/>
    </row>
    <row r="256" spans="1:15">
      <c r="A256" s="38">
        <v>37</v>
      </c>
      <c r="B256" s="18" t="s">
        <v>56</v>
      </c>
      <c r="C256" s="34" t="s">
        <v>422</v>
      </c>
      <c r="D256" s="20" t="s">
        <v>84</v>
      </c>
      <c r="E256" s="45"/>
      <c r="F256" s="47" t="s">
        <v>59</v>
      </c>
      <c r="G256" s="47" t="s">
        <v>59</v>
      </c>
      <c r="H256" s="47" t="s">
        <v>59</v>
      </c>
      <c r="I256" s="48" t="s">
        <v>59</v>
      </c>
      <c r="J256" s="65">
        <v>56688</v>
      </c>
      <c r="K256" s="65">
        <v>16292</v>
      </c>
      <c r="L256" s="65">
        <v>84106</v>
      </c>
      <c r="M256" s="48">
        <f>SUM(J256:L256)</f>
        <v>157086</v>
      </c>
      <c r="N256" s="14" t="s">
        <v>85</v>
      </c>
      <c r="O256" s="14" t="s">
        <v>423</v>
      </c>
    </row>
    <row r="257" spans="1:15" s="50" customFormat="1">
      <c r="B257" s="18"/>
      <c r="C257" s="51" t="s">
        <v>424</v>
      </c>
      <c r="D257" s="52" t="s">
        <v>247</v>
      </c>
      <c r="E257" s="53">
        <f>I257*100/157086</f>
        <v>69.295163159033905</v>
      </c>
      <c r="F257" s="54">
        <v>38494</v>
      </c>
      <c r="G257" s="54">
        <v>11418</v>
      </c>
      <c r="H257" s="54">
        <v>58941</v>
      </c>
      <c r="I257" s="55">
        <v>108853</v>
      </c>
      <c r="J257" s="61"/>
      <c r="K257" s="61"/>
      <c r="L257" s="61"/>
      <c r="M257" s="55"/>
      <c r="N257" s="56"/>
      <c r="O257" s="56"/>
    </row>
    <row r="258" spans="1:15">
      <c r="A258" s="38"/>
      <c r="B258" s="18"/>
      <c r="C258" s="34" t="s">
        <v>425</v>
      </c>
      <c r="D258" s="33" t="s">
        <v>426</v>
      </c>
      <c r="E258" s="45">
        <f>I258*100/157086</f>
        <v>8.6283946373324163</v>
      </c>
      <c r="F258" s="57">
        <v>5388</v>
      </c>
      <c r="G258" s="57">
        <v>1283</v>
      </c>
      <c r="H258" s="57">
        <v>6883</v>
      </c>
      <c r="I258" s="58">
        <v>13554</v>
      </c>
      <c r="J258" s="62"/>
      <c r="K258" s="62"/>
      <c r="L258" s="62"/>
      <c r="M258" s="48"/>
      <c r="N258" s="14"/>
      <c r="O258" s="14"/>
    </row>
    <row r="259" spans="1:15">
      <c r="A259" s="38"/>
      <c r="B259" s="18"/>
      <c r="C259" s="34" t="s">
        <v>427</v>
      </c>
      <c r="D259" s="33" t="s">
        <v>298</v>
      </c>
      <c r="E259" s="45">
        <f>I259*100/157086</f>
        <v>3.2555415504882674</v>
      </c>
      <c r="F259" s="57">
        <v>1593</v>
      </c>
      <c r="G259" s="57">
        <v>754</v>
      </c>
      <c r="H259" s="57">
        <v>2767</v>
      </c>
      <c r="I259" s="58">
        <v>5114</v>
      </c>
      <c r="J259" s="62"/>
      <c r="K259" s="62"/>
      <c r="L259" s="62"/>
      <c r="M259" s="48"/>
      <c r="N259" s="14"/>
      <c r="O259" s="14"/>
    </row>
    <row r="260" spans="1:15">
      <c r="A260" s="38"/>
      <c r="B260" s="18"/>
      <c r="C260" s="34" t="s">
        <v>428</v>
      </c>
      <c r="D260" s="33" t="s">
        <v>429</v>
      </c>
      <c r="E260" s="45">
        <f>I260*100/157086</f>
        <v>1.4291534573418383</v>
      </c>
      <c r="F260" s="57">
        <v>773</v>
      </c>
      <c r="G260" s="14">
        <v>151</v>
      </c>
      <c r="H260" s="57">
        <v>1321</v>
      </c>
      <c r="I260" s="58">
        <v>2245</v>
      </c>
      <c r="J260" s="62"/>
      <c r="K260" s="62"/>
      <c r="L260" s="62"/>
      <c r="M260" s="48"/>
      <c r="N260" s="14"/>
      <c r="O260" s="14"/>
    </row>
    <row r="261" spans="1:15">
      <c r="A261" s="38"/>
      <c r="B261" s="18"/>
      <c r="C261" s="34" t="s">
        <v>430</v>
      </c>
      <c r="D261" s="33" t="s">
        <v>309</v>
      </c>
      <c r="E261" s="45">
        <f>I261*100/157086</f>
        <v>1.503634951555199</v>
      </c>
      <c r="F261" s="57">
        <v>644</v>
      </c>
      <c r="G261" s="14">
        <v>235</v>
      </c>
      <c r="H261" s="57">
        <v>1483</v>
      </c>
      <c r="I261" s="58">
        <v>2362</v>
      </c>
      <c r="J261" s="62"/>
      <c r="K261" s="62"/>
      <c r="L261" s="62"/>
      <c r="M261" s="48"/>
      <c r="N261" s="14"/>
      <c r="O261" s="14"/>
    </row>
    <row r="262" spans="1:15">
      <c r="A262" s="38"/>
      <c r="B262" s="18"/>
      <c r="E262" s="45"/>
      <c r="F262" s="14"/>
      <c r="G262" s="14"/>
      <c r="H262" s="14"/>
      <c r="I262" s="58"/>
      <c r="J262" s="58"/>
      <c r="K262" s="58"/>
      <c r="L262" s="58"/>
      <c r="M262" s="48"/>
      <c r="N262" s="14"/>
      <c r="O262" s="14"/>
    </row>
    <row r="263" spans="1:15">
      <c r="A263" s="38">
        <v>38</v>
      </c>
      <c r="B263" s="18" t="s">
        <v>49</v>
      </c>
      <c r="C263" s="34" t="s">
        <v>431</v>
      </c>
      <c r="D263" s="20" t="s">
        <v>84</v>
      </c>
      <c r="E263" s="45"/>
      <c r="F263" s="47" t="s">
        <v>59</v>
      </c>
      <c r="G263" s="47" t="s">
        <v>59</v>
      </c>
      <c r="H263" s="47" t="s">
        <v>59</v>
      </c>
      <c r="I263" s="48" t="s">
        <v>59</v>
      </c>
      <c r="J263" s="65">
        <v>52558</v>
      </c>
      <c r="K263" s="64">
        <v>6259</v>
      </c>
      <c r="L263" s="64">
        <v>1215</v>
      </c>
      <c r="M263" s="48">
        <f>SUM(J263:L263)</f>
        <v>60032</v>
      </c>
      <c r="N263" s="14" t="s">
        <v>432</v>
      </c>
      <c r="O263" s="14" t="s">
        <v>433</v>
      </c>
    </row>
    <row r="264" spans="1:15">
      <c r="A264" s="38"/>
      <c r="B264" s="18"/>
      <c r="C264" s="34" t="s">
        <v>434</v>
      </c>
      <c r="D264" s="33" t="s">
        <v>435</v>
      </c>
      <c r="E264" s="45">
        <f>I264*100/60032</f>
        <v>11.338952558635395</v>
      </c>
      <c r="F264" s="57">
        <v>6619</v>
      </c>
      <c r="G264" s="14">
        <v>188</v>
      </c>
      <c r="H264" s="14">
        <v>0</v>
      </c>
      <c r="I264" s="58">
        <v>6807</v>
      </c>
      <c r="J264" s="62"/>
      <c r="K264" s="62"/>
      <c r="L264" s="62"/>
      <c r="M264" s="48"/>
    </row>
    <row r="265" spans="1:15" s="50" customFormat="1">
      <c r="B265" s="18"/>
      <c r="C265" s="51" t="s">
        <v>436</v>
      </c>
      <c r="D265" s="52" t="s">
        <v>247</v>
      </c>
      <c r="E265" s="53">
        <f>I265*100/60032</f>
        <v>12.679904051172707</v>
      </c>
      <c r="F265" s="54">
        <v>6607</v>
      </c>
      <c r="G265" s="54">
        <v>680</v>
      </c>
      <c r="H265" s="54">
        <v>325</v>
      </c>
      <c r="I265" s="55">
        <v>7612</v>
      </c>
      <c r="J265" s="61"/>
      <c r="K265" s="61"/>
      <c r="L265" s="61"/>
      <c r="M265" s="55"/>
    </row>
    <row r="266" spans="1:15">
      <c r="A266" s="38"/>
      <c r="B266" s="18"/>
      <c r="C266" s="34" t="s">
        <v>437</v>
      </c>
      <c r="D266" s="33" t="s">
        <v>438</v>
      </c>
      <c r="E266" s="45">
        <f>I266*100/60032</f>
        <v>7.2228144989339018</v>
      </c>
      <c r="F266" s="57">
        <v>3536</v>
      </c>
      <c r="G266" s="57">
        <v>672</v>
      </c>
      <c r="H266" s="57">
        <v>128</v>
      </c>
      <c r="I266" s="58">
        <v>4336</v>
      </c>
      <c r="J266" s="62"/>
      <c r="K266" s="62"/>
      <c r="L266" s="62"/>
      <c r="M266" s="48"/>
      <c r="N266" s="14"/>
      <c r="O266" s="14"/>
    </row>
    <row r="267" spans="1:15">
      <c r="A267" s="38"/>
      <c r="B267" s="18"/>
      <c r="C267" s="34" t="s">
        <v>439</v>
      </c>
      <c r="D267" s="33" t="s">
        <v>104</v>
      </c>
      <c r="E267" s="45">
        <f>I267*100/60032</f>
        <v>3.2799173773987205</v>
      </c>
      <c r="F267" s="57">
        <v>1572</v>
      </c>
      <c r="G267" s="14">
        <v>359</v>
      </c>
      <c r="H267" s="14">
        <v>38</v>
      </c>
      <c r="I267" s="58">
        <v>1969</v>
      </c>
      <c r="J267" s="62"/>
      <c r="K267" s="62"/>
      <c r="L267" s="62"/>
      <c r="M267" s="48"/>
      <c r="N267" s="14"/>
      <c r="O267" s="14"/>
    </row>
    <row r="268" spans="1:15">
      <c r="A268" s="38"/>
      <c r="B268" s="18"/>
      <c r="C268" s="34" t="s">
        <v>440</v>
      </c>
      <c r="D268" s="33" t="s">
        <v>298</v>
      </c>
      <c r="E268" s="45">
        <f>I268*100/60032</f>
        <v>2.5253198294243071</v>
      </c>
      <c r="F268" s="57">
        <v>1188</v>
      </c>
      <c r="G268" s="14">
        <v>301</v>
      </c>
      <c r="H268" s="14">
        <v>27</v>
      </c>
      <c r="I268" s="58">
        <v>1516</v>
      </c>
      <c r="J268" s="62"/>
      <c r="K268" s="62"/>
      <c r="L268" s="62"/>
      <c r="M268" s="48"/>
      <c r="N268" s="14"/>
      <c r="O268" s="14"/>
    </row>
    <row r="269" spans="1:15">
      <c r="A269" s="38"/>
      <c r="B269" s="18"/>
      <c r="C269" s="66"/>
      <c r="D269" s="67"/>
      <c r="E269" s="45"/>
      <c r="F269" s="14"/>
      <c r="G269" s="14"/>
      <c r="H269" s="14"/>
      <c r="I269" s="58"/>
      <c r="J269" s="58"/>
      <c r="K269" s="58"/>
      <c r="L269" s="58"/>
      <c r="M269" s="48"/>
      <c r="N269" s="14"/>
      <c r="O269" s="14"/>
    </row>
    <row r="270" spans="1:15">
      <c r="A270" s="38">
        <v>39</v>
      </c>
      <c r="B270" s="18" t="s">
        <v>44</v>
      </c>
      <c r="C270" s="34" t="s">
        <v>441</v>
      </c>
      <c r="D270" s="20" t="s">
        <v>84</v>
      </c>
      <c r="E270" s="21"/>
      <c r="F270" s="47" t="s">
        <v>59</v>
      </c>
      <c r="G270" s="47" t="s">
        <v>59</v>
      </c>
      <c r="H270" s="47" t="s">
        <v>59</v>
      </c>
      <c r="I270" s="48" t="s">
        <v>59</v>
      </c>
      <c r="J270" s="64">
        <v>39734</v>
      </c>
      <c r="K270" s="65">
        <v>29018</v>
      </c>
      <c r="L270" s="64">
        <v>13579</v>
      </c>
      <c r="M270" s="48">
        <f>SUM(J270:L270)</f>
        <v>82331</v>
      </c>
      <c r="N270" s="14" t="s">
        <v>432</v>
      </c>
      <c r="O270" s="14" t="s">
        <v>442</v>
      </c>
    </row>
    <row r="271" spans="1:15" s="50" customFormat="1">
      <c r="B271" s="18"/>
      <c r="C271" s="51" t="s">
        <v>443</v>
      </c>
      <c r="D271" s="52" t="s">
        <v>247</v>
      </c>
      <c r="E271" s="53">
        <f t="shared" ref="E271:E276" si="2">I271*100/82331</f>
        <v>57.421870255432339</v>
      </c>
      <c r="F271" s="54">
        <v>23872</v>
      </c>
      <c r="G271" s="54">
        <v>15591</v>
      </c>
      <c r="H271" s="54">
        <v>7813</v>
      </c>
      <c r="I271" s="55">
        <v>47276</v>
      </c>
      <c r="J271" s="61"/>
      <c r="K271" s="61"/>
      <c r="L271" s="61"/>
      <c r="M271" s="55"/>
      <c r="N271" s="56"/>
      <c r="O271" s="56"/>
    </row>
    <row r="272" spans="1:15">
      <c r="A272" s="38"/>
      <c r="B272" s="18"/>
      <c r="C272" s="34" t="s">
        <v>444</v>
      </c>
      <c r="D272" s="33" t="s">
        <v>445</v>
      </c>
      <c r="E272" s="45">
        <f t="shared" si="2"/>
        <v>4.4612600357095138</v>
      </c>
      <c r="F272" s="57">
        <v>1597</v>
      </c>
      <c r="G272" s="57">
        <v>1390</v>
      </c>
      <c r="H272" s="57">
        <v>686</v>
      </c>
      <c r="I272" s="58">
        <v>3673</v>
      </c>
      <c r="J272" s="62"/>
      <c r="K272" s="62"/>
      <c r="L272" s="62"/>
      <c r="M272" s="48"/>
      <c r="N272" s="14"/>
      <c r="O272" s="14"/>
    </row>
    <row r="273" spans="1:15">
      <c r="A273" s="38"/>
      <c r="B273" s="18"/>
      <c r="C273" s="34" t="s">
        <v>446</v>
      </c>
      <c r="D273" s="33" t="s">
        <v>447</v>
      </c>
      <c r="E273" s="45">
        <f t="shared" si="2"/>
        <v>3.4834995323754114</v>
      </c>
      <c r="F273" s="57">
        <v>1318</v>
      </c>
      <c r="G273" s="57">
        <v>1267</v>
      </c>
      <c r="H273" s="57">
        <v>283</v>
      </c>
      <c r="I273" s="58">
        <v>2868</v>
      </c>
      <c r="J273" s="62"/>
      <c r="K273" s="62"/>
      <c r="L273" s="62"/>
      <c r="M273" s="48"/>
      <c r="N273" s="14"/>
      <c r="O273" s="14"/>
    </row>
    <row r="274" spans="1:15">
      <c r="A274" s="38"/>
      <c r="B274" s="18"/>
      <c r="C274" s="34" t="s">
        <v>448</v>
      </c>
      <c r="D274" s="33" t="s">
        <v>309</v>
      </c>
      <c r="E274" s="45">
        <f t="shared" si="2"/>
        <v>2.4401501257120648</v>
      </c>
      <c r="F274" s="57">
        <v>1114</v>
      </c>
      <c r="G274" s="57">
        <v>717</v>
      </c>
      <c r="H274" s="57">
        <v>178</v>
      </c>
      <c r="I274" s="58">
        <v>2009</v>
      </c>
      <c r="J274" s="62"/>
      <c r="K274" s="62"/>
      <c r="L274" s="62"/>
      <c r="M274" s="48"/>
      <c r="N274" s="14"/>
      <c r="O274" s="14"/>
    </row>
    <row r="275" spans="1:15">
      <c r="A275" s="38"/>
      <c r="B275" s="18"/>
      <c r="C275" s="34" t="s">
        <v>449</v>
      </c>
      <c r="D275" s="33" t="s">
        <v>450</v>
      </c>
      <c r="E275" s="45">
        <f t="shared" si="2"/>
        <v>2.6879304271780984</v>
      </c>
      <c r="F275" s="57">
        <v>1018</v>
      </c>
      <c r="G275" s="57">
        <v>907</v>
      </c>
      <c r="H275" s="57">
        <v>288</v>
      </c>
      <c r="I275" s="58">
        <v>2213</v>
      </c>
      <c r="J275" s="62"/>
      <c r="K275" s="62"/>
      <c r="L275" s="62"/>
      <c r="M275" s="48"/>
      <c r="N275" s="14"/>
      <c r="O275" s="14"/>
    </row>
    <row r="276" spans="1:15">
      <c r="A276" s="38"/>
      <c r="B276" s="18"/>
      <c r="C276" s="34" t="s">
        <v>451</v>
      </c>
      <c r="D276" s="33" t="s">
        <v>165</v>
      </c>
      <c r="E276" s="45">
        <f t="shared" si="2"/>
        <v>1.7575396873595608</v>
      </c>
      <c r="F276" s="57">
        <v>723</v>
      </c>
      <c r="G276" s="57">
        <v>538</v>
      </c>
      <c r="H276" s="57">
        <v>186</v>
      </c>
      <c r="I276" s="58">
        <v>1447</v>
      </c>
      <c r="J276" s="62"/>
      <c r="K276" s="62"/>
      <c r="L276" s="62"/>
      <c r="M276" s="48"/>
      <c r="N276" s="14"/>
      <c r="O276" s="14"/>
    </row>
    <row r="277" spans="1:15">
      <c r="A277" s="38"/>
      <c r="B277" s="18"/>
      <c r="E277" s="45"/>
      <c r="F277" s="14"/>
      <c r="G277" s="14"/>
      <c r="H277" s="14"/>
      <c r="I277" s="14"/>
      <c r="J277" s="14"/>
      <c r="K277" s="14"/>
      <c r="L277" s="14"/>
      <c r="M277" s="14"/>
      <c r="O277" s="14"/>
    </row>
    <row r="278" spans="1:15">
      <c r="A278" s="38">
        <v>40</v>
      </c>
      <c r="B278" s="18" t="s">
        <v>45</v>
      </c>
      <c r="C278" s="34" t="s">
        <v>452</v>
      </c>
      <c r="D278" s="33" t="s">
        <v>453</v>
      </c>
      <c r="E278" s="45"/>
      <c r="F278" s="14"/>
      <c r="G278" s="14"/>
      <c r="H278" s="14"/>
      <c r="I278" s="14"/>
      <c r="J278" s="14">
        <v>228690</v>
      </c>
      <c r="K278" s="14"/>
      <c r="L278" s="14"/>
      <c r="M278" s="14"/>
      <c r="N278" s="22" t="s">
        <v>85</v>
      </c>
      <c r="O278" s="14" t="s">
        <v>454</v>
      </c>
    </row>
    <row r="279" spans="1:15">
      <c r="A279" s="38"/>
      <c r="B279" s="18"/>
      <c r="C279" s="34" t="s">
        <v>455</v>
      </c>
      <c r="D279" s="33" t="s">
        <v>456</v>
      </c>
      <c r="E279" s="45">
        <f>F279*100/228690</f>
        <v>21.899077353622808</v>
      </c>
      <c r="F279" s="14">
        <v>50081</v>
      </c>
      <c r="G279" s="14"/>
      <c r="H279" s="14"/>
      <c r="I279" s="14"/>
      <c r="J279" s="14"/>
      <c r="K279" s="14"/>
      <c r="L279" s="14"/>
      <c r="M279" s="14"/>
    </row>
    <row r="280" spans="1:15" s="68" customFormat="1">
      <c r="B280" s="18"/>
      <c r="C280" s="51" t="s">
        <v>457</v>
      </c>
      <c r="D280" s="69" t="s">
        <v>89</v>
      </c>
      <c r="E280" s="70">
        <f>F280*100/228690</f>
        <v>21.746031746031747</v>
      </c>
      <c r="F280" s="68">
        <v>49731</v>
      </c>
    </row>
    <row r="281" spans="1:15">
      <c r="A281" s="38"/>
      <c r="B281" s="18"/>
      <c r="C281" s="34" t="s">
        <v>458</v>
      </c>
      <c r="D281" s="33" t="s">
        <v>459</v>
      </c>
      <c r="E281" s="45">
        <f>F281*100/228690</f>
        <v>15.214045214045214</v>
      </c>
      <c r="F281" s="14">
        <v>34793</v>
      </c>
      <c r="G281" s="14"/>
      <c r="H281" s="14"/>
      <c r="I281" s="14"/>
      <c r="J281" s="14"/>
      <c r="K281" s="14"/>
      <c r="L281" s="14"/>
      <c r="M281" s="14"/>
      <c r="N281" s="14"/>
      <c r="O281" s="14"/>
    </row>
    <row r="282" spans="1:15">
      <c r="A282" s="38"/>
      <c r="B282" s="18"/>
      <c r="C282" s="34" t="s">
        <v>460</v>
      </c>
      <c r="D282" s="33" t="s">
        <v>461</v>
      </c>
      <c r="E282" s="45">
        <f>F282*100/228690</f>
        <v>6.6902794175521452</v>
      </c>
      <c r="F282" s="14">
        <v>15300</v>
      </c>
      <c r="G282" s="14"/>
      <c r="H282" s="14"/>
      <c r="I282" s="14"/>
      <c r="J282" s="14"/>
      <c r="K282" s="14"/>
      <c r="L282" s="14"/>
      <c r="M282" s="14"/>
      <c r="N282" s="14"/>
      <c r="O282" s="14"/>
    </row>
    <row r="283" spans="1:15">
      <c r="A283" s="38"/>
      <c r="B283" s="18"/>
      <c r="C283" s="34" t="s">
        <v>462</v>
      </c>
      <c r="D283" s="33" t="s">
        <v>463</v>
      </c>
      <c r="E283" s="45">
        <f>F283*100/228690</f>
        <v>5.234597052778871</v>
      </c>
      <c r="F283" s="14">
        <v>11971</v>
      </c>
      <c r="G283" s="14"/>
      <c r="H283" s="14"/>
      <c r="I283" s="14"/>
      <c r="J283" s="14"/>
      <c r="K283" s="14"/>
      <c r="L283" s="14"/>
      <c r="M283" s="14"/>
      <c r="N283" s="14"/>
      <c r="O283" s="14"/>
    </row>
    <row r="284" spans="1:15" ht="15">
      <c r="A284" s="38"/>
      <c r="B284" s="18"/>
      <c r="C284" s="71"/>
      <c r="D284" s="22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</row>
    <row r="285" spans="1:15">
      <c r="A285" s="38">
        <v>41</v>
      </c>
      <c r="B285" s="18" t="s">
        <v>32</v>
      </c>
      <c r="C285" s="34" t="s">
        <v>464</v>
      </c>
      <c r="D285" s="20" t="s">
        <v>84</v>
      </c>
      <c r="E285" s="14"/>
      <c r="F285" s="47" t="s">
        <v>59</v>
      </c>
      <c r="G285" s="47" t="s">
        <v>59</v>
      </c>
      <c r="H285" s="47" t="s">
        <v>59</v>
      </c>
      <c r="I285" s="58"/>
      <c r="J285" s="14">
        <v>95360</v>
      </c>
      <c r="K285" s="14"/>
      <c r="L285" s="14"/>
      <c r="M285" s="14"/>
      <c r="N285" s="14" t="s">
        <v>8</v>
      </c>
      <c r="O285" s="14" t="s">
        <v>465</v>
      </c>
    </row>
    <row r="286" spans="1:15">
      <c r="A286" s="50"/>
      <c r="B286" s="18"/>
      <c r="C286" s="51" t="s">
        <v>466</v>
      </c>
      <c r="D286" s="52" t="s">
        <v>247</v>
      </c>
      <c r="E286" s="72">
        <v>63.466862416107382</v>
      </c>
      <c r="F286" s="54">
        <v>60522</v>
      </c>
      <c r="G286" s="50"/>
      <c r="H286" s="50"/>
      <c r="I286" s="50"/>
      <c r="J286" s="50"/>
      <c r="K286" s="50"/>
      <c r="L286" s="50"/>
      <c r="M286" s="50"/>
      <c r="N286" s="50"/>
      <c r="O286" s="50"/>
    </row>
    <row r="287" spans="1:15">
      <c r="A287" s="38"/>
      <c r="B287" s="18"/>
      <c r="C287" s="34" t="s">
        <v>467</v>
      </c>
      <c r="D287" s="22" t="s">
        <v>468</v>
      </c>
      <c r="E287" s="73">
        <v>8.3976510067114098</v>
      </c>
      <c r="F287" s="57">
        <v>8008</v>
      </c>
      <c r="G287" s="14"/>
      <c r="H287" s="14"/>
      <c r="I287" s="14"/>
      <c r="J287" s="14"/>
      <c r="K287" s="14"/>
      <c r="L287" s="14"/>
      <c r="M287" s="14"/>
      <c r="N287" s="14"/>
      <c r="O287" s="14"/>
    </row>
    <row r="288" spans="1:15">
      <c r="A288" s="38"/>
      <c r="B288" s="18"/>
      <c r="C288" s="34" t="s">
        <v>469</v>
      </c>
      <c r="D288" s="22" t="s">
        <v>470</v>
      </c>
      <c r="E288" s="73">
        <v>6.0297818791946307</v>
      </c>
      <c r="F288" s="57">
        <v>5750</v>
      </c>
      <c r="G288" s="14"/>
      <c r="H288" s="14"/>
      <c r="I288" s="14"/>
      <c r="J288" s="14"/>
      <c r="K288" s="14"/>
      <c r="L288" s="14"/>
      <c r="M288" s="14"/>
      <c r="N288" s="14"/>
      <c r="O288" s="14"/>
    </row>
    <row r="289" spans="1:15">
      <c r="A289" s="38"/>
      <c r="B289" s="18"/>
      <c r="C289" s="34" t="s">
        <v>471</v>
      </c>
      <c r="D289" s="22" t="s">
        <v>255</v>
      </c>
      <c r="E289" s="73">
        <v>3.2351090604026846</v>
      </c>
      <c r="F289" s="57">
        <v>3085</v>
      </c>
      <c r="G289" s="14"/>
      <c r="H289" s="14"/>
      <c r="I289" s="14"/>
      <c r="J289" s="14"/>
      <c r="K289" s="14"/>
      <c r="L289" s="14"/>
      <c r="M289" s="14"/>
      <c r="N289" s="14"/>
      <c r="O289" s="14"/>
    </row>
    <row r="290" spans="1:15">
      <c r="A290" s="38"/>
      <c r="B290" s="18"/>
      <c r="C290" s="34" t="s">
        <v>472</v>
      </c>
      <c r="D290" s="22" t="s">
        <v>473</v>
      </c>
      <c r="E290" s="73">
        <v>2.4811241610738257</v>
      </c>
      <c r="F290" s="57">
        <v>2366</v>
      </c>
      <c r="G290" s="14"/>
      <c r="H290" s="14"/>
      <c r="I290" s="14"/>
      <c r="J290" s="14"/>
      <c r="K290" s="14"/>
      <c r="L290" s="14"/>
      <c r="M290" s="14"/>
      <c r="N290" s="14"/>
      <c r="O290" s="14"/>
    </row>
    <row r="291" spans="1:15">
      <c r="A291" s="14"/>
      <c r="B291" s="18"/>
      <c r="D291" s="22"/>
      <c r="E291" s="73"/>
      <c r="F291" s="14"/>
      <c r="G291" s="14"/>
      <c r="H291" s="14"/>
      <c r="I291" s="14"/>
      <c r="J291" s="14"/>
      <c r="K291" s="14"/>
      <c r="L291" s="14"/>
      <c r="M291" s="14"/>
      <c r="N291" s="14"/>
      <c r="O291" s="14"/>
    </row>
    <row r="292" spans="1:15">
      <c r="A292" s="38">
        <v>42</v>
      </c>
      <c r="B292" s="18" t="s">
        <v>33</v>
      </c>
      <c r="C292" s="34" t="s">
        <v>474</v>
      </c>
      <c r="D292" s="20" t="s">
        <v>84</v>
      </c>
      <c r="E292" s="73"/>
      <c r="F292" s="47" t="s">
        <v>59</v>
      </c>
      <c r="G292" s="47" t="s">
        <v>59</v>
      </c>
      <c r="H292" s="47" t="s">
        <v>59</v>
      </c>
      <c r="I292" s="58"/>
      <c r="J292" s="14">
        <v>105988</v>
      </c>
      <c r="K292" s="14"/>
      <c r="L292" s="14"/>
      <c r="M292" s="14"/>
      <c r="N292" s="14" t="s">
        <v>8</v>
      </c>
      <c r="O292" s="14" t="s">
        <v>475</v>
      </c>
    </row>
    <row r="293" spans="1:15">
      <c r="A293" s="50"/>
      <c r="B293" s="18"/>
      <c r="C293" s="51" t="s">
        <v>476</v>
      </c>
      <c r="D293" s="52" t="s">
        <v>247</v>
      </c>
      <c r="E293" s="72">
        <v>20.993886100313244</v>
      </c>
      <c r="F293" s="54">
        <v>22251</v>
      </c>
      <c r="G293" s="50"/>
      <c r="H293" s="50"/>
      <c r="I293" s="50"/>
      <c r="J293" s="50"/>
      <c r="K293" s="50"/>
      <c r="L293" s="50"/>
      <c r="M293" s="50"/>
      <c r="N293" s="50"/>
      <c r="O293" s="50"/>
    </row>
    <row r="294" spans="1:15">
      <c r="A294" s="38"/>
      <c r="B294" s="18"/>
      <c r="C294" s="34" t="s">
        <v>477</v>
      </c>
      <c r="D294" s="22" t="s">
        <v>478</v>
      </c>
      <c r="E294" s="73">
        <v>9.7567649167830321</v>
      </c>
      <c r="F294" s="57">
        <v>10341</v>
      </c>
      <c r="G294" s="14"/>
      <c r="H294" s="14"/>
      <c r="I294" s="14"/>
      <c r="J294" s="14"/>
      <c r="K294" s="14"/>
      <c r="L294" s="14"/>
      <c r="M294" s="14"/>
      <c r="N294" s="14"/>
      <c r="O294" s="14"/>
    </row>
    <row r="295" spans="1:15">
      <c r="A295" s="38"/>
      <c r="B295" s="18"/>
      <c r="C295" s="34" t="s">
        <v>479</v>
      </c>
      <c r="D295" s="22" t="s">
        <v>480</v>
      </c>
      <c r="E295" s="73">
        <v>9.0330980865758388</v>
      </c>
      <c r="F295" s="57">
        <v>9574</v>
      </c>
      <c r="G295" s="14"/>
      <c r="H295" s="14"/>
      <c r="I295" s="14"/>
      <c r="J295" s="14"/>
      <c r="K295" s="14"/>
      <c r="L295" s="14"/>
      <c r="M295" s="14"/>
      <c r="N295" s="14"/>
      <c r="O295" s="14"/>
    </row>
    <row r="296" spans="1:15">
      <c r="A296" s="38"/>
      <c r="B296" s="18"/>
      <c r="C296" s="34" t="s">
        <v>481</v>
      </c>
      <c r="D296" s="22" t="s">
        <v>255</v>
      </c>
      <c r="E296" s="73">
        <v>8.8066573574366913</v>
      </c>
      <c r="F296" s="57">
        <v>9334</v>
      </c>
      <c r="G296" s="14"/>
      <c r="H296" s="14"/>
      <c r="I296" s="14"/>
      <c r="J296" s="14"/>
      <c r="K296" s="14"/>
      <c r="L296" s="14"/>
      <c r="M296" s="14"/>
      <c r="N296" s="14"/>
      <c r="O296" s="14"/>
    </row>
    <row r="297" spans="1:15">
      <c r="A297" s="14"/>
      <c r="B297" s="18"/>
      <c r="C297" s="34" t="s">
        <v>482</v>
      </c>
      <c r="D297" s="22" t="s">
        <v>264</v>
      </c>
      <c r="E297" s="73">
        <v>3.4135939917726534</v>
      </c>
      <c r="F297" s="57">
        <v>3618</v>
      </c>
      <c r="G297" s="14"/>
      <c r="H297" s="14"/>
      <c r="I297" s="14"/>
      <c r="J297" s="14"/>
      <c r="K297" s="14"/>
      <c r="L297" s="14"/>
      <c r="M297" s="14"/>
      <c r="N297" s="14"/>
      <c r="O297" s="14"/>
    </row>
    <row r="298" spans="1:15">
      <c r="A298" s="14"/>
      <c r="B298" s="18"/>
      <c r="D298" s="22"/>
      <c r="E298" s="73"/>
      <c r="F298" s="14"/>
      <c r="G298" s="14"/>
      <c r="H298" s="14"/>
      <c r="I298" s="14"/>
      <c r="J298" s="14"/>
      <c r="K298" s="14"/>
      <c r="L298" s="14"/>
      <c r="M298" s="14"/>
      <c r="N298" s="14"/>
      <c r="O298" s="14"/>
    </row>
    <row r="299" spans="1:15">
      <c r="A299" s="38">
        <v>43</v>
      </c>
      <c r="B299" s="18" t="s">
        <v>34</v>
      </c>
      <c r="C299" s="34" t="s">
        <v>483</v>
      </c>
      <c r="D299" s="20" t="s">
        <v>84</v>
      </c>
      <c r="E299" s="73"/>
      <c r="F299" s="47" t="s">
        <v>59</v>
      </c>
      <c r="G299" s="47" t="s">
        <v>59</v>
      </c>
      <c r="H299" s="47" t="s">
        <v>59</v>
      </c>
      <c r="I299" s="58"/>
      <c r="J299" s="14">
        <v>16508</v>
      </c>
      <c r="K299" s="14"/>
      <c r="L299" s="14"/>
      <c r="M299" s="14"/>
      <c r="N299" s="14" t="s">
        <v>8</v>
      </c>
      <c r="O299" s="14" t="s">
        <v>484</v>
      </c>
    </row>
    <row r="300" spans="1:15">
      <c r="A300" s="50"/>
      <c r="B300" s="18"/>
      <c r="C300" s="51" t="s">
        <v>485</v>
      </c>
      <c r="D300" s="52" t="s">
        <v>247</v>
      </c>
      <c r="E300" s="72">
        <v>58.032469105888055</v>
      </c>
      <c r="F300" s="54">
        <v>9580</v>
      </c>
      <c r="G300" s="50"/>
      <c r="H300" s="50"/>
      <c r="I300" s="50"/>
      <c r="J300" s="50"/>
      <c r="K300" s="50"/>
      <c r="L300" s="50"/>
      <c r="M300" s="50"/>
      <c r="N300" s="50"/>
      <c r="O300" s="50"/>
    </row>
    <row r="301" spans="1:15">
      <c r="A301" s="38"/>
      <c r="B301" s="18"/>
      <c r="C301" s="34" t="s">
        <v>486</v>
      </c>
      <c r="D301" s="22" t="s">
        <v>470</v>
      </c>
      <c r="E301" s="73">
        <v>30.766900896535013</v>
      </c>
      <c r="F301" s="57">
        <v>5079</v>
      </c>
      <c r="G301" s="14"/>
      <c r="H301" s="14"/>
      <c r="I301" s="14"/>
      <c r="J301" s="14"/>
      <c r="K301" s="14"/>
      <c r="L301" s="14"/>
      <c r="M301" s="14"/>
      <c r="N301" s="14"/>
      <c r="O301" s="14"/>
    </row>
    <row r="302" spans="1:15">
      <c r="A302" s="38"/>
      <c r="B302" s="18"/>
      <c r="C302" s="34" t="s">
        <v>487</v>
      </c>
      <c r="D302" s="22" t="s">
        <v>488</v>
      </c>
      <c r="E302" s="73">
        <v>3.913254179791616</v>
      </c>
      <c r="F302" s="57">
        <v>646</v>
      </c>
      <c r="G302" s="14"/>
      <c r="H302" s="14"/>
      <c r="I302" s="14"/>
      <c r="J302" s="14"/>
      <c r="K302" s="14"/>
      <c r="L302" s="14"/>
      <c r="M302" s="14"/>
      <c r="N302" s="14"/>
      <c r="O302" s="14"/>
    </row>
    <row r="303" spans="1:15">
      <c r="A303" s="38"/>
      <c r="B303" s="18"/>
      <c r="C303" s="34" t="s">
        <v>489</v>
      </c>
      <c r="D303" s="22" t="s">
        <v>268</v>
      </c>
      <c r="E303" s="73">
        <v>2.1989338502544222</v>
      </c>
      <c r="F303" s="57">
        <v>363</v>
      </c>
      <c r="G303" s="14"/>
      <c r="H303" s="14"/>
      <c r="I303" s="14"/>
      <c r="J303" s="14"/>
      <c r="K303" s="14"/>
      <c r="L303" s="14"/>
      <c r="M303" s="14"/>
      <c r="N303" s="14"/>
      <c r="O303" s="14"/>
    </row>
    <row r="304" spans="1:15">
      <c r="A304" s="14"/>
      <c r="B304" s="18"/>
      <c r="C304" s="34" t="s">
        <v>490</v>
      </c>
      <c r="D304" s="22" t="s">
        <v>491</v>
      </c>
      <c r="E304" s="73">
        <v>1.6173976253937485</v>
      </c>
      <c r="F304" s="57">
        <v>267</v>
      </c>
      <c r="G304" s="14"/>
      <c r="H304" s="14"/>
      <c r="I304" s="14"/>
      <c r="J304" s="14"/>
      <c r="K304" s="14"/>
      <c r="L304" s="14"/>
      <c r="M304" s="14"/>
      <c r="N304" s="14"/>
      <c r="O304" s="14"/>
    </row>
    <row r="305" spans="1:15">
      <c r="A305" s="14"/>
      <c r="B305" s="18"/>
      <c r="D305" s="22"/>
      <c r="E305" s="73"/>
      <c r="F305" s="14"/>
      <c r="G305" s="14"/>
      <c r="H305" s="14"/>
      <c r="I305" s="14"/>
      <c r="J305" s="14"/>
      <c r="K305" s="14"/>
      <c r="L305" s="14"/>
      <c r="M305" s="14"/>
      <c r="N305" s="14"/>
      <c r="O305" s="14"/>
    </row>
    <row r="306" spans="1:15">
      <c r="A306" s="38">
        <v>44</v>
      </c>
      <c r="B306" s="18" t="s">
        <v>35</v>
      </c>
      <c r="C306" s="34" t="s">
        <v>492</v>
      </c>
      <c r="D306" s="20" t="s">
        <v>84</v>
      </c>
      <c r="E306" s="73"/>
      <c r="F306" s="47" t="s">
        <v>59</v>
      </c>
      <c r="G306" s="47" t="s">
        <v>59</v>
      </c>
      <c r="H306" s="47" t="s">
        <v>59</v>
      </c>
      <c r="I306" s="58"/>
      <c r="J306" s="14">
        <v>71046</v>
      </c>
      <c r="K306" s="14"/>
      <c r="L306" s="14"/>
      <c r="M306" s="14"/>
      <c r="N306" s="14" t="s">
        <v>8</v>
      </c>
      <c r="O306" s="14" t="s">
        <v>493</v>
      </c>
    </row>
    <row r="307" spans="1:15">
      <c r="A307" s="38"/>
      <c r="B307" s="18"/>
      <c r="C307" s="34" t="s">
        <v>494</v>
      </c>
      <c r="D307" s="22" t="s">
        <v>470</v>
      </c>
      <c r="E307" s="73">
        <v>57.520479689215435</v>
      </c>
      <c r="F307" s="57">
        <v>40866</v>
      </c>
      <c r="G307" s="14"/>
      <c r="H307" s="14"/>
      <c r="I307" s="14"/>
      <c r="J307" s="14"/>
      <c r="K307" s="14"/>
      <c r="L307" s="14"/>
      <c r="M307" s="14"/>
      <c r="N307" s="14"/>
      <c r="O307" s="14"/>
    </row>
    <row r="308" spans="1:15">
      <c r="A308" s="50"/>
      <c r="B308" s="18"/>
      <c r="C308" s="51" t="s">
        <v>495</v>
      </c>
      <c r="D308" s="52" t="s">
        <v>247</v>
      </c>
      <c r="E308" s="72">
        <v>27.822819018663964</v>
      </c>
      <c r="F308" s="54">
        <v>19767</v>
      </c>
      <c r="G308" s="50"/>
      <c r="H308" s="50"/>
      <c r="I308" s="50"/>
      <c r="J308" s="50"/>
      <c r="K308" s="50"/>
      <c r="L308" s="50"/>
      <c r="M308" s="50"/>
      <c r="N308" s="50"/>
      <c r="O308" s="50"/>
    </row>
    <row r="309" spans="1:15">
      <c r="A309" s="38"/>
      <c r="B309" s="18"/>
      <c r="C309" s="34" t="s">
        <v>496</v>
      </c>
      <c r="D309" s="22" t="s">
        <v>497</v>
      </c>
      <c r="E309" s="73">
        <v>1.0570616220476874</v>
      </c>
      <c r="F309" s="57">
        <v>751</v>
      </c>
      <c r="G309" s="14"/>
      <c r="H309" s="14"/>
      <c r="I309" s="14"/>
      <c r="J309" s="14"/>
      <c r="K309" s="14"/>
      <c r="L309" s="14"/>
      <c r="M309" s="14"/>
      <c r="N309" s="14"/>
      <c r="O309" s="14"/>
    </row>
    <row r="310" spans="1:15">
      <c r="A310" s="38"/>
      <c r="B310" s="18"/>
      <c r="C310" s="34" t="s">
        <v>498</v>
      </c>
      <c r="D310" s="22" t="s">
        <v>499</v>
      </c>
      <c r="E310" s="73">
        <v>1.0232806913830477</v>
      </c>
      <c r="F310" s="57">
        <v>727</v>
      </c>
      <c r="G310" s="14"/>
      <c r="H310" s="14"/>
      <c r="I310" s="14"/>
      <c r="J310" s="14"/>
      <c r="K310" s="14"/>
      <c r="L310" s="14"/>
      <c r="M310" s="14"/>
      <c r="N310" s="14"/>
      <c r="O310" s="14"/>
    </row>
    <row r="311" spans="1:15">
      <c r="A311" s="14"/>
      <c r="B311" s="18"/>
      <c r="C311" s="34" t="s">
        <v>500</v>
      </c>
      <c r="D311" s="22" t="s">
        <v>501</v>
      </c>
      <c r="E311" s="73">
        <v>0.51938180896883712</v>
      </c>
      <c r="F311" s="57">
        <v>369</v>
      </c>
      <c r="G311" s="14"/>
      <c r="H311" s="14"/>
      <c r="I311" s="14"/>
      <c r="J311" s="14"/>
      <c r="K311" s="14"/>
      <c r="L311" s="14"/>
      <c r="M311" s="14"/>
      <c r="N311" s="14"/>
      <c r="O311" s="14"/>
    </row>
    <row r="312" spans="1:15">
      <c r="A312" s="14"/>
      <c r="B312" s="18"/>
      <c r="C312" s="74"/>
      <c r="D312" s="22"/>
      <c r="E312" s="73"/>
      <c r="F312" s="14"/>
      <c r="G312" s="14"/>
      <c r="H312" s="14"/>
      <c r="I312" s="14"/>
      <c r="J312" s="14"/>
      <c r="K312" s="14"/>
      <c r="L312" s="14"/>
      <c r="M312" s="14"/>
      <c r="N312" s="14"/>
      <c r="O312" s="14"/>
    </row>
    <row r="313" spans="1:15">
      <c r="A313" s="38">
        <v>45</v>
      </c>
      <c r="B313" s="18" t="s">
        <v>36</v>
      </c>
      <c r="C313" s="34" t="s">
        <v>502</v>
      </c>
      <c r="D313" s="20" t="s">
        <v>84</v>
      </c>
      <c r="E313" s="73"/>
      <c r="F313" s="47" t="s">
        <v>59</v>
      </c>
      <c r="G313" s="47" t="s">
        <v>59</v>
      </c>
      <c r="H313" s="47" t="s">
        <v>59</v>
      </c>
      <c r="I313" s="58"/>
      <c r="J313" s="14">
        <v>98721</v>
      </c>
      <c r="K313" s="14"/>
      <c r="L313" s="14"/>
      <c r="M313" s="14"/>
      <c r="N313" s="14" t="s">
        <v>8</v>
      </c>
      <c r="O313" s="14" t="s">
        <v>503</v>
      </c>
    </row>
    <row r="314" spans="1:15">
      <c r="A314" s="50"/>
      <c r="B314" s="18"/>
      <c r="C314" s="51" t="s">
        <v>504</v>
      </c>
      <c r="D314" s="52" t="s">
        <v>247</v>
      </c>
      <c r="E314" s="72">
        <v>75.547249318787294</v>
      </c>
      <c r="F314" s="54">
        <v>74581</v>
      </c>
      <c r="G314" s="50"/>
      <c r="H314" s="50"/>
      <c r="I314" s="50"/>
      <c r="J314" s="50"/>
      <c r="K314" s="50"/>
      <c r="L314" s="50"/>
      <c r="M314" s="50"/>
      <c r="N314" s="50"/>
      <c r="O314" s="50"/>
    </row>
    <row r="315" spans="1:15">
      <c r="A315" s="38"/>
      <c r="B315" s="18"/>
      <c r="C315" s="34" t="s">
        <v>505</v>
      </c>
      <c r="D315" s="22" t="s">
        <v>470</v>
      </c>
      <c r="E315" s="73">
        <v>15.803121929478024</v>
      </c>
      <c r="F315" s="57">
        <v>15601</v>
      </c>
      <c r="G315" s="14"/>
      <c r="H315" s="14"/>
      <c r="I315" s="14"/>
      <c r="J315" s="14"/>
      <c r="K315" s="14"/>
      <c r="L315" s="14"/>
      <c r="M315" s="14"/>
      <c r="N315" s="14"/>
      <c r="O315" s="14"/>
    </row>
    <row r="316" spans="1:15">
      <c r="A316" s="38"/>
      <c r="B316" s="18"/>
      <c r="C316" s="34" t="s">
        <v>506</v>
      </c>
      <c r="D316" s="22" t="s">
        <v>268</v>
      </c>
      <c r="E316" s="73">
        <v>1.2114950213227176</v>
      </c>
      <c r="F316" s="57">
        <v>1196</v>
      </c>
      <c r="G316" s="14"/>
      <c r="H316" s="14"/>
      <c r="I316" s="14"/>
      <c r="J316" s="14"/>
      <c r="K316" s="14"/>
      <c r="L316" s="14"/>
      <c r="M316" s="14"/>
      <c r="N316" s="14"/>
      <c r="O316" s="14"/>
    </row>
    <row r="317" spans="1:15">
      <c r="A317" s="38"/>
      <c r="B317" s="18"/>
      <c r="C317" s="34" t="s">
        <v>507</v>
      </c>
      <c r="D317" s="22" t="s">
        <v>508</v>
      </c>
      <c r="E317" s="73">
        <v>0.52774992149593303</v>
      </c>
      <c r="F317" s="57">
        <v>521</v>
      </c>
      <c r="G317" s="14"/>
      <c r="H317" s="14"/>
      <c r="I317" s="14"/>
      <c r="J317" s="14"/>
      <c r="K317" s="14"/>
      <c r="L317" s="14"/>
      <c r="M317" s="14"/>
      <c r="N317" s="14"/>
      <c r="O317" s="14"/>
    </row>
    <row r="318" spans="1:15">
      <c r="A318" s="14"/>
      <c r="B318" s="18"/>
      <c r="C318" s="34" t="s">
        <v>509</v>
      </c>
      <c r="D318" s="22" t="s">
        <v>255</v>
      </c>
      <c r="E318" s="73">
        <v>0.50343898461320291</v>
      </c>
      <c r="F318" s="57">
        <v>497</v>
      </c>
      <c r="G318" s="14"/>
      <c r="H318" s="14"/>
      <c r="I318" s="14"/>
      <c r="J318" s="14"/>
      <c r="K318" s="14"/>
      <c r="L318" s="14"/>
      <c r="M318" s="14"/>
      <c r="N318" s="14"/>
      <c r="O318" s="14"/>
    </row>
    <row r="319" spans="1:15">
      <c r="A319" s="14"/>
      <c r="B319" s="18"/>
      <c r="D319" s="22"/>
      <c r="E319" s="73"/>
      <c r="F319" s="14"/>
      <c r="G319" s="14"/>
      <c r="H319" s="14"/>
      <c r="I319" s="14"/>
      <c r="J319" s="14"/>
      <c r="K319" s="14"/>
      <c r="L319" s="14"/>
      <c r="M319" s="14"/>
      <c r="N319" s="14"/>
      <c r="O319" s="14"/>
    </row>
    <row r="320" spans="1:15">
      <c r="A320" s="38">
        <v>46</v>
      </c>
      <c r="B320" s="18" t="s">
        <v>37</v>
      </c>
      <c r="C320" s="34" t="s">
        <v>510</v>
      </c>
      <c r="D320" s="20" t="s">
        <v>84</v>
      </c>
      <c r="E320" s="73"/>
      <c r="F320" s="47" t="s">
        <v>59</v>
      </c>
      <c r="G320" s="47" t="s">
        <v>59</v>
      </c>
      <c r="H320" s="47" t="s">
        <v>59</v>
      </c>
      <c r="I320" s="58"/>
      <c r="J320" s="14">
        <v>90058</v>
      </c>
      <c r="K320" s="14"/>
      <c r="L320" s="14"/>
      <c r="M320" s="14"/>
      <c r="N320" s="14" t="s">
        <v>8</v>
      </c>
      <c r="O320" s="14" t="s">
        <v>511</v>
      </c>
    </row>
    <row r="321" spans="1:15">
      <c r="A321" s="50"/>
      <c r="B321" s="18"/>
      <c r="C321" s="51" t="s">
        <v>512</v>
      </c>
      <c r="D321" s="52" t="s">
        <v>247</v>
      </c>
      <c r="E321" s="72">
        <v>78.765906415865331</v>
      </c>
      <c r="F321" s="54">
        <v>70935</v>
      </c>
      <c r="G321" s="50"/>
      <c r="H321" s="50"/>
      <c r="I321" s="50"/>
      <c r="J321" s="50"/>
      <c r="K321" s="50"/>
      <c r="L321" s="50"/>
      <c r="M321" s="50"/>
      <c r="N321" s="50"/>
      <c r="O321" s="50"/>
    </row>
    <row r="322" spans="1:15">
      <c r="A322" s="38"/>
      <c r="B322" s="18"/>
      <c r="C322" s="34" t="s">
        <v>513</v>
      </c>
      <c r="D322" s="22" t="s">
        <v>470</v>
      </c>
      <c r="E322" s="73">
        <v>5.9961358235803592</v>
      </c>
      <c r="F322" s="57">
        <v>5400</v>
      </c>
      <c r="G322" s="14"/>
      <c r="H322" s="14"/>
      <c r="I322" s="14"/>
      <c r="J322" s="14"/>
      <c r="K322" s="14"/>
      <c r="L322" s="14"/>
      <c r="M322" s="14"/>
      <c r="N322" s="14"/>
      <c r="O322" s="14"/>
    </row>
    <row r="323" spans="1:15">
      <c r="A323" s="38"/>
      <c r="B323" s="18"/>
      <c r="C323" s="34" t="s">
        <v>514</v>
      </c>
      <c r="D323" s="22" t="s">
        <v>515</v>
      </c>
      <c r="E323" s="73">
        <v>1.0748628661529236</v>
      </c>
      <c r="F323" s="57">
        <v>968</v>
      </c>
      <c r="G323" s="14"/>
      <c r="H323" s="14"/>
      <c r="I323" s="14"/>
      <c r="J323" s="14"/>
      <c r="K323" s="14"/>
      <c r="L323" s="14"/>
      <c r="M323" s="14"/>
      <c r="N323" s="14"/>
      <c r="O323" s="14"/>
    </row>
    <row r="324" spans="1:15">
      <c r="A324" s="38"/>
      <c r="B324" s="18"/>
      <c r="C324" s="34" t="s">
        <v>516</v>
      </c>
      <c r="D324" s="22" t="s">
        <v>253</v>
      </c>
      <c r="E324" s="73">
        <v>0.89942037353705395</v>
      </c>
      <c r="F324" s="57">
        <v>810</v>
      </c>
      <c r="G324" s="14"/>
      <c r="H324" s="14"/>
      <c r="I324" s="14"/>
      <c r="J324" s="14"/>
      <c r="K324" s="14"/>
      <c r="L324" s="14"/>
      <c r="M324" s="14"/>
      <c r="N324" s="14"/>
      <c r="O324" s="14"/>
    </row>
    <row r="325" spans="1:15">
      <c r="A325" s="38"/>
      <c r="B325" s="18"/>
      <c r="C325" s="34" t="s">
        <v>517</v>
      </c>
      <c r="D325" s="22" t="s">
        <v>518</v>
      </c>
      <c r="E325" s="73">
        <v>0.73619223167292192</v>
      </c>
      <c r="F325" s="57">
        <v>663</v>
      </c>
      <c r="G325" s="14"/>
      <c r="H325" s="14"/>
      <c r="I325" s="14"/>
      <c r="J325" s="14"/>
      <c r="K325" s="14"/>
      <c r="L325" s="14"/>
      <c r="M325" s="14"/>
      <c r="N325" s="14"/>
      <c r="O325" s="14"/>
    </row>
    <row r="326" spans="1:15">
      <c r="A326" s="14"/>
      <c r="B326" s="18"/>
      <c r="D326" s="22"/>
      <c r="E326" s="73"/>
      <c r="F326" s="14"/>
      <c r="G326" s="14"/>
      <c r="H326" s="14"/>
      <c r="I326" s="14"/>
      <c r="J326" s="14"/>
      <c r="K326" s="14"/>
      <c r="L326" s="14"/>
      <c r="M326" s="14"/>
      <c r="N326" s="14"/>
      <c r="O326" s="14"/>
    </row>
    <row r="327" spans="1:15">
      <c r="A327" s="38">
        <v>47</v>
      </c>
      <c r="B327" s="18" t="s">
        <v>38</v>
      </c>
      <c r="C327" s="34" t="s">
        <v>519</v>
      </c>
      <c r="D327" s="20" t="s">
        <v>84</v>
      </c>
      <c r="E327" s="73"/>
      <c r="F327" s="47" t="s">
        <v>59</v>
      </c>
      <c r="G327" s="47" t="s">
        <v>59</v>
      </c>
      <c r="H327" s="47" t="s">
        <v>59</v>
      </c>
      <c r="I327" s="58"/>
      <c r="J327" s="14">
        <v>40163</v>
      </c>
      <c r="K327" s="14"/>
      <c r="L327" s="14"/>
      <c r="M327" s="14"/>
      <c r="N327" s="14" t="s">
        <v>8</v>
      </c>
      <c r="O327" s="14" t="s">
        <v>520</v>
      </c>
    </row>
    <row r="328" spans="1:15">
      <c r="A328" s="50"/>
      <c r="B328" s="18"/>
      <c r="C328" s="51" t="s">
        <v>521</v>
      </c>
      <c r="D328" s="52" t="s">
        <v>247</v>
      </c>
      <c r="E328" s="72">
        <v>55.944526056320491</v>
      </c>
      <c r="F328" s="54">
        <v>22469</v>
      </c>
      <c r="G328" s="50"/>
      <c r="H328" s="50"/>
      <c r="I328" s="50"/>
      <c r="J328" s="50"/>
      <c r="K328" s="50"/>
      <c r="L328" s="50"/>
      <c r="M328" s="50"/>
      <c r="N328" s="50"/>
      <c r="O328" s="50"/>
    </row>
    <row r="329" spans="1:15">
      <c r="A329" s="38"/>
      <c r="B329" s="18"/>
      <c r="C329" s="34" t="s">
        <v>522</v>
      </c>
      <c r="D329" s="22" t="s">
        <v>470</v>
      </c>
      <c r="E329" s="73">
        <v>19.069790603291587</v>
      </c>
      <c r="F329" s="57">
        <v>7659</v>
      </c>
      <c r="G329" s="14"/>
      <c r="H329" s="14"/>
      <c r="I329" s="14"/>
      <c r="J329" s="14"/>
      <c r="K329" s="14"/>
      <c r="L329" s="14"/>
      <c r="M329" s="14"/>
      <c r="N329" s="14"/>
      <c r="O329" s="14"/>
    </row>
    <row r="330" spans="1:15">
      <c r="A330" s="38"/>
      <c r="B330" s="18"/>
      <c r="C330" s="34" t="s">
        <v>523</v>
      </c>
      <c r="D330" s="22" t="s">
        <v>488</v>
      </c>
      <c r="E330" s="73">
        <v>1.063167592062346</v>
      </c>
      <c r="F330" s="57">
        <v>427</v>
      </c>
      <c r="G330" s="14"/>
      <c r="H330" s="14"/>
      <c r="I330" s="14"/>
      <c r="J330" s="14"/>
      <c r="K330" s="14"/>
      <c r="L330" s="14"/>
      <c r="M330" s="14"/>
      <c r="N330" s="14"/>
      <c r="O330" s="14"/>
    </row>
    <row r="331" spans="1:15">
      <c r="A331" s="38"/>
      <c r="B331" s="18"/>
      <c r="C331" s="34" t="s">
        <v>524</v>
      </c>
      <c r="D331" s="22" t="s">
        <v>525</v>
      </c>
      <c r="E331" s="73">
        <v>0.71707790752682821</v>
      </c>
      <c r="F331" s="57">
        <v>288</v>
      </c>
      <c r="G331" s="14"/>
      <c r="H331" s="14"/>
      <c r="I331" s="14"/>
      <c r="J331" s="14"/>
      <c r="K331" s="14"/>
      <c r="L331" s="14"/>
      <c r="M331" s="14"/>
      <c r="N331" s="14"/>
      <c r="O331" s="14"/>
    </row>
    <row r="332" spans="1:15">
      <c r="A332" s="14"/>
      <c r="B332" s="18"/>
      <c r="C332" s="34" t="s">
        <v>526</v>
      </c>
      <c r="D332" s="22" t="s">
        <v>268</v>
      </c>
      <c r="E332" s="73">
        <v>0.69964893060777333</v>
      </c>
      <c r="F332" s="57">
        <v>281</v>
      </c>
      <c r="G332" s="14"/>
      <c r="H332" s="14"/>
      <c r="I332" s="14"/>
      <c r="J332" s="14"/>
      <c r="K332" s="14"/>
      <c r="L332" s="14"/>
      <c r="M332" s="14"/>
      <c r="N332" s="14"/>
      <c r="O332" s="14"/>
    </row>
    <row r="333" spans="1:15">
      <c r="A333" s="14"/>
      <c r="B333" s="18"/>
      <c r="D333" s="22"/>
      <c r="E333" s="73"/>
      <c r="F333" s="14"/>
      <c r="G333" s="14"/>
      <c r="H333" s="14"/>
      <c r="I333" s="14"/>
      <c r="J333" s="14"/>
      <c r="K333" s="14"/>
      <c r="L333" s="14"/>
      <c r="M333" s="14"/>
      <c r="N333" s="14"/>
      <c r="O333" s="14"/>
    </row>
    <row r="334" spans="1:15">
      <c r="A334" s="38">
        <v>48</v>
      </c>
      <c r="B334" s="18" t="s">
        <v>39</v>
      </c>
      <c r="C334" s="34" t="s">
        <v>527</v>
      </c>
      <c r="D334" s="20" t="s">
        <v>84</v>
      </c>
      <c r="E334" s="73"/>
      <c r="F334" s="47" t="s">
        <v>59</v>
      </c>
      <c r="G334" s="47" t="s">
        <v>59</v>
      </c>
      <c r="H334" s="47" t="s">
        <v>59</v>
      </c>
      <c r="I334" s="58"/>
      <c r="J334" s="14">
        <v>121171</v>
      </c>
      <c r="K334" s="14"/>
      <c r="L334" s="14"/>
      <c r="M334" s="14"/>
      <c r="N334" s="14" t="s">
        <v>8</v>
      </c>
      <c r="O334" s="14" t="s">
        <v>528</v>
      </c>
    </row>
    <row r="335" spans="1:15">
      <c r="A335" s="38"/>
      <c r="B335" s="18"/>
      <c r="C335" s="34" t="s">
        <v>529</v>
      </c>
      <c r="D335" s="22" t="s">
        <v>470</v>
      </c>
      <c r="E335" s="73">
        <v>54.036031723762285</v>
      </c>
      <c r="F335" s="57">
        <v>65476</v>
      </c>
      <c r="G335" s="14"/>
      <c r="H335" s="14"/>
      <c r="I335" s="14"/>
      <c r="J335" s="14"/>
      <c r="K335" s="14"/>
      <c r="L335" s="14"/>
      <c r="M335" s="14"/>
      <c r="N335" s="14"/>
      <c r="O335" s="14"/>
    </row>
    <row r="336" spans="1:15">
      <c r="A336" s="50"/>
      <c r="B336" s="18"/>
      <c r="C336" s="51" t="s">
        <v>530</v>
      </c>
      <c r="D336" s="52" t="s">
        <v>247</v>
      </c>
      <c r="E336" s="72">
        <v>34.084063018378984</v>
      </c>
      <c r="F336" s="54">
        <v>41300</v>
      </c>
      <c r="G336" s="50"/>
      <c r="H336" s="50"/>
      <c r="I336" s="50"/>
      <c r="J336" s="50"/>
      <c r="K336" s="50"/>
      <c r="L336" s="50"/>
      <c r="M336" s="50"/>
      <c r="N336" s="50"/>
      <c r="O336" s="50"/>
    </row>
    <row r="337" spans="1:15">
      <c r="A337" s="38"/>
      <c r="B337" s="18"/>
      <c r="C337" s="34" t="s">
        <v>531</v>
      </c>
      <c r="D337" s="22" t="s">
        <v>268</v>
      </c>
      <c r="E337" s="73">
        <v>1.1100015680319548</v>
      </c>
      <c r="F337" s="57">
        <v>1345</v>
      </c>
      <c r="G337" s="14"/>
      <c r="H337" s="14"/>
      <c r="I337" s="14"/>
      <c r="J337" s="14"/>
      <c r="K337" s="14"/>
      <c r="L337" s="14"/>
      <c r="M337" s="14"/>
      <c r="N337" s="14"/>
      <c r="O337" s="14"/>
    </row>
    <row r="338" spans="1:15">
      <c r="A338" s="38"/>
      <c r="B338" s="18"/>
      <c r="C338" s="34" t="s">
        <v>532</v>
      </c>
      <c r="D338" s="22" t="s">
        <v>533</v>
      </c>
      <c r="E338" s="73">
        <v>0.52322750493104786</v>
      </c>
      <c r="F338" s="57">
        <v>634</v>
      </c>
      <c r="G338" s="14"/>
      <c r="H338" s="14"/>
      <c r="I338" s="14"/>
      <c r="J338" s="14"/>
      <c r="K338" s="14"/>
      <c r="L338" s="14"/>
      <c r="M338" s="14"/>
      <c r="N338" s="14"/>
      <c r="O338" s="14"/>
    </row>
    <row r="339" spans="1:15">
      <c r="A339" s="14"/>
      <c r="B339" s="18"/>
      <c r="C339" s="34" t="s">
        <v>534</v>
      </c>
      <c r="D339" s="22" t="s">
        <v>535</v>
      </c>
      <c r="E339" s="73">
        <v>0.4902163058817704</v>
      </c>
      <c r="F339" s="57">
        <v>594</v>
      </c>
      <c r="G339" s="14"/>
      <c r="H339" s="14"/>
      <c r="I339" s="14"/>
      <c r="J339" s="14"/>
      <c r="K339" s="14"/>
      <c r="L339" s="14"/>
      <c r="M339" s="14"/>
      <c r="N339" s="14"/>
      <c r="O339" s="14"/>
    </row>
    <row r="340" spans="1:15">
      <c r="A340" s="14"/>
      <c r="B340" s="18"/>
      <c r="D340" s="22"/>
      <c r="E340" s="73"/>
      <c r="F340" s="14"/>
      <c r="G340" s="14"/>
      <c r="H340" s="14"/>
      <c r="I340" s="14"/>
      <c r="J340" s="14"/>
      <c r="K340" s="14"/>
      <c r="L340" s="14"/>
      <c r="M340" s="14"/>
      <c r="N340" s="14"/>
      <c r="O340" s="14"/>
    </row>
    <row r="341" spans="1:15">
      <c r="A341" s="38">
        <v>49</v>
      </c>
      <c r="B341" s="18" t="s">
        <v>40</v>
      </c>
      <c r="C341" s="34" t="s">
        <v>536</v>
      </c>
      <c r="D341" s="20" t="s">
        <v>84</v>
      </c>
      <c r="E341" s="73"/>
      <c r="F341" s="47" t="s">
        <v>59</v>
      </c>
      <c r="G341" s="47" t="s">
        <v>59</v>
      </c>
      <c r="H341" s="47" t="s">
        <v>59</v>
      </c>
      <c r="I341" s="58"/>
      <c r="J341" s="14">
        <v>118990</v>
      </c>
      <c r="K341" s="14"/>
      <c r="L341" s="14"/>
      <c r="M341" s="14"/>
      <c r="N341" s="14" t="s">
        <v>8</v>
      </c>
      <c r="O341" s="14" t="s">
        <v>493</v>
      </c>
    </row>
    <row r="342" spans="1:15">
      <c r="A342" s="50"/>
      <c r="B342" s="18"/>
      <c r="C342" s="51" t="s">
        <v>537</v>
      </c>
      <c r="D342" s="52" t="s">
        <v>247</v>
      </c>
      <c r="E342" s="72">
        <v>73.636440036977902</v>
      </c>
      <c r="F342" s="54">
        <v>87620</v>
      </c>
      <c r="G342" s="50"/>
      <c r="H342" s="50"/>
      <c r="I342" s="50"/>
      <c r="J342" s="50"/>
      <c r="K342" s="50"/>
      <c r="L342" s="50"/>
      <c r="M342" s="50"/>
      <c r="N342" s="50"/>
      <c r="O342" s="50"/>
    </row>
    <row r="343" spans="1:15">
      <c r="A343" s="38"/>
      <c r="B343" s="18"/>
      <c r="C343" s="34" t="s">
        <v>538</v>
      </c>
      <c r="D343" s="22" t="s">
        <v>470</v>
      </c>
      <c r="E343" s="73">
        <v>14.338179678964618</v>
      </c>
      <c r="F343" s="57">
        <v>17061</v>
      </c>
      <c r="G343" s="14"/>
      <c r="H343" s="14"/>
      <c r="I343" s="14"/>
      <c r="J343" s="14"/>
      <c r="K343" s="14"/>
      <c r="L343" s="14"/>
      <c r="M343" s="14"/>
      <c r="N343" s="14"/>
      <c r="O343" s="14"/>
    </row>
    <row r="344" spans="1:15">
      <c r="A344" s="38"/>
      <c r="B344" s="18"/>
      <c r="C344" s="34" t="s">
        <v>539</v>
      </c>
      <c r="D344" s="22" t="s">
        <v>268</v>
      </c>
      <c r="E344" s="73">
        <v>1.4110429447852761</v>
      </c>
      <c r="F344" s="57">
        <v>1679</v>
      </c>
      <c r="G344" s="14"/>
      <c r="H344" s="14"/>
      <c r="I344" s="14"/>
      <c r="J344" s="14"/>
      <c r="K344" s="14"/>
      <c r="L344" s="14"/>
      <c r="M344" s="14"/>
      <c r="N344" s="14"/>
      <c r="O344" s="14"/>
    </row>
    <row r="345" spans="1:15">
      <c r="A345" s="38"/>
      <c r="B345" s="18"/>
      <c r="C345" s="34" t="s">
        <v>540</v>
      </c>
      <c r="D345" s="22" t="s">
        <v>255</v>
      </c>
      <c r="E345" s="73">
        <v>0.68997394739053697</v>
      </c>
      <c r="F345" s="57">
        <v>821</v>
      </c>
      <c r="G345" s="14"/>
      <c r="H345" s="14"/>
      <c r="I345" s="14"/>
      <c r="J345" s="14"/>
      <c r="K345" s="14"/>
      <c r="L345" s="14"/>
      <c r="M345" s="14"/>
      <c r="N345" s="14"/>
      <c r="O345" s="14"/>
    </row>
    <row r="346" spans="1:15">
      <c r="A346" s="14"/>
      <c r="B346" s="18"/>
      <c r="C346" s="34" t="s">
        <v>541</v>
      </c>
      <c r="D346" s="22" t="s">
        <v>497</v>
      </c>
      <c r="E346" s="73">
        <v>0.66812337171190861</v>
      </c>
      <c r="F346" s="57">
        <v>795</v>
      </c>
      <c r="G346" s="14"/>
      <c r="H346" s="14"/>
      <c r="I346" s="14"/>
      <c r="J346" s="14"/>
      <c r="K346" s="14"/>
      <c r="L346" s="14"/>
      <c r="M346" s="14"/>
      <c r="N346" s="14"/>
      <c r="O346" s="14"/>
    </row>
    <row r="347" spans="1:15">
      <c r="A347" s="14"/>
      <c r="B347" s="18"/>
      <c r="D347" s="22"/>
      <c r="E347" s="73"/>
      <c r="F347" s="14"/>
      <c r="G347" s="14"/>
      <c r="H347" s="14"/>
      <c r="I347" s="14"/>
      <c r="J347" s="14"/>
      <c r="K347" s="14"/>
      <c r="L347" s="14"/>
      <c r="M347" s="14"/>
      <c r="N347" s="14"/>
      <c r="O347" s="14"/>
    </row>
    <row r="348" spans="1:15">
      <c r="A348" s="38">
        <v>50</v>
      </c>
      <c r="B348" s="18" t="s">
        <v>41</v>
      </c>
      <c r="C348" s="34" t="s">
        <v>542</v>
      </c>
      <c r="D348" s="20" t="s">
        <v>84</v>
      </c>
      <c r="E348" s="73"/>
      <c r="F348" s="47" t="s">
        <v>59</v>
      </c>
      <c r="G348" s="47" t="s">
        <v>59</v>
      </c>
      <c r="H348" s="47" t="s">
        <v>59</v>
      </c>
      <c r="I348" s="58"/>
      <c r="J348" s="14">
        <v>33610</v>
      </c>
      <c r="K348" s="14"/>
      <c r="L348" s="14"/>
      <c r="M348" s="14"/>
      <c r="N348" s="14" t="s">
        <v>8</v>
      </c>
      <c r="O348" s="14" t="s">
        <v>543</v>
      </c>
    </row>
    <row r="349" spans="1:15">
      <c r="A349" s="50"/>
      <c r="B349" s="18"/>
      <c r="C349" s="51" t="s">
        <v>544</v>
      </c>
      <c r="D349" s="52" t="s">
        <v>247</v>
      </c>
      <c r="E349" s="72">
        <v>58.443915501338886</v>
      </c>
      <c r="F349" s="54">
        <v>19643</v>
      </c>
      <c r="G349" s="50"/>
      <c r="H349" s="50"/>
      <c r="I349" s="50"/>
      <c r="J349" s="50"/>
      <c r="K349" s="50"/>
      <c r="L349" s="50"/>
      <c r="M349" s="50"/>
      <c r="N349" s="50"/>
      <c r="O349" s="50"/>
    </row>
    <row r="350" spans="1:15">
      <c r="A350" s="38"/>
      <c r="B350" s="18"/>
      <c r="C350" s="34" t="s">
        <v>545</v>
      </c>
      <c r="D350" s="22" t="s">
        <v>470</v>
      </c>
      <c r="E350" s="73">
        <v>5.566795596548646</v>
      </c>
      <c r="F350" s="57">
        <v>1871</v>
      </c>
      <c r="G350" s="14"/>
      <c r="H350" s="14"/>
      <c r="I350" s="14"/>
      <c r="J350" s="14"/>
      <c r="K350" s="14"/>
      <c r="L350" s="14"/>
      <c r="M350" s="14"/>
      <c r="N350" s="14"/>
      <c r="O350" s="14"/>
    </row>
    <row r="351" spans="1:15">
      <c r="A351" s="38"/>
      <c r="B351" s="18"/>
      <c r="C351" s="34" t="s">
        <v>546</v>
      </c>
      <c r="D351" s="22" t="s">
        <v>488</v>
      </c>
      <c r="E351" s="73">
        <v>2.7938113656649808</v>
      </c>
      <c r="F351" s="57">
        <v>939</v>
      </c>
      <c r="G351" s="14"/>
      <c r="H351" s="14"/>
      <c r="I351" s="14"/>
      <c r="J351" s="14"/>
      <c r="K351" s="14"/>
      <c r="L351" s="14"/>
      <c r="M351" s="14"/>
      <c r="N351" s="14"/>
      <c r="O351" s="14"/>
    </row>
    <row r="352" spans="1:15">
      <c r="A352" s="38"/>
      <c r="B352" s="18"/>
      <c r="C352" s="34" t="s">
        <v>547</v>
      </c>
      <c r="D352" s="22" t="s">
        <v>470</v>
      </c>
      <c r="E352" s="73">
        <v>2.2999107408509372</v>
      </c>
      <c r="F352" s="57">
        <v>773</v>
      </c>
      <c r="G352" s="14"/>
      <c r="H352" s="14"/>
      <c r="I352" s="14"/>
      <c r="J352" s="14"/>
      <c r="K352" s="14"/>
      <c r="L352" s="14"/>
      <c r="M352" s="14"/>
      <c r="N352" s="14"/>
      <c r="O352" s="14"/>
    </row>
    <row r="353" spans="1:15">
      <c r="A353" s="14"/>
      <c r="B353" s="18"/>
      <c r="C353" s="34" t="s">
        <v>548</v>
      </c>
      <c r="D353" s="22" t="s">
        <v>549</v>
      </c>
      <c r="E353" s="73">
        <v>1.8506396905682831</v>
      </c>
      <c r="F353" s="57">
        <v>622</v>
      </c>
      <c r="G353" s="14"/>
      <c r="H353" s="14"/>
      <c r="I353" s="14"/>
      <c r="J353" s="14"/>
      <c r="K353" s="14"/>
      <c r="L353" s="14"/>
      <c r="M353" s="14"/>
      <c r="N353" s="14"/>
      <c r="O353" s="14"/>
    </row>
    <row r="354" spans="1:15" ht="18">
      <c r="A354" s="14"/>
      <c r="B354" s="18"/>
      <c r="C354" s="75"/>
      <c r="D354" s="76"/>
      <c r="E354" s="45"/>
      <c r="F354" s="14"/>
      <c r="G354" s="14"/>
      <c r="H354" s="14"/>
      <c r="I354" s="14"/>
      <c r="J354" s="14"/>
      <c r="K354" s="14"/>
      <c r="L354" s="14"/>
      <c r="M354" s="14"/>
      <c r="N354" s="14"/>
      <c r="O354" s="14"/>
    </row>
    <row r="355" spans="1:15">
      <c r="A355" s="38">
        <v>51</v>
      </c>
      <c r="B355" s="18" t="s">
        <v>22</v>
      </c>
      <c r="C355" s="32" t="s">
        <v>550</v>
      </c>
      <c r="D355" s="20" t="s">
        <v>84</v>
      </c>
      <c r="E355" s="45"/>
      <c r="F355" s="47" t="s">
        <v>59</v>
      </c>
      <c r="G355" s="47" t="s">
        <v>59</v>
      </c>
      <c r="H355" s="47" t="s">
        <v>59</v>
      </c>
      <c r="I355" s="14"/>
      <c r="J355" s="77">
        <v>11030</v>
      </c>
      <c r="K355" s="14"/>
      <c r="L355" s="14"/>
      <c r="M355" s="14"/>
      <c r="N355" s="14" t="s">
        <v>5</v>
      </c>
      <c r="O355" s="14" t="s">
        <v>551</v>
      </c>
    </row>
    <row r="356" spans="1:15">
      <c r="A356" s="50"/>
      <c r="C356" s="78" t="s">
        <v>552</v>
      </c>
      <c r="D356" s="52" t="s">
        <v>247</v>
      </c>
      <c r="E356" s="53">
        <v>20.380779691749773</v>
      </c>
      <c r="F356" s="79">
        <v>2248</v>
      </c>
      <c r="G356" s="50"/>
      <c r="H356" s="50"/>
      <c r="I356" s="50"/>
      <c r="J356" s="50"/>
      <c r="K356" s="50"/>
      <c r="L356" s="50"/>
      <c r="M356" s="50"/>
      <c r="N356" s="50"/>
      <c r="O356" s="50"/>
    </row>
    <row r="357" spans="1:15">
      <c r="A357" s="14"/>
      <c r="C357" s="32" t="s">
        <v>553</v>
      </c>
      <c r="D357" s="80" t="s">
        <v>470</v>
      </c>
      <c r="E357" s="45">
        <v>19.818676337262012</v>
      </c>
      <c r="F357" s="81">
        <v>2186</v>
      </c>
      <c r="G357" s="14"/>
      <c r="H357" s="14"/>
      <c r="I357" s="14"/>
      <c r="J357" s="14"/>
      <c r="K357" s="14"/>
      <c r="L357" s="14"/>
      <c r="M357" s="14"/>
      <c r="N357" s="14"/>
      <c r="O357" s="14"/>
    </row>
    <row r="358" spans="1:15">
      <c r="A358" s="14"/>
      <c r="C358" s="32" t="s">
        <v>554</v>
      </c>
      <c r="D358" s="80" t="s">
        <v>555</v>
      </c>
      <c r="E358" s="45">
        <v>7.5611967361740708</v>
      </c>
      <c r="F358" s="81">
        <v>834</v>
      </c>
      <c r="G358" s="14"/>
      <c r="H358" s="14"/>
      <c r="I358" s="14"/>
      <c r="J358" s="14"/>
      <c r="K358" s="14"/>
      <c r="L358" s="14"/>
      <c r="M358" s="14"/>
      <c r="N358" s="14"/>
      <c r="O358" s="14"/>
    </row>
    <row r="359" spans="1:15">
      <c r="A359" s="14"/>
      <c r="C359" s="32" t="s">
        <v>556</v>
      </c>
      <c r="D359" s="80" t="s">
        <v>557</v>
      </c>
      <c r="E359" s="45">
        <v>7.3980054397098822</v>
      </c>
      <c r="F359" s="81">
        <v>816</v>
      </c>
      <c r="G359" s="14"/>
      <c r="H359" s="14"/>
      <c r="I359" s="14"/>
      <c r="J359" s="14"/>
      <c r="K359" s="14"/>
      <c r="L359" s="14"/>
      <c r="M359" s="14"/>
      <c r="N359" s="14"/>
      <c r="O359" s="14"/>
    </row>
    <row r="360" spans="1:15">
      <c r="A360" s="14"/>
      <c r="C360" s="32" t="s">
        <v>558</v>
      </c>
      <c r="D360" s="80" t="s">
        <v>559</v>
      </c>
      <c r="E360" s="45">
        <v>5.3218495013599272</v>
      </c>
      <c r="F360" s="81">
        <v>587</v>
      </c>
      <c r="G360" s="14"/>
      <c r="H360" s="14"/>
      <c r="I360" s="14"/>
      <c r="J360" s="14"/>
      <c r="K360" s="14"/>
      <c r="L360" s="14"/>
      <c r="M360" s="14"/>
      <c r="N360" s="14"/>
      <c r="O360" s="14"/>
    </row>
    <row r="361" spans="1:15">
      <c r="A361" s="38"/>
      <c r="F361" s="14"/>
      <c r="G361" s="14"/>
      <c r="H361" s="14"/>
      <c r="I361" s="14"/>
      <c r="J361" s="14"/>
      <c r="K361" s="14"/>
      <c r="L361" s="14"/>
      <c r="M361" s="14"/>
      <c r="N361" s="14"/>
      <c r="O361" s="14"/>
    </row>
    <row r="362" spans="1:15">
      <c r="A362" s="38"/>
      <c r="F362" s="14"/>
      <c r="G362" s="14"/>
      <c r="H362" s="14"/>
      <c r="I362" s="14"/>
      <c r="J362" s="14"/>
      <c r="K362" s="14"/>
      <c r="L362" s="14"/>
      <c r="M362" s="14"/>
      <c r="N362" s="14"/>
      <c r="O362" s="14"/>
    </row>
    <row r="363" spans="1:15">
      <c r="A363" s="38">
        <v>52</v>
      </c>
      <c r="B363" s="18" t="s">
        <v>560</v>
      </c>
      <c r="C363" s="34" t="s">
        <v>561</v>
      </c>
      <c r="D363" s="20" t="s">
        <v>84</v>
      </c>
      <c r="F363" s="14"/>
      <c r="G363" s="14"/>
      <c r="H363" s="14"/>
      <c r="I363" s="14"/>
      <c r="J363" s="14"/>
      <c r="K363" s="14"/>
      <c r="L363" s="14"/>
      <c r="M363" s="14"/>
      <c r="N363" s="14"/>
      <c r="O363" s="14"/>
    </row>
    <row r="364" spans="1:15">
      <c r="A364" s="38"/>
      <c r="C364" s="78" t="s">
        <v>562</v>
      </c>
      <c r="D364" s="52" t="s">
        <v>247</v>
      </c>
      <c r="E364" s="83">
        <f>F364*100/$J$364</f>
        <v>19.983416252072967</v>
      </c>
      <c r="F364" s="84">
        <v>4097</v>
      </c>
      <c r="G364" s="14"/>
      <c r="H364" s="14"/>
      <c r="I364" s="14"/>
      <c r="J364" s="84">
        <v>20502</v>
      </c>
      <c r="K364" s="14"/>
      <c r="L364" s="14"/>
      <c r="M364" s="14"/>
      <c r="N364" s="14" t="s">
        <v>563</v>
      </c>
      <c r="O364" s="14">
        <v>76</v>
      </c>
    </row>
    <row r="365" spans="1:15">
      <c r="A365" s="38"/>
      <c r="C365" s="32" t="s">
        <v>564</v>
      </c>
      <c r="D365" s="80" t="s">
        <v>565</v>
      </c>
      <c r="E365" s="83">
        <f t="shared" ref="E365:E368" si="3">F365*100/$J$364</f>
        <v>12.003706955418984</v>
      </c>
      <c r="F365" s="84">
        <v>2461</v>
      </c>
      <c r="G365" s="14"/>
      <c r="H365" s="14"/>
      <c r="I365" s="14"/>
      <c r="J365" s="14"/>
      <c r="K365" s="14"/>
      <c r="L365" s="14"/>
      <c r="M365" s="14"/>
      <c r="N365" s="14"/>
      <c r="O365" s="14"/>
    </row>
    <row r="366" spans="1:15">
      <c r="A366" s="38"/>
      <c r="C366" s="34" t="s">
        <v>566</v>
      </c>
      <c r="D366" s="80" t="s">
        <v>567</v>
      </c>
      <c r="E366" s="83">
        <f t="shared" si="3"/>
        <v>8.5259974636620814</v>
      </c>
      <c r="F366" s="84">
        <v>1748</v>
      </c>
      <c r="G366" s="14"/>
      <c r="H366" s="14"/>
      <c r="I366" s="14"/>
      <c r="J366" s="14"/>
      <c r="K366" s="14"/>
      <c r="L366" s="14"/>
      <c r="M366" s="14"/>
      <c r="N366" s="14"/>
      <c r="O366" s="14"/>
    </row>
    <row r="367" spans="1:15">
      <c r="A367" s="38"/>
      <c r="C367" s="34" t="s">
        <v>568</v>
      </c>
      <c r="D367" s="33" t="s">
        <v>569</v>
      </c>
      <c r="E367" s="83">
        <f t="shared" si="3"/>
        <v>7.2139303482587067</v>
      </c>
      <c r="F367" s="84">
        <v>1479</v>
      </c>
      <c r="G367" s="14"/>
      <c r="H367" s="14"/>
      <c r="I367" s="14"/>
      <c r="J367" s="14"/>
      <c r="K367" s="14"/>
      <c r="L367" s="14"/>
      <c r="M367" s="14"/>
      <c r="N367" s="14"/>
      <c r="O367" s="14"/>
    </row>
    <row r="368" spans="1:15">
      <c r="A368" s="38"/>
      <c r="C368" s="34" t="s">
        <v>570</v>
      </c>
      <c r="D368" s="33" t="s">
        <v>571</v>
      </c>
      <c r="E368" s="83">
        <f t="shared" si="3"/>
        <v>5.7067603160667248</v>
      </c>
      <c r="F368" s="84">
        <v>1170</v>
      </c>
      <c r="G368" s="14"/>
      <c r="H368" s="14"/>
      <c r="I368" s="14"/>
      <c r="J368" s="14"/>
      <c r="K368" s="14"/>
      <c r="L368" s="14"/>
      <c r="M368" s="14"/>
      <c r="N368" s="14"/>
      <c r="O368" s="14"/>
    </row>
    <row r="369" spans="1:15">
      <c r="A369" s="38"/>
      <c r="E369" s="83"/>
      <c r="F369" s="14"/>
      <c r="G369" s="14"/>
      <c r="H369" s="14"/>
      <c r="I369" s="14"/>
      <c r="J369" s="14"/>
      <c r="K369" s="14"/>
      <c r="L369" s="14"/>
      <c r="M369" s="14"/>
      <c r="N369" s="14"/>
      <c r="O369" s="14"/>
    </row>
    <row r="370" spans="1:15">
      <c r="A370" s="38"/>
      <c r="E370" s="83"/>
      <c r="F370" s="14"/>
      <c r="G370" s="14"/>
      <c r="H370" s="14"/>
      <c r="I370" s="14"/>
      <c r="J370" s="14"/>
      <c r="K370" s="14"/>
      <c r="L370" s="14"/>
      <c r="M370" s="14"/>
      <c r="N370" s="14"/>
      <c r="O370" s="14"/>
    </row>
    <row r="371" spans="1:15">
      <c r="A371" s="38">
        <v>53</v>
      </c>
      <c r="B371" s="1" t="s">
        <v>572</v>
      </c>
      <c r="C371" s="34" t="s">
        <v>573</v>
      </c>
      <c r="D371" s="20" t="s">
        <v>84</v>
      </c>
      <c r="E371" s="83"/>
      <c r="F371" s="14"/>
      <c r="G371" s="14"/>
      <c r="H371" s="14"/>
      <c r="I371" s="14"/>
      <c r="J371" s="14"/>
      <c r="K371" s="14"/>
      <c r="L371" s="14"/>
      <c r="M371" s="14"/>
      <c r="N371" s="14"/>
      <c r="O371" s="14"/>
    </row>
    <row r="372" spans="1:15">
      <c r="A372" s="38"/>
      <c r="C372" s="34" t="s">
        <v>574</v>
      </c>
      <c r="D372" s="33" t="s">
        <v>575</v>
      </c>
      <c r="E372" s="83">
        <f>F372*100/$J$372</f>
        <v>10.135225599143125</v>
      </c>
      <c r="F372" s="84">
        <v>757</v>
      </c>
      <c r="G372" s="14"/>
      <c r="H372" s="14"/>
      <c r="I372" s="14"/>
      <c r="J372" s="3">
        <v>7469</v>
      </c>
      <c r="K372" s="14"/>
      <c r="L372" s="14"/>
      <c r="N372" s="1" t="s">
        <v>5</v>
      </c>
      <c r="O372" s="1">
        <v>48</v>
      </c>
    </row>
    <row r="373" spans="1:15">
      <c r="A373" s="38"/>
      <c r="C373" s="34" t="s">
        <v>576</v>
      </c>
      <c r="D373" s="33" t="s">
        <v>577</v>
      </c>
      <c r="E373" s="83">
        <f t="shared" ref="E373:E376" si="4">F373*100/$J$372</f>
        <v>5.2081938679876822</v>
      </c>
      <c r="F373" s="84">
        <v>389</v>
      </c>
      <c r="G373" s="14"/>
      <c r="H373" s="14"/>
      <c r="I373" s="14"/>
      <c r="J373" s="14"/>
      <c r="K373" s="14"/>
      <c r="L373" s="14"/>
      <c r="M373" s="14"/>
      <c r="N373" s="14"/>
      <c r="O373" s="14"/>
    </row>
    <row r="374" spans="1:15">
      <c r="A374" s="38"/>
      <c r="C374" s="34" t="s">
        <v>578</v>
      </c>
      <c r="D374" s="33" t="s">
        <v>579</v>
      </c>
      <c r="E374" s="83">
        <f t="shared" si="4"/>
        <v>4.1371000133886735</v>
      </c>
      <c r="F374" s="84">
        <v>309</v>
      </c>
      <c r="G374" s="14"/>
      <c r="H374" s="14"/>
      <c r="I374" s="14"/>
      <c r="J374" s="14"/>
      <c r="K374" s="14"/>
      <c r="L374" s="14"/>
      <c r="M374" s="14"/>
      <c r="N374" s="14"/>
      <c r="O374" s="14"/>
    </row>
    <row r="375" spans="1:15">
      <c r="A375" s="38"/>
      <c r="C375" s="34" t="s">
        <v>580</v>
      </c>
      <c r="D375" s="33" t="s">
        <v>581</v>
      </c>
      <c r="E375" s="83">
        <f t="shared" si="4"/>
        <v>3.8023831838264828</v>
      </c>
      <c r="F375" s="84">
        <v>284</v>
      </c>
      <c r="G375" s="14"/>
      <c r="H375" s="14"/>
      <c r="I375" s="14"/>
      <c r="J375" s="14"/>
      <c r="K375" s="14"/>
      <c r="L375" s="14"/>
      <c r="M375" s="14"/>
      <c r="N375" s="14"/>
      <c r="O375" s="14"/>
    </row>
    <row r="376" spans="1:15">
      <c r="A376" s="38"/>
      <c r="C376" s="34" t="s">
        <v>582</v>
      </c>
      <c r="D376" s="33" t="s">
        <v>583</v>
      </c>
      <c r="E376" s="83">
        <f t="shared" si="4"/>
        <v>3.3337796224394163</v>
      </c>
      <c r="F376" s="84">
        <v>249</v>
      </c>
      <c r="G376" s="14"/>
      <c r="H376" s="14"/>
      <c r="I376" s="14"/>
      <c r="J376" s="14"/>
      <c r="K376" s="14"/>
      <c r="L376" s="14"/>
      <c r="M376" s="14"/>
      <c r="N376" s="14"/>
      <c r="O376" s="14"/>
    </row>
    <row r="377" spans="1:15">
      <c r="A377" s="38"/>
      <c r="E377" s="83"/>
      <c r="F377" s="14"/>
      <c r="G377" s="14"/>
      <c r="H377" s="14"/>
      <c r="I377" s="14"/>
      <c r="J377" s="14"/>
      <c r="K377" s="14"/>
      <c r="L377" s="14"/>
      <c r="M377" s="14"/>
      <c r="N377" s="14"/>
      <c r="O377" s="14"/>
    </row>
    <row r="378" spans="1:15">
      <c r="A378" s="38"/>
      <c r="E378" s="83"/>
      <c r="F378" s="14"/>
      <c r="G378" s="14"/>
      <c r="H378" s="14"/>
      <c r="I378" s="14"/>
      <c r="J378" s="14"/>
      <c r="K378" s="14"/>
      <c r="L378" s="14"/>
      <c r="M378" s="14"/>
      <c r="N378" s="14"/>
      <c r="O378" s="14"/>
    </row>
    <row r="379" spans="1:15">
      <c r="A379" s="38">
        <v>54</v>
      </c>
      <c r="B379" s="1" t="s">
        <v>584</v>
      </c>
      <c r="C379" s="34" t="s">
        <v>585</v>
      </c>
      <c r="D379" s="20" t="s">
        <v>84</v>
      </c>
      <c r="E379" s="83"/>
      <c r="F379" s="14"/>
      <c r="G379" s="14"/>
      <c r="H379" s="14"/>
      <c r="I379" s="14"/>
      <c r="J379" s="14"/>
      <c r="K379" s="14"/>
      <c r="L379" s="14"/>
      <c r="M379" s="14"/>
      <c r="N379" s="14"/>
      <c r="O379" s="14"/>
    </row>
    <row r="380" spans="1:15">
      <c r="A380" s="38"/>
      <c r="C380" s="34" t="s">
        <v>586</v>
      </c>
      <c r="D380" s="80" t="s">
        <v>304</v>
      </c>
      <c r="E380" s="83">
        <f>F380*100/$J$380</f>
        <v>31.516671951563481</v>
      </c>
      <c r="F380" s="84">
        <v>179900</v>
      </c>
      <c r="G380" s="14"/>
      <c r="H380" s="14"/>
      <c r="I380" s="14"/>
      <c r="J380" s="84">
        <v>570809</v>
      </c>
      <c r="K380" s="14"/>
      <c r="L380" s="14"/>
      <c r="N380" s="1" t="s">
        <v>5</v>
      </c>
      <c r="O380" s="1">
        <v>49</v>
      </c>
    </row>
    <row r="381" spans="1:15">
      <c r="A381" s="38"/>
      <c r="C381" s="34" t="s">
        <v>587</v>
      </c>
      <c r="D381" s="33" t="s">
        <v>588</v>
      </c>
      <c r="E381" s="83">
        <f t="shared" ref="E381:E384" si="5">F381*100/$J$380</f>
        <v>24.406237462969223</v>
      </c>
      <c r="F381" s="84">
        <v>139313</v>
      </c>
      <c r="G381" s="14"/>
      <c r="H381" s="14"/>
      <c r="I381" s="14"/>
      <c r="J381" s="14"/>
      <c r="K381" s="14"/>
      <c r="L381" s="14"/>
      <c r="M381" s="14"/>
      <c r="N381" s="14"/>
      <c r="O381" s="14"/>
    </row>
    <row r="382" spans="1:15">
      <c r="A382" s="38"/>
      <c r="C382" s="34" t="s">
        <v>589</v>
      </c>
      <c r="D382" s="33" t="s">
        <v>590</v>
      </c>
      <c r="E382" s="83">
        <f t="shared" si="5"/>
        <v>8.0410435014164108</v>
      </c>
      <c r="F382" s="84">
        <v>45899</v>
      </c>
      <c r="G382" s="14"/>
      <c r="H382" s="14"/>
      <c r="I382" s="14"/>
      <c r="J382" s="14"/>
      <c r="K382" s="14"/>
      <c r="L382" s="14"/>
      <c r="M382" s="14"/>
      <c r="N382" s="14"/>
      <c r="O382" s="14"/>
    </row>
    <row r="383" spans="1:15">
      <c r="A383" s="38"/>
      <c r="C383" s="78" t="s">
        <v>591</v>
      </c>
      <c r="D383" s="52" t="s">
        <v>89</v>
      </c>
      <c r="E383" s="83">
        <f t="shared" si="5"/>
        <v>5.5421340588533115</v>
      </c>
      <c r="F383" s="84">
        <v>31635</v>
      </c>
      <c r="G383" s="14"/>
      <c r="H383" s="14"/>
      <c r="I383" s="14"/>
      <c r="J383" s="14"/>
      <c r="K383" s="14"/>
      <c r="L383" s="14"/>
      <c r="M383" s="14"/>
      <c r="N383" s="14"/>
      <c r="O383" s="14"/>
    </row>
    <row r="384" spans="1:15">
      <c r="A384" s="38"/>
      <c r="C384" s="34" t="s">
        <v>592</v>
      </c>
      <c r="D384" s="80" t="s">
        <v>593</v>
      </c>
      <c r="E384" s="83">
        <f t="shared" si="5"/>
        <v>4.1462205396200833</v>
      </c>
      <c r="F384" s="84">
        <v>23667</v>
      </c>
      <c r="G384" s="14"/>
      <c r="H384" s="14"/>
      <c r="I384" s="14"/>
      <c r="J384" s="14"/>
      <c r="K384" s="14"/>
      <c r="L384" s="14"/>
      <c r="M384" s="14"/>
      <c r="N384" s="14"/>
      <c r="O384" s="14"/>
    </row>
    <row r="385" spans="1:15">
      <c r="A385" s="38"/>
      <c r="E385" s="83"/>
      <c r="F385" s="14"/>
      <c r="G385" s="14"/>
      <c r="H385" s="14"/>
      <c r="I385" s="14"/>
      <c r="J385" s="14"/>
      <c r="K385" s="14"/>
      <c r="L385" s="14"/>
      <c r="M385" s="14"/>
      <c r="N385" s="14"/>
      <c r="O385" s="14"/>
    </row>
    <row r="386" spans="1:15">
      <c r="A386" s="38"/>
      <c r="E386" s="83"/>
      <c r="F386" s="14"/>
      <c r="G386" s="14"/>
      <c r="H386" s="14"/>
      <c r="I386" s="14"/>
      <c r="J386" s="14"/>
      <c r="K386" s="14"/>
      <c r="L386" s="14"/>
      <c r="M386" s="14"/>
      <c r="N386" s="14"/>
      <c r="O386" s="14"/>
    </row>
    <row r="387" spans="1:15">
      <c r="A387" s="38">
        <v>55</v>
      </c>
      <c r="B387" s="1" t="s">
        <v>594</v>
      </c>
      <c r="C387" s="34" t="s">
        <v>595</v>
      </c>
      <c r="D387" s="20" t="s">
        <v>84</v>
      </c>
      <c r="E387" s="83"/>
      <c r="F387" s="14"/>
      <c r="G387" s="14"/>
      <c r="H387" s="14"/>
      <c r="I387" s="14"/>
      <c r="J387" s="14"/>
      <c r="K387" s="14"/>
      <c r="L387" s="14"/>
      <c r="M387" s="14"/>
      <c r="N387" s="14"/>
      <c r="O387" s="14"/>
    </row>
    <row r="388" spans="1:15">
      <c r="A388" s="38"/>
      <c r="C388" s="34" t="s">
        <v>596</v>
      </c>
      <c r="D388" s="80" t="s">
        <v>597</v>
      </c>
      <c r="E388" s="83">
        <f>F388*100/$J$388</f>
        <v>26.517397380504839</v>
      </c>
      <c r="F388" s="84">
        <v>70396</v>
      </c>
      <c r="G388" s="14"/>
      <c r="H388" s="14"/>
      <c r="I388" s="14"/>
      <c r="J388" s="84">
        <v>265471</v>
      </c>
      <c r="K388" s="14"/>
      <c r="L388" s="14"/>
      <c r="N388" s="1" t="s">
        <v>5</v>
      </c>
      <c r="O388" s="1">
        <v>52</v>
      </c>
    </row>
    <row r="389" spans="1:15">
      <c r="A389" s="38"/>
      <c r="C389" s="34" t="s">
        <v>598</v>
      </c>
      <c r="D389" s="80" t="s">
        <v>280</v>
      </c>
      <c r="E389" s="83">
        <f t="shared" ref="E389:E392" si="6">F389*100/$J$388</f>
        <v>14.316818032854814</v>
      </c>
      <c r="F389" s="84">
        <v>38007</v>
      </c>
      <c r="G389" s="14"/>
      <c r="H389" s="14"/>
      <c r="I389" s="14"/>
      <c r="J389" s="14"/>
      <c r="K389" s="14"/>
      <c r="L389" s="14"/>
      <c r="M389" s="14"/>
      <c r="N389" s="14"/>
      <c r="O389" s="14"/>
    </row>
    <row r="390" spans="1:15">
      <c r="A390" s="38"/>
      <c r="C390" s="34" t="s">
        <v>599</v>
      </c>
      <c r="D390" s="80" t="s">
        <v>304</v>
      </c>
      <c r="E390" s="85">
        <f t="shared" si="6"/>
        <v>7.5767221278407062</v>
      </c>
      <c r="F390" s="84">
        <v>20114</v>
      </c>
      <c r="G390" s="14"/>
      <c r="H390" s="14"/>
      <c r="I390" s="14"/>
      <c r="J390" s="14"/>
      <c r="K390" s="14"/>
      <c r="L390" s="14"/>
      <c r="M390" s="14"/>
      <c r="N390" s="14"/>
      <c r="O390" s="14"/>
    </row>
    <row r="391" spans="1:15">
      <c r="A391" s="38"/>
      <c r="C391" s="78" t="s">
        <v>600</v>
      </c>
      <c r="D391" s="52" t="s">
        <v>89</v>
      </c>
      <c r="E391" s="85">
        <f t="shared" si="6"/>
        <v>5.4382587928624968</v>
      </c>
      <c r="F391" s="84">
        <v>14437</v>
      </c>
    </row>
    <row r="392" spans="1:15">
      <c r="A392" s="38"/>
      <c r="C392" s="34" t="s">
        <v>601</v>
      </c>
      <c r="D392" s="33" t="s">
        <v>602</v>
      </c>
      <c r="E392" s="85">
        <f t="shared" si="6"/>
        <v>2.7400356347774335</v>
      </c>
      <c r="F392" s="84">
        <v>7274</v>
      </c>
    </row>
    <row r="393" spans="1:15">
      <c r="A393" s="38"/>
      <c r="E393" s="83"/>
    </row>
    <row r="394" spans="1:15">
      <c r="A394" s="38"/>
      <c r="E394" s="83"/>
    </row>
    <row r="395" spans="1:15">
      <c r="A395" s="38">
        <v>56</v>
      </c>
      <c r="B395" s="1" t="s">
        <v>603</v>
      </c>
      <c r="C395" s="32" t="s">
        <v>604</v>
      </c>
      <c r="E395" s="83"/>
      <c r="G395" s="14"/>
      <c r="H395" s="14"/>
      <c r="I395" s="14"/>
      <c r="J395" s="14"/>
      <c r="K395" s="14"/>
      <c r="L395" s="14"/>
      <c r="M395" s="14"/>
      <c r="N395" s="14"/>
      <c r="O395" s="14"/>
    </row>
    <row r="396" spans="1:15">
      <c r="A396" s="38"/>
      <c r="C396" s="32" t="s">
        <v>605</v>
      </c>
      <c r="D396" s="80" t="s">
        <v>280</v>
      </c>
      <c r="E396" s="83">
        <f>F396*100/J396</f>
        <v>43.178608952866618</v>
      </c>
      <c r="F396" s="81">
        <v>129041</v>
      </c>
      <c r="G396" s="14"/>
      <c r="H396" s="14"/>
      <c r="I396" s="14"/>
      <c r="J396" s="14">
        <v>298854</v>
      </c>
      <c r="K396" s="14"/>
      <c r="L396" s="14"/>
      <c r="M396" s="14"/>
      <c r="N396" s="14" t="s">
        <v>162</v>
      </c>
      <c r="O396" s="14" t="s">
        <v>606</v>
      </c>
    </row>
    <row r="397" spans="1:15">
      <c r="A397" s="38"/>
      <c r="C397" s="78" t="s">
        <v>607</v>
      </c>
      <c r="D397" s="33" t="s">
        <v>608</v>
      </c>
      <c r="E397" s="83">
        <f>F397*100/J396</f>
        <v>10.237105743941857</v>
      </c>
      <c r="F397" s="79">
        <v>30594</v>
      </c>
      <c r="G397" s="14"/>
      <c r="H397" s="14"/>
      <c r="I397" s="14"/>
      <c r="J397" s="14"/>
      <c r="K397" s="14"/>
      <c r="L397" s="14"/>
      <c r="M397" s="14"/>
      <c r="N397" s="14"/>
      <c r="O397" s="14"/>
    </row>
    <row r="398" spans="1:15">
      <c r="A398" s="38"/>
      <c r="C398" s="32" t="s">
        <v>609</v>
      </c>
      <c r="D398" s="22" t="s">
        <v>597</v>
      </c>
      <c r="E398" s="83">
        <f>F398*100/J396</f>
        <v>5.2838509774003359</v>
      </c>
      <c r="F398" s="81">
        <v>15791</v>
      </c>
      <c r="G398" s="14"/>
      <c r="H398" s="14"/>
      <c r="I398" s="14"/>
      <c r="J398" s="14"/>
      <c r="K398" s="14"/>
      <c r="L398" s="14"/>
      <c r="M398" s="14"/>
      <c r="N398" s="14"/>
      <c r="O398" s="14"/>
    </row>
    <row r="399" spans="1:15">
      <c r="A399" s="38"/>
      <c r="C399" s="32" t="s">
        <v>610</v>
      </c>
      <c r="D399" s="33" t="s">
        <v>175</v>
      </c>
      <c r="E399" s="83">
        <f>F399*100/J396</f>
        <v>3.1640868116203897</v>
      </c>
      <c r="F399" s="81">
        <v>9456</v>
      </c>
      <c r="G399" s="14"/>
      <c r="H399" s="14"/>
      <c r="I399" s="14"/>
      <c r="J399" s="14"/>
      <c r="K399" s="14"/>
      <c r="L399" s="14"/>
      <c r="M399" s="14"/>
      <c r="N399" s="14"/>
      <c r="O399" s="14"/>
    </row>
    <row r="400" spans="1:15">
      <c r="A400" s="38"/>
      <c r="C400" s="32" t="s">
        <v>611</v>
      </c>
      <c r="D400" s="33" t="s">
        <v>399</v>
      </c>
      <c r="E400" s="83">
        <f>F400*100/J396</f>
        <v>2.7200572854972664</v>
      </c>
      <c r="F400" s="81">
        <v>8129</v>
      </c>
      <c r="G400" s="14"/>
      <c r="H400" s="14"/>
      <c r="I400" s="14"/>
      <c r="J400" s="14"/>
      <c r="K400" s="14"/>
      <c r="L400" s="14"/>
      <c r="M400" s="14"/>
      <c r="N400" s="14"/>
      <c r="O400" s="14"/>
    </row>
    <row r="401" spans="1:15">
      <c r="A401" s="38"/>
      <c r="E401" s="83"/>
      <c r="F401" s="14"/>
      <c r="G401" s="14"/>
      <c r="H401" s="14"/>
      <c r="I401" s="14"/>
      <c r="J401" s="14"/>
      <c r="K401" s="14"/>
      <c r="L401" s="14"/>
      <c r="M401" s="14"/>
      <c r="N401" s="14"/>
      <c r="O401" s="14"/>
    </row>
    <row r="402" spans="1:15" s="32" customFormat="1">
      <c r="A402" s="57">
        <v>57</v>
      </c>
      <c r="B402" s="1" t="s">
        <v>612</v>
      </c>
      <c r="C402" s="32" t="s">
        <v>613</v>
      </c>
      <c r="E402" s="86"/>
    </row>
    <row r="403" spans="1:15">
      <c r="A403" s="38"/>
      <c r="C403" s="78" t="s">
        <v>614</v>
      </c>
      <c r="D403" s="33" t="s">
        <v>608</v>
      </c>
      <c r="E403" s="83">
        <f>F403*100/J403</f>
        <v>54.346001484010394</v>
      </c>
      <c r="F403" s="84">
        <v>402099</v>
      </c>
      <c r="G403" s="14"/>
      <c r="H403" s="14"/>
      <c r="I403" s="14"/>
      <c r="J403" s="14">
        <v>739887</v>
      </c>
      <c r="K403" s="14"/>
      <c r="L403" s="14"/>
      <c r="M403" s="14"/>
      <c r="N403" s="14" t="s">
        <v>162</v>
      </c>
      <c r="O403" s="14" t="s">
        <v>615</v>
      </c>
    </row>
    <row r="404" spans="1:15">
      <c r="A404" s="38"/>
      <c r="C404" s="32" t="s">
        <v>616</v>
      </c>
      <c r="D404" s="22" t="s">
        <v>304</v>
      </c>
      <c r="E404" s="83">
        <f>F404*100/J403</f>
        <v>10.558369048246556</v>
      </c>
      <c r="F404" s="84">
        <v>78120</v>
      </c>
      <c r="G404" s="14"/>
      <c r="H404" s="14"/>
      <c r="I404" s="14"/>
      <c r="J404" s="14"/>
      <c r="K404" s="14"/>
      <c r="L404" s="14"/>
      <c r="M404" s="14"/>
      <c r="N404" s="14"/>
      <c r="O404" s="14"/>
    </row>
    <row r="405" spans="1:15">
      <c r="A405" s="38"/>
      <c r="C405" s="32" t="s">
        <v>617</v>
      </c>
      <c r="D405" s="33" t="s">
        <v>175</v>
      </c>
      <c r="E405" s="83">
        <f>F405*100/J403</f>
        <v>5.6335629629929977</v>
      </c>
      <c r="F405" s="84">
        <v>41682</v>
      </c>
      <c r="G405" s="14"/>
      <c r="H405" s="14"/>
      <c r="I405" s="14"/>
      <c r="J405" s="14"/>
      <c r="K405" s="14"/>
      <c r="L405" s="14"/>
      <c r="M405" s="14"/>
      <c r="N405" s="14"/>
      <c r="O405" s="14"/>
    </row>
    <row r="406" spans="1:15">
      <c r="A406" s="38"/>
      <c r="C406" s="32" t="s">
        <v>618</v>
      </c>
      <c r="D406" s="22" t="s">
        <v>619</v>
      </c>
      <c r="E406" s="83">
        <f>F406*100/J403</f>
        <v>3.9418181425001384</v>
      </c>
      <c r="F406" s="84">
        <v>29165</v>
      </c>
      <c r="G406" s="14"/>
      <c r="H406" s="14"/>
      <c r="I406" s="14"/>
      <c r="J406" s="14"/>
      <c r="K406" s="14"/>
      <c r="L406" s="14"/>
      <c r="M406" s="14"/>
      <c r="N406" s="14"/>
      <c r="O406" s="14"/>
    </row>
    <row r="407" spans="1:15">
      <c r="A407" s="38"/>
      <c r="C407" s="32" t="s">
        <v>620</v>
      </c>
      <c r="D407" s="33" t="s">
        <v>621</v>
      </c>
      <c r="E407" s="83">
        <f>F407*100/J403</f>
        <v>2.9964035048595257</v>
      </c>
      <c r="F407" s="84">
        <v>22170</v>
      </c>
      <c r="G407" s="14"/>
      <c r="H407" s="14"/>
      <c r="I407" s="14"/>
      <c r="J407" s="14"/>
      <c r="K407" s="14"/>
      <c r="L407" s="14"/>
      <c r="M407" s="14"/>
      <c r="N407" s="14"/>
      <c r="O407" s="14"/>
    </row>
    <row r="408" spans="1:15">
      <c r="A408" s="38"/>
      <c r="F408" s="14"/>
      <c r="G408" s="14"/>
      <c r="H408" s="14"/>
      <c r="I408" s="14"/>
      <c r="J408" s="14"/>
      <c r="K408" s="14"/>
      <c r="L408" s="14"/>
      <c r="M408" s="14"/>
      <c r="N408" s="14"/>
      <c r="O408" s="14"/>
    </row>
    <row r="409" spans="1:15">
      <c r="A409" s="38"/>
      <c r="F409" s="14"/>
      <c r="G409" s="14"/>
      <c r="H409" s="14"/>
      <c r="I409" s="14"/>
      <c r="J409" s="14"/>
      <c r="K409" s="14"/>
      <c r="L409" s="14"/>
      <c r="M409" s="14"/>
      <c r="N409" s="14"/>
      <c r="O409" s="14"/>
    </row>
    <row r="410" spans="1:15">
      <c r="A410" s="38">
        <v>58</v>
      </c>
      <c r="B410" s="87" t="s">
        <v>622</v>
      </c>
      <c r="C410" s="40" t="s">
        <v>623</v>
      </c>
      <c r="D410" s="20" t="s">
        <v>84</v>
      </c>
      <c r="E410" s="83"/>
      <c r="F410" s="22" t="s">
        <v>59</v>
      </c>
      <c r="J410" s="22">
        <v>85700</v>
      </c>
      <c r="M410" s="22">
        <f>SUM(J410:L410)</f>
        <v>85700</v>
      </c>
      <c r="N410" s="22" t="s">
        <v>162</v>
      </c>
      <c r="O410" s="22">
        <v>78</v>
      </c>
    </row>
    <row r="411" spans="1:15">
      <c r="A411" s="38"/>
      <c r="B411" s="20"/>
      <c r="C411" s="40" t="s">
        <v>624</v>
      </c>
      <c r="D411" s="33" t="s">
        <v>280</v>
      </c>
      <c r="E411" s="83">
        <f>F411*100/85700</f>
        <v>37.613768961493584</v>
      </c>
      <c r="F411" s="88">
        <v>32235</v>
      </c>
      <c r="I411" s="22">
        <f>SUM(F411:H411)</f>
        <v>32235</v>
      </c>
    </row>
    <row r="412" spans="1:15">
      <c r="A412" s="38"/>
      <c r="B412" s="22"/>
      <c r="C412" s="89" t="s">
        <v>625</v>
      </c>
      <c r="D412" s="28" t="s">
        <v>247</v>
      </c>
      <c r="E412" s="83">
        <f t="shared" ref="E412:E415" si="7">F412*100/85700</f>
        <v>21.243873978996501</v>
      </c>
      <c r="F412" s="88">
        <v>18206</v>
      </c>
      <c r="I412" s="22">
        <f t="shared" ref="I412:I423" si="8">SUM(F412:H412)</f>
        <v>18206</v>
      </c>
    </row>
    <row r="413" spans="1:15">
      <c r="A413" s="38"/>
      <c r="B413" s="22"/>
      <c r="C413" s="40" t="s">
        <v>626</v>
      </c>
      <c r="D413" s="33" t="s">
        <v>627</v>
      </c>
      <c r="E413" s="83">
        <f t="shared" si="7"/>
        <v>7.4317386231038505</v>
      </c>
      <c r="F413" s="88">
        <v>6369</v>
      </c>
      <c r="I413" s="22">
        <f t="shared" si="8"/>
        <v>6369</v>
      </c>
    </row>
    <row r="414" spans="1:15">
      <c r="A414" s="38"/>
      <c r="B414" s="22"/>
      <c r="C414" s="40" t="s">
        <v>628</v>
      </c>
      <c r="D414" s="33" t="s">
        <v>361</v>
      </c>
      <c r="E414" s="83">
        <f t="shared" si="7"/>
        <v>3.4795799299883314</v>
      </c>
      <c r="F414" s="88">
        <v>2982</v>
      </c>
      <c r="I414" s="22">
        <f t="shared" si="8"/>
        <v>2982</v>
      </c>
    </row>
    <row r="415" spans="1:15">
      <c r="A415" s="38"/>
      <c r="B415" s="22"/>
      <c r="C415" s="40" t="s">
        <v>629</v>
      </c>
      <c r="D415" s="33" t="s">
        <v>630</v>
      </c>
      <c r="E415" s="83">
        <f t="shared" si="7"/>
        <v>2.7316219369894981</v>
      </c>
      <c r="F415" s="88">
        <v>2341</v>
      </c>
      <c r="I415" s="22">
        <f t="shared" si="8"/>
        <v>2341</v>
      </c>
    </row>
    <row r="416" spans="1:15">
      <c r="A416" s="38"/>
      <c r="B416" s="22"/>
      <c r="E416" s="83"/>
    </row>
    <row r="417" spans="1:18">
      <c r="A417" s="38"/>
      <c r="B417" s="22"/>
      <c r="C417" s="40"/>
      <c r="E417" s="83"/>
    </row>
    <row r="418" spans="1:18">
      <c r="A418" s="38">
        <v>59</v>
      </c>
      <c r="B418" s="43" t="s">
        <v>631</v>
      </c>
      <c r="C418" s="40" t="s">
        <v>632</v>
      </c>
      <c r="D418" s="20" t="s">
        <v>84</v>
      </c>
      <c r="E418" s="83"/>
      <c r="J418" s="22">
        <v>22992</v>
      </c>
      <c r="M418" s="22">
        <f>SUM(J418:L418)</f>
        <v>22992</v>
      </c>
      <c r="N418" s="22" t="s">
        <v>108</v>
      </c>
      <c r="O418" s="22">
        <v>46</v>
      </c>
    </row>
    <row r="419" spans="1:18">
      <c r="A419" s="38"/>
      <c r="B419" s="20"/>
      <c r="C419" s="40" t="s">
        <v>633</v>
      </c>
      <c r="D419" s="33" t="s">
        <v>634</v>
      </c>
      <c r="E419" s="83">
        <f>F419*100/22992</f>
        <v>13.809151009046625</v>
      </c>
      <c r="F419" s="22">
        <v>3175</v>
      </c>
      <c r="I419" s="22">
        <f t="shared" si="8"/>
        <v>3175</v>
      </c>
    </row>
    <row r="420" spans="1:18">
      <c r="A420" s="38"/>
      <c r="B420" s="22"/>
      <c r="C420" s="40" t="s">
        <v>635</v>
      </c>
      <c r="D420" s="33" t="s">
        <v>636</v>
      </c>
      <c r="E420" s="83">
        <f t="shared" ref="E420:E423" si="9">F420*100/22992</f>
        <v>5.5454070981210855</v>
      </c>
      <c r="F420" s="22">
        <v>1275</v>
      </c>
      <c r="I420" s="22">
        <f t="shared" si="8"/>
        <v>1275</v>
      </c>
    </row>
    <row r="421" spans="1:18">
      <c r="A421" s="38"/>
      <c r="B421" s="22"/>
      <c r="C421" s="40" t="s">
        <v>637</v>
      </c>
      <c r="D421" s="33" t="s">
        <v>638</v>
      </c>
      <c r="E421" s="83">
        <f t="shared" si="9"/>
        <v>4.601600556715379</v>
      </c>
      <c r="F421" s="22">
        <v>1058</v>
      </c>
      <c r="I421" s="22">
        <f t="shared" si="8"/>
        <v>1058</v>
      </c>
    </row>
    <row r="422" spans="1:18">
      <c r="A422" s="38"/>
      <c r="B422" s="22"/>
      <c r="C422" s="40" t="s">
        <v>639</v>
      </c>
      <c r="D422" s="33" t="s">
        <v>640</v>
      </c>
      <c r="E422" s="83">
        <f t="shared" si="9"/>
        <v>4.497216423103688</v>
      </c>
      <c r="F422" s="22">
        <v>1034</v>
      </c>
      <c r="I422" s="22">
        <f t="shared" si="8"/>
        <v>1034</v>
      </c>
    </row>
    <row r="423" spans="1:18">
      <c r="A423" s="38"/>
      <c r="B423" s="22"/>
      <c r="C423" s="40" t="s">
        <v>641</v>
      </c>
      <c r="D423" s="33" t="s">
        <v>642</v>
      </c>
      <c r="E423" s="83">
        <f t="shared" si="9"/>
        <v>3.0010438413361169</v>
      </c>
      <c r="F423" s="22">
        <v>690</v>
      </c>
      <c r="I423" s="22">
        <f t="shared" si="8"/>
        <v>690</v>
      </c>
    </row>
    <row r="424" spans="1:18">
      <c r="A424" s="38"/>
      <c r="F424" s="14"/>
      <c r="G424" s="14"/>
      <c r="H424" s="14"/>
      <c r="I424" s="14"/>
      <c r="J424" s="14"/>
      <c r="K424" s="14"/>
      <c r="L424" s="14"/>
      <c r="M424" s="14"/>
      <c r="N424" s="14"/>
      <c r="O424" s="14"/>
    </row>
    <row r="425" spans="1:18" s="90" customFormat="1">
      <c r="A425" s="92">
        <v>60</v>
      </c>
      <c r="B425" s="12" t="s">
        <v>643</v>
      </c>
      <c r="C425" s="91" t="s">
        <v>644</v>
      </c>
      <c r="D425" s="20" t="s">
        <v>84</v>
      </c>
      <c r="E425" s="21" t="s">
        <v>59</v>
      </c>
      <c r="F425" s="22" t="s">
        <v>59</v>
      </c>
      <c r="G425" s="92"/>
      <c r="H425" s="92"/>
      <c r="I425" s="92"/>
      <c r="J425" s="92">
        <v>8545</v>
      </c>
      <c r="K425" s="92"/>
      <c r="L425" s="92"/>
      <c r="M425" s="92"/>
      <c r="N425" s="1" t="s">
        <v>118</v>
      </c>
      <c r="O425" s="1">
        <v>37</v>
      </c>
      <c r="P425" s="92"/>
      <c r="Q425" s="92"/>
      <c r="R425" s="93"/>
    </row>
    <row r="426" spans="1:18" s="90" customFormat="1">
      <c r="A426" s="92"/>
      <c r="B426" s="92"/>
      <c r="C426" s="94" t="s">
        <v>645</v>
      </c>
      <c r="D426" s="28" t="s">
        <v>89</v>
      </c>
      <c r="E426" s="95">
        <f>F426*100/8545</f>
        <v>87.25570509069631</v>
      </c>
      <c r="F426" s="92">
        <v>7456</v>
      </c>
      <c r="G426" s="92"/>
      <c r="H426" s="92"/>
      <c r="I426" s="92"/>
      <c r="J426" s="92"/>
      <c r="K426" s="92"/>
      <c r="L426" s="92"/>
      <c r="M426" s="92"/>
      <c r="N426" s="92"/>
      <c r="O426" s="92"/>
      <c r="P426" s="92"/>
      <c r="Q426" s="92"/>
      <c r="R426" s="93"/>
    </row>
    <row r="427" spans="1:18" s="90" customFormat="1">
      <c r="A427" s="92"/>
      <c r="B427" s="92"/>
      <c r="C427" s="91" t="s">
        <v>646</v>
      </c>
      <c r="D427" s="96" t="s">
        <v>426</v>
      </c>
      <c r="E427" s="95">
        <f t="shared" ref="E427:E430" si="10">F427*100/8545</f>
        <v>1.7437097717963721</v>
      </c>
      <c r="F427" s="92">
        <v>149</v>
      </c>
      <c r="G427" s="92"/>
      <c r="H427" s="92"/>
      <c r="I427" s="92"/>
      <c r="J427" s="92"/>
      <c r="K427" s="92"/>
      <c r="L427" s="92"/>
      <c r="M427" s="92"/>
      <c r="N427" s="92"/>
      <c r="O427" s="92"/>
      <c r="P427" s="92"/>
      <c r="Q427" s="92"/>
      <c r="R427" s="93"/>
    </row>
    <row r="428" spans="1:18" s="90" customFormat="1">
      <c r="A428" s="92"/>
      <c r="B428" s="92"/>
      <c r="C428" s="91" t="s">
        <v>647</v>
      </c>
      <c r="D428" s="96" t="s">
        <v>322</v>
      </c>
      <c r="E428" s="95">
        <f t="shared" si="10"/>
        <v>1.5330602691632533</v>
      </c>
      <c r="F428" s="92">
        <v>131</v>
      </c>
      <c r="G428" s="92"/>
      <c r="H428" s="92"/>
      <c r="I428" s="92"/>
      <c r="J428" s="92"/>
      <c r="K428" s="92"/>
      <c r="L428" s="92"/>
      <c r="M428" s="92"/>
      <c r="N428" s="92"/>
      <c r="O428" s="92"/>
      <c r="P428" s="92"/>
      <c r="Q428" s="92"/>
      <c r="R428" s="93"/>
    </row>
    <row r="429" spans="1:18" s="90" customFormat="1">
      <c r="A429" s="92"/>
      <c r="B429" s="92"/>
      <c r="C429" s="91" t="s">
        <v>648</v>
      </c>
      <c r="D429" s="96" t="s">
        <v>116</v>
      </c>
      <c r="E429" s="95">
        <f t="shared" si="10"/>
        <v>1.2053832650672909</v>
      </c>
      <c r="F429" s="92">
        <v>103</v>
      </c>
      <c r="G429" s="92"/>
      <c r="H429" s="92"/>
      <c r="I429" s="92"/>
      <c r="J429" s="92"/>
      <c r="K429" s="92"/>
      <c r="L429" s="92"/>
      <c r="M429" s="92"/>
      <c r="N429" s="92"/>
      <c r="O429" s="92"/>
      <c r="P429" s="92"/>
      <c r="Q429" s="92"/>
      <c r="R429" s="93"/>
    </row>
    <row r="430" spans="1:18" s="90" customFormat="1">
      <c r="A430" s="92"/>
      <c r="B430" s="92"/>
      <c r="C430" s="91" t="s">
        <v>649</v>
      </c>
      <c r="D430" s="96" t="s">
        <v>650</v>
      </c>
      <c r="E430" s="95">
        <f t="shared" si="10"/>
        <v>0.620245757753072</v>
      </c>
      <c r="F430" s="92">
        <v>53</v>
      </c>
      <c r="G430" s="92"/>
      <c r="H430" s="92"/>
      <c r="I430" s="92"/>
      <c r="J430" s="92"/>
      <c r="K430" s="92"/>
      <c r="L430" s="92"/>
      <c r="M430" s="92"/>
      <c r="N430" s="92"/>
      <c r="O430" s="92"/>
      <c r="P430" s="92"/>
      <c r="Q430" s="92"/>
      <c r="R430" s="93"/>
    </row>
    <row r="431" spans="1:18" s="90" customFormat="1">
      <c r="A431" s="92"/>
      <c r="B431" s="92"/>
      <c r="D431" s="96"/>
      <c r="E431" s="92"/>
      <c r="F431" s="92"/>
      <c r="G431" s="92"/>
      <c r="H431" s="92"/>
      <c r="I431" s="92"/>
      <c r="J431" s="92"/>
      <c r="K431" s="92"/>
      <c r="L431" s="92"/>
      <c r="M431" s="92"/>
      <c r="N431" s="92"/>
      <c r="O431" s="92"/>
      <c r="P431" s="92"/>
      <c r="Q431" s="92"/>
      <c r="R431" s="93"/>
    </row>
    <row r="432" spans="1:18" s="90" customFormat="1">
      <c r="A432" s="92"/>
      <c r="B432" s="92"/>
      <c r="D432" s="96"/>
      <c r="E432" s="92"/>
      <c r="F432" s="92"/>
      <c r="G432" s="92"/>
      <c r="H432" s="92"/>
      <c r="I432" s="92"/>
      <c r="J432" s="92"/>
      <c r="K432" s="92"/>
      <c r="L432" s="92"/>
      <c r="M432" s="92"/>
      <c r="N432" s="92"/>
      <c r="O432" s="92"/>
      <c r="P432" s="92"/>
      <c r="Q432" s="92"/>
      <c r="R432" s="93"/>
    </row>
    <row r="433" spans="1:18" s="90" customFormat="1">
      <c r="A433" s="92">
        <v>61</v>
      </c>
      <c r="B433" s="1" t="s">
        <v>651</v>
      </c>
      <c r="C433" s="91" t="s">
        <v>652</v>
      </c>
      <c r="D433" s="20" t="s">
        <v>84</v>
      </c>
      <c r="E433" s="21" t="s">
        <v>59</v>
      </c>
      <c r="F433" s="22" t="s">
        <v>59</v>
      </c>
      <c r="G433" s="92"/>
      <c r="H433" s="92"/>
      <c r="I433" s="92"/>
      <c r="J433" s="92">
        <v>28929</v>
      </c>
      <c r="K433" s="92"/>
      <c r="L433" s="92"/>
      <c r="M433" s="92"/>
      <c r="N433" s="92"/>
      <c r="O433" s="92"/>
      <c r="P433" s="92"/>
      <c r="Q433" s="92"/>
      <c r="R433" s="93"/>
    </row>
    <row r="434" spans="1:18" s="90" customFormat="1">
      <c r="A434" s="92"/>
      <c r="B434" s="92"/>
      <c r="C434" s="94" t="s">
        <v>653</v>
      </c>
      <c r="D434" s="28" t="s">
        <v>89</v>
      </c>
      <c r="E434" s="97">
        <f>F434*100/28929</f>
        <v>74.115939023125577</v>
      </c>
      <c r="F434" s="92">
        <v>21441</v>
      </c>
      <c r="G434" s="92"/>
      <c r="H434" s="92"/>
      <c r="I434" s="92"/>
      <c r="J434" s="92"/>
      <c r="K434" s="92"/>
      <c r="L434" s="92"/>
      <c r="M434" s="92"/>
      <c r="N434" s="1" t="s">
        <v>108</v>
      </c>
      <c r="O434" s="1">
        <v>44</v>
      </c>
      <c r="P434" s="92"/>
      <c r="Q434" s="92"/>
      <c r="R434" s="93"/>
    </row>
    <row r="435" spans="1:18" s="90" customFormat="1">
      <c r="A435" s="92"/>
      <c r="B435" s="92"/>
      <c r="C435" s="91" t="s">
        <v>654</v>
      </c>
      <c r="D435" s="20" t="s">
        <v>655</v>
      </c>
      <c r="E435" s="97">
        <f t="shared" ref="E435:E438" si="11">F435*100/28929</f>
        <v>14.611635383179509</v>
      </c>
      <c r="F435" s="92">
        <v>4227</v>
      </c>
      <c r="G435" s="92"/>
      <c r="H435" s="92"/>
      <c r="I435" s="92"/>
      <c r="J435" s="92"/>
      <c r="K435" s="92"/>
      <c r="L435" s="92"/>
      <c r="M435" s="92"/>
      <c r="N435" s="92"/>
      <c r="O435" s="92"/>
      <c r="P435" s="92"/>
      <c r="Q435" s="92"/>
      <c r="R435" s="93"/>
    </row>
    <row r="436" spans="1:18" s="90" customFormat="1">
      <c r="A436" s="92"/>
      <c r="B436" s="92"/>
      <c r="C436" s="91" t="s">
        <v>656</v>
      </c>
      <c r="D436" s="96" t="s">
        <v>657</v>
      </c>
      <c r="E436" s="97">
        <f t="shared" si="11"/>
        <v>1.9150333575305056</v>
      </c>
      <c r="F436" s="92">
        <v>554</v>
      </c>
      <c r="G436" s="92"/>
      <c r="H436" s="92"/>
      <c r="I436" s="92"/>
      <c r="J436" s="92"/>
      <c r="K436" s="92"/>
      <c r="L436" s="92"/>
      <c r="M436" s="92"/>
      <c r="N436" s="92"/>
      <c r="O436" s="92"/>
      <c r="P436" s="92"/>
      <c r="Q436" s="92"/>
      <c r="R436" s="93"/>
    </row>
    <row r="437" spans="1:18" s="90" customFormat="1">
      <c r="A437" s="92"/>
      <c r="B437" s="92"/>
      <c r="C437" s="91" t="s">
        <v>658</v>
      </c>
      <c r="D437" s="96" t="s">
        <v>302</v>
      </c>
      <c r="E437" s="97">
        <f t="shared" si="11"/>
        <v>1.3101040478412664</v>
      </c>
      <c r="F437" s="92">
        <v>379</v>
      </c>
      <c r="G437" s="92"/>
      <c r="H437" s="92"/>
      <c r="I437" s="92"/>
      <c r="J437" s="92"/>
      <c r="K437" s="92"/>
      <c r="L437" s="92"/>
      <c r="M437" s="92"/>
      <c r="N437" s="92"/>
      <c r="O437" s="92"/>
      <c r="P437" s="92"/>
      <c r="Q437" s="92"/>
      <c r="R437" s="93"/>
    </row>
    <row r="438" spans="1:18" s="90" customFormat="1">
      <c r="A438" s="92"/>
      <c r="B438" s="92"/>
      <c r="C438" s="91" t="s">
        <v>659</v>
      </c>
      <c r="D438" s="96" t="s">
        <v>175</v>
      </c>
      <c r="E438" s="97">
        <f t="shared" si="11"/>
        <v>0.77430951640222612</v>
      </c>
      <c r="F438" s="92">
        <v>224</v>
      </c>
      <c r="G438" s="92"/>
      <c r="H438" s="92"/>
      <c r="I438" s="92"/>
      <c r="J438" s="92"/>
      <c r="K438" s="92"/>
      <c r="L438" s="92"/>
      <c r="M438" s="92"/>
      <c r="N438" s="92"/>
      <c r="O438" s="92"/>
      <c r="P438" s="92"/>
      <c r="Q438" s="92"/>
      <c r="R438" s="93"/>
    </row>
    <row r="439" spans="1:18" s="90" customFormat="1">
      <c r="A439" s="92"/>
      <c r="B439" s="92"/>
      <c r="D439" s="96"/>
      <c r="E439" s="92"/>
      <c r="F439" s="92"/>
      <c r="G439" s="92"/>
      <c r="H439" s="92"/>
      <c r="I439" s="92"/>
      <c r="J439" s="92"/>
      <c r="K439" s="92"/>
      <c r="L439" s="92"/>
      <c r="M439" s="92"/>
      <c r="N439" s="92"/>
      <c r="O439" s="92"/>
      <c r="P439" s="92"/>
      <c r="Q439" s="92"/>
      <c r="R439" s="93"/>
    </row>
    <row r="440" spans="1:18" s="90" customFormat="1">
      <c r="A440" s="92">
        <v>62</v>
      </c>
      <c r="B440" s="1" t="s">
        <v>660</v>
      </c>
      <c r="C440" s="98" t="s">
        <v>661</v>
      </c>
      <c r="D440" s="20" t="s">
        <v>84</v>
      </c>
      <c r="E440" s="21" t="s">
        <v>59</v>
      </c>
      <c r="F440" s="22" t="s">
        <v>59</v>
      </c>
      <c r="G440" s="92"/>
      <c r="H440" s="92"/>
      <c r="I440" s="92"/>
      <c r="J440" s="92">
        <v>2424</v>
      </c>
      <c r="K440" s="92"/>
      <c r="L440" s="92"/>
      <c r="M440" s="92"/>
      <c r="N440" s="92" t="s">
        <v>4</v>
      </c>
      <c r="O440" s="92">
        <v>50</v>
      </c>
      <c r="P440" s="92"/>
      <c r="Q440" s="92"/>
      <c r="R440" s="93"/>
    </row>
    <row r="441" spans="1:18" s="90" customFormat="1">
      <c r="A441" s="92"/>
      <c r="B441" s="92"/>
      <c r="C441" s="99" t="s">
        <v>662</v>
      </c>
      <c r="D441" s="28" t="s">
        <v>89</v>
      </c>
      <c r="E441" s="95">
        <f>F441*100/2424</f>
        <v>70.668316831683171</v>
      </c>
      <c r="F441" s="92">
        <v>1713</v>
      </c>
      <c r="G441" s="92"/>
      <c r="H441" s="92"/>
      <c r="I441" s="92"/>
      <c r="J441" s="92"/>
      <c r="K441" s="92"/>
      <c r="L441" s="92"/>
      <c r="M441" s="92"/>
      <c r="N441" s="92"/>
      <c r="O441" s="92"/>
      <c r="P441" s="92"/>
      <c r="Q441" s="92"/>
      <c r="R441" s="93"/>
    </row>
    <row r="442" spans="1:18" s="90" customFormat="1">
      <c r="A442" s="92"/>
      <c r="B442" s="92"/>
      <c r="C442" s="98" t="s">
        <v>663</v>
      </c>
      <c r="D442" s="20" t="s">
        <v>655</v>
      </c>
      <c r="E442" s="95">
        <f t="shared" ref="E442:E445" si="12">F442*100/2424</f>
        <v>7.9620462046204619</v>
      </c>
      <c r="F442" s="92">
        <v>193</v>
      </c>
      <c r="G442" s="92"/>
      <c r="H442" s="92"/>
      <c r="I442" s="92"/>
      <c r="J442" s="92"/>
      <c r="K442" s="92"/>
      <c r="L442" s="92"/>
      <c r="M442" s="92"/>
      <c r="N442" s="92"/>
      <c r="O442" s="92"/>
      <c r="P442" s="92"/>
      <c r="Q442" s="92"/>
      <c r="R442" s="93"/>
    </row>
    <row r="443" spans="1:18" s="90" customFormat="1">
      <c r="A443" s="92"/>
      <c r="B443" s="92"/>
      <c r="C443" s="98" t="s">
        <v>664</v>
      </c>
      <c r="D443" s="96" t="s">
        <v>339</v>
      </c>
      <c r="E443" s="95">
        <f t="shared" si="12"/>
        <v>4.5379537953795381</v>
      </c>
      <c r="F443" s="92">
        <v>110</v>
      </c>
      <c r="G443" s="92"/>
      <c r="H443" s="92"/>
      <c r="I443" s="92"/>
      <c r="J443" s="92"/>
      <c r="K443" s="92"/>
      <c r="L443" s="92"/>
      <c r="M443" s="92"/>
      <c r="N443" s="92"/>
      <c r="O443" s="92"/>
      <c r="P443" s="92"/>
      <c r="Q443" s="92"/>
      <c r="R443" s="93"/>
    </row>
    <row r="444" spans="1:18" s="90" customFormat="1">
      <c r="A444" s="92"/>
      <c r="B444" s="92"/>
      <c r="C444" s="98" t="s">
        <v>665</v>
      </c>
      <c r="D444" s="96" t="s">
        <v>666</v>
      </c>
      <c r="E444" s="95">
        <f t="shared" si="12"/>
        <v>3.4653465346534653</v>
      </c>
      <c r="F444" s="92">
        <v>84</v>
      </c>
      <c r="G444" s="92"/>
      <c r="H444" s="92"/>
      <c r="I444" s="92"/>
      <c r="J444" s="92"/>
      <c r="K444" s="92"/>
      <c r="L444" s="92"/>
      <c r="M444" s="92"/>
      <c r="N444" s="92"/>
      <c r="O444" s="92"/>
      <c r="P444" s="92"/>
      <c r="Q444" s="92"/>
      <c r="R444" s="93"/>
    </row>
    <row r="445" spans="1:18" s="90" customFormat="1">
      <c r="A445" s="92"/>
      <c r="B445" s="92"/>
      <c r="C445" s="98" t="s">
        <v>667</v>
      </c>
      <c r="D445" s="96" t="s">
        <v>116</v>
      </c>
      <c r="E445" s="95">
        <f t="shared" si="12"/>
        <v>1.5676567656765676</v>
      </c>
      <c r="F445" s="92">
        <v>38</v>
      </c>
      <c r="G445" s="92"/>
      <c r="H445" s="92"/>
      <c r="I445" s="92"/>
      <c r="J445" s="92"/>
      <c r="K445" s="92"/>
      <c r="L445" s="92"/>
      <c r="M445" s="92"/>
      <c r="N445" s="92"/>
      <c r="O445" s="92"/>
      <c r="P445" s="92"/>
      <c r="Q445" s="92"/>
      <c r="R445" s="93"/>
    </row>
    <row r="446" spans="1:18" s="90" customFormat="1">
      <c r="A446" s="92"/>
      <c r="B446" s="92"/>
      <c r="C446" s="98" t="s">
        <v>668</v>
      </c>
      <c r="D446" s="96" t="s">
        <v>669</v>
      </c>
      <c r="E446" s="95">
        <f>F446*100/2424</f>
        <v>1.0726072607260726</v>
      </c>
      <c r="F446" s="100">
        <v>26</v>
      </c>
      <c r="G446" s="92"/>
      <c r="H446" s="92"/>
      <c r="I446" s="92"/>
      <c r="J446" s="92"/>
      <c r="K446" s="92"/>
      <c r="L446" s="92"/>
      <c r="M446" s="92"/>
      <c r="N446" s="92"/>
      <c r="O446" s="92"/>
      <c r="P446" s="92"/>
      <c r="Q446" s="92"/>
      <c r="R446" s="93"/>
    </row>
    <row r="447" spans="1:18" s="90" customFormat="1">
      <c r="A447" s="92"/>
      <c r="B447" s="92"/>
      <c r="D447" s="96"/>
      <c r="E447" s="92"/>
      <c r="F447" s="92"/>
      <c r="G447" s="92"/>
      <c r="H447" s="92"/>
      <c r="I447" s="92"/>
      <c r="J447" s="92"/>
      <c r="K447" s="92"/>
      <c r="L447" s="92"/>
      <c r="M447" s="92"/>
      <c r="N447" s="92"/>
      <c r="O447" s="92"/>
      <c r="P447" s="92"/>
      <c r="Q447" s="92"/>
      <c r="R447" s="93"/>
    </row>
    <row r="448" spans="1:18" s="90" customFormat="1">
      <c r="A448" s="92">
        <v>63</v>
      </c>
      <c r="B448" s="1" t="s">
        <v>670</v>
      </c>
      <c r="C448" s="98" t="s">
        <v>671</v>
      </c>
      <c r="D448" s="20" t="s">
        <v>84</v>
      </c>
      <c r="E448" s="21" t="s">
        <v>59</v>
      </c>
      <c r="F448" s="22" t="s">
        <v>59</v>
      </c>
      <c r="G448" s="92"/>
      <c r="H448" s="92"/>
      <c r="I448" s="92"/>
      <c r="J448" s="92">
        <v>34282</v>
      </c>
      <c r="K448" s="92"/>
      <c r="L448" s="92"/>
      <c r="M448" s="92"/>
      <c r="N448" s="1" t="s">
        <v>162</v>
      </c>
      <c r="O448" s="1">
        <v>64</v>
      </c>
      <c r="P448" s="92"/>
      <c r="Q448" s="92"/>
      <c r="R448" s="93"/>
    </row>
    <row r="449" spans="1:18" s="90" customFormat="1">
      <c r="A449" s="92"/>
      <c r="B449" s="92"/>
      <c r="C449" s="99" t="s">
        <v>672</v>
      </c>
      <c r="D449" s="28" t="s">
        <v>89</v>
      </c>
      <c r="E449" s="95">
        <f>F449*100/34282</f>
        <v>87.246951753106586</v>
      </c>
      <c r="F449" s="92">
        <v>29910</v>
      </c>
      <c r="G449" s="92"/>
      <c r="H449" s="92"/>
      <c r="I449" s="92"/>
      <c r="J449" s="92"/>
      <c r="K449" s="92"/>
      <c r="L449" s="92"/>
      <c r="M449" s="92"/>
      <c r="N449" s="92"/>
      <c r="O449" s="92"/>
      <c r="P449" s="92"/>
      <c r="Q449" s="92"/>
      <c r="R449" s="93"/>
    </row>
    <row r="450" spans="1:18" s="90" customFormat="1">
      <c r="A450" s="92"/>
      <c r="B450" s="92"/>
      <c r="C450" s="98" t="s">
        <v>673</v>
      </c>
      <c r="D450" s="20" t="s">
        <v>655</v>
      </c>
      <c r="E450" s="95">
        <f t="shared" ref="E450:E453" si="13">F450*100/34282</f>
        <v>6.6682223907589986</v>
      </c>
      <c r="F450" s="92">
        <v>2286</v>
      </c>
      <c r="G450" s="92"/>
      <c r="H450" s="92"/>
      <c r="I450" s="92"/>
      <c r="J450" s="92"/>
      <c r="K450" s="92"/>
      <c r="L450" s="92"/>
      <c r="M450" s="92"/>
      <c r="N450" s="92"/>
      <c r="O450" s="92"/>
      <c r="P450" s="92"/>
      <c r="Q450" s="92"/>
      <c r="R450" s="93"/>
    </row>
    <row r="451" spans="1:18" s="90" customFormat="1">
      <c r="A451" s="92"/>
      <c r="B451" s="92"/>
      <c r="C451" s="98" t="s">
        <v>674</v>
      </c>
      <c r="D451" s="96" t="s">
        <v>150</v>
      </c>
      <c r="E451" s="95">
        <f t="shared" si="13"/>
        <v>1.2397176360772417</v>
      </c>
      <c r="F451" s="92">
        <v>425</v>
      </c>
      <c r="G451" s="92"/>
      <c r="H451" s="92"/>
      <c r="I451" s="92"/>
      <c r="J451" s="92"/>
      <c r="K451" s="92"/>
      <c r="L451" s="92"/>
      <c r="M451" s="92"/>
      <c r="N451" s="92"/>
      <c r="O451" s="92"/>
      <c r="P451" s="92"/>
      <c r="Q451" s="92"/>
      <c r="R451" s="93"/>
    </row>
    <row r="452" spans="1:18" s="90" customFormat="1">
      <c r="A452" s="92"/>
      <c r="B452" s="92"/>
      <c r="C452" s="98" t="s">
        <v>675</v>
      </c>
      <c r="D452" s="20" t="s">
        <v>87</v>
      </c>
      <c r="E452" s="95">
        <f t="shared" si="13"/>
        <v>0.4988040371040196</v>
      </c>
      <c r="F452" s="92">
        <v>171</v>
      </c>
      <c r="G452" s="92"/>
      <c r="H452" s="92"/>
      <c r="I452" s="92"/>
      <c r="J452" s="92"/>
      <c r="K452" s="92"/>
      <c r="L452" s="92"/>
      <c r="M452" s="92"/>
      <c r="N452" s="92"/>
      <c r="O452" s="92"/>
      <c r="P452" s="92"/>
      <c r="Q452" s="92"/>
      <c r="R452" s="93"/>
    </row>
    <row r="453" spans="1:18" s="90" customFormat="1">
      <c r="A453" s="92"/>
      <c r="B453" s="92"/>
      <c r="C453" s="98" t="s">
        <v>676</v>
      </c>
      <c r="D453" s="20" t="s">
        <v>677</v>
      </c>
      <c r="E453" s="95">
        <f t="shared" si="13"/>
        <v>0.3529549034478735</v>
      </c>
      <c r="F453" s="92">
        <v>121</v>
      </c>
      <c r="G453" s="92"/>
      <c r="H453" s="92"/>
      <c r="I453" s="92"/>
      <c r="J453" s="92"/>
      <c r="K453" s="92"/>
      <c r="L453" s="92"/>
      <c r="M453" s="92"/>
      <c r="N453" s="92"/>
      <c r="O453" s="92"/>
      <c r="P453" s="92"/>
      <c r="Q453" s="92"/>
      <c r="R453" s="93"/>
    </row>
    <row r="454" spans="1:18" s="90" customFormat="1">
      <c r="A454" s="92"/>
      <c r="B454" s="92"/>
      <c r="D454" s="96"/>
      <c r="E454" s="92"/>
      <c r="F454" s="92"/>
      <c r="G454" s="92"/>
      <c r="H454" s="92"/>
      <c r="I454" s="92"/>
      <c r="J454" s="92"/>
      <c r="K454" s="92"/>
      <c r="L454" s="92"/>
      <c r="M454" s="92"/>
      <c r="N454" s="92"/>
      <c r="O454" s="92"/>
      <c r="P454" s="92"/>
      <c r="Q454" s="92"/>
      <c r="R454" s="93"/>
    </row>
    <row r="455" spans="1:18" s="90" customFormat="1">
      <c r="A455" s="92">
        <v>64</v>
      </c>
      <c r="B455" s="12" t="s">
        <v>678</v>
      </c>
      <c r="C455" s="90" t="s">
        <v>679</v>
      </c>
      <c r="D455" s="20" t="s">
        <v>84</v>
      </c>
      <c r="E455" s="21" t="s">
        <v>59</v>
      </c>
      <c r="F455" s="22" t="s">
        <v>59</v>
      </c>
      <c r="G455" s="92"/>
      <c r="H455" s="92"/>
      <c r="I455" s="92"/>
      <c r="J455" s="92">
        <v>230936</v>
      </c>
      <c r="K455" s="92"/>
      <c r="L455" s="92"/>
      <c r="M455" s="92"/>
      <c r="N455" s="1" t="s">
        <v>118</v>
      </c>
      <c r="O455" s="1">
        <v>66</v>
      </c>
      <c r="P455" s="92"/>
      <c r="Q455" s="92"/>
      <c r="R455" s="93"/>
    </row>
    <row r="456" spans="1:18" s="90" customFormat="1">
      <c r="A456" s="92"/>
      <c r="B456" s="92"/>
      <c r="C456" s="101" t="s">
        <v>680</v>
      </c>
      <c r="D456" s="28" t="s">
        <v>89</v>
      </c>
      <c r="E456" s="95">
        <f>F456*100/230936</f>
        <v>89.979907853258041</v>
      </c>
      <c r="F456" s="92">
        <v>207796</v>
      </c>
      <c r="G456" s="92"/>
      <c r="H456" s="92"/>
      <c r="I456" s="92"/>
      <c r="J456" s="92"/>
      <c r="K456" s="92"/>
      <c r="L456" s="92"/>
      <c r="M456" s="92"/>
      <c r="N456" s="92"/>
      <c r="O456" s="92"/>
      <c r="P456" s="92"/>
      <c r="Q456" s="92"/>
      <c r="R456" s="93"/>
    </row>
    <row r="457" spans="1:18" s="90" customFormat="1">
      <c r="A457" s="92"/>
      <c r="B457" s="92"/>
      <c r="C457" s="90" t="s">
        <v>681</v>
      </c>
      <c r="D457" s="96" t="s">
        <v>682</v>
      </c>
      <c r="E457" s="95">
        <f t="shared" ref="E457:E460" si="14">F457*100/230936</f>
        <v>2.0200401842934839</v>
      </c>
      <c r="F457" s="92">
        <v>4665</v>
      </c>
      <c r="G457" s="92"/>
      <c r="H457" s="92"/>
      <c r="I457" s="92"/>
      <c r="J457" s="92"/>
      <c r="K457" s="92"/>
      <c r="L457" s="92"/>
      <c r="M457" s="92"/>
      <c r="N457" s="92"/>
      <c r="O457" s="92"/>
      <c r="P457" s="92"/>
      <c r="Q457" s="92"/>
      <c r="R457" s="93"/>
    </row>
    <row r="458" spans="1:18" s="90" customFormat="1">
      <c r="A458" s="92"/>
      <c r="B458" s="92"/>
      <c r="C458" s="90" t="s">
        <v>683</v>
      </c>
      <c r="D458" s="96" t="s">
        <v>684</v>
      </c>
      <c r="E458" s="95">
        <f t="shared" si="14"/>
        <v>0.87773235874874422</v>
      </c>
      <c r="F458" s="92">
        <v>2027</v>
      </c>
      <c r="G458" s="92"/>
      <c r="H458" s="92"/>
      <c r="I458" s="92"/>
      <c r="J458" s="92"/>
      <c r="K458" s="92"/>
      <c r="L458" s="92"/>
      <c r="M458" s="92"/>
      <c r="N458" s="92"/>
      <c r="O458" s="92"/>
      <c r="P458" s="92"/>
      <c r="Q458" s="92"/>
      <c r="R458" s="93"/>
    </row>
    <row r="459" spans="1:18" s="90" customFormat="1">
      <c r="A459" s="92"/>
      <c r="B459" s="92"/>
      <c r="C459" s="90" t="s">
        <v>685</v>
      </c>
      <c r="D459" s="96" t="s">
        <v>686</v>
      </c>
      <c r="E459" s="95">
        <f t="shared" si="14"/>
        <v>0.78246786988602901</v>
      </c>
      <c r="F459" s="92">
        <v>1807</v>
      </c>
      <c r="G459" s="92"/>
      <c r="H459" s="92"/>
      <c r="I459" s="92"/>
      <c r="J459" s="92"/>
      <c r="K459" s="92"/>
      <c r="L459" s="92"/>
      <c r="M459" s="92"/>
      <c r="N459" s="92"/>
      <c r="O459" s="92"/>
      <c r="P459" s="92"/>
      <c r="Q459" s="92"/>
      <c r="R459" s="93"/>
    </row>
    <row r="460" spans="1:18" s="90" customFormat="1">
      <c r="A460" s="92"/>
      <c r="B460" s="92"/>
      <c r="C460" s="90" t="s">
        <v>687</v>
      </c>
      <c r="D460" s="96" t="s">
        <v>688</v>
      </c>
      <c r="E460" s="95">
        <f t="shared" si="14"/>
        <v>0.428257179478297</v>
      </c>
      <c r="F460" s="92">
        <v>989</v>
      </c>
      <c r="G460" s="92"/>
      <c r="H460" s="92"/>
      <c r="I460" s="92"/>
      <c r="J460" s="92"/>
      <c r="K460" s="92"/>
      <c r="L460" s="92"/>
      <c r="M460" s="92"/>
      <c r="N460" s="92"/>
      <c r="O460" s="92"/>
      <c r="P460" s="92"/>
      <c r="Q460" s="92"/>
      <c r="R460" s="93"/>
    </row>
    <row r="461" spans="1:18" s="90" customFormat="1">
      <c r="A461" s="92"/>
      <c r="B461" s="92"/>
      <c r="D461" s="96"/>
      <c r="E461" s="92"/>
      <c r="F461" s="92"/>
      <c r="G461" s="92"/>
      <c r="H461" s="92"/>
      <c r="I461" s="92"/>
      <c r="J461" s="92"/>
      <c r="K461" s="92"/>
      <c r="L461" s="92"/>
      <c r="M461" s="92"/>
      <c r="N461" s="92"/>
      <c r="O461" s="92"/>
      <c r="P461" s="92"/>
      <c r="Q461" s="92"/>
      <c r="R461" s="93"/>
    </row>
    <row r="462" spans="1:18" s="90" customFormat="1">
      <c r="A462" s="92">
        <v>65</v>
      </c>
      <c r="B462" s="12" t="s">
        <v>689</v>
      </c>
      <c r="C462" s="102" t="s">
        <v>690</v>
      </c>
      <c r="D462" s="20" t="s">
        <v>84</v>
      </c>
      <c r="E462" s="21" t="s">
        <v>59</v>
      </c>
      <c r="F462" s="22" t="s">
        <v>59</v>
      </c>
      <c r="G462" s="92"/>
      <c r="H462" s="92"/>
      <c r="I462" s="92"/>
      <c r="J462" s="92">
        <v>284802</v>
      </c>
      <c r="K462" s="92"/>
      <c r="L462" s="92"/>
      <c r="M462" s="92"/>
      <c r="N462" s="1" t="s">
        <v>118</v>
      </c>
      <c r="O462" s="1">
        <v>46</v>
      </c>
      <c r="P462" s="92"/>
      <c r="Q462" s="92"/>
      <c r="R462" s="93"/>
    </row>
    <row r="463" spans="1:18" s="90" customFormat="1">
      <c r="A463" s="92"/>
      <c r="B463" s="92"/>
      <c r="C463" s="103" t="s">
        <v>691</v>
      </c>
      <c r="D463" s="28" t="s">
        <v>89</v>
      </c>
      <c r="E463" s="95">
        <f>F463*100/284802</f>
        <v>87.07242224422582</v>
      </c>
      <c r="F463" s="92">
        <v>247984</v>
      </c>
      <c r="G463" s="92"/>
      <c r="H463" s="92"/>
      <c r="I463" s="92"/>
      <c r="J463" s="92"/>
      <c r="K463" s="92"/>
      <c r="L463" s="92"/>
      <c r="M463" s="92"/>
      <c r="N463" s="92"/>
      <c r="O463" s="92"/>
      <c r="P463" s="92"/>
      <c r="Q463" s="92"/>
      <c r="R463" s="93"/>
    </row>
    <row r="464" spans="1:18" s="90" customFormat="1">
      <c r="A464" s="92"/>
      <c r="B464" s="92"/>
      <c r="C464" s="102" t="s">
        <v>692</v>
      </c>
      <c r="D464" s="96" t="s">
        <v>298</v>
      </c>
      <c r="E464" s="95">
        <f t="shared" ref="E464:E467" si="15">F464*100/284802</f>
        <v>2.3795478964333117</v>
      </c>
      <c r="F464" s="92">
        <v>6777</v>
      </c>
      <c r="G464" s="92"/>
      <c r="H464" s="92"/>
      <c r="I464" s="92"/>
      <c r="J464" s="92"/>
      <c r="K464" s="92"/>
      <c r="L464" s="92"/>
      <c r="M464" s="92"/>
      <c r="N464" s="92"/>
      <c r="O464" s="92"/>
      <c r="P464" s="92"/>
      <c r="Q464" s="92"/>
      <c r="R464" s="93"/>
    </row>
    <row r="465" spans="1:18" s="90" customFormat="1">
      <c r="A465" s="92"/>
      <c r="B465" s="92"/>
      <c r="C465" s="102" t="s">
        <v>693</v>
      </c>
      <c r="D465" s="96" t="s">
        <v>334</v>
      </c>
      <c r="E465" s="95">
        <f t="shared" si="15"/>
        <v>2.0143819214752705</v>
      </c>
      <c r="F465" s="92">
        <v>5737</v>
      </c>
      <c r="G465" s="92"/>
      <c r="H465" s="92"/>
      <c r="I465" s="92"/>
      <c r="J465" s="92"/>
      <c r="K465" s="92"/>
      <c r="L465" s="92"/>
      <c r="M465" s="92"/>
      <c r="N465" s="92"/>
      <c r="O465" s="92"/>
      <c r="P465" s="92"/>
      <c r="Q465" s="92"/>
      <c r="R465" s="93"/>
    </row>
    <row r="466" spans="1:18" s="90" customFormat="1">
      <c r="A466" s="92"/>
      <c r="B466" s="92"/>
      <c r="C466" s="102" t="s">
        <v>694</v>
      </c>
      <c r="D466" s="96" t="s">
        <v>302</v>
      </c>
      <c r="E466" s="95">
        <f t="shared" si="15"/>
        <v>0.67345032689377182</v>
      </c>
      <c r="F466" s="92">
        <v>1918</v>
      </c>
      <c r="G466" s="92"/>
      <c r="H466" s="92"/>
      <c r="I466" s="92"/>
      <c r="J466" s="92"/>
      <c r="K466" s="92"/>
      <c r="L466" s="92"/>
      <c r="M466" s="92"/>
      <c r="N466" s="92"/>
      <c r="O466" s="92"/>
      <c r="P466" s="92"/>
      <c r="Q466" s="92"/>
      <c r="R466" s="93"/>
    </row>
    <row r="467" spans="1:18" s="90" customFormat="1">
      <c r="A467" s="92"/>
      <c r="B467" s="92"/>
      <c r="C467" s="102" t="s">
        <v>695</v>
      </c>
      <c r="D467" s="96" t="s">
        <v>696</v>
      </c>
      <c r="E467" s="95">
        <f t="shared" si="15"/>
        <v>0.64852072668029015</v>
      </c>
      <c r="F467" s="92">
        <v>1847</v>
      </c>
      <c r="G467" s="92"/>
      <c r="H467" s="92"/>
      <c r="I467" s="92"/>
      <c r="J467" s="92"/>
      <c r="K467" s="92"/>
      <c r="L467" s="92"/>
      <c r="M467" s="92"/>
      <c r="N467" s="92"/>
      <c r="O467" s="92"/>
      <c r="P467" s="92"/>
      <c r="Q467" s="92"/>
      <c r="R467" s="93"/>
    </row>
    <row r="468" spans="1:18" s="90" customFormat="1">
      <c r="A468" s="92"/>
      <c r="B468" s="92"/>
      <c r="D468" s="96"/>
      <c r="E468" s="92"/>
      <c r="F468" s="92"/>
      <c r="G468" s="92"/>
      <c r="H468" s="92"/>
      <c r="I468" s="92"/>
      <c r="J468" s="92"/>
      <c r="K468" s="92"/>
      <c r="L468" s="92"/>
      <c r="M468" s="92"/>
      <c r="N468" s="92"/>
      <c r="O468" s="92"/>
      <c r="P468" s="92"/>
      <c r="Q468" s="92"/>
      <c r="R468" s="93"/>
    </row>
    <row r="469" spans="1:18" s="90" customFormat="1">
      <c r="A469" s="92">
        <v>66</v>
      </c>
      <c r="B469" s="1" t="s">
        <v>697</v>
      </c>
      <c r="C469" s="90" t="s">
        <v>698</v>
      </c>
      <c r="D469" s="20" t="s">
        <v>84</v>
      </c>
      <c r="E469" s="21" t="s">
        <v>59</v>
      </c>
      <c r="F469" s="22" t="s">
        <v>59</v>
      </c>
      <c r="G469" s="92"/>
      <c r="H469" s="92"/>
      <c r="I469" s="92"/>
      <c r="J469" s="92">
        <v>364255</v>
      </c>
      <c r="K469" s="92"/>
      <c r="L469" s="92"/>
      <c r="M469" s="92"/>
      <c r="N469" s="1" t="s">
        <v>162</v>
      </c>
      <c r="O469" s="1">
        <v>65</v>
      </c>
      <c r="P469" s="92"/>
      <c r="Q469" s="92"/>
      <c r="R469" s="93"/>
    </row>
    <row r="470" spans="1:18" s="90" customFormat="1">
      <c r="A470" s="92"/>
      <c r="B470" s="92"/>
      <c r="C470" s="90" t="s">
        <v>699</v>
      </c>
      <c r="D470" s="20" t="s">
        <v>87</v>
      </c>
      <c r="E470" s="95">
        <f>F470*100/364255</f>
        <v>32.974976321532992</v>
      </c>
      <c r="F470" s="92">
        <v>120113</v>
      </c>
      <c r="G470" s="92"/>
      <c r="H470" s="92"/>
      <c r="I470" s="92"/>
      <c r="J470" s="92"/>
      <c r="K470" s="92"/>
      <c r="L470" s="92"/>
      <c r="M470" s="92"/>
      <c r="N470" s="92"/>
      <c r="O470" s="92"/>
      <c r="P470" s="92"/>
      <c r="Q470" s="92"/>
      <c r="R470" s="93"/>
    </row>
    <row r="471" spans="1:18" s="90" customFormat="1">
      <c r="A471" s="92"/>
      <c r="B471" s="92"/>
      <c r="C471" s="90" t="s">
        <v>700</v>
      </c>
      <c r="D471" s="20" t="s">
        <v>701</v>
      </c>
      <c r="E471" s="95">
        <f t="shared" ref="E471:E475" si="16">F471*100/364255</f>
        <v>20.368148687046162</v>
      </c>
      <c r="F471" s="92">
        <v>74192</v>
      </c>
      <c r="G471" s="92"/>
      <c r="H471" s="92"/>
      <c r="I471" s="92"/>
      <c r="J471" s="92"/>
      <c r="K471" s="92"/>
      <c r="L471" s="92"/>
      <c r="M471" s="92"/>
      <c r="N471" s="92"/>
      <c r="O471" s="92"/>
      <c r="P471" s="92"/>
      <c r="Q471" s="92"/>
      <c r="R471" s="93"/>
    </row>
    <row r="472" spans="1:18" s="90" customFormat="1">
      <c r="A472" s="92"/>
      <c r="B472" s="92"/>
      <c r="C472" s="90" t="s">
        <v>702</v>
      </c>
      <c r="D472" s="20" t="s">
        <v>703</v>
      </c>
      <c r="E472" s="95">
        <f t="shared" si="16"/>
        <v>14.89615791135331</v>
      </c>
      <c r="F472" s="92">
        <v>54260</v>
      </c>
      <c r="G472" s="92"/>
      <c r="H472" s="92"/>
      <c r="I472" s="92"/>
      <c r="J472" s="92"/>
      <c r="K472" s="92"/>
      <c r="L472" s="92"/>
      <c r="M472" s="92"/>
      <c r="N472" s="92"/>
      <c r="O472" s="92"/>
      <c r="P472" s="92"/>
      <c r="Q472" s="92"/>
      <c r="R472" s="93"/>
    </row>
    <row r="473" spans="1:18" s="90" customFormat="1">
      <c r="A473" s="92"/>
      <c r="B473" s="92"/>
      <c r="C473" s="90" t="s">
        <v>704</v>
      </c>
      <c r="D473" s="20" t="s">
        <v>655</v>
      </c>
      <c r="E473" s="95">
        <f t="shared" si="16"/>
        <v>5.1030184897942377</v>
      </c>
      <c r="F473" s="92">
        <v>18588</v>
      </c>
      <c r="G473" s="92"/>
      <c r="H473" s="92"/>
      <c r="I473" s="92"/>
      <c r="J473" s="92"/>
      <c r="K473" s="92"/>
      <c r="L473" s="92"/>
      <c r="M473" s="92"/>
      <c r="N473" s="92"/>
      <c r="O473" s="92"/>
      <c r="P473" s="92"/>
      <c r="Q473" s="92"/>
      <c r="R473" s="93"/>
    </row>
    <row r="474" spans="1:18" s="90" customFormat="1">
      <c r="A474" s="92"/>
      <c r="B474" s="92"/>
      <c r="C474" s="90" t="s">
        <v>705</v>
      </c>
      <c r="D474" s="20" t="s">
        <v>706</v>
      </c>
      <c r="E474" s="95">
        <f t="shared" si="16"/>
        <v>4.2714581817682671</v>
      </c>
      <c r="F474" s="92">
        <v>15559</v>
      </c>
      <c r="G474" s="92"/>
      <c r="H474" s="92"/>
      <c r="I474" s="92"/>
      <c r="J474" s="92"/>
      <c r="K474" s="92"/>
      <c r="L474" s="92"/>
      <c r="M474" s="92"/>
      <c r="N474" s="92"/>
      <c r="O474" s="92"/>
      <c r="P474" s="92"/>
      <c r="Q474" s="92"/>
      <c r="R474" s="93"/>
    </row>
    <row r="475" spans="1:18" s="90" customFormat="1">
      <c r="A475" s="92"/>
      <c r="B475" s="92"/>
      <c r="C475" s="101" t="s">
        <v>707</v>
      </c>
      <c r="D475" s="28" t="s">
        <v>89</v>
      </c>
      <c r="E475" s="95">
        <f t="shared" si="16"/>
        <v>4.0268493225899435</v>
      </c>
      <c r="F475" s="92">
        <v>14668</v>
      </c>
      <c r="G475" s="92"/>
      <c r="H475" s="92"/>
      <c r="I475" s="92"/>
      <c r="J475" s="92"/>
      <c r="K475" s="92"/>
      <c r="L475" s="92"/>
      <c r="M475" s="92"/>
      <c r="N475" s="92"/>
      <c r="O475" s="92"/>
      <c r="P475" s="92"/>
      <c r="Q475" s="92"/>
      <c r="R475" s="93"/>
    </row>
    <row r="476" spans="1:18" s="90" customFormat="1">
      <c r="A476" s="92"/>
      <c r="B476" s="92"/>
      <c r="D476" s="96"/>
      <c r="E476" s="92"/>
      <c r="F476" s="92"/>
      <c r="G476" s="92"/>
      <c r="H476" s="92"/>
      <c r="I476" s="92"/>
      <c r="J476" s="92"/>
      <c r="K476" s="92"/>
      <c r="L476" s="92"/>
      <c r="M476" s="92"/>
      <c r="N476" s="92"/>
      <c r="O476" s="92"/>
      <c r="P476" s="92"/>
      <c r="Q476" s="92"/>
      <c r="R476" s="93"/>
    </row>
    <row r="477" spans="1:18" s="90" customFormat="1">
      <c r="A477" s="92">
        <v>67</v>
      </c>
      <c r="B477" s="1" t="s">
        <v>708</v>
      </c>
      <c r="C477" s="102" t="s">
        <v>709</v>
      </c>
      <c r="D477" s="20" t="s">
        <v>84</v>
      </c>
      <c r="E477" s="21" t="s">
        <v>59</v>
      </c>
      <c r="F477" s="22" t="s">
        <v>59</v>
      </c>
      <c r="G477" s="92"/>
      <c r="H477" s="92"/>
      <c r="I477" s="92"/>
      <c r="J477" s="92">
        <v>233694</v>
      </c>
      <c r="K477" s="92"/>
      <c r="L477" s="92"/>
      <c r="M477" s="92"/>
      <c r="N477" s="1" t="s">
        <v>108</v>
      </c>
      <c r="O477" s="1">
        <v>95</v>
      </c>
      <c r="P477" s="92"/>
      <c r="Q477" s="92"/>
      <c r="R477" s="93"/>
    </row>
    <row r="478" spans="1:18" s="90" customFormat="1">
      <c r="A478" s="92"/>
      <c r="B478" s="92"/>
      <c r="C478" s="103" t="s">
        <v>710</v>
      </c>
      <c r="D478" s="28" t="s">
        <v>89</v>
      </c>
      <c r="E478" s="95">
        <f>F478*100/233694</f>
        <v>33.584944414490742</v>
      </c>
      <c r="F478" s="92">
        <v>78486</v>
      </c>
      <c r="G478" s="92"/>
      <c r="H478" s="92"/>
      <c r="I478" s="92"/>
      <c r="J478" s="92"/>
      <c r="K478" s="92"/>
      <c r="L478" s="92"/>
      <c r="M478" s="92"/>
      <c r="N478" s="92"/>
      <c r="O478" s="92"/>
      <c r="P478" s="92"/>
      <c r="Q478" s="92"/>
      <c r="R478" s="93"/>
    </row>
    <row r="479" spans="1:18" s="90" customFormat="1">
      <c r="A479" s="92"/>
      <c r="B479" s="92"/>
      <c r="C479" s="102" t="s">
        <v>711</v>
      </c>
      <c r="D479" s="20" t="s">
        <v>706</v>
      </c>
      <c r="E479" s="95">
        <f t="shared" ref="E479:E482" si="17">F479*100/233694</f>
        <v>25.832070998827525</v>
      </c>
      <c r="F479" s="92">
        <v>60368</v>
      </c>
      <c r="G479" s="92"/>
      <c r="H479" s="92"/>
      <c r="I479" s="92"/>
      <c r="J479" s="92"/>
      <c r="K479" s="92"/>
      <c r="L479" s="92"/>
      <c r="M479" s="92"/>
      <c r="N479" s="92"/>
      <c r="O479" s="92"/>
      <c r="P479" s="92"/>
      <c r="Q479" s="92"/>
      <c r="R479" s="93"/>
    </row>
    <row r="480" spans="1:18" s="90" customFormat="1">
      <c r="A480" s="92"/>
      <c r="B480" s="92"/>
      <c r="C480" s="102" t="s">
        <v>712</v>
      </c>
      <c r="D480" s="20" t="s">
        <v>655</v>
      </c>
      <c r="E480" s="95">
        <f t="shared" si="17"/>
        <v>24.14482186106618</v>
      </c>
      <c r="F480" s="92">
        <v>56425</v>
      </c>
      <c r="G480" s="92"/>
      <c r="H480" s="92"/>
      <c r="I480" s="92"/>
      <c r="J480" s="92"/>
      <c r="K480" s="92"/>
      <c r="L480" s="92"/>
      <c r="M480" s="92"/>
      <c r="N480" s="92"/>
      <c r="O480" s="92"/>
      <c r="P480" s="92"/>
      <c r="Q480" s="92"/>
      <c r="R480" s="93"/>
    </row>
    <row r="481" spans="1:18" s="90" customFormat="1">
      <c r="A481" s="92"/>
      <c r="B481" s="92"/>
      <c r="C481" s="102" t="s">
        <v>713</v>
      </c>
      <c r="D481" s="96" t="s">
        <v>714</v>
      </c>
      <c r="E481" s="95">
        <f t="shared" si="17"/>
        <v>3.720249557113148</v>
      </c>
      <c r="F481" s="92">
        <v>8694</v>
      </c>
      <c r="G481" s="92"/>
      <c r="H481" s="92"/>
      <c r="I481" s="92"/>
      <c r="J481" s="92"/>
      <c r="K481" s="92"/>
      <c r="L481" s="92"/>
      <c r="M481" s="92"/>
      <c r="N481" s="92"/>
      <c r="O481" s="92"/>
      <c r="P481" s="92"/>
      <c r="Q481" s="92"/>
      <c r="R481" s="93"/>
    </row>
    <row r="482" spans="1:18" s="90" customFormat="1">
      <c r="A482" s="92"/>
      <c r="B482" s="92"/>
      <c r="C482" s="102" t="s">
        <v>715</v>
      </c>
      <c r="D482" s="20" t="s">
        <v>701</v>
      </c>
      <c r="E482" s="95">
        <f t="shared" si="17"/>
        <v>1.4839918868263626</v>
      </c>
      <c r="F482" s="92">
        <v>3468</v>
      </c>
      <c r="G482" s="92"/>
      <c r="H482" s="92"/>
      <c r="I482" s="92"/>
      <c r="J482" s="92"/>
      <c r="K482" s="92"/>
      <c r="L482" s="92"/>
      <c r="M482" s="92"/>
      <c r="N482" s="92"/>
      <c r="O482" s="92"/>
      <c r="P482" s="92"/>
      <c r="Q482" s="92"/>
      <c r="R482" s="93"/>
    </row>
    <row r="483" spans="1:18" s="90" customFormat="1">
      <c r="A483" s="92"/>
      <c r="B483" s="92"/>
      <c r="D483" s="96"/>
      <c r="E483" s="92"/>
      <c r="F483" s="92"/>
      <c r="G483" s="92"/>
      <c r="H483" s="92"/>
      <c r="I483" s="92"/>
      <c r="J483" s="92"/>
      <c r="K483" s="92"/>
      <c r="L483" s="92"/>
      <c r="M483" s="92"/>
      <c r="N483" s="92"/>
      <c r="O483" s="92"/>
      <c r="P483" s="92"/>
      <c r="Q483" s="92"/>
      <c r="R483" s="93"/>
    </row>
    <row r="484" spans="1:18" s="90" customFormat="1">
      <c r="A484" s="92">
        <v>68</v>
      </c>
      <c r="B484" s="1" t="s">
        <v>716</v>
      </c>
      <c r="C484" s="102" t="s">
        <v>717</v>
      </c>
      <c r="D484" s="20" t="s">
        <v>84</v>
      </c>
      <c r="E484" s="21" t="s">
        <v>59</v>
      </c>
      <c r="F484" s="22" t="s">
        <v>59</v>
      </c>
      <c r="G484" s="92"/>
      <c r="H484" s="92"/>
      <c r="I484" s="92"/>
      <c r="J484" s="92"/>
      <c r="K484" s="92"/>
      <c r="L484" s="92"/>
      <c r="M484" s="92"/>
      <c r="N484" s="92"/>
      <c r="O484" s="92"/>
      <c r="P484" s="92"/>
      <c r="Q484" s="92"/>
      <c r="R484" s="93"/>
    </row>
    <row r="485" spans="1:18" s="90" customFormat="1">
      <c r="A485" s="92"/>
      <c r="B485" s="156"/>
      <c r="C485" s="103" t="s">
        <v>718</v>
      </c>
      <c r="D485" s="28" t="s">
        <v>89</v>
      </c>
      <c r="E485" s="95">
        <f>F485*100/338933</f>
        <v>31.727804610350717</v>
      </c>
      <c r="F485" s="92">
        <v>107536</v>
      </c>
      <c r="G485" s="92"/>
      <c r="H485" s="92"/>
      <c r="I485" s="92"/>
      <c r="J485" s="92">
        <v>338933</v>
      </c>
      <c r="K485" s="92"/>
      <c r="L485" s="92"/>
      <c r="M485" s="92"/>
      <c r="N485" s="1" t="s">
        <v>162</v>
      </c>
      <c r="O485" s="1">
        <v>90</v>
      </c>
      <c r="P485" s="92"/>
      <c r="Q485" s="92"/>
      <c r="R485" s="93"/>
    </row>
    <row r="486" spans="1:18" s="90" customFormat="1">
      <c r="A486" s="92"/>
      <c r="B486" s="92"/>
      <c r="C486" s="102" t="s">
        <v>719</v>
      </c>
      <c r="D486" s="20" t="s">
        <v>655</v>
      </c>
      <c r="E486" s="95">
        <f t="shared" ref="E486:E489" si="18">F486*100/338933</f>
        <v>23.65983837513609</v>
      </c>
      <c r="F486" s="92">
        <v>80191</v>
      </c>
      <c r="G486" s="92"/>
      <c r="H486" s="92"/>
      <c r="I486" s="92"/>
      <c r="J486" s="92"/>
      <c r="K486" s="92"/>
      <c r="L486" s="92"/>
      <c r="M486" s="92"/>
      <c r="N486" s="92"/>
      <c r="O486" s="92"/>
      <c r="P486" s="92"/>
      <c r="Q486" s="92"/>
      <c r="R486" s="93"/>
    </row>
    <row r="487" spans="1:18" s="90" customFormat="1">
      <c r="A487" s="92"/>
      <c r="B487" s="92"/>
      <c r="C487" s="102" t="s">
        <v>720</v>
      </c>
      <c r="D487" s="20" t="s">
        <v>706</v>
      </c>
      <c r="E487" s="95">
        <f t="shared" si="18"/>
        <v>20.370102645655631</v>
      </c>
      <c r="F487" s="92">
        <v>69041</v>
      </c>
      <c r="G487" s="92"/>
      <c r="H487" s="92"/>
      <c r="I487" s="92"/>
      <c r="J487" s="92"/>
      <c r="K487" s="92"/>
      <c r="L487" s="92"/>
      <c r="M487" s="92"/>
      <c r="N487" s="92"/>
      <c r="O487" s="92"/>
      <c r="P487" s="92"/>
      <c r="Q487" s="92"/>
      <c r="R487" s="93"/>
    </row>
    <row r="488" spans="1:18" s="90" customFormat="1">
      <c r="A488" s="92"/>
      <c r="B488" s="92"/>
      <c r="C488" s="102" t="s">
        <v>721</v>
      </c>
      <c r="D488" s="20" t="s">
        <v>87</v>
      </c>
      <c r="E488" s="95">
        <f t="shared" si="18"/>
        <v>3.8874939884874</v>
      </c>
      <c r="F488" s="92">
        <v>13176</v>
      </c>
      <c r="G488" s="92"/>
      <c r="H488" s="92"/>
      <c r="I488" s="92"/>
      <c r="J488" s="92"/>
      <c r="K488" s="92"/>
      <c r="L488" s="92"/>
      <c r="M488" s="92"/>
      <c r="N488" s="92"/>
      <c r="O488" s="92"/>
      <c r="P488" s="92"/>
      <c r="Q488" s="92"/>
      <c r="R488" s="93"/>
    </row>
    <row r="489" spans="1:18" s="90" customFormat="1">
      <c r="A489" s="92"/>
      <c r="B489" s="92"/>
      <c r="C489" s="102" t="s">
        <v>722</v>
      </c>
      <c r="D489" s="20" t="s">
        <v>677</v>
      </c>
      <c r="E489" s="95">
        <f t="shared" si="18"/>
        <v>3.7458730781599905</v>
      </c>
      <c r="F489" s="92">
        <v>12696</v>
      </c>
      <c r="G489" s="92"/>
      <c r="H489" s="92"/>
      <c r="I489" s="92"/>
      <c r="J489" s="92"/>
      <c r="K489" s="92"/>
      <c r="L489" s="92"/>
      <c r="M489" s="92"/>
      <c r="N489" s="92"/>
      <c r="O489" s="92"/>
      <c r="P489" s="92"/>
      <c r="Q489" s="92"/>
      <c r="R489" s="93"/>
    </row>
    <row r="490" spans="1:18" s="90" customFormat="1">
      <c r="A490" s="92"/>
      <c r="B490" s="92"/>
      <c r="D490" s="96"/>
      <c r="E490" s="92"/>
      <c r="F490" s="92"/>
      <c r="G490" s="92"/>
      <c r="H490" s="92"/>
      <c r="I490" s="92"/>
      <c r="J490" s="92"/>
      <c r="K490" s="92"/>
      <c r="L490" s="92"/>
      <c r="M490" s="92"/>
      <c r="N490" s="92"/>
      <c r="O490" s="92"/>
      <c r="P490" s="92"/>
      <c r="Q490" s="92"/>
      <c r="R490" s="93"/>
    </row>
    <row r="491" spans="1:18" s="90" customFormat="1">
      <c r="A491" s="92">
        <v>69</v>
      </c>
      <c r="B491" s="1" t="s">
        <v>723</v>
      </c>
      <c r="C491" s="90" t="s">
        <v>724</v>
      </c>
      <c r="D491" s="20" t="s">
        <v>84</v>
      </c>
      <c r="E491" s="21" t="s">
        <v>59</v>
      </c>
      <c r="F491" s="22" t="s">
        <v>59</v>
      </c>
      <c r="G491" s="92"/>
      <c r="H491" s="92"/>
      <c r="I491" s="92"/>
      <c r="J491" s="92"/>
      <c r="K491" s="92"/>
      <c r="L491" s="92"/>
      <c r="M491" s="92"/>
      <c r="N491" s="92"/>
      <c r="O491" s="92"/>
      <c r="P491" s="92"/>
      <c r="Q491" s="92"/>
      <c r="R491" s="93"/>
    </row>
    <row r="492" spans="1:18" s="90" customFormat="1">
      <c r="A492" s="92"/>
      <c r="B492" s="92"/>
      <c r="C492" s="102" t="s">
        <v>725</v>
      </c>
      <c r="D492" s="20" t="s">
        <v>87</v>
      </c>
      <c r="E492" s="95">
        <f>F492*100/528470</f>
        <v>61.190417620678559</v>
      </c>
      <c r="F492" s="92">
        <v>323373</v>
      </c>
      <c r="G492" s="92"/>
      <c r="H492" s="92"/>
      <c r="I492" s="92"/>
      <c r="J492" s="92">
        <v>528470</v>
      </c>
      <c r="K492" s="92"/>
      <c r="L492" s="92"/>
      <c r="M492" s="92"/>
      <c r="N492" s="1" t="s">
        <v>162</v>
      </c>
      <c r="O492" s="1">
        <v>97</v>
      </c>
      <c r="P492" s="92"/>
      <c r="Q492" s="92"/>
      <c r="R492" s="93"/>
    </row>
    <row r="493" spans="1:18" s="90" customFormat="1">
      <c r="A493" s="92"/>
      <c r="B493" s="92"/>
      <c r="C493" s="102" t="s">
        <v>726</v>
      </c>
      <c r="D493" s="20" t="s">
        <v>706</v>
      </c>
      <c r="E493" s="95">
        <f t="shared" ref="E493:E496" si="19">F493*100/528470</f>
        <v>19.238367362385755</v>
      </c>
      <c r="F493" s="92">
        <v>101669</v>
      </c>
      <c r="G493" s="92"/>
      <c r="H493" s="92"/>
      <c r="I493" s="92"/>
      <c r="J493" s="92"/>
      <c r="K493" s="92"/>
      <c r="L493" s="92"/>
      <c r="M493" s="92"/>
      <c r="N493" s="92"/>
      <c r="O493" s="92"/>
      <c r="P493" s="92"/>
      <c r="Q493" s="92"/>
      <c r="R493" s="93"/>
    </row>
    <row r="494" spans="1:18" s="90" customFormat="1">
      <c r="A494" s="92"/>
      <c r="B494" s="92"/>
      <c r="C494" s="104" t="s">
        <v>727</v>
      </c>
      <c r="D494" s="28" t="s">
        <v>89</v>
      </c>
      <c r="E494" s="95">
        <f t="shared" si="19"/>
        <v>4.7875943762181388</v>
      </c>
      <c r="F494" s="105">
        <v>25301</v>
      </c>
      <c r="G494" s="92"/>
      <c r="H494" s="92"/>
      <c r="I494" s="92"/>
      <c r="J494" s="92"/>
      <c r="K494" s="92"/>
      <c r="L494" s="92"/>
      <c r="M494" s="92"/>
      <c r="N494" s="92"/>
      <c r="O494" s="92"/>
      <c r="P494" s="92"/>
      <c r="Q494" s="92"/>
      <c r="R494" s="93"/>
    </row>
    <row r="495" spans="1:18" s="90" customFormat="1">
      <c r="A495" s="92"/>
      <c r="B495" s="92"/>
      <c r="C495" s="102" t="s">
        <v>728</v>
      </c>
      <c r="D495" s="20" t="s">
        <v>655</v>
      </c>
      <c r="E495" s="95">
        <f t="shared" si="19"/>
        <v>3.2872253864930836</v>
      </c>
      <c r="F495" s="92">
        <v>17372</v>
      </c>
      <c r="G495" s="92"/>
      <c r="H495" s="92"/>
      <c r="I495" s="92"/>
      <c r="J495" s="92"/>
      <c r="K495" s="92"/>
      <c r="L495" s="92"/>
      <c r="M495" s="92"/>
      <c r="N495" s="92"/>
      <c r="O495" s="92"/>
      <c r="P495" s="92"/>
      <c r="Q495" s="92"/>
      <c r="R495" s="93"/>
    </row>
    <row r="496" spans="1:18" s="90" customFormat="1">
      <c r="A496" s="92"/>
      <c r="B496" s="92"/>
      <c r="C496" s="102" t="s">
        <v>729</v>
      </c>
      <c r="D496" s="96" t="s">
        <v>730</v>
      </c>
      <c r="E496" s="95">
        <f t="shared" si="19"/>
        <v>2.7373360834106002</v>
      </c>
      <c r="F496" s="92">
        <v>14466</v>
      </c>
      <c r="G496" s="92"/>
      <c r="H496" s="92"/>
      <c r="I496" s="92"/>
      <c r="J496" s="92"/>
      <c r="K496" s="92"/>
      <c r="L496" s="92"/>
      <c r="M496" s="92"/>
      <c r="N496" s="92"/>
      <c r="O496" s="92"/>
      <c r="P496" s="92"/>
      <c r="Q496" s="92"/>
      <c r="R496" s="93"/>
    </row>
    <row r="497" spans="1:18" s="90" customFormat="1">
      <c r="A497" s="92"/>
      <c r="B497" s="92"/>
      <c r="D497" s="96"/>
      <c r="E497" s="92"/>
      <c r="F497" s="92"/>
      <c r="G497" s="92"/>
      <c r="H497" s="92"/>
      <c r="I497" s="92"/>
      <c r="J497" s="92"/>
      <c r="K497" s="92"/>
      <c r="L497" s="92"/>
      <c r="M497" s="92"/>
      <c r="N497" s="92"/>
      <c r="O497" s="92"/>
      <c r="P497" s="92"/>
      <c r="Q497" s="92"/>
      <c r="R497" s="93"/>
    </row>
    <row r="498" spans="1:18" s="90" customFormat="1">
      <c r="A498" s="92">
        <v>70</v>
      </c>
      <c r="B498" s="1" t="s">
        <v>731</v>
      </c>
      <c r="C498" s="106" t="s">
        <v>732</v>
      </c>
      <c r="D498" s="20" t="s">
        <v>84</v>
      </c>
      <c r="E498" s="21" t="s">
        <v>59</v>
      </c>
      <c r="F498" s="22" t="s">
        <v>59</v>
      </c>
      <c r="G498" s="92"/>
      <c r="H498" s="92"/>
      <c r="I498" s="92"/>
      <c r="J498" s="92"/>
      <c r="K498" s="92"/>
      <c r="L498" s="92"/>
      <c r="M498" s="92"/>
      <c r="N498" s="92"/>
      <c r="O498" s="92"/>
      <c r="P498" s="92"/>
      <c r="Q498" s="92"/>
      <c r="R498" s="93"/>
    </row>
    <row r="499" spans="1:18" s="90" customFormat="1">
      <c r="A499" s="92"/>
      <c r="B499" s="92"/>
      <c r="C499" s="107" t="s">
        <v>733</v>
      </c>
      <c r="D499" s="28" t="s">
        <v>89</v>
      </c>
      <c r="E499" s="95">
        <f>F499*100/317717</f>
        <v>76.332081695345224</v>
      </c>
      <c r="F499" s="92">
        <v>242520</v>
      </c>
      <c r="G499" s="92"/>
      <c r="H499" s="92"/>
      <c r="I499" s="92"/>
      <c r="J499" s="92">
        <v>317717</v>
      </c>
      <c r="K499" s="92"/>
      <c r="L499" s="92"/>
      <c r="M499" s="92"/>
      <c r="N499" s="1" t="s">
        <v>108</v>
      </c>
      <c r="O499" s="1">
        <v>127</v>
      </c>
      <c r="P499" s="92"/>
      <c r="Q499" s="92"/>
      <c r="R499" s="93"/>
    </row>
    <row r="500" spans="1:18" s="90" customFormat="1">
      <c r="A500" s="92"/>
      <c r="B500" s="92"/>
      <c r="C500" s="106" t="s">
        <v>734</v>
      </c>
      <c r="D500" s="20" t="s">
        <v>655</v>
      </c>
      <c r="E500" s="95">
        <f t="shared" ref="E500:E503" si="20">F500*100/317717</f>
        <v>15.286245306357545</v>
      </c>
      <c r="F500" s="92">
        <v>48567</v>
      </c>
      <c r="G500" s="92"/>
      <c r="H500" s="92"/>
      <c r="I500" s="92"/>
      <c r="J500" s="92"/>
      <c r="K500" s="92"/>
      <c r="L500" s="92"/>
      <c r="M500" s="92"/>
      <c r="N500" s="92"/>
      <c r="O500" s="92"/>
      <c r="P500" s="92"/>
      <c r="Q500" s="92"/>
      <c r="R500" s="93"/>
    </row>
    <row r="501" spans="1:18" s="90" customFormat="1">
      <c r="A501" s="92"/>
      <c r="B501" s="92"/>
      <c r="C501" s="106" t="s">
        <v>735</v>
      </c>
      <c r="D501" s="96" t="s">
        <v>116</v>
      </c>
      <c r="E501" s="95">
        <f t="shared" si="20"/>
        <v>1.2123997142110747</v>
      </c>
      <c r="F501" s="92">
        <v>3852</v>
      </c>
      <c r="G501" s="92"/>
      <c r="H501" s="92"/>
      <c r="I501" s="92"/>
      <c r="J501" s="92"/>
      <c r="K501" s="92"/>
      <c r="L501" s="92"/>
      <c r="M501" s="92"/>
      <c r="N501" s="92"/>
      <c r="O501" s="92"/>
      <c r="P501" s="92"/>
      <c r="Q501" s="92"/>
      <c r="R501" s="93"/>
    </row>
    <row r="502" spans="1:18" s="90" customFormat="1">
      <c r="A502" s="92"/>
      <c r="B502" s="92"/>
      <c r="C502" s="106" t="s">
        <v>736</v>
      </c>
      <c r="D502" s="96" t="s">
        <v>696</v>
      </c>
      <c r="E502" s="95">
        <f t="shared" si="20"/>
        <v>0.32890906057906877</v>
      </c>
      <c r="F502" s="92">
        <v>1045</v>
      </c>
      <c r="G502" s="92"/>
      <c r="H502" s="92"/>
      <c r="I502" s="92"/>
      <c r="J502" s="92"/>
      <c r="K502" s="92"/>
      <c r="L502" s="92"/>
      <c r="M502" s="92"/>
      <c r="N502" s="92"/>
      <c r="O502" s="92"/>
      <c r="P502" s="92"/>
      <c r="Q502" s="92"/>
      <c r="R502" s="93"/>
    </row>
    <row r="503" spans="1:18" s="90" customFormat="1">
      <c r="A503" s="92"/>
      <c r="B503" s="92"/>
      <c r="C503" s="106" t="s">
        <v>737</v>
      </c>
      <c r="D503" s="96" t="s">
        <v>298</v>
      </c>
      <c r="E503" s="95">
        <f t="shared" si="20"/>
        <v>0.27351385037627823</v>
      </c>
      <c r="F503" s="92">
        <v>869</v>
      </c>
      <c r="G503" s="92"/>
      <c r="H503" s="92"/>
      <c r="I503" s="92"/>
      <c r="J503" s="92"/>
      <c r="K503" s="92"/>
      <c r="L503" s="92"/>
      <c r="M503" s="92"/>
      <c r="N503" s="92"/>
      <c r="O503" s="92"/>
      <c r="P503" s="92"/>
      <c r="Q503" s="92"/>
      <c r="R503" s="93"/>
    </row>
    <row r="504" spans="1:18" s="90" customFormat="1">
      <c r="A504" s="92"/>
      <c r="B504" s="92"/>
      <c r="D504" s="96"/>
      <c r="E504" s="92"/>
      <c r="F504" s="92"/>
      <c r="G504" s="92"/>
      <c r="H504" s="92"/>
      <c r="I504" s="92"/>
      <c r="J504" s="92"/>
      <c r="K504" s="92"/>
      <c r="L504" s="92"/>
      <c r="M504" s="92"/>
      <c r="N504" s="92"/>
      <c r="O504" s="92"/>
      <c r="P504" s="92"/>
      <c r="Q504" s="92"/>
      <c r="R504" s="93"/>
    </row>
    <row r="505" spans="1:18" s="90" customFormat="1">
      <c r="A505" s="92">
        <v>71</v>
      </c>
      <c r="B505" s="1" t="s">
        <v>738</v>
      </c>
      <c r="C505" s="106" t="s">
        <v>739</v>
      </c>
      <c r="D505" s="20" t="s">
        <v>84</v>
      </c>
      <c r="E505" s="21" t="s">
        <v>59</v>
      </c>
      <c r="F505" s="22" t="s">
        <v>59</v>
      </c>
      <c r="G505" s="92"/>
      <c r="H505" s="92"/>
      <c r="I505" s="92"/>
      <c r="J505" s="92"/>
      <c r="K505" s="92"/>
      <c r="L505" s="92"/>
      <c r="M505" s="92"/>
      <c r="N505" s="92"/>
      <c r="O505" s="92"/>
      <c r="P505" s="92"/>
      <c r="Q505" s="92"/>
      <c r="R505" s="93"/>
    </row>
    <row r="506" spans="1:18" s="90" customFormat="1">
      <c r="C506" s="107" t="s">
        <v>740</v>
      </c>
      <c r="D506" s="28" t="s">
        <v>89</v>
      </c>
      <c r="E506" s="95">
        <f>F506*100/419382</f>
        <v>65.716935872307346</v>
      </c>
      <c r="F506" s="92">
        <v>275605</v>
      </c>
      <c r="G506" s="92"/>
      <c r="H506" s="92"/>
      <c r="I506" s="92"/>
      <c r="J506" s="92">
        <v>419382</v>
      </c>
      <c r="K506" s="92"/>
      <c r="L506" s="92"/>
      <c r="M506" s="92"/>
      <c r="N506" s="1" t="s">
        <v>162</v>
      </c>
      <c r="O506" s="1">
        <v>122</v>
      </c>
      <c r="P506" s="92"/>
      <c r="Q506" s="92"/>
      <c r="R506" s="93"/>
    </row>
    <row r="507" spans="1:18" s="90" customFormat="1">
      <c r="C507" s="106" t="s">
        <v>741</v>
      </c>
      <c r="D507" s="20" t="s">
        <v>655</v>
      </c>
      <c r="E507" s="95">
        <f t="shared" ref="E507:E510" si="21">F507*100/419382</f>
        <v>14.594808551630733</v>
      </c>
      <c r="F507" s="92">
        <v>61208</v>
      </c>
      <c r="G507" s="92"/>
      <c r="H507" s="92"/>
      <c r="I507" s="92"/>
      <c r="J507" s="92"/>
      <c r="K507" s="92"/>
      <c r="L507" s="92"/>
      <c r="M507" s="92"/>
      <c r="N507" s="92"/>
      <c r="O507" s="92"/>
      <c r="P507" s="92"/>
      <c r="Q507" s="92"/>
      <c r="R507" s="93"/>
    </row>
    <row r="508" spans="1:18" s="90" customFormat="1">
      <c r="C508" s="106" t="s">
        <v>742</v>
      </c>
      <c r="D508" s="20" t="s">
        <v>87</v>
      </c>
      <c r="E508" s="95">
        <f t="shared" si="21"/>
        <v>7.887558359681627</v>
      </c>
      <c r="F508" s="92">
        <v>33079</v>
      </c>
      <c r="G508" s="92"/>
      <c r="H508" s="92"/>
      <c r="I508" s="92"/>
      <c r="J508" s="92"/>
      <c r="K508" s="92"/>
      <c r="L508" s="92"/>
      <c r="M508" s="92"/>
      <c r="N508" s="92"/>
      <c r="O508" s="92"/>
      <c r="P508" s="92"/>
      <c r="Q508" s="92"/>
      <c r="R508" s="93"/>
    </row>
    <row r="509" spans="1:18" s="90" customFormat="1">
      <c r="C509" s="106" t="s">
        <v>743</v>
      </c>
      <c r="D509" s="20" t="s">
        <v>706</v>
      </c>
      <c r="E509" s="95">
        <f t="shared" si="21"/>
        <v>2.9357483153783424</v>
      </c>
      <c r="F509" s="92">
        <v>12312</v>
      </c>
      <c r="G509" s="92"/>
      <c r="H509" s="92"/>
      <c r="I509" s="92"/>
      <c r="J509" s="92"/>
      <c r="K509" s="92"/>
      <c r="L509" s="92"/>
      <c r="M509" s="92"/>
      <c r="N509" s="92"/>
      <c r="O509" s="92"/>
      <c r="P509" s="92"/>
      <c r="Q509" s="92"/>
      <c r="R509" s="93"/>
    </row>
    <row r="510" spans="1:18" s="90" customFormat="1">
      <c r="C510" s="106" t="s">
        <v>744</v>
      </c>
      <c r="D510" s="108" t="s">
        <v>677</v>
      </c>
      <c r="E510" s="109">
        <f t="shared" si="21"/>
        <v>0.67456400131622241</v>
      </c>
      <c r="F510" s="106">
        <v>2829</v>
      </c>
      <c r="G510" s="106"/>
      <c r="H510" s="106"/>
      <c r="I510" s="106"/>
      <c r="J510" s="106"/>
      <c r="K510" s="106"/>
      <c r="L510" s="106"/>
      <c r="M510" s="106"/>
      <c r="N510" s="106"/>
      <c r="O510" s="106"/>
      <c r="P510" s="106"/>
      <c r="Q510" s="106"/>
    </row>
    <row r="511" spans="1:18" s="90" customFormat="1">
      <c r="D511" s="110"/>
      <c r="E511" s="106"/>
      <c r="F511" s="106"/>
      <c r="G511" s="106"/>
      <c r="H511" s="106"/>
      <c r="I511" s="106"/>
      <c r="J511" s="106"/>
      <c r="K511" s="106"/>
      <c r="L511" s="106"/>
      <c r="M511" s="106"/>
      <c r="N511" s="106"/>
      <c r="O511" s="106"/>
      <c r="P511" s="106"/>
      <c r="Q511" s="106"/>
    </row>
    <row r="512" spans="1:18" s="90" customFormat="1">
      <c r="D512" s="110"/>
      <c r="E512" s="106"/>
      <c r="F512" s="106"/>
      <c r="G512" s="106"/>
      <c r="H512" s="106"/>
      <c r="I512" s="106"/>
      <c r="J512" s="106"/>
      <c r="K512" s="106"/>
      <c r="L512" s="106"/>
      <c r="M512" s="106"/>
      <c r="N512" s="106"/>
      <c r="O512" s="106"/>
      <c r="P512" s="106"/>
      <c r="Q512" s="106"/>
    </row>
    <row r="513" spans="4:17" s="90" customFormat="1">
      <c r="D513" s="110"/>
      <c r="E513" s="106"/>
      <c r="F513" s="106"/>
      <c r="G513" s="106"/>
      <c r="H513" s="106"/>
      <c r="I513" s="106"/>
      <c r="J513" s="106"/>
      <c r="K513" s="106"/>
      <c r="L513" s="106"/>
      <c r="M513" s="106"/>
      <c r="N513" s="106"/>
      <c r="O513" s="106"/>
      <c r="P513" s="106"/>
      <c r="Q513" s="106"/>
    </row>
  </sheetData>
  <mergeCells count="10">
    <mergeCell ref="A1:O1"/>
    <mergeCell ref="A2:A3"/>
    <mergeCell ref="B2:B3"/>
    <mergeCell ref="C2:C3"/>
    <mergeCell ref="D2:D3"/>
    <mergeCell ref="E2:E3"/>
    <mergeCell ref="F2:I2"/>
    <mergeCell ref="J2:M2"/>
    <mergeCell ref="N2:N3"/>
    <mergeCell ref="O2:O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94"/>
  <sheetViews>
    <sheetView workbookViewId="0">
      <selection sqref="A1:XFD1048576"/>
    </sheetView>
  </sheetViews>
  <sheetFormatPr baseColWidth="10" defaultColWidth="9" defaultRowHeight="15" x14ac:dyDescent="0"/>
  <cols>
    <col min="1" max="1" width="9" style="1"/>
    <col min="2" max="2" width="16" style="1" customWidth="1"/>
    <col min="3" max="4" width="11.1640625" style="1" customWidth="1"/>
    <col min="5" max="9" width="12" style="1" customWidth="1"/>
    <col min="10" max="10" width="18.5" style="1" customWidth="1"/>
    <col min="11" max="11" width="12.5" style="1" customWidth="1"/>
    <col min="12" max="12" width="12.6640625" style="1" customWidth="1"/>
    <col min="13" max="13" width="20.33203125" style="1" customWidth="1"/>
    <col min="14" max="14" width="14.1640625" style="1" customWidth="1"/>
    <col min="15" max="15" width="16.1640625" style="1" customWidth="1"/>
    <col min="16" max="16" width="11" style="1" customWidth="1"/>
    <col min="17" max="17" width="12.5" style="1" customWidth="1"/>
    <col min="18" max="18" width="11" style="8" customWidth="1"/>
    <col min="19" max="20" width="11" style="1" customWidth="1"/>
    <col min="21" max="21" width="15.33203125" style="1" customWidth="1"/>
    <col min="22" max="23" width="16.33203125" style="1" customWidth="1"/>
    <col min="24" max="24" width="14.6640625" style="1" customWidth="1"/>
    <col min="25" max="25" width="12.83203125" style="1" customWidth="1"/>
    <col min="26" max="26" width="14.1640625" style="1" customWidth="1"/>
    <col min="27" max="27" width="11" style="1" customWidth="1"/>
    <col min="28" max="28" width="10.83203125" style="1" customWidth="1"/>
    <col min="29" max="29" width="14.5" style="1" customWidth="1"/>
    <col min="30" max="30" width="17.5" style="1" customWidth="1"/>
    <col min="31" max="31" width="34.6640625" style="1" customWidth="1"/>
    <col min="32" max="32" width="12.5" style="1" customWidth="1"/>
    <col min="33" max="16384" width="9" style="1"/>
  </cols>
  <sheetData>
    <row r="1" spans="1:32" ht="16">
      <c r="A1" s="157" t="s">
        <v>745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</row>
    <row r="2" spans="1:32" s="111" customFormat="1">
      <c r="A2" s="111" t="s">
        <v>746</v>
      </c>
      <c r="B2" s="111" t="s">
        <v>60</v>
      </c>
      <c r="C2" s="111" t="s">
        <v>0</v>
      </c>
      <c r="D2" s="111" t="s">
        <v>1</v>
      </c>
      <c r="E2" s="111" t="s">
        <v>747</v>
      </c>
      <c r="F2" s="112" t="s">
        <v>748</v>
      </c>
      <c r="G2" s="112" t="s">
        <v>749</v>
      </c>
      <c r="H2" s="112" t="s">
        <v>750</v>
      </c>
      <c r="I2" s="112" t="s">
        <v>751</v>
      </c>
      <c r="J2" s="113" t="s">
        <v>752</v>
      </c>
      <c r="K2" s="111" t="s">
        <v>753</v>
      </c>
      <c r="L2" s="111" t="s">
        <v>754</v>
      </c>
      <c r="M2" s="113" t="s">
        <v>755</v>
      </c>
      <c r="N2" s="111" t="s">
        <v>756</v>
      </c>
      <c r="O2" s="111" t="s">
        <v>757</v>
      </c>
      <c r="P2" s="111" t="s">
        <v>2</v>
      </c>
      <c r="Q2" s="111" t="s">
        <v>758</v>
      </c>
      <c r="R2" s="111" t="s">
        <v>63</v>
      </c>
      <c r="S2" s="111" t="s">
        <v>57</v>
      </c>
      <c r="T2" s="111" t="s">
        <v>58</v>
      </c>
      <c r="U2" s="111" t="s">
        <v>759</v>
      </c>
      <c r="V2" s="111" t="s">
        <v>760</v>
      </c>
      <c r="W2" s="111" t="s">
        <v>761</v>
      </c>
      <c r="X2" s="111" t="s">
        <v>762</v>
      </c>
      <c r="Y2" s="111" t="s">
        <v>763</v>
      </c>
      <c r="Z2" s="111" t="s">
        <v>764</v>
      </c>
      <c r="AA2" s="111" t="s">
        <v>3</v>
      </c>
      <c r="AB2" s="111" t="s">
        <v>765</v>
      </c>
      <c r="AC2" s="111" t="s">
        <v>766</v>
      </c>
      <c r="AD2" s="111" t="s">
        <v>767</v>
      </c>
      <c r="AE2" s="111" t="s">
        <v>768</v>
      </c>
      <c r="AF2" s="111" t="s">
        <v>64</v>
      </c>
    </row>
    <row r="3" spans="1:32" s="3" customFormat="1">
      <c r="A3" s="3">
        <v>1</v>
      </c>
      <c r="B3" s="3" t="s">
        <v>37</v>
      </c>
      <c r="C3" s="3">
        <v>27</v>
      </c>
      <c r="D3" s="3" t="s">
        <v>769</v>
      </c>
      <c r="E3" s="114">
        <f>SUM(F3:I3)</f>
        <v>5904</v>
      </c>
      <c r="F3" s="11">
        <v>106</v>
      </c>
      <c r="G3" s="11">
        <v>160</v>
      </c>
      <c r="H3" s="11">
        <v>5400</v>
      </c>
      <c r="I3" s="11">
        <v>238</v>
      </c>
      <c r="J3" s="114" t="s">
        <v>770</v>
      </c>
      <c r="K3" s="114">
        <v>5400</v>
      </c>
      <c r="L3" s="114">
        <v>406</v>
      </c>
      <c r="M3" s="114" t="s">
        <v>771</v>
      </c>
      <c r="N3" s="114">
        <v>5400</v>
      </c>
      <c r="O3" s="114">
        <v>201</v>
      </c>
      <c r="P3" s="3">
        <v>70934</v>
      </c>
      <c r="Q3" s="3">
        <f t="shared" ref="Q3:Q30" si="0">K3+P3+L3</f>
        <v>76740</v>
      </c>
      <c r="R3" s="114">
        <v>90058</v>
      </c>
      <c r="S3" s="3">
        <v>114409</v>
      </c>
      <c r="T3" s="3">
        <v>674179</v>
      </c>
      <c r="U3" s="4">
        <f t="shared" ref="U3:U66" si="1">E3*100/R3</f>
        <v>6.5557751671145263</v>
      </c>
      <c r="V3" s="4">
        <f t="shared" ref="V3:V66" si="2">K3*100/R3</f>
        <v>5.9961358235803592</v>
      </c>
      <c r="W3" s="4">
        <f>N3*100/R3</f>
        <v>5.9961358235803592</v>
      </c>
      <c r="X3" s="4">
        <f t="shared" ref="X3:X66" si="3">L3*100/R3</f>
        <v>0.4508205822914122</v>
      </c>
      <c r="Y3" s="4">
        <f>O3*100/R3</f>
        <v>0.2231895000999356</v>
      </c>
      <c r="Z3" s="4">
        <f t="shared" ref="Z3:Z66" si="4">100-AA3-V3-X3</f>
        <v>14.788247573785783</v>
      </c>
      <c r="AA3" s="4">
        <f t="shared" ref="AA3:AA66" si="5">P3*100/R3</f>
        <v>78.764796020342445</v>
      </c>
      <c r="AB3" s="4">
        <f t="shared" ref="AB3:AB66" si="6">V3+X3</f>
        <v>6.4469564058717719</v>
      </c>
      <c r="AC3" s="4">
        <f t="shared" ref="AC3:AC66" si="7">Q3*100/R3</f>
        <v>85.211752426214218</v>
      </c>
      <c r="AD3" s="4">
        <f t="shared" ref="AD3:AD66" si="8">K3*100/E3</f>
        <v>91.463414634146346</v>
      </c>
      <c r="AE3" s="4">
        <f t="shared" ref="AE3:AE66" si="9">N3*100/E3</f>
        <v>91.463414634146346</v>
      </c>
      <c r="AF3" s="4">
        <f t="shared" ref="AF3:AF30" si="10">R3*100/S3</f>
        <v>78.715835292678022</v>
      </c>
    </row>
    <row r="4" spans="1:32" s="3" customFormat="1">
      <c r="A4" s="3">
        <f>1+A3</f>
        <v>2</v>
      </c>
      <c r="B4" s="3" t="s">
        <v>32</v>
      </c>
      <c r="C4" s="3">
        <v>33</v>
      </c>
      <c r="D4" s="3" t="s">
        <v>8</v>
      </c>
      <c r="E4" s="114">
        <f>SUM(F4:I4)</f>
        <v>5893</v>
      </c>
      <c r="F4" s="114">
        <v>5750</v>
      </c>
      <c r="G4" s="114">
        <v>0</v>
      </c>
      <c r="H4" s="114">
        <v>143</v>
      </c>
      <c r="I4" s="114">
        <v>0</v>
      </c>
      <c r="J4" s="114" t="s">
        <v>772</v>
      </c>
      <c r="K4" s="114">
        <v>5893</v>
      </c>
      <c r="L4" s="114">
        <v>2</v>
      </c>
      <c r="M4" s="114" t="s">
        <v>773</v>
      </c>
      <c r="N4" s="114">
        <v>5750</v>
      </c>
      <c r="O4" s="114">
        <v>0</v>
      </c>
      <c r="P4" s="3">
        <v>60522</v>
      </c>
      <c r="Q4" s="3">
        <f t="shared" si="0"/>
        <v>66417</v>
      </c>
      <c r="R4" s="114">
        <v>95360</v>
      </c>
      <c r="S4" s="3">
        <v>136667</v>
      </c>
      <c r="T4" s="3">
        <v>672413</v>
      </c>
      <c r="U4" s="4">
        <f t="shared" si="1"/>
        <v>6.179739932885906</v>
      </c>
      <c r="V4" s="4">
        <f t="shared" si="2"/>
        <v>6.179739932885906</v>
      </c>
      <c r="W4" s="4">
        <f t="shared" ref="W4:W68" si="11">N4*100/R4</f>
        <v>6.0297818791946307</v>
      </c>
      <c r="X4" s="4">
        <f t="shared" si="3"/>
        <v>2.0973154362416107E-3</v>
      </c>
      <c r="Y4" s="4">
        <f t="shared" ref="Y4:Y67" si="12">O4*100/R4</f>
        <v>0</v>
      </c>
      <c r="Z4" s="4">
        <f t="shared" si="4"/>
        <v>30.351300335570471</v>
      </c>
      <c r="AA4" s="4">
        <f t="shared" si="5"/>
        <v>63.466862416107382</v>
      </c>
      <c r="AB4" s="4">
        <f t="shared" si="6"/>
        <v>6.1818372483221475</v>
      </c>
      <c r="AC4" s="4">
        <f t="shared" si="7"/>
        <v>69.648699664429529</v>
      </c>
      <c r="AD4" s="4">
        <f t="shared" si="8"/>
        <v>100</v>
      </c>
      <c r="AE4" s="4">
        <f t="shared" si="9"/>
        <v>97.573392160190053</v>
      </c>
      <c r="AF4" s="4">
        <f t="shared" si="10"/>
        <v>69.775439572098605</v>
      </c>
    </row>
    <row r="5" spans="1:32" s="3" customFormat="1">
      <c r="A5" s="3">
        <f t="shared" ref="A5:A68" si="13">1+A4</f>
        <v>3</v>
      </c>
      <c r="B5" s="3" t="s">
        <v>44</v>
      </c>
      <c r="C5" s="3">
        <v>33</v>
      </c>
      <c r="D5" s="3" t="s">
        <v>8</v>
      </c>
      <c r="E5" s="114">
        <v>2682</v>
      </c>
      <c r="F5" s="114">
        <v>2009</v>
      </c>
      <c r="G5" s="114">
        <v>256</v>
      </c>
      <c r="H5" s="8">
        <v>255</v>
      </c>
      <c r="I5" s="114">
        <v>162</v>
      </c>
      <c r="J5" s="114" t="s">
        <v>774</v>
      </c>
      <c r="K5" s="114">
        <v>2171</v>
      </c>
      <c r="L5" s="114">
        <v>142</v>
      </c>
      <c r="M5" s="114" t="s">
        <v>773</v>
      </c>
      <c r="N5" s="114">
        <v>2009</v>
      </c>
      <c r="O5" s="114">
        <v>35</v>
      </c>
      <c r="P5" s="3">
        <v>47276</v>
      </c>
      <c r="Q5" s="3">
        <f t="shared" si="0"/>
        <v>49589</v>
      </c>
      <c r="R5" s="114">
        <v>82428</v>
      </c>
      <c r="S5" s="3">
        <v>180636</v>
      </c>
      <c r="T5" s="3">
        <v>905223</v>
      </c>
      <c r="U5" s="4">
        <f t="shared" si="1"/>
        <v>3.2537487261610134</v>
      </c>
      <c r="V5" s="4">
        <f t="shared" si="2"/>
        <v>2.6338137526083369</v>
      </c>
      <c r="W5" s="4">
        <f t="shared" si="11"/>
        <v>2.4372785946523026</v>
      </c>
      <c r="X5" s="4">
        <f t="shared" si="3"/>
        <v>0.17227155820837581</v>
      </c>
      <c r="Y5" s="4">
        <f t="shared" si="12"/>
        <v>4.2461299558402485E-2</v>
      </c>
      <c r="Z5" s="4">
        <f t="shared" si="4"/>
        <v>39.839617605667968</v>
      </c>
      <c r="AA5" s="4">
        <f t="shared" si="5"/>
        <v>57.354297083515313</v>
      </c>
      <c r="AB5" s="4">
        <f t="shared" si="6"/>
        <v>2.8060853108167128</v>
      </c>
      <c r="AC5" s="4">
        <f t="shared" si="7"/>
        <v>60.160382394332025</v>
      </c>
      <c r="AD5" s="4">
        <f t="shared" si="8"/>
        <v>80.947054436987329</v>
      </c>
      <c r="AE5" s="4">
        <f t="shared" si="9"/>
        <v>74.906785980611488</v>
      </c>
      <c r="AF5" s="4">
        <f t="shared" si="10"/>
        <v>45.632099913638477</v>
      </c>
    </row>
    <row r="6" spans="1:32" s="3" customFormat="1">
      <c r="A6" s="3">
        <f t="shared" si="13"/>
        <v>4</v>
      </c>
      <c r="B6" s="3" t="s">
        <v>9</v>
      </c>
      <c r="C6" s="3">
        <v>35</v>
      </c>
      <c r="D6" s="3" t="s">
        <v>8</v>
      </c>
      <c r="E6" s="114">
        <f t="shared" ref="E6:E16" si="14">SUM(F6:I6)</f>
        <v>15734</v>
      </c>
      <c r="F6" s="114">
        <v>200</v>
      </c>
      <c r="G6" s="114">
        <v>107</v>
      </c>
      <c r="H6" s="114">
        <v>126</v>
      </c>
      <c r="I6" s="114">
        <v>15301</v>
      </c>
      <c r="J6" s="114" t="s">
        <v>775</v>
      </c>
      <c r="K6" s="114">
        <f>G6+I6</f>
        <v>15408</v>
      </c>
      <c r="L6" s="114">
        <v>421</v>
      </c>
      <c r="M6" s="114" t="s">
        <v>776</v>
      </c>
      <c r="N6" s="114">
        <f>I6</f>
        <v>15301</v>
      </c>
      <c r="O6" s="114">
        <v>407</v>
      </c>
      <c r="P6" s="3">
        <v>57414</v>
      </c>
      <c r="Q6" s="3">
        <f t="shared" si="0"/>
        <v>73243</v>
      </c>
      <c r="R6" s="114">
        <v>83994</v>
      </c>
      <c r="S6" s="3">
        <v>113463</v>
      </c>
      <c r="T6" s="3">
        <v>168600</v>
      </c>
      <c r="U6" s="4">
        <f t="shared" si="1"/>
        <v>18.732290401695359</v>
      </c>
      <c r="V6" s="4">
        <f t="shared" si="2"/>
        <v>18.344167440531468</v>
      </c>
      <c r="W6" s="4">
        <f t="shared" si="11"/>
        <v>18.216777388861111</v>
      </c>
      <c r="X6" s="4">
        <f t="shared" si="3"/>
        <v>0.50122627806748099</v>
      </c>
      <c r="Y6" s="4">
        <f t="shared" si="12"/>
        <v>0.48455842083958378</v>
      </c>
      <c r="Z6" s="4">
        <f t="shared" si="4"/>
        <v>12.799723789794506</v>
      </c>
      <c r="AA6" s="4">
        <f t="shared" si="5"/>
        <v>68.354882491606546</v>
      </c>
      <c r="AB6" s="4">
        <f t="shared" si="6"/>
        <v>18.845393718598949</v>
      </c>
      <c r="AC6" s="4">
        <f t="shared" si="7"/>
        <v>87.200276210205487</v>
      </c>
      <c r="AD6" s="4">
        <f t="shared" si="8"/>
        <v>97.928053896021353</v>
      </c>
      <c r="AE6" s="4">
        <f t="shared" si="9"/>
        <v>97.247997966187867</v>
      </c>
      <c r="AF6" s="4">
        <f t="shared" si="10"/>
        <v>74.027656592898126</v>
      </c>
    </row>
    <row r="7" spans="1:32" s="3" customFormat="1">
      <c r="A7" s="3">
        <f t="shared" si="13"/>
        <v>5</v>
      </c>
      <c r="B7" s="3" t="s">
        <v>50</v>
      </c>
      <c r="C7" s="3">
        <v>37</v>
      </c>
      <c r="D7" s="3" t="s">
        <v>8</v>
      </c>
      <c r="E7" s="114">
        <f t="shared" si="14"/>
        <v>27478</v>
      </c>
      <c r="F7" s="114">
        <v>258</v>
      </c>
      <c r="G7" s="114">
        <v>27220</v>
      </c>
      <c r="H7" s="114">
        <v>0</v>
      </c>
      <c r="I7" s="114">
        <v>0</v>
      </c>
      <c r="J7" s="114" t="s">
        <v>777</v>
      </c>
      <c r="K7" s="114">
        <v>27478</v>
      </c>
      <c r="L7" s="114">
        <v>1244</v>
      </c>
      <c r="M7" s="114" t="s">
        <v>778</v>
      </c>
      <c r="N7" s="114">
        <v>27220</v>
      </c>
      <c r="O7" s="114">
        <v>0</v>
      </c>
      <c r="P7" s="3">
        <v>85943</v>
      </c>
      <c r="Q7" s="3">
        <f t="shared" si="0"/>
        <v>114665</v>
      </c>
      <c r="R7" s="114">
        <v>231504</v>
      </c>
      <c r="S7" s="3">
        <v>401669</v>
      </c>
      <c r="T7" s="3">
        <v>1621343</v>
      </c>
      <c r="U7" s="4">
        <f t="shared" si="1"/>
        <v>11.869341350473427</v>
      </c>
      <c r="V7" s="4">
        <f t="shared" si="2"/>
        <v>11.869341350473427</v>
      </c>
      <c r="W7" s="4">
        <f t="shared" si="11"/>
        <v>11.757896191858457</v>
      </c>
      <c r="X7" s="4">
        <f t="shared" si="3"/>
        <v>0.53735572603497128</v>
      </c>
      <c r="Y7" s="4">
        <f t="shared" si="12"/>
        <v>0</v>
      </c>
      <c r="Z7" s="4">
        <f t="shared" si="4"/>
        <v>50.469538323311902</v>
      </c>
      <c r="AA7" s="4">
        <f t="shared" si="5"/>
        <v>37.123764600179697</v>
      </c>
      <c r="AB7" s="4">
        <f t="shared" si="6"/>
        <v>12.406697076508397</v>
      </c>
      <c r="AC7" s="4">
        <f t="shared" si="7"/>
        <v>49.530461676688091</v>
      </c>
      <c r="AD7" s="4">
        <f t="shared" si="8"/>
        <v>100</v>
      </c>
      <c r="AE7" s="4">
        <f t="shared" si="9"/>
        <v>99.061067035446541</v>
      </c>
      <c r="AF7" s="4">
        <f t="shared" si="10"/>
        <v>57.635515810281603</v>
      </c>
    </row>
    <row r="8" spans="1:32" s="3" customFormat="1">
      <c r="A8" s="3">
        <f t="shared" si="13"/>
        <v>6</v>
      </c>
      <c r="B8" s="3" t="s">
        <v>38</v>
      </c>
      <c r="C8" s="3">
        <v>44</v>
      </c>
      <c r="D8" s="3" t="s">
        <v>769</v>
      </c>
      <c r="E8" s="114">
        <f t="shared" si="14"/>
        <v>8098</v>
      </c>
      <c r="F8" s="11">
        <v>141</v>
      </c>
      <c r="G8" s="11">
        <v>7659</v>
      </c>
      <c r="H8" s="11">
        <v>193</v>
      </c>
      <c r="I8" s="11">
        <v>105</v>
      </c>
      <c r="J8" s="114" t="s">
        <v>779</v>
      </c>
      <c r="K8" s="114">
        <v>7852</v>
      </c>
      <c r="L8" s="114">
        <v>459</v>
      </c>
      <c r="M8" s="114" t="s">
        <v>778</v>
      </c>
      <c r="N8" s="114">
        <v>7659</v>
      </c>
      <c r="O8" s="114">
        <v>406</v>
      </c>
      <c r="P8" s="3">
        <v>22469</v>
      </c>
      <c r="Q8" s="3">
        <f t="shared" si="0"/>
        <v>30780</v>
      </c>
      <c r="R8" s="114">
        <v>40163</v>
      </c>
      <c r="S8" s="3">
        <v>133154</v>
      </c>
      <c r="T8" s="3">
        <v>813499</v>
      </c>
      <c r="U8" s="4">
        <f t="shared" si="1"/>
        <v>20.162836441500883</v>
      </c>
      <c r="V8" s="4">
        <f t="shared" si="2"/>
        <v>19.550332395488386</v>
      </c>
      <c r="W8" s="4">
        <f t="shared" si="11"/>
        <v>19.069790603291587</v>
      </c>
      <c r="X8" s="4">
        <f t="shared" si="3"/>
        <v>1.1428429151208823</v>
      </c>
      <c r="Y8" s="4">
        <f t="shared" si="12"/>
        <v>1.0108806613051813</v>
      </c>
      <c r="Z8" s="4">
        <f t="shared" si="4"/>
        <v>23.362298633070239</v>
      </c>
      <c r="AA8" s="4">
        <f t="shared" si="5"/>
        <v>55.944526056320491</v>
      </c>
      <c r="AB8" s="4">
        <f t="shared" si="6"/>
        <v>20.69317531060927</v>
      </c>
      <c r="AC8" s="4">
        <f t="shared" si="7"/>
        <v>76.637701366929761</v>
      </c>
      <c r="AD8" s="4">
        <f t="shared" si="8"/>
        <v>96.962212892072117</v>
      </c>
      <c r="AE8" s="4">
        <f t="shared" si="9"/>
        <v>94.578908372437638</v>
      </c>
      <c r="AF8" s="4">
        <f t="shared" si="10"/>
        <v>30.162818991543627</v>
      </c>
    </row>
    <row r="9" spans="1:32" s="3" customFormat="1">
      <c r="A9" s="3">
        <f t="shared" si="13"/>
        <v>7</v>
      </c>
      <c r="B9" s="5" t="s">
        <v>23</v>
      </c>
      <c r="C9" s="5">
        <v>44</v>
      </c>
      <c r="D9" s="5" t="s">
        <v>8</v>
      </c>
      <c r="E9" s="114">
        <f t="shared" si="14"/>
        <v>30332</v>
      </c>
      <c r="F9" s="114">
        <v>1477</v>
      </c>
      <c r="G9" s="114">
        <v>65</v>
      </c>
      <c r="H9" s="114">
        <v>36</v>
      </c>
      <c r="I9" s="114">
        <v>28754</v>
      </c>
      <c r="J9" s="114" t="s">
        <v>780</v>
      </c>
      <c r="K9" s="115">
        <v>28754</v>
      </c>
      <c r="L9" s="114">
        <v>424</v>
      </c>
      <c r="M9" s="115" t="s">
        <v>781</v>
      </c>
      <c r="N9" s="114">
        <v>28754</v>
      </c>
      <c r="O9" s="114">
        <v>424</v>
      </c>
      <c r="P9" s="6">
        <v>100756</v>
      </c>
      <c r="Q9" s="3">
        <f t="shared" si="0"/>
        <v>129934</v>
      </c>
      <c r="R9" s="116">
        <v>145010</v>
      </c>
      <c r="S9" s="6">
        <v>206744</v>
      </c>
      <c r="T9" s="6">
        <v>1413856</v>
      </c>
      <c r="U9" s="4">
        <f t="shared" si="1"/>
        <v>20.917178125646508</v>
      </c>
      <c r="V9" s="4">
        <f t="shared" si="2"/>
        <v>19.828977311909522</v>
      </c>
      <c r="W9" s="4">
        <f t="shared" si="11"/>
        <v>19.828977311909522</v>
      </c>
      <c r="X9" s="4">
        <f t="shared" si="3"/>
        <v>0.29239362802565338</v>
      </c>
      <c r="Y9" s="4">
        <f t="shared" si="12"/>
        <v>0.29239362802565338</v>
      </c>
      <c r="Z9" s="4">
        <f t="shared" si="4"/>
        <v>10.396524377629135</v>
      </c>
      <c r="AA9" s="4">
        <f t="shared" si="5"/>
        <v>69.48210468243569</v>
      </c>
      <c r="AB9" s="4">
        <f t="shared" si="6"/>
        <v>20.121370939935176</v>
      </c>
      <c r="AC9" s="4">
        <f t="shared" si="7"/>
        <v>89.603475622370865</v>
      </c>
      <c r="AD9" s="4">
        <f t="shared" si="8"/>
        <v>94.797573519715158</v>
      </c>
      <c r="AE9" s="4">
        <f t="shared" si="9"/>
        <v>94.797573519715158</v>
      </c>
      <c r="AF9" s="4">
        <f t="shared" si="10"/>
        <v>70.139883140502263</v>
      </c>
    </row>
    <row r="10" spans="1:32" s="3" customFormat="1">
      <c r="A10" s="3">
        <f t="shared" si="13"/>
        <v>8</v>
      </c>
      <c r="B10" s="3" t="s">
        <v>10</v>
      </c>
      <c r="C10" s="3">
        <v>46</v>
      </c>
      <c r="D10" s="3" t="s">
        <v>8</v>
      </c>
      <c r="E10" s="114">
        <f t="shared" si="14"/>
        <v>3630</v>
      </c>
      <c r="F10" s="114">
        <v>1</v>
      </c>
      <c r="G10" s="114">
        <v>8</v>
      </c>
      <c r="H10" s="114">
        <v>4</v>
      </c>
      <c r="I10" s="114">
        <v>3617</v>
      </c>
      <c r="J10" s="114" t="s">
        <v>782</v>
      </c>
      <c r="K10" s="114">
        <f>H10+I10</f>
        <v>3621</v>
      </c>
      <c r="L10" s="114">
        <v>44</v>
      </c>
      <c r="M10" s="114" t="s">
        <v>776</v>
      </c>
      <c r="N10" s="114">
        <f>I10</f>
        <v>3617</v>
      </c>
      <c r="O10" s="114">
        <v>33</v>
      </c>
      <c r="P10" s="3">
        <v>452</v>
      </c>
      <c r="Q10" s="3">
        <f t="shared" si="0"/>
        <v>4117</v>
      </c>
      <c r="R10" s="114">
        <v>5022</v>
      </c>
      <c r="S10" s="3">
        <v>10843</v>
      </c>
      <c r="T10" s="3">
        <v>26559</v>
      </c>
      <c r="U10" s="4">
        <f t="shared" si="1"/>
        <v>72.281959378733575</v>
      </c>
      <c r="V10" s="4">
        <f t="shared" si="2"/>
        <v>72.102747909199522</v>
      </c>
      <c r="W10" s="4">
        <f t="shared" si="11"/>
        <v>72.023098367184389</v>
      </c>
      <c r="X10" s="4">
        <f t="shared" si="3"/>
        <v>0.87614496216646753</v>
      </c>
      <c r="Y10" s="4">
        <f t="shared" si="12"/>
        <v>0.65710872162485068</v>
      </c>
      <c r="Z10" s="4">
        <f t="shared" si="4"/>
        <v>18.02070888092393</v>
      </c>
      <c r="AA10" s="4">
        <f t="shared" si="5"/>
        <v>9.0003982477100752</v>
      </c>
      <c r="AB10" s="4">
        <f t="shared" si="6"/>
        <v>72.978892871365986</v>
      </c>
      <c r="AC10" s="4">
        <f t="shared" si="7"/>
        <v>81.979291119076066</v>
      </c>
      <c r="AD10" s="4">
        <f t="shared" si="8"/>
        <v>99.752066115702476</v>
      </c>
      <c r="AE10" s="4">
        <f t="shared" si="9"/>
        <v>99.641873278236915</v>
      </c>
      <c r="AF10" s="4">
        <f t="shared" si="10"/>
        <v>46.315595314949739</v>
      </c>
    </row>
    <row r="11" spans="1:32" s="3" customFormat="1">
      <c r="A11" s="3">
        <f t="shared" si="13"/>
        <v>9</v>
      </c>
      <c r="B11" s="3" t="s">
        <v>51</v>
      </c>
      <c r="C11" s="3">
        <v>46</v>
      </c>
      <c r="D11" s="3" t="s">
        <v>8</v>
      </c>
      <c r="E11" s="114">
        <f t="shared" si="14"/>
        <v>10961</v>
      </c>
      <c r="F11" s="114">
        <v>69</v>
      </c>
      <c r="G11" s="114">
        <v>122</v>
      </c>
      <c r="H11" s="114">
        <v>637</v>
      </c>
      <c r="I11" s="114">
        <v>10133</v>
      </c>
      <c r="J11" s="114" t="s">
        <v>783</v>
      </c>
      <c r="K11" s="114">
        <v>10202</v>
      </c>
      <c r="L11" s="114">
        <v>478</v>
      </c>
      <c r="M11" s="114" t="s">
        <v>781</v>
      </c>
      <c r="N11" s="114">
        <v>10133</v>
      </c>
      <c r="O11" s="114">
        <v>0</v>
      </c>
      <c r="P11" s="7">
        <v>88683</v>
      </c>
      <c r="Q11" s="3">
        <f t="shared" si="0"/>
        <v>99363</v>
      </c>
      <c r="R11" s="117">
        <v>188690</v>
      </c>
      <c r="S11" s="7">
        <v>268863</v>
      </c>
      <c r="T11" s="7">
        <v>873946</v>
      </c>
      <c r="U11" s="4">
        <f t="shared" si="1"/>
        <v>5.8089988870634377</v>
      </c>
      <c r="V11" s="4">
        <f t="shared" si="2"/>
        <v>5.4067518151465368</v>
      </c>
      <c r="W11" s="4">
        <f t="shared" si="11"/>
        <v>5.3701838995177278</v>
      </c>
      <c r="X11" s="4">
        <f t="shared" si="3"/>
        <v>0.25332556044305476</v>
      </c>
      <c r="Y11" s="4">
        <f t="shared" si="12"/>
        <v>0</v>
      </c>
      <c r="Z11" s="4">
        <f t="shared" si="4"/>
        <v>47.340611585139648</v>
      </c>
      <c r="AA11" s="4">
        <f t="shared" si="5"/>
        <v>46.999311039270765</v>
      </c>
      <c r="AB11" s="4">
        <f t="shared" si="6"/>
        <v>5.6600773755895917</v>
      </c>
      <c r="AC11" s="4">
        <f t="shared" si="7"/>
        <v>52.659388414860352</v>
      </c>
      <c r="AD11" s="4">
        <f t="shared" si="8"/>
        <v>93.075449320317489</v>
      </c>
      <c r="AE11" s="4">
        <f t="shared" si="9"/>
        <v>92.445944713073629</v>
      </c>
      <c r="AF11" s="4">
        <f t="shared" si="10"/>
        <v>70.180724011857336</v>
      </c>
    </row>
    <row r="12" spans="1:32" s="3" customFormat="1">
      <c r="A12" s="3">
        <f t="shared" si="13"/>
        <v>10</v>
      </c>
      <c r="B12" s="3" t="s">
        <v>53</v>
      </c>
      <c r="C12" s="3">
        <v>46</v>
      </c>
      <c r="D12" s="3" t="s">
        <v>8</v>
      </c>
      <c r="E12" s="114">
        <f t="shared" si="14"/>
        <v>45224</v>
      </c>
      <c r="F12" s="114">
        <v>0</v>
      </c>
      <c r="G12" s="114">
        <v>44567</v>
      </c>
      <c r="H12" s="114">
        <v>657</v>
      </c>
      <c r="I12" s="114">
        <v>0</v>
      </c>
      <c r="J12" s="114" t="s">
        <v>779</v>
      </c>
      <c r="K12" s="114">
        <v>45224</v>
      </c>
      <c r="L12" s="114">
        <v>1251</v>
      </c>
      <c r="M12" s="114" t="s">
        <v>778</v>
      </c>
      <c r="N12" s="114">
        <v>44567</v>
      </c>
      <c r="O12" s="114">
        <v>1079</v>
      </c>
      <c r="P12" s="3">
        <v>111357</v>
      </c>
      <c r="Q12" s="3">
        <f t="shared" si="0"/>
        <v>157832</v>
      </c>
      <c r="R12" s="114">
        <v>273648</v>
      </c>
      <c r="S12" s="3">
        <v>470961</v>
      </c>
      <c r="T12" s="3">
        <v>1666940</v>
      </c>
      <c r="U12" s="4">
        <f t="shared" si="1"/>
        <v>16.526340408115534</v>
      </c>
      <c r="V12" s="4">
        <f t="shared" si="2"/>
        <v>16.526340408115534</v>
      </c>
      <c r="W12" s="4">
        <f t="shared" si="11"/>
        <v>16.286250950125709</v>
      </c>
      <c r="X12" s="4">
        <f t="shared" si="3"/>
        <v>0.45715663918610772</v>
      </c>
      <c r="Y12" s="4">
        <f t="shared" si="12"/>
        <v>0.3943021692100801</v>
      </c>
      <c r="Z12" s="4">
        <f t="shared" si="4"/>
        <v>42.322984271765193</v>
      </c>
      <c r="AA12" s="4">
        <f t="shared" si="5"/>
        <v>40.693518680933167</v>
      </c>
      <c r="AB12" s="4">
        <f t="shared" si="6"/>
        <v>16.98349704730164</v>
      </c>
      <c r="AC12" s="4">
        <f t="shared" si="7"/>
        <v>57.677015728234814</v>
      </c>
      <c r="AD12" s="4">
        <f t="shared" si="8"/>
        <v>100</v>
      </c>
      <c r="AE12" s="4">
        <f t="shared" si="9"/>
        <v>98.547231558464532</v>
      </c>
      <c r="AF12" s="4">
        <f t="shared" si="10"/>
        <v>58.104174230987276</v>
      </c>
    </row>
    <row r="13" spans="1:32" s="3" customFormat="1">
      <c r="A13" s="3">
        <f t="shared" si="13"/>
        <v>11</v>
      </c>
      <c r="B13" s="3" t="s">
        <v>11</v>
      </c>
      <c r="C13" s="3">
        <v>47</v>
      </c>
      <c r="D13" s="3" t="s">
        <v>8</v>
      </c>
      <c r="E13" s="114">
        <f t="shared" si="14"/>
        <v>14532</v>
      </c>
      <c r="F13" s="114">
        <v>83</v>
      </c>
      <c r="G13" s="114">
        <v>65</v>
      </c>
      <c r="H13" s="114">
        <v>14372</v>
      </c>
      <c r="I13" s="114">
        <v>12</v>
      </c>
      <c r="J13" s="114" t="s">
        <v>784</v>
      </c>
      <c r="K13" s="117">
        <f>G13+H13</f>
        <v>14437</v>
      </c>
      <c r="L13" s="114">
        <v>35961</v>
      </c>
      <c r="M13" s="114" t="s">
        <v>771</v>
      </c>
      <c r="N13" s="117">
        <f>H13</f>
        <v>14372</v>
      </c>
      <c r="O13" s="114">
        <v>35961</v>
      </c>
      <c r="P13" s="3">
        <v>17629</v>
      </c>
      <c r="Q13" s="3">
        <f t="shared" si="0"/>
        <v>68027</v>
      </c>
      <c r="R13" s="114">
        <v>95480</v>
      </c>
      <c r="S13" s="3">
        <v>127926</v>
      </c>
      <c r="T13" s="3">
        <v>240555</v>
      </c>
      <c r="U13" s="4">
        <f t="shared" si="1"/>
        <v>15.219941348973608</v>
      </c>
      <c r="V13" s="4">
        <f t="shared" si="2"/>
        <v>15.120444072056975</v>
      </c>
      <c r="W13" s="4">
        <f t="shared" si="11"/>
        <v>15.052366987850858</v>
      </c>
      <c r="X13" s="4">
        <f t="shared" si="3"/>
        <v>37.663385002094678</v>
      </c>
      <c r="Y13" s="4">
        <f t="shared" si="12"/>
        <v>37.663385002094678</v>
      </c>
      <c r="Z13" s="4">
        <f t="shared" si="4"/>
        <v>28.752618349392542</v>
      </c>
      <c r="AA13" s="4">
        <f t="shared" si="5"/>
        <v>18.463552576455804</v>
      </c>
      <c r="AB13" s="4">
        <f t="shared" si="6"/>
        <v>52.783829074151654</v>
      </c>
      <c r="AC13" s="4">
        <f t="shared" si="7"/>
        <v>71.247381650607451</v>
      </c>
      <c r="AD13" s="4">
        <f t="shared" si="8"/>
        <v>99.346270300027527</v>
      </c>
      <c r="AE13" s="4">
        <f t="shared" si="9"/>
        <v>98.898981557941099</v>
      </c>
      <c r="AF13" s="4">
        <f t="shared" si="10"/>
        <v>74.63689945749887</v>
      </c>
    </row>
    <row r="14" spans="1:32" s="3" customFormat="1">
      <c r="A14" s="3">
        <f t="shared" si="13"/>
        <v>12</v>
      </c>
      <c r="B14" s="3" t="s">
        <v>33</v>
      </c>
      <c r="C14" s="3">
        <v>48</v>
      </c>
      <c r="D14" s="3" t="s">
        <v>8</v>
      </c>
      <c r="E14" s="114">
        <f t="shared" si="14"/>
        <v>10341</v>
      </c>
      <c r="F14" s="11">
        <v>0</v>
      </c>
      <c r="G14" s="11">
        <v>0</v>
      </c>
      <c r="H14" s="11">
        <v>10341</v>
      </c>
      <c r="I14" s="11">
        <v>0</v>
      </c>
      <c r="J14" s="114" t="s">
        <v>770</v>
      </c>
      <c r="K14" s="114">
        <v>10341</v>
      </c>
      <c r="L14" s="114">
        <v>36</v>
      </c>
      <c r="M14" s="114" t="s">
        <v>771</v>
      </c>
      <c r="N14" s="114">
        <v>10341</v>
      </c>
      <c r="O14" s="114">
        <v>939</v>
      </c>
      <c r="P14" s="3">
        <v>22251</v>
      </c>
      <c r="Q14" s="3">
        <f t="shared" si="0"/>
        <v>32628</v>
      </c>
      <c r="R14" s="114">
        <v>105988</v>
      </c>
      <c r="S14" s="3">
        <v>117390</v>
      </c>
      <c r="T14" s="3">
        <v>647822</v>
      </c>
      <c r="U14" s="4">
        <f t="shared" si="1"/>
        <v>9.7567649167830321</v>
      </c>
      <c r="V14" s="4">
        <f t="shared" si="2"/>
        <v>9.7567649167830321</v>
      </c>
      <c r="W14" s="4">
        <f t="shared" si="11"/>
        <v>9.7567649167830321</v>
      </c>
      <c r="X14" s="4">
        <f t="shared" si="3"/>
        <v>3.3966109370872175E-2</v>
      </c>
      <c r="Y14" s="4">
        <f t="shared" si="12"/>
        <v>0.88594935275691589</v>
      </c>
      <c r="Z14" s="4">
        <f t="shared" si="4"/>
        <v>69.21538287353286</v>
      </c>
      <c r="AA14" s="4">
        <f t="shared" si="5"/>
        <v>20.993886100313244</v>
      </c>
      <c r="AB14" s="4">
        <f t="shared" si="6"/>
        <v>9.7907310261539049</v>
      </c>
      <c r="AC14" s="4">
        <f t="shared" si="7"/>
        <v>30.784617126467147</v>
      </c>
      <c r="AD14" s="4">
        <f t="shared" si="8"/>
        <v>100</v>
      </c>
      <c r="AE14" s="4">
        <f t="shared" si="9"/>
        <v>100</v>
      </c>
      <c r="AF14" s="4">
        <f t="shared" si="10"/>
        <v>90.287077263821445</v>
      </c>
    </row>
    <row r="15" spans="1:32" s="3" customFormat="1">
      <c r="A15" s="3">
        <f t="shared" si="13"/>
        <v>13</v>
      </c>
      <c r="B15" s="3" t="s">
        <v>52</v>
      </c>
      <c r="C15" s="3">
        <v>52</v>
      </c>
      <c r="D15" s="3" t="s">
        <v>8</v>
      </c>
      <c r="E15" s="114">
        <f t="shared" si="14"/>
        <v>3369</v>
      </c>
      <c r="F15" s="114">
        <v>158</v>
      </c>
      <c r="G15" s="114">
        <v>0</v>
      </c>
      <c r="H15" s="114">
        <v>3211</v>
      </c>
      <c r="I15" s="114">
        <v>0</v>
      </c>
      <c r="J15" s="114" t="s">
        <v>785</v>
      </c>
      <c r="K15" s="114">
        <v>3369</v>
      </c>
      <c r="L15" s="114">
        <v>232</v>
      </c>
      <c r="M15" s="114" t="s">
        <v>771</v>
      </c>
      <c r="N15" s="114">
        <v>3211</v>
      </c>
      <c r="O15" s="114">
        <v>48</v>
      </c>
      <c r="P15" s="3">
        <v>71820</v>
      </c>
      <c r="Q15" s="3">
        <f t="shared" si="0"/>
        <v>75421</v>
      </c>
      <c r="R15" s="114">
        <v>232795</v>
      </c>
      <c r="S15" s="3">
        <v>533072</v>
      </c>
      <c r="T15" s="3">
        <v>2237632</v>
      </c>
      <c r="U15" s="4">
        <f t="shared" si="1"/>
        <v>1.4471960308425869</v>
      </c>
      <c r="V15" s="4">
        <f t="shared" si="2"/>
        <v>1.4471960308425869</v>
      </c>
      <c r="W15" s="4">
        <f t="shared" si="11"/>
        <v>1.3793251573272622</v>
      </c>
      <c r="X15" s="4">
        <f t="shared" si="3"/>
        <v>9.9658497819970354E-2</v>
      </c>
      <c r="Y15" s="4">
        <f t="shared" si="12"/>
        <v>2.0618999548959384E-2</v>
      </c>
      <c r="Z15" s="4">
        <f t="shared" si="4"/>
        <v>67.601967396206959</v>
      </c>
      <c r="AA15" s="4">
        <f t="shared" si="5"/>
        <v>30.85117807513048</v>
      </c>
      <c r="AB15" s="4">
        <f t="shared" si="6"/>
        <v>1.5468545286625572</v>
      </c>
      <c r="AC15" s="4">
        <f t="shared" si="7"/>
        <v>32.398032603793034</v>
      </c>
      <c r="AD15" s="4">
        <f t="shared" si="8"/>
        <v>100</v>
      </c>
      <c r="AE15" s="4">
        <f t="shared" si="9"/>
        <v>95.310181062629866</v>
      </c>
      <c r="AF15" s="4">
        <f t="shared" si="10"/>
        <v>43.670461025902689</v>
      </c>
    </row>
    <row r="16" spans="1:32" s="3" customFormat="1">
      <c r="A16" s="3">
        <f t="shared" si="13"/>
        <v>14</v>
      </c>
      <c r="B16" s="3" t="s">
        <v>12</v>
      </c>
      <c r="C16" s="3">
        <v>55</v>
      </c>
      <c r="D16" s="3" t="s">
        <v>8</v>
      </c>
      <c r="E16" s="114">
        <f t="shared" si="14"/>
        <v>4052</v>
      </c>
      <c r="F16" s="114">
        <v>3604</v>
      </c>
      <c r="G16" s="114">
        <v>1</v>
      </c>
      <c r="H16" s="114">
        <v>446</v>
      </c>
      <c r="I16" s="114">
        <v>1</v>
      </c>
      <c r="J16" s="114" t="s">
        <v>786</v>
      </c>
      <c r="K16" s="114">
        <f>F16</f>
        <v>3604</v>
      </c>
      <c r="L16" s="114">
        <v>40</v>
      </c>
      <c r="M16" s="114" t="s">
        <v>773</v>
      </c>
      <c r="N16" s="114">
        <f>F16</f>
        <v>3604</v>
      </c>
      <c r="O16" s="114">
        <v>0</v>
      </c>
      <c r="P16" s="3">
        <v>217926</v>
      </c>
      <c r="Q16" s="3">
        <f t="shared" si="0"/>
        <v>221570</v>
      </c>
      <c r="R16" s="114">
        <v>305326</v>
      </c>
      <c r="S16" s="3">
        <v>539652</v>
      </c>
      <c r="T16" s="3">
        <v>1201971</v>
      </c>
      <c r="U16" s="4">
        <f t="shared" si="1"/>
        <v>1.3271061095353818</v>
      </c>
      <c r="V16" s="4">
        <f t="shared" si="2"/>
        <v>1.1803776946607889</v>
      </c>
      <c r="W16" s="4">
        <f t="shared" si="11"/>
        <v>1.1803776946607889</v>
      </c>
      <c r="X16" s="4">
        <f t="shared" si="3"/>
        <v>1.3100751328088666E-2</v>
      </c>
      <c r="Y16" s="4">
        <f t="shared" si="12"/>
        <v>0</v>
      </c>
      <c r="Z16" s="4">
        <f t="shared" si="4"/>
        <v>27.431663205884856</v>
      </c>
      <c r="AA16" s="4">
        <f t="shared" si="5"/>
        <v>71.374858348126267</v>
      </c>
      <c r="AB16" s="4">
        <f t="shared" si="6"/>
        <v>1.1934784459888776</v>
      </c>
      <c r="AC16" s="4">
        <f t="shared" si="7"/>
        <v>72.56833679411514</v>
      </c>
      <c r="AD16" s="4">
        <f t="shared" si="8"/>
        <v>88.943731490621914</v>
      </c>
      <c r="AE16" s="4">
        <f t="shared" si="9"/>
        <v>88.943731490621914</v>
      </c>
      <c r="AF16" s="4">
        <f t="shared" si="10"/>
        <v>56.578313431618895</v>
      </c>
    </row>
    <row r="17" spans="1:32" s="3" customFormat="1">
      <c r="A17" s="3">
        <f t="shared" si="13"/>
        <v>15</v>
      </c>
      <c r="B17" s="3" t="s">
        <v>61</v>
      </c>
      <c r="C17" s="3">
        <v>57</v>
      </c>
      <c r="D17" s="3" t="s">
        <v>8</v>
      </c>
      <c r="E17" s="114">
        <v>1779</v>
      </c>
      <c r="F17" s="114">
        <v>341</v>
      </c>
      <c r="G17" s="114">
        <v>1293</v>
      </c>
      <c r="H17" s="114">
        <v>99</v>
      </c>
      <c r="I17" s="114">
        <v>46</v>
      </c>
      <c r="J17" s="114" t="s">
        <v>779</v>
      </c>
      <c r="K17" s="114">
        <v>1392</v>
      </c>
      <c r="L17" s="114">
        <v>871</v>
      </c>
      <c r="M17" s="114" t="s">
        <v>778</v>
      </c>
      <c r="N17" s="118">
        <v>1293</v>
      </c>
      <c r="O17" s="118">
        <v>862</v>
      </c>
      <c r="P17" s="3">
        <v>52222</v>
      </c>
      <c r="Q17" s="3">
        <f t="shared" si="0"/>
        <v>54485</v>
      </c>
      <c r="R17" s="114">
        <v>89151</v>
      </c>
      <c r="S17" s="3">
        <v>176599</v>
      </c>
      <c r="T17" s="3">
        <v>1419507</v>
      </c>
      <c r="U17" s="4">
        <f t="shared" si="1"/>
        <v>1.99549079651378</v>
      </c>
      <c r="V17" s="4">
        <f t="shared" si="2"/>
        <v>1.5613958340343912</v>
      </c>
      <c r="W17" s="4">
        <f t="shared" si="11"/>
        <v>1.450348285493152</v>
      </c>
      <c r="X17" s="4">
        <f t="shared" si="3"/>
        <v>0.9769940886810019</v>
      </c>
      <c r="Y17" s="4">
        <f t="shared" si="12"/>
        <v>0.96689885699543476</v>
      </c>
      <c r="Z17" s="4">
        <f t="shared" si="4"/>
        <v>38.884589067985772</v>
      </c>
      <c r="AA17" s="4">
        <f t="shared" si="5"/>
        <v>58.577021009298832</v>
      </c>
      <c r="AB17" s="4">
        <f t="shared" si="6"/>
        <v>2.538389922715393</v>
      </c>
      <c r="AC17" s="4">
        <f t="shared" si="7"/>
        <v>61.115410932014221</v>
      </c>
      <c r="AD17" s="4">
        <f t="shared" si="8"/>
        <v>78.246205733558185</v>
      </c>
      <c r="AE17" s="4">
        <f t="shared" si="9"/>
        <v>72.681281618887013</v>
      </c>
      <c r="AF17" s="4">
        <f t="shared" si="10"/>
        <v>50.482165810678431</v>
      </c>
    </row>
    <row r="18" spans="1:32" s="3" customFormat="1">
      <c r="A18" s="3">
        <f t="shared" si="13"/>
        <v>16</v>
      </c>
      <c r="B18" s="3" t="s">
        <v>54</v>
      </c>
      <c r="C18" s="3">
        <v>61</v>
      </c>
      <c r="D18" s="3" t="s">
        <v>8</v>
      </c>
      <c r="E18" s="114">
        <f t="shared" ref="E18:E36" si="15">SUM(F18:I18)</f>
        <v>1629</v>
      </c>
      <c r="F18" s="114">
        <v>0</v>
      </c>
      <c r="G18" s="114">
        <v>0</v>
      </c>
      <c r="H18" s="114">
        <v>1629</v>
      </c>
      <c r="I18" s="114">
        <v>0</v>
      </c>
      <c r="J18" s="114" t="s">
        <v>770</v>
      </c>
      <c r="K18" s="114">
        <v>1629</v>
      </c>
      <c r="L18" s="114">
        <v>294</v>
      </c>
      <c r="M18" s="114" t="s">
        <v>771</v>
      </c>
      <c r="N18" s="114">
        <v>1629</v>
      </c>
      <c r="O18" s="114">
        <v>478</v>
      </c>
      <c r="P18" s="3">
        <v>170319</v>
      </c>
      <c r="Q18" s="3">
        <f t="shared" si="0"/>
        <v>172242</v>
      </c>
      <c r="R18" s="114">
        <v>244981</v>
      </c>
      <c r="S18" s="3">
        <v>497260</v>
      </c>
      <c r="T18" s="3">
        <v>1883047</v>
      </c>
      <c r="U18" s="4">
        <f t="shared" si="1"/>
        <v>0.66494952669798879</v>
      </c>
      <c r="V18" s="4">
        <f t="shared" si="2"/>
        <v>0.66494952669798879</v>
      </c>
      <c r="W18" s="4">
        <f t="shared" si="11"/>
        <v>0.66494952669798879</v>
      </c>
      <c r="X18" s="4">
        <f t="shared" si="3"/>
        <v>0.12000930684420424</v>
      </c>
      <c r="Y18" s="4">
        <f t="shared" si="12"/>
        <v>0.1951171723521416</v>
      </c>
      <c r="Z18" s="4">
        <f t="shared" si="4"/>
        <v>29.691690375988344</v>
      </c>
      <c r="AA18" s="4">
        <f t="shared" si="5"/>
        <v>69.523350790469465</v>
      </c>
      <c r="AB18" s="4">
        <f t="shared" si="6"/>
        <v>0.78495883354219309</v>
      </c>
      <c r="AC18" s="4">
        <f t="shared" si="7"/>
        <v>70.308309624011656</v>
      </c>
      <c r="AD18" s="4">
        <f t="shared" si="8"/>
        <v>100</v>
      </c>
      <c r="AE18" s="4">
        <f t="shared" si="9"/>
        <v>100</v>
      </c>
      <c r="AF18" s="4">
        <f t="shared" si="10"/>
        <v>49.266178659051604</v>
      </c>
    </row>
    <row r="19" spans="1:32" s="3" customFormat="1">
      <c r="A19" s="3">
        <f t="shared" si="13"/>
        <v>17</v>
      </c>
      <c r="B19" s="3" t="s">
        <v>39</v>
      </c>
      <c r="C19" s="3">
        <v>64</v>
      </c>
      <c r="D19" s="3" t="s">
        <v>769</v>
      </c>
      <c r="E19" s="114">
        <f t="shared" si="15"/>
        <v>65756</v>
      </c>
      <c r="F19" s="11">
        <v>65476</v>
      </c>
      <c r="G19" s="11">
        <v>0</v>
      </c>
      <c r="H19" s="11">
        <v>280</v>
      </c>
      <c r="I19" s="11">
        <v>0</v>
      </c>
      <c r="J19" s="114" t="s">
        <v>772</v>
      </c>
      <c r="K19" s="114">
        <v>65756</v>
      </c>
      <c r="L19" s="114">
        <v>473</v>
      </c>
      <c r="M19" s="114" t="s">
        <v>773</v>
      </c>
      <c r="N19" s="114">
        <v>65476</v>
      </c>
      <c r="O19" s="114">
        <v>427</v>
      </c>
      <c r="P19" s="3">
        <v>41300</v>
      </c>
      <c r="Q19" s="3">
        <f t="shared" si="0"/>
        <v>107529</v>
      </c>
      <c r="R19" s="114">
        <v>121171</v>
      </c>
      <c r="S19" s="3">
        <v>151151</v>
      </c>
      <c r="T19" s="3">
        <v>939825</v>
      </c>
      <c r="U19" s="4">
        <f t="shared" si="1"/>
        <v>54.267110117107229</v>
      </c>
      <c r="V19" s="4">
        <f t="shared" si="2"/>
        <v>54.267110117107229</v>
      </c>
      <c r="W19" s="4">
        <f t="shared" si="11"/>
        <v>54.036031723762285</v>
      </c>
      <c r="X19" s="4">
        <f t="shared" si="3"/>
        <v>0.39035742875770607</v>
      </c>
      <c r="Y19" s="4">
        <f t="shared" si="12"/>
        <v>0.35239454985103696</v>
      </c>
      <c r="Z19" s="4">
        <f t="shared" si="4"/>
        <v>11.25846943575608</v>
      </c>
      <c r="AA19" s="4">
        <f t="shared" si="5"/>
        <v>34.084063018378984</v>
      </c>
      <c r="AB19" s="4">
        <f t="shared" si="6"/>
        <v>54.657467545864932</v>
      </c>
      <c r="AC19" s="4">
        <f t="shared" si="7"/>
        <v>88.741530564243917</v>
      </c>
      <c r="AD19" s="4">
        <f t="shared" si="8"/>
        <v>100</v>
      </c>
      <c r="AE19" s="4">
        <f t="shared" si="9"/>
        <v>99.574183344485675</v>
      </c>
      <c r="AF19" s="4">
        <f t="shared" si="10"/>
        <v>80.165529834404012</v>
      </c>
    </row>
    <row r="20" spans="1:32" s="3" customFormat="1">
      <c r="A20" s="3">
        <f t="shared" si="13"/>
        <v>18</v>
      </c>
      <c r="B20" s="3" t="s">
        <v>34</v>
      </c>
      <c r="C20" s="3">
        <v>65</v>
      </c>
      <c r="D20" s="3" t="s">
        <v>8</v>
      </c>
      <c r="E20" s="114">
        <f t="shared" si="15"/>
        <v>5118</v>
      </c>
      <c r="F20" s="11">
        <v>27</v>
      </c>
      <c r="G20" s="11">
        <v>5079</v>
      </c>
      <c r="H20" s="11">
        <v>0</v>
      </c>
      <c r="I20" s="11">
        <v>12</v>
      </c>
      <c r="J20" s="114" t="s">
        <v>779</v>
      </c>
      <c r="K20" s="114">
        <v>5079</v>
      </c>
      <c r="L20" s="114">
        <v>656</v>
      </c>
      <c r="M20" s="114" t="s">
        <v>778</v>
      </c>
      <c r="N20" s="114">
        <v>5079</v>
      </c>
      <c r="O20" s="114">
        <v>0</v>
      </c>
      <c r="P20" s="3">
        <v>9580</v>
      </c>
      <c r="Q20" s="3">
        <f t="shared" si="0"/>
        <v>15315</v>
      </c>
      <c r="R20" s="114">
        <v>16852</v>
      </c>
      <c r="S20" s="3">
        <v>75617</v>
      </c>
      <c r="T20" s="3">
        <v>502791</v>
      </c>
      <c r="U20" s="4">
        <f t="shared" si="1"/>
        <v>30.370282459055304</v>
      </c>
      <c r="V20" s="4">
        <f t="shared" si="2"/>
        <v>30.138855922145741</v>
      </c>
      <c r="W20" s="4">
        <f t="shared" si="11"/>
        <v>30.138855922145741</v>
      </c>
      <c r="X20" s="4">
        <f t="shared" si="3"/>
        <v>3.8927130310942322</v>
      </c>
      <c r="Y20" s="4">
        <f t="shared" si="12"/>
        <v>0</v>
      </c>
      <c r="Z20" s="4">
        <f t="shared" si="4"/>
        <v>9.1205791597436523</v>
      </c>
      <c r="AA20" s="4">
        <f t="shared" si="5"/>
        <v>56.847851887016375</v>
      </c>
      <c r="AB20" s="4">
        <f t="shared" si="6"/>
        <v>34.031568953239976</v>
      </c>
      <c r="AC20" s="4">
        <f t="shared" si="7"/>
        <v>90.879420840256344</v>
      </c>
      <c r="AD20" s="4">
        <f t="shared" si="8"/>
        <v>99.237983587338803</v>
      </c>
      <c r="AE20" s="4">
        <f t="shared" si="9"/>
        <v>99.237983587338803</v>
      </c>
      <c r="AF20" s="4">
        <f t="shared" si="10"/>
        <v>22.285993890262773</v>
      </c>
    </row>
    <row r="21" spans="1:32" s="3" customFormat="1">
      <c r="A21" s="3">
        <f t="shared" si="13"/>
        <v>19</v>
      </c>
      <c r="B21" s="3" t="s">
        <v>43</v>
      </c>
      <c r="C21" s="3">
        <v>69</v>
      </c>
      <c r="D21" s="3" t="s">
        <v>8</v>
      </c>
      <c r="E21" s="114">
        <f t="shared" si="15"/>
        <v>3842</v>
      </c>
      <c r="F21" s="114">
        <v>3766</v>
      </c>
      <c r="G21" s="114">
        <v>43</v>
      </c>
      <c r="H21" s="114">
        <v>30</v>
      </c>
      <c r="I21" s="114">
        <v>3</v>
      </c>
      <c r="J21" s="114" t="s">
        <v>774</v>
      </c>
      <c r="K21" s="117">
        <f>F21+I21</f>
        <v>3769</v>
      </c>
      <c r="L21" s="114">
        <v>37</v>
      </c>
      <c r="M21" s="114" t="s">
        <v>773</v>
      </c>
      <c r="N21" s="117">
        <f>F21</f>
        <v>3766</v>
      </c>
      <c r="O21" s="114">
        <v>0</v>
      </c>
      <c r="P21" s="3">
        <v>5817</v>
      </c>
      <c r="Q21" s="3">
        <f t="shared" si="0"/>
        <v>9623</v>
      </c>
      <c r="R21" s="114">
        <v>13589</v>
      </c>
      <c r="S21" s="3">
        <v>20352</v>
      </c>
      <c r="T21" s="3">
        <v>62912</v>
      </c>
      <c r="U21" s="4">
        <f t="shared" si="1"/>
        <v>28.272867760688793</v>
      </c>
      <c r="V21" s="4">
        <f t="shared" si="2"/>
        <v>27.735668555449262</v>
      </c>
      <c r="W21" s="4">
        <f t="shared" si="11"/>
        <v>27.713591875781884</v>
      </c>
      <c r="X21" s="4">
        <f t="shared" si="3"/>
        <v>0.27227904923099566</v>
      </c>
      <c r="Y21" s="4">
        <f t="shared" si="12"/>
        <v>0</v>
      </c>
      <c r="Z21" s="4">
        <f t="shared" si="4"/>
        <v>29.185370520273747</v>
      </c>
      <c r="AA21" s="4">
        <f t="shared" si="5"/>
        <v>42.806681875045996</v>
      </c>
      <c r="AB21" s="4">
        <f t="shared" si="6"/>
        <v>28.007947604680258</v>
      </c>
      <c r="AC21" s="4">
        <f t="shared" si="7"/>
        <v>70.81462947972625</v>
      </c>
      <c r="AD21" s="4">
        <f t="shared" si="8"/>
        <v>98.099947943779284</v>
      </c>
      <c r="AE21" s="4">
        <f t="shared" si="9"/>
        <v>98.021863612701722</v>
      </c>
      <c r="AF21" s="4">
        <f t="shared" si="10"/>
        <v>66.769850628930811</v>
      </c>
    </row>
    <row r="22" spans="1:32" s="3" customFormat="1">
      <c r="A22" s="3">
        <f t="shared" si="13"/>
        <v>20</v>
      </c>
      <c r="B22" s="3" t="s">
        <v>46</v>
      </c>
      <c r="C22" s="3">
        <v>84</v>
      </c>
      <c r="D22" s="3" t="s">
        <v>8</v>
      </c>
      <c r="E22" s="114">
        <f t="shared" si="15"/>
        <v>2617</v>
      </c>
      <c r="F22" s="114">
        <v>44</v>
      </c>
      <c r="G22" s="114">
        <v>45</v>
      </c>
      <c r="H22" s="114">
        <v>20</v>
      </c>
      <c r="I22" s="114">
        <v>2508</v>
      </c>
      <c r="J22" s="114" t="s">
        <v>783</v>
      </c>
      <c r="K22" s="117">
        <f>F22+I22</f>
        <v>2552</v>
      </c>
      <c r="L22" s="114">
        <v>773</v>
      </c>
      <c r="M22" s="114" t="s">
        <v>776</v>
      </c>
      <c r="N22" s="117">
        <f>I22</f>
        <v>2508</v>
      </c>
      <c r="O22" s="114">
        <v>764</v>
      </c>
      <c r="P22" s="3">
        <v>21263</v>
      </c>
      <c r="Q22" s="3">
        <f t="shared" si="0"/>
        <v>24588</v>
      </c>
      <c r="R22" s="114">
        <v>33882</v>
      </c>
      <c r="S22" s="3">
        <v>63579</v>
      </c>
      <c r="T22" s="3">
        <v>97749</v>
      </c>
      <c r="U22" s="4">
        <f t="shared" si="1"/>
        <v>7.7238651791511721</v>
      </c>
      <c r="V22" s="4">
        <f t="shared" si="2"/>
        <v>7.532022903016351</v>
      </c>
      <c r="W22" s="4">
        <f t="shared" si="11"/>
        <v>7.402160439171241</v>
      </c>
      <c r="X22" s="4">
        <f t="shared" si="3"/>
        <v>2.2814473761879466</v>
      </c>
      <c r="Y22" s="4">
        <f t="shared" si="12"/>
        <v>2.2548845994923559</v>
      </c>
      <c r="Z22" s="4">
        <f t="shared" si="4"/>
        <v>27.430494067646542</v>
      </c>
      <c r="AA22" s="4">
        <f t="shared" si="5"/>
        <v>62.756035653149162</v>
      </c>
      <c r="AB22" s="4">
        <f t="shared" si="6"/>
        <v>9.8134702792042976</v>
      </c>
      <c r="AC22" s="4">
        <f t="shared" si="7"/>
        <v>72.569505932353465</v>
      </c>
      <c r="AD22" s="4">
        <f t="shared" si="8"/>
        <v>97.516239969430643</v>
      </c>
      <c r="AE22" s="4">
        <f t="shared" si="9"/>
        <v>95.834925487199087</v>
      </c>
      <c r="AF22" s="4">
        <f>R22*100/S22</f>
        <v>53.291181050346815</v>
      </c>
    </row>
    <row r="23" spans="1:32" s="3" customFormat="1">
      <c r="A23" s="3">
        <f t="shared" si="13"/>
        <v>21</v>
      </c>
      <c r="B23" s="3" t="s">
        <v>35</v>
      </c>
      <c r="C23" s="3">
        <v>85</v>
      </c>
      <c r="D23" s="3" t="s">
        <v>8</v>
      </c>
      <c r="E23" s="114">
        <f t="shared" si="15"/>
        <v>41096</v>
      </c>
      <c r="F23" s="11">
        <v>40866</v>
      </c>
      <c r="G23" s="11">
        <v>32</v>
      </c>
      <c r="H23" s="11">
        <v>171</v>
      </c>
      <c r="I23" s="11">
        <v>27</v>
      </c>
      <c r="J23" s="114" t="s">
        <v>772</v>
      </c>
      <c r="K23" s="114">
        <v>41037</v>
      </c>
      <c r="L23" s="114">
        <v>71</v>
      </c>
      <c r="M23" s="114" t="s">
        <v>773</v>
      </c>
      <c r="N23" s="114">
        <v>40866</v>
      </c>
      <c r="O23" s="114">
        <v>646</v>
      </c>
      <c r="P23" s="3">
        <v>19767</v>
      </c>
      <c r="Q23" s="3">
        <f t="shared" si="0"/>
        <v>60875</v>
      </c>
      <c r="R23" s="114">
        <v>71046</v>
      </c>
      <c r="S23" s="3">
        <v>97673</v>
      </c>
      <c r="T23" s="3">
        <v>586920</v>
      </c>
      <c r="U23" s="4">
        <f t="shared" si="1"/>
        <v>57.8442136080849</v>
      </c>
      <c r="V23" s="4">
        <f t="shared" si="2"/>
        <v>57.761168820201</v>
      </c>
      <c r="W23" s="4">
        <f t="shared" si="11"/>
        <v>57.520479689215435</v>
      </c>
      <c r="X23" s="4">
        <f t="shared" si="3"/>
        <v>9.9935253216226108E-2</v>
      </c>
      <c r="Y23" s="4">
        <f t="shared" si="12"/>
        <v>0.90927005038988828</v>
      </c>
      <c r="Z23" s="4">
        <f t="shared" si="4"/>
        <v>14.316076907918809</v>
      </c>
      <c r="AA23" s="4">
        <f t="shared" si="5"/>
        <v>27.822819018663964</v>
      </c>
      <c r="AB23" s="4">
        <f t="shared" si="6"/>
        <v>57.861104073417224</v>
      </c>
      <c r="AC23" s="4">
        <f t="shared" si="7"/>
        <v>85.683923092081187</v>
      </c>
      <c r="AD23" s="4">
        <f t="shared" si="8"/>
        <v>99.856433716176753</v>
      </c>
      <c r="AE23" s="4">
        <f t="shared" si="9"/>
        <v>99.440334825773803</v>
      </c>
      <c r="AF23" s="4">
        <f t="shared" si="10"/>
        <v>72.738627870547646</v>
      </c>
    </row>
    <row r="24" spans="1:32" s="3" customFormat="1">
      <c r="A24" s="3">
        <f t="shared" si="13"/>
        <v>22</v>
      </c>
      <c r="B24" s="3" t="s">
        <v>40</v>
      </c>
      <c r="C24" s="3">
        <v>85</v>
      </c>
      <c r="D24" s="3" t="s">
        <v>769</v>
      </c>
      <c r="E24" s="114">
        <f t="shared" si="15"/>
        <v>17061</v>
      </c>
      <c r="F24" s="11">
        <v>0</v>
      </c>
      <c r="G24" s="11">
        <v>0</v>
      </c>
      <c r="H24" s="11">
        <v>17061</v>
      </c>
      <c r="I24" s="11">
        <v>0</v>
      </c>
      <c r="J24" s="114" t="s">
        <v>770</v>
      </c>
      <c r="K24" s="114">
        <v>17061</v>
      </c>
      <c r="L24" s="114">
        <v>112</v>
      </c>
      <c r="M24" s="114" t="s">
        <v>771</v>
      </c>
      <c r="N24" s="114">
        <v>17061</v>
      </c>
      <c r="O24" s="114">
        <v>305</v>
      </c>
      <c r="P24" s="3">
        <v>87620</v>
      </c>
      <c r="Q24" s="3">
        <f t="shared" si="0"/>
        <v>104793</v>
      </c>
      <c r="R24" s="114">
        <v>118990</v>
      </c>
      <c r="S24" s="3">
        <v>161117</v>
      </c>
      <c r="T24" s="3">
        <v>841364</v>
      </c>
      <c r="U24" s="4">
        <f t="shared" si="1"/>
        <v>14.338179678964618</v>
      </c>
      <c r="V24" s="4">
        <f t="shared" si="2"/>
        <v>14.338179678964618</v>
      </c>
      <c r="W24" s="4">
        <f t="shared" si="11"/>
        <v>14.338179678964618</v>
      </c>
      <c r="X24" s="4">
        <f t="shared" si="3"/>
        <v>9.4125556769476426E-2</v>
      </c>
      <c r="Y24" s="4">
        <f t="shared" si="12"/>
        <v>0.25632406084544918</v>
      </c>
      <c r="Z24" s="4">
        <f t="shared" si="4"/>
        <v>11.931254727288003</v>
      </c>
      <c r="AA24" s="4">
        <f t="shared" si="5"/>
        <v>73.636440036977902</v>
      </c>
      <c r="AB24" s="4">
        <f t="shared" si="6"/>
        <v>14.432305235734095</v>
      </c>
      <c r="AC24" s="4">
        <f t="shared" si="7"/>
        <v>88.068745272711993</v>
      </c>
      <c r="AD24" s="4">
        <f t="shared" si="8"/>
        <v>100</v>
      </c>
      <c r="AE24" s="4">
        <f t="shared" si="9"/>
        <v>100</v>
      </c>
      <c r="AF24" s="4">
        <f t="shared" si="10"/>
        <v>73.853162608539137</v>
      </c>
    </row>
    <row r="25" spans="1:32" s="3" customFormat="1">
      <c r="A25" s="3">
        <f t="shared" si="13"/>
        <v>23</v>
      </c>
      <c r="B25" s="3" t="s">
        <v>55</v>
      </c>
      <c r="C25" s="3">
        <v>85</v>
      </c>
      <c r="D25" s="3" t="s">
        <v>8</v>
      </c>
      <c r="E25" s="114">
        <f t="shared" si="15"/>
        <v>26585</v>
      </c>
      <c r="F25" s="114">
        <v>489</v>
      </c>
      <c r="G25" s="114">
        <v>25145</v>
      </c>
      <c r="H25" s="114">
        <v>539</v>
      </c>
      <c r="I25" s="114">
        <v>412</v>
      </c>
      <c r="J25" s="114" t="s">
        <v>777</v>
      </c>
      <c r="K25" s="114">
        <v>25634</v>
      </c>
      <c r="L25" s="114">
        <v>1062</v>
      </c>
      <c r="M25" s="114" t="s">
        <v>778</v>
      </c>
      <c r="N25" s="114">
        <v>25145</v>
      </c>
      <c r="O25" s="114">
        <v>205</v>
      </c>
      <c r="P25" s="3">
        <v>62919</v>
      </c>
      <c r="Q25" s="3">
        <f t="shared" si="0"/>
        <v>89615</v>
      </c>
      <c r="R25" s="114">
        <v>168751</v>
      </c>
      <c r="S25" s="3">
        <v>362739</v>
      </c>
      <c r="T25" s="3">
        <v>1573750</v>
      </c>
      <c r="U25" s="4">
        <f t="shared" si="1"/>
        <v>15.753980717151306</v>
      </c>
      <c r="V25" s="4">
        <f t="shared" si="2"/>
        <v>15.190428501164437</v>
      </c>
      <c r="W25" s="4">
        <f t="shared" si="11"/>
        <v>14.90065244057813</v>
      </c>
      <c r="X25" s="4">
        <f t="shared" si="3"/>
        <v>0.6293296039727172</v>
      </c>
      <c r="Y25" s="4">
        <f t="shared" si="12"/>
        <v>0.12148076159548685</v>
      </c>
      <c r="Z25" s="4">
        <f t="shared" si="4"/>
        <v>46.895129510343644</v>
      </c>
      <c r="AA25" s="4">
        <f t="shared" si="5"/>
        <v>37.285112384519202</v>
      </c>
      <c r="AB25" s="4">
        <f t="shared" si="6"/>
        <v>15.819758105137154</v>
      </c>
      <c r="AC25" s="4">
        <f t="shared" si="7"/>
        <v>53.104870489656356</v>
      </c>
      <c r="AD25" s="4">
        <f t="shared" si="8"/>
        <v>96.422794809102882</v>
      </c>
      <c r="AE25" s="4">
        <f t="shared" si="9"/>
        <v>94.583411698326117</v>
      </c>
      <c r="AF25" s="4">
        <f t="shared" si="10"/>
        <v>46.521328007189744</v>
      </c>
    </row>
    <row r="26" spans="1:32" s="3" customFormat="1">
      <c r="A26" s="3">
        <f t="shared" si="13"/>
        <v>24</v>
      </c>
      <c r="B26" s="3" t="s">
        <v>56</v>
      </c>
      <c r="C26" s="3">
        <v>100</v>
      </c>
      <c r="D26" s="3" t="s">
        <v>8</v>
      </c>
      <c r="E26" s="114">
        <f t="shared" si="15"/>
        <v>3501</v>
      </c>
      <c r="F26" s="114">
        <v>360</v>
      </c>
      <c r="G26" s="119">
        <v>358</v>
      </c>
      <c r="H26" s="114">
        <v>2362</v>
      </c>
      <c r="I26" s="119">
        <v>421</v>
      </c>
      <c r="J26" s="114" t="s">
        <v>785</v>
      </c>
      <c r="K26" s="114">
        <v>2722</v>
      </c>
      <c r="L26" s="114">
        <v>199</v>
      </c>
      <c r="M26" s="114" t="s">
        <v>771</v>
      </c>
      <c r="N26" s="114">
        <v>2362</v>
      </c>
      <c r="O26" s="114">
        <v>1170</v>
      </c>
      <c r="P26" s="3">
        <v>108853</v>
      </c>
      <c r="Q26" s="3">
        <f t="shared" si="0"/>
        <v>111774</v>
      </c>
      <c r="R26" s="114">
        <v>157086</v>
      </c>
      <c r="S26" s="3">
        <v>301344</v>
      </c>
      <c r="T26" s="3">
        <v>1350391</v>
      </c>
      <c r="U26" s="4">
        <f t="shared" si="1"/>
        <v>2.228715480692105</v>
      </c>
      <c r="V26" s="4">
        <f t="shared" si="2"/>
        <v>1.7328087799040017</v>
      </c>
      <c r="W26" s="4">
        <f t="shared" si="11"/>
        <v>1.503634951555199</v>
      </c>
      <c r="X26" s="4">
        <f t="shared" si="3"/>
        <v>0.12668219955947699</v>
      </c>
      <c r="Y26" s="4">
        <f t="shared" si="12"/>
        <v>0.74481494213360833</v>
      </c>
      <c r="Z26" s="4">
        <f t="shared" si="4"/>
        <v>28.845345861502619</v>
      </c>
      <c r="AA26" s="4">
        <f t="shared" si="5"/>
        <v>69.295163159033905</v>
      </c>
      <c r="AB26" s="4">
        <f t="shared" si="6"/>
        <v>1.8594909794634786</v>
      </c>
      <c r="AC26" s="4">
        <f t="shared" si="7"/>
        <v>71.154654138497378</v>
      </c>
      <c r="AD26" s="4">
        <f t="shared" si="8"/>
        <v>77.749214510139964</v>
      </c>
      <c r="AE26" s="4">
        <f t="shared" si="9"/>
        <v>67.46643816052557</v>
      </c>
      <c r="AF26" s="4">
        <f t="shared" si="10"/>
        <v>52.128464479133484</v>
      </c>
    </row>
    <row r="27" spans="1:32" s="3" customFormat="1">
      <c r="A27" s="3">
        <f t="shared" si="13"/>
        <v>25</v>
      </c>
      <c r="B27" s="3" t="s">
        <v>41</v>
      </c>
      <c r="C27" s="3">
        <v>102</v>
      </c>
      <c r="D27" s="3" t="s">
        <v>769</v>
      </c>
      <c r="E27" s="114">
        <f t="shared" si="15"/>
        <v>2964</v>
      </c>
      <c r="F27" s="11">
        <v>222</v>
      </c>
      <c r="G27" s="11">
        <v>773</v>
      </c>
      <c r="H27" s="11">
        <v>1871</v>
      </c>
      <c r="I27" s="11">
        <v>98</v>
      </c>
      <c r="J27" s="114" t="s">
        <v>770</v>
      </c>
      <c r="K27" s="114">
        <v>1871</v>
      </c>
      <c r="L27" s="114">
        <v>953</v>
      </c>
      <c r="M27" s="114" t="s">
        <v>771</v>
      </c>
      <c r="N27" s="114">
        <v>1871</v>
      </c>
      <c r="O27" s="114">
        <v>0</v>
      </c>
      <c r="P27" s="3">
        <v>19643</v>
      </c>
      <c r="Q27" s="3">
        <f>K27+P27+L27</f>
        <v>22467</v>
      </c>
      <c r="R27" s="114">
        <v>33610</v>
      </c>
      <c r="S27" s="3">
        <v>97774</v>
      </c>
      <c r="T27" s="3">
        <v>837601</v>
      </c>
      <c r="U27" s="4">
        <f t="shared" si="1"/>
        <v>8.8188039274025591</v>
      </c>
      <c r="V27" s="4">
        <f t="shared" si="2"/>
        <v>5.566795596548646</v>
      </c>
      <c r="W27" s="4">
        <f t="shared" si="11"/>
        <v>5.566795596548646</v>
      </c>
      <c r="X27" s="4">
        <f t="shared" si="3"/>
        <v>2.8354656352276106</v>
      </c>
      <c r="Y27" s="4">
        <f t="shared" si="12"/>
        <v>0</v>
      </c>
      <c r="Z27" s="4">
        <f t="shared" si="4"/>
        <v>33.153823266884856</v>
      </c>
      <c r="AA27" s="4">
        <f t="shared" si="5"/>
        <v>58.443915501338886</v>
      </c>
      <c r="AB27" s="4">
        <f t="shared" si="6"/>
        <v>8.4022612317762562</v>
      </c>
      <c r="AC27" s="4">
        <f t="shared" si="7"/>
        <v>66.846176733115144</v>
      </c>
      <c r="AD27" s="4">
        <f t="shared" si="8"/>
        <v>63.124156545209175</v>
      </c>
      <c r="AE27" s="4">
        <f t="shared" si="9"/>
        <v>63.124156545209175</v>
      </c>
      <c r="AF27" s="4">
        <f t="shared" si="10"/>
        <v>34.375191768772886</v>
      </c>
    </row>
    <row r="28" spans="1:32" s="3" customFormat="1">
      <c r="A28" s="3">
        <f t="shared" si="13"/>
        <v>26</v>
      </c>
      <c r="B28" s="3" t="s">
        <v>36</v>
      </c>
      <c r="C28" s="3">
        <v>106</v>
      </c>
      <c r="D28" s="3" t="s">
        <v>8</v>
      </c>
      <c r="E28" s="114">
        <f t="shared" si="15"/>
        <v>16161</v>
      </c>
      <c r="F28" s="11">
        <v>124</v>
      </c>
      <c r="G28" s="11">
        <v>293</v>
      </c>
      <c r="H28" s="11">
        <v>15601</v>
      </c>
      <c r="I28" s="11">
        <v>143</v>
      </c>
      <c r="J28" s="114" t="s">
        <v>770</v>
      </c>
      <c r="K28" s="114">
        <v>15601</v>
      </c>
      <c r="L28" s="114">
        <v>247</v>
      </c>
      <c r="M28" s="114" t="s">
        <v>771</v>
      </c>
      <c r="N28" s="114">
        <v>15601</v>
      </c>
      <c r="O28" s="114">
        <v>0</v>
      </c>
      <c r="P28" s="3">
        <v>74581</v>
      </c>
      <c r="Q28" s="3">
        <f t="shared" si="0"/>
        <v>90429</v>
      </c>
      <c r="R28" s="114">
        <v>98721</v>
      </c>
      <c r="S28" s="3">
        <v>138554</v>
      </c>
      <c r="T28" s="3">
        <v>714431</v>
      </c>
      <c r="U28" s="4">
        <f t="shared" si="1"/>
        <v>16.370377123408392</v>
      </c>
      <c r="V28" s="4">
        <f t="shared" si="2"/>
        <v>15.803121929478024</v>
      </c>
      <c r="W28" s="4">
        <f t="shared" si="11"/>
        <v>15.803121929478024</v>
      </c>
      <c r="X28" s="4">
        <f t="shared" si="3"/>
        <v>0.25020005875143081</v>
      </c>
      <c r="Y28" s="4">
        <f t="shared" si="12"/>
        <v>0</v>
      </c>
      <c r="Z28" s="4">
        <f t="shared" si="4"/>
        <v>8.3994286929832498</v>
      </c>
      <c r="AA28" s="4">
        <f t="shared" si="5"/>
        <v>75.547249318787294</v>
      </c>
      <c r="AB28" s="4">
        <f t="shared" si="6"/>
        <v>16.053321988229456</v>
      </c>
      <c r="AC28" s="4">
        <f t="shared" si="7"/>
        <v>91.60057130701675</v>
      </c>
      <c r="AD28" s="4">
        <f t="shared" si="8"/>
        <v>96.534867891838374</v>
      </c>
      <c r="AE28" s="4">
        <f t="shared" si="9"/>
        <v>96.534867891838374</v>
      </c>
      <c r="AF28" s="4">
        <f t="shared" si="10"/>
        <v>71.250920218831652</v>
      </c>
    </row>
    <row r="29" spans="1:32" s="3" customFormat="1">
      <c r="A29" s="3">
        <f t="shared" si="13"/>
        <v>27</v>
      </c>
      <c r="B29" s="3" t="s">
        <v>48</v>
      </c>
      <c r="C29" s="3">
        <v>133</v>
      </c>
      <c r="D29" s="3" t="s">
        <v>8</v>
      </c>
      <c r="E29" s="114">
        <f t="shared" si="15"/>
        <v>6786</v>
      </c>
      <c r="F29" s="114">
        <v>443</v>
      </c>
      <c r="G29" s="114">
        <v>6051</v>
      </c>
      <c r="H29" s="114">
        <v>87</v>
      </c>
      <c r="I29" s="114">
        <v>205</v>
      </c>
      <c r="J29" s="114" t="s">
        <v>787</v>
      </c>
      <c r="K29" s="114">
        <v>6051</v>
      </c>
      <c r="L29" s="114">
        <v>177</v>
      </c>
      <c r="M29" s="114" t="s">
        <v>778</v>
      </c>
      <c r="N29" s="114">
        <v>6051</v>
      </c>
      <c r="O29" s="114">
        <v>180</v>
      </c>
      <c r="P29" s="3">
        <v>17673</v>
      </c>
      <c r="Q29" s="3">
        <f t="shared" si="0"/>
        <v>23901</v>
      </c>
      <c r="R29" s="114">
        <v>68554</v>
      </c>
      <c r="S29" s="3">
        <v>166432</v>
      </c>
      <c r="T29" s="3">
        <v>462750</v>
      </c>
      <c r="U29" s="4">
        <f t="shared" si="1"/>
        <v>9.8987659363421532</v>
      </c>
      <c r="V29" s="4">
        <f t="shared" si="2"/>
        <v>8.8266184321848478</v>
      </c>
      <c r="W29" s="4">
        <f t="shared" si="11"/>
        <v>8.8266184321848478</v>
      </c>
      <c r="X29" s="4">
        <f t="shared" si="3"/>
        <v>0.25819062345012689</v>
      </c>
      <c r="Y29" s="4">
        <f t="shared" si="12"/>
        <v>0.26256673571199346</v>
      </c>
      <c r="Z29" s="4">
        <f t="shared" si="4"/>
        <v>65.135513609709136</v>
      </c>
      <c r="AA29" s="4">
        <f t="shared" si="5"/>
        <v>25.77967733465589</v>
      </c>
      <c r="AB29" s="4">
        <f t="shared" si="6"/>
        <v>9.0848090556349739</v>
      </c>
      <c r="AC29" s="4">
        <f t="shared" si="7"/>
        <v>34.864486390290864</v>
      </c>
      <c r="AD29" s="4">
        <f t="shared" si="8"/>
        <v>89.168877099911583</v>
      </c>
      <c r="AE29" s="4">
        <f t="shared" si="9"/>
        <v>89.168877099911583</v>
      </c>
      <c r="AF29" s="4">
        <f t="shared" si="10"/>
        <v>41.19039607767737</v>
      </c>
    </row>
    <row r="30" spans="1:32" s="3" customFormat="1">
      <c r="A30" s="3">
        <f t="shared" si="13"/>
        <v>28</v>
      </c>
      <c r="B30" s="3" t="s">
        <v>49</v>
      </c>
      <c r="C30" s="3">
        <v>148</v>
      </c>
      <c r="D30" s="3" t="s">
        <v>8</v>
      </c>
      <c r="E30" s="114">
        <f t="shared" si="15"/>
        <v>968</v>
      </c>
      <c r="F30" s="114">
        <v>534</v>
      </c>
      <c r="G30" s="114">
        <v>73</v>
      </c>
      <c r="H30" s="114">
        <v>355</v>
      </c>
      <c r="I30" s="114">
        <v>6</v>
      </c>
      <c r="J30" s="114" t="s">
        <v>784</v>
      </c>
      <c r="K30" s="114">
        <v>428</v>
      </c>
      <c r="L30" s="114">
        <v>98</v>
      </c>
      <c r="M30" s="114" t="s">
        <v>771</v>
      </c>
      <c r="N30" s="114">
        <v>355</v>
      </c>
      <c r="O30" s="114">
        <v>15058</v>
      </c>
      <c r="P30" s="3">
        <v>7612</v>
      </c>
      <c r="Q30" s="3">
        <f t="shared" si="0"/>
        <v>8138</v>
      </c>
      <c r="R30" s="114">
        <v>60032</v>
      </c>
      <c r="S30" s="3">
        <v>133758</v>
      </c>
      <c r="T30" s="3">
        <v>401906</v>
      </c>
      <c r="U30" s="4">
        <f t="shared" si="1"/>
        <v>1.6124733475479744</v>
      </c>
      <c r="V30" s="4">
        <f t="shared" si="2"/>
        <v>0.71295309168443499</v>
      </c>
      <c r="W30" s="4">
        <f t="shared" si="11"/>
        <v>0.59135127931769726</v>
      </c>
      <c r="X30" s="4">
        <f t="shared" si="3"/>
        <v>0.16324626865671643</v>
      </c>
      <c r="Y30" s="4">
        <f t="shared" si="12"/>
        <v>25.083288912579956</v>
      </c>
      <c r="Z30" s="4">
        <f t="shared" si="4"/>
        <v>86.443896588486126</v>
      </c>
      <c r="AA30" s="4">
        <f t="shared" si="5"/>
        <v>12.679904051172707</v>
      </c>
      <c r="AB30" s="4">
        <f t="shared" si="6"/>
        <v>0.87619936034115142</v>
      </c>
      <c r="AC30" s="4">
        <f t="shared" si="7"/>
        <v>13.55610341151386</v>
      </c>
      <c r="AD30" s="4">
        <f t="shared" si="8"/>
        <v>44.214876033057848</v>
      </c>
      <c r="AE30" s="4">
        <f t="shared" si="9"/>
        <v>36.673553719008261</v>
      </c>
      <c r="AF30" s="4">
        <f t="shared" si="10"/>
        <v>44.881053843508425</v>
      </c>
    </row>
    <row r="31" spans="1:32" s="3" customFormat="1">
      <c r="A31" s="3">
        <f t="shared" si="13"/>
        <v>29</v>
      </c>
      <c r="B31" s="3" t="s">
        <v>45</v>
      </c>
      <c r="C31" s="3">
        <v>1439</v>
      </c>
      <c r="D31" s="3" t="s">
        <v>8</v>
      </c>
      <c r="E31" s="114">
        <f t="shared" si="15"/>
        <v>34935</v>
      </c>
      <c r="F31" s="114">
        <v>34793</v>
      </c>
      <c r="G31" s="114">
        <v>13</v>
      </c>
      <c r="H31" s="114">
        <v>124</v>
      </c>
      <c r="I31" s="114">
        <v>5</v>
      </c>
      <c r="J31" s="114" t="s">
        <v>774</v>
      </c>
      <c r="K31" s="114">
        <f>F31+I31</f>
        <v>34798</v>
      </c>
      <c r="L31" s="114">
        <v>2013</v>
      </c>
      <c r="M31" s="114" t="s">
        <v>773</v>
      </c>
      <c r="N31" s="114">
        <f>F31</f>
        <v>34793</v>
      </c>
      <c r="O31" s="114">
        <v>2012</v>
      </c>
      <c r="P31" s="3">
        <v>49731</v>
      </c>
      <c r="Q31" s="3">
        <v>86536</v>
      </c>
      <c r="R31" s="114">
        <v>228690</v>
      </c>
      <c r="S31" s="3" t="s">
        <v>59</v>
      </c>
      <c r="T31" s="3" t="s">
        <v>59</v>
      </c>
      <c r="U31" s="4">
        <f t="shared" si="1"/>
        <v>15.276138003410731</v>
      </c>
      <c r="V31" s="4">
        <f t="shared" si="2"/>
        <v>15.216231579867944</v>
      </c>
      <c r="W31" s="4">
        <f t="shared" si="11"/>
        <v>15.214045214045214</v>
      </c>
      <c r="X31" s="4">
        <f t="shared" si="3"/>
        <v>0.88023088023088025</v>
      </c>
      <c r="Y31" s="4">
        <f t="shared" si="12"/>
        <v>0.87979360706633436</v>
      </c>
      <c r="Z31" s="4">
        <f t="shared" si="4"/>
        <v>62.157505793869426</v>
      </c>
      <c r="AA31" s="4">
        <f t="shared" si="5"/>
        <v>21.746031746031747</v>
      </c>
      <c r="AB31" s="4">
        <f t="shared" si="6"/>
        <v>16.096462460098824</v>
      </c>
      <c r="AC31" s="4">
        <f t="shared" si="7"/>
        <v>37.839870567143294</v>
      </c>
      <c r="AD31" s="4">
        <f t="shared" si="8"/>
        <v>99.607843137254903</v>
      </c>
      <c r="AE31" s="4">
        <f t="shared" si="9"/>
        <v>99.593530842994127</v>
      </c>
      <c r="AF31" s="4" t="s">
        <v>59</v>
      </c>
    </row>
    <row r="32" spans="1:32" s="3" customFormat="1">
      <c r="A32" s="3">
        <f t="shared" si="13"/>
        <v>30</v>
      </c>
      <c r="B32" s="3" t="s">
        <v>14</v>
      </c>
      <c r="C32" s="3">
        <v>23</v>
      </c>
      <c r="D32" s="3" t="s">
        <v>788</v>
      </c>
      <c r="E32" s="114">
        <f t="shared" si="15"/>
        <v>4134</v>
      </c>
      <c r="F32" s="114">
        <v>489</v>
      </c>
      <c r="G32" s="114">
        <v>2005</v>
      </c>
      <c r="H32" s="114">
        <v>801</v>
      </c>
      <c r="I32" s="114">
        <v>839</v>
      </c>
      <c r="J32" s="114" t="s">
        <v>789</v>
      </c>
      <c r="K32" s="114">
        <f>G32+I32</f>
        <v>2844</v>
      </c>
      <c r="L32" s="114">
        <v>281</v>
      </c>
      <c r="M32" s="114" t="s">
        <v>790</v>
      </c>
      <c r="N32" s="114">
        <v>0</v>
      </c>
      <c r="O32" s="114">
        <v>0</v>
      </c>
      <c r="P32" s="3">
        <v>412362</v>
      </c>
      <c r="Q32" s="3">
        <f t="shared" ref="Q32:Q68" si="16">K32+P32+L32</f>
        <v>415487</v>
      </c>
      <c r="R32" s="114">
        <v>523378</v>
      </c>
      <c r="S32" s="3">
        <v>759033</v>
      </c>
      <c r="T32" s="3">
        <v>1166683</v>
      </c>
      <c r="U32" s="4">
        <f t="shared" si="1"/>
        <v>0.78986889017115736</v>
      </c>
      <c r="V32" s="4">
        <f t="shared" si="2"/>
        <v>0.54339311167072368</v>
      </c>
      <c r="W32" s="4">
        <f t="shared" si="11"/>
        <v>0</v>
      </c>
      <c r="X32" s="4">
        <f t="shared" si="3"/>
        <v>5.3689685084203007E-2</v>
      </c>
      <c r="Y32" s="4">
        <f t="shared" si="12"/>
        <v>0</v>
      </c>
      <c r="Z32" s="4">
        <f t="shared" si="4"/>
        <v>20.614355207899457</v>
      </c>
      <c r="AA32" s="4">
        <f t="shared" si="5"/>
        <v>78.788561995345617</v>
      </c>
      <c r="AB32" s="4">
        <f t="shared" si="6"/>
        <v>0.5970827967549267</v>
      </c>
      <c r="AC32" s="4">
        <f t="shared" si="7"/>
        <v>79.38564479210055</v>
      </c>
      <c r="AD32" s="4">
        <f t="shared" si="8"/>
        <v>68.795355587808416</v>
      </c>
      <c r="AE32" s="4">
        <f t="shared" si="9"/>
        <v>0</v>
      </c>
      <c r="AF32" s="4">
        <f t="shared" ref="AF32:AF68" si="17">R32*100/S32</f>
        <v>68.953260266681426</v>
      </c>
    </row>
    <row r="33" spans="1:16384" s="3" customFormat="1">
      <c r="A33" s="3">
        <f t="shared" si="13"/>
        <v>31</v>
      </c>
      <c r="B33" s="3" t="s">
        <v>42</v>
      </c>
      <c r="C33" s="3">
        <v>34</v>
      </c>
      <c r="D33" s="3" t="s">
        <v>7</v>
      </c>
      <c r="E33" s="114">
        <f t="shared" si="15"/>
        <v>154</v>
      </c>
      <c r="F33" s="114">
        <v>0</v>
      </c>
      <c r="G33" s="114">
        <v>0</v>
      </c>
      <c r="H33" s="114">
        <v>0</v>
      </c>
      <c r="I33" s="114">
        <v>154</v>
      </c>
      <c r="J33" s="114" t="s">
        <v>791</v>
      </c>
      <c r="K33" s="114">
        <v>154</v>
      </c>
      <c r="L33" s="115">
        <v>19</v>
      </c>
      <c r="M33" s="114" t="s">
        <v>790</v>
      </c>
      <c r="N33" s="114">
        <v>0</v>
      </c>
      <c r="O33" s="114">
        <v>0</v>
      </c>
      <c r="P33" s="7">
        <v>248802</v>
      </c>
      <c r="Q33" s="3">
        <f t="shared" si="16"/>
        <v>248975</v>
      </c>
      <c r="R33" s="117">
        <v>264546</v>
      </c>
      <c r="S33" s="7">
        <v>275544</v>
      </c>
      <c r="T33" s="7">
        <v>1589155</v>
      </c>
      <c r="U33" s="4">
        <f t="shared" si="1"/>
        <v>5.8212938392566888E-2</v>
      </c>
      <c r="V33" s="4">
        <f t="shared" si="2"/>
        <v>5.8212938392566888E-2</v>
      </c>
      <c r="W33" s="4">
        <f t="shared" si="11"/>
        <v>0</v>
      </c>
      <c r="X33" s="4">
        <f t="shared" si="3"/>
        <v>7.1821157757063041E-3</v>
      </c>
      <c r="Y33" s="4">
        <f t="shared" si="12"/>
        <v>0</v>
      </c>
      <c r="Z33" s="4">
        <f t="shared" si="4"/>
        <v>5.8859328812380527</v>
      </c>
      <c r="AA33" s="4">
        <f t="shared" si="5"/>
        <v>94.048672064593674</v>
      </c>
      <c r="AB33" s="4">
        <f t="shared" si="6"/>
        <v>6.5395054168273195E-2</v>
      </c>
      <c r="AC33" s="4">
        <f t="shared" si="7"/>
        <v>94.114067118761952</v>
      </c>
      <c r="AD33" s="4">
        <f t="shared" si="8"/>
        <v>100</v>
      </c>
      <c r="AE33" s="4">
        <f t="shared" si="9"/>
        <v>0</v>
      </c>
      <c r="AF33" s="4">
        <f t="shared" si="17"/>
        <v>96.008622942252416</v>
      </c>
    </row>
    <row r="34" spans="1:16384" s="3" customFormat="1">
      <c r="A34" s="3">
        <f t="shared" si="13"/>
        <v>32</v>
      </c>
      <c r="B34" s="3" t="s">
        <v>24</v>
      </c>
      <c r="C34" s="3">
        <v>39</v>
      </c>
      <c r="D34" s="3" t="s">
        <v>788</v>
      </c>
      <c r="E34" s="114">
        <f t="shared" si="15"/>
        <v>1420</v>
      </c>
      <c r="F34" s="114">
        <v>276</v>
      </c>
      <c r="G34" s="114">
        <v>953</v>
      </c>
      <c r="H34" s="114">
        <v>170</v>
      </c>
      <c r="I34" s="114">
        <v>21</v>
      </c>
      <c r="J34" s="114" t="s">
        <v>775</v>
      </c>
      <c r="K34" s="117">
        <f>G34+I34</f>
        <v>974</v>
      </c>
      <c r="L34" s="117">
        <v>0</v>
      </c>
      <c r="M34" s="114" t="s">
        <v>790</v>
      </c>
      <c r="N34" s="117">
        <v>0</v>
      </c>
      <c r="O34" s="114">
        <v>0</v>
      </c>
      <c r="P34" s="3">
        <v>85963</v>
      </c>
      <c r="Q34" s="3">
        <f t="shared" si="16"/>
        <v>86937</v>
      </c>
      <c r="R34" s="114">
        <v>99357</v>
      </c>
      <c r="S34" s="3">
        <v>124084</v>
      </c>
      <c r="T34" s="3">
        <v>161927</v>
      </c>
      <c r="U34" s="4">
        <f t="shared" si="1"/>
        <v>1.429189689704802</v>
      </c>
      <c r="V34" s="4">
        <f t="shared" si="2"/>
        <v>0.98030335054399786</v>
      </c>
      <c r="W34" s="4">
        <f t="shared" si="11"/>
        <v>0</v>
      </c>
      <c r="X34" s="4">
        <f t="shared" si="3"/>
        <v>0</v>
      </c>
      <c r="Y34" s="4">
        <f t="shared" si="12"/>
        <v>0</v>
      </c>
      <c r="Z34" s="4">
        <f t="shared" si="4"/>
        <v>12.500377426854676</v>
      </c>
      <c r="AA34" s="4">
        <f t="shared" si="5"/>
        <v>86.519319222601325</v>
      </c>
      <c r="AB34" s="4">
        <f t="shared" si="6"/>
        <v>0.98030335054399786</v>
      </c>
      <c r="AC34" s="4">
        <f t="shared" si="7"/>
        <v>87.499622573145331</v>
      </c>
      <c r="AD34" s="4">
        <f t="shared" si="8"/>
        <v>68.591549295774641</v>
      </c>
      <c r="AE34" s="4">
        <f t="shared" si="9"/>
        <v>0</v>
      </c>
      <c r="AF34" s="4">
        <f t="shared" si="17"/>
        <v>80.072370329776604</v>
      </c>
    </row>
    <row r="35" spans="1:16384" s="3" customFormat="1">
      <c r="A35" s="3">
        <f t="shared" si="13"/>
        <v>33</v>
      </c>
      <c r="B35" s="3" t="s">
        <v>25</v>
      </c>
      <c r="C35" s="3">
        <v>51</v>
      </c>
      <c r="D35" s="3" t="s">
        <v>7</v>
      </c>
      <c r="E35" s="114">
        <f t="shared" si="15"/>
        <v>205</v>
      </c>
      <c r="F35" s="12">
        <v>205</v>
      </c>
      <c r="G35" s="114">
        <v>0</v>
      </c>
      <c r="H35" s="114">
        <v>0</v>
      </c>
      <c r="I35" s="114">
        <v>0</v>
      </c>
      <c r="J35" s="114" t="s">
        <v>785</v>
      </c>
      <c r="K35" s="114">
        <v>205</v>
      </c>
      <c r="L35" s="114">
        <v>236</v>
      </c>
      <c r="M35" s="114" t="s">
        <v>792</v>
      </c>
      <c r="N35" s="114">
        <v>0</v>
      </c>
      <c r="O35" s="114">
        <v>905</v>
      </c>
      <c r="P35" s="3">
        <v>52306</v>
      </c>
      <c r="Q35" s="3">
        <f t="shared" si="16"/>
        <v>52747</v>
      </c>
      <c r="R35" s="114">
        <v>137457</v>
      </c>
      <c r="S35" s="3">
        <v>296426</v>
      </c>
      <c r="T35" s="3">
        <v>711079</v>
      </c>
      <c r="U35" s="4">
        <f t="shared" si="1"/>
        <v>0.14913754846970326</v>
      </c>
      <c r="V35" s="4">
        <f t="shared" si="2"/>
        <v>0.14913754846970326</v>
      </c>
      <c r="W35" s="4">
        <f t="shared" si="11"/>
        <v>0</v>
      </c>
      <c r="X35" s="4">
        <f t="shared" si="3"/>
        <v>0.17169005579926813</v>
      </c>
      <c r="Y35" s="4">
        <f t="shared" si="12"/>
        <v>0.65838771397600704</v>
      </c>
      <c r="Z35" s="4">
        <f t="shared" si="4"/>
        <v>61.626545028627135</v>
      </c>
      <c r="AA35" s="4">
        <f t="shared" si="5"/>
        <v>38.052627367103895</v>
      </c>
      <c r="AB35" s="4">
        <f t="shared" si="6"/>
        <v>0.32082760426897139</v>
      </c>
      <c r="AC35" s="4">
        <f t="shared" si="7"/>
        <v>38.373454971372865</v>
      </c>
      <c r="AD35" s="4">
        <f t="shared" si="8"/>
        <v>100</v>
      </c>
      <c r="AE35" s="4">
        <f t="shared" si="9"/>
        <v>0</v>
      </c>
      <c r="AF35" s="4">
        <f t="shared" si="17"/>
        <v>46.371438402839161</v>
      </c>
    </row>
    <row r="36" spans="1:16384" s="3" customFormat="1">
      <c r="A36" s="3">
        <f t="shared" si="13"/>
        <v>34</v>
      </c>
      <c r="B36" s="3" t="s">
        <v>26</v>
      </c>
      <c r="C36" s="3">
        <v>63</v>
      </c>
      <c r="D36" s="3" t="s">
        <v>788</v>
      </c>
      <c r="E36" s="114">
        <f t="shared" si="15"/>
        <v>91</v>
      </c>
      <c r="F36" s="114">
        <v>27</v>
      </c>
      <c r="G36" s="114">
        <v>38</v>
      </c>
      <c r="H36" s="114">
        <v>16</v>
      </c>
      <c r="I36" s="114">
        <v>10</v>
      </c>
      <c r="J36" s="114" t="s">
        <v>775</v>
      </c>
      <c r="K36" s="114">
        <f>G36+I36</f>
        <v>48</v>
      </c>
      <c r="L36" s="114">
        <v>2</v>
      </c>
      <c r="M36" s="114" t="s">
        <v>790</v>
      </c>
      <c r="N36" s="114">
        <v>0</v>
      </c>
      <c r="O36" s="114">
        <v>0</v>
      </c>
      <c r="P36" s="3">
        <v>7008</v>
      </c>
      <c r="Q36" s="3">
        <f t="shared" si="16"/>
        <v>7058</v>
      </c>
      <c r="R36" s="114">
        <v>9586</v>
      </c>
      <c r="S36" s="3">
        <v>19382</v>
      </c>
      <c r="T36" s="7">
        <v>23665</v>
      </c>
      <c r="U36" s="4">
        <f t="shared" si="1"/>
        <v>0.94930106405174208</v>
      </c>
      <c r="V36" s="4">
        <f t="shared" si="2"/>
        <v>0.50073023158773211</v>
      </c>
      <c r="W36" s="4">
        <f t="shared" si="11"/>
        <v>0</v>
      </c>
      <c r="X36" s="4">
        <f t="shared" si="3"/>
        <v>2.0863759649488837E-2</v>
      </c>
      <c r="Y36" s="4">
        <f t="shared" si="12"/>
        <v>0</v>
      </c>
      <c r="Z36" s="4">
        <f t="shared" si="4"/>
        <v>26.371792196953894</v>
      </c>
      <c r="AA36" s="4">
        <f t="shared" si="5"/>
        <v>73.106613811808884</v>
      </c>
      <c r="AB36" s="4">
        <f t="shared" si="6"/>
        <v>0.52159399123722094</v>
      </c>
      <c r="AC36" s="4">
        <f t="shared" si="7"/>
        <v>73.628207803046109</v>
      </c>
      <c r="AD36" s="4">
        <f t="shared" si="8"/>
        <v>52.747252747252745</v>
      </c>
      <c r="AE36" s="4">
        <f t="shared" si="9"/>
        <v>0</v>
      </c>
      <c r="AF36" s="4">
        <f t="shared" si="17"/>
        <v>49.458260241461147</v>
      </c>
    </row>
    <row r="37" spans="1:16384" s="3" customFormat="1">
      <c r="A37" s="3">
        <f t="shared" si="13"/>
        <v>35</v>
      </c>
      <c r="B37" s="7" t="s">
        <v>28</v>
      </c>
      <c r="C37" s="7">
        <v>65</v>
      </c>
      <c r="D37" s="3" t="s">
        <v>788</v>
      </c>
      <c r="E37" s="114">
        <v>73</v>
      </c>
      <c r="F37" s="120">
        <v>0</v>
      </c>
      <c r="G37" s="120">
        <v>55</v>
      </c>
      <c r="H37" s="120">
        <v>0</v>
      </c>
      <c r="I37" s="120">
        <v>18</v>
      </c>
      <c r="J37" s="114" t="s">
        <v>775</v>
      </c>
      <c r="K37" s="114">
        <v>73</v>
      </c>
      <c r="L37" s="114">
        <v>0</v>
      </c>
      <c r="M37" s="114" t="s">
        <v>792</v>
      </c>
      <c r="N37" s="114">
        <v>0</v>
      </c>
      <c r="O37" s="114">
        <v>0</v>
      </c>
      <c r="P37" s="7">
        <v>5222</v>
      </c>
      <c r="Q37" s="3">
        <f t="shared" si="16"/>
        <v>5295</v>
      </c>
      <c r="R37" s="117">
        <v>12730</v>
      </c>
      <c r="S37" s="121">
        <v>23575</v>
      </c>
      <c r="T37" s="121">
        <v>178767</v>
      </c>
      <c r="U37" s="4">
        <f t="shared" si="1"/>
        <v>0.57344854673998424</v>
      </c>
      <c r="V37" s="4">
        <f t="shared" si="2"/>
        <v>0.57344854673998424</v>
      </c>
      <c r="W37" s="4">
        <f t="shared" si="11"/>
        <v>0</v>
      </c>
      <c r="X37" s="4">
        <f t="shared" si="3"/>
        <v>0</v>
      </c>
      <c r="Y37" s="4">
        <f t="shared" si="12"/>
        <v>0</v>
      </c>
      <c r="Z37" s="4">
        <f t="shared" si="4"/>
        <v>58.405341712490184</v>
      </c>
      <c r="AA37" s="4">
        <f t="shared" si="5"/>
        <v>41.021209740769834</v>
      </c>
      <c r="AB37" s="4">
        <f t="shared" si="6"/>
        <v>0.57344854673998424</v>
      </c>
      <c r="AC37" s="4">
        <f t="shared" si="7"/>
        <v>41.594658287509816</v>
      </c>
      <c r="AD37" s="4">
        <f t="shared" si="8"/>
        <v>100</v>
      </c>
      <c r="AE37" s="4">
        <f t="shared" si="9"/>
        <v>0</v>
      </c>
      <c r="AF37" s="4">
        <f t="shared" si="17"/>
        <v>53.997879109225877</v>
      </c>
    </row>
    <row r="38" spans="1:16384" s="3" customFormat="1">
      <c r="A38" s="3">
        <f t="shared" si="13"/>
        <v>36</v>
      </c>
      <c r="B38" s="7" t="s">
        <v>29</v>
      </c>
      <c r="C38" s="3">
        <v>77</v>
      </c>
      <c r="D38" s="3" t="s">
        <v>788</v>
      </c>
      <c r="E38" s="114">
        <v>111</v>
      </c>
      <c r="F38" s="120">
        <v>0</v>
      </c>
      <c r="G38" s="120">
        <v>111</v>
      </c>
      <c r="H38" s="120">
        <v>0</v>
      </c>
      <c r="I38" s="120">
        <v>0</v>
      </c>
      <c r="J38" s="114" t="s">
        <v>775</v>
      </c>
      <c r="K38" s="114">
        <v>111</v>
      </c>
      <c r="L38" s="114">
        <v>9</v>
      </c>
      <c r="M38" s="114" t="s">
        <v>792</v>
      </c>
      <c r="N38" s="114">
        <v>0</v>
      </c>
      <c r="O38" s="114">
        <v>0</v>
      </c>
      <c r="P38" s="3">
        <v>24885</v>
      </c>
      <c r="Q38" s="3">
        <f t="shared" si="16"/>
        <v>25005</v>
      </c>
      <c r="R38" s="114">
        <v>34985</v>
      </c>
      <c r="S38" s="121">
        <v>52770</v>
      </c>
      <c r="T38" s="121">
        <v>304855</v>
      </c>
      <c r="U38" s="4">
        <f t="shared" si="1"/>
        <v>0.31727883378590827</v>
      </c>
      <c r="V38" s="4">
        <f t="shared" si="2"/>
        <v>0.31727883378590827</v>
      </c>
      <c r="W38" s="4">
        <f t="shared" si="11"/>
        <v>0</v>
      </c>
      <c r="X38" s="4">
        <f t="shared" si="3"/>
        <v>2.5725310847506073E-2</v>
      </c>
      <c r="Y38" s="4">
        <f t="shared" si="12"/>
        <v>0</v>
      </c>
      <c r="Z38" s="4">
        <f t="shared" si="4"/>
        <v>28.526511362012297</v>
      </c>
      <c r="AA38" s="4">
        <f t="shared" si="5"/>
        <v>71.130484493354288</v>
      </c>
      <c r="AB38" s="4">
        <f t="shared" si="6"/>
        <v>0.34300414463341433</v>
      </c>
      <c r="AC38" s="4">
        <f t="shared" si="7"/>
        <v>71.473488637987714</v>
      </c>
      <c r="AD38" s="4">
        <f t="shared" si="8"/>
        <v>100</v>
      </c>
      <c r="AE38" s="4">
        <f t="shared" si="9"/>
        <v>0</v>
      </c>
      <c r="AF38" s="4">
        <f t="shared" si="17"/>
        <v>66.297138525677468</v>
      </c>
    </row>
    <row r="39" spans="1:16384" s="122" customFormat="1">
      <c r="A39" s="3">
        <f t="shared" si="13"/>
        <v>37</v>
      </c>
      <c r="B39" s="3" t="s">
        <v>30</v>
      </c>
      <c r="C39" s="3">
        <v>83</v>
      </c>
      <c r="D39" s="3" t="s">
        <v>788</v>
      </c>
      <c r="E39" s="114">
        <f>SUM(F39:I39)</f>
        <v>50</v>
      </c>
      <c r="F39" s="114">
        <v>34</v>
      </c>
      <c r="G39" s="114">
        <v>7</v>
      </c>
      <c r="H39" s="114">
        <v>5</v>
      </c>
      <c r="I39" s="114">
        <v>4</v>
      </c>
      <c r="J39" s="114" t="s">
        <v>774</v>
      </c>
      <c r="K39" s="114">
        <f>F39+I39</f>
        <v>38</v>
      </c>
      <c r="L39" s="114">
        <v>0</v>
      </c>
      <c r="M39" s="114" t="s">
        <v>790</v>
      </c>
      <c r="N39" s="114">
        <v>0</v>
      </c>
      <c r="O39" s="114">
        <v>0</v>
      </c>
      <c r="P39" s="3">
        <v>6316</v>
      </c>
      <c r="Q39" s="3">
        <f t="shared" si="16"/>
        <v>6354</v>
      </c>
      <c r="R39" s="114">
        <v>8842</v>
      </c>
      <c r="S39" s="3">
        <v>20763</v>
      </c>
      <c r="T39" s="3">
        <v>69718</v>
      </c>
      <c r="U39" s="4">
        <f t="shared" si="1"/>
        <v>0.56548292241574305</v>
      </c>
      <c r="V39" s="4">
        <f t="shared" si="2"/>
        <v>0.4297670210359647</v>
      </c>
      <c r="W39" s="4">
        <f t="shared" si="11"/>
        <v>0</v>
      </c>
      <c r="X39" s="4">
        <f t="shared" si="3"/>
        <v>0</v>
      </c>
      <c r="Y39" s="4">
        <f t="shared" si="12"/>
        <v>0</v>
      </c>
      <c r="Z39" s="4">
        <f t="shared" si="4"/>
        <v>28.138430219407375</v>
      </c>
      <c r="AA39" s="4">
        <f t="shared" si="5"/>
        <v>71.43180275955666</v>
      </c>
      <c r="AB39" s="4">
        <f t="shared" si="6"/>
        <v>0.4297670210359647</v>
      </c>
      <c r="AC39" s="4">
        <f t="shared" si="7"/>
        <v>71.861569780592632</v>
      </c>
      <c r="AD39" s="4">
        <f t="shared" si="8"/>
        <v>76</v>
      </c>
      <c r="AE39" s="4">
        <f t="shared" si="9"/>
        <v>0</v>
      </c>
      <c r="AF39" s="4">
        <f t="shared" si="17"/>
        <v>42.585368203053505</v>
      </c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  <c r="NL39" s="3"/>
      <c r="NM39" s="3"/>
      <c r="NN39" s="3"/>
      <c r="NO39" s="3"/>
      <c r="NP39" s="3"/>
      <c r="NQ39" s="3"/>
      <c r="NR39" s="3"/>
      <c r="NS39" s="3"/>
      <c r="NT39" s="3"/>
      <c r="NU39" s="3"/>
      <c r="NV39" s="3"/>
      <c r="NW39" s="3"/>
      <c r="NX39" s="3"/>
      <c r="NY39" s="3"/>
      <c r="NZ39" s="3"/>
      <c r="OA39" s="3"/>
      <c r="OB39" s="3"/>
      <c r="OC39" s="3"/>
      <c r="OD39" s="3"/>
      <c r="OE39" s="3"/>
      <c r="OF39" s="3"/>
      <c r="OG39" s="3"/>
      <c r="OH39" s="3"/>
      <c r="OI39" s="3"/>
      <c r="OJ39" s="3"/>
      <c r="OK39" s="3"/>
      <c r="OL39" s="3"/>
      <c r="OM39" s="3"/>
      <c r="ON39" s="3"/>
      <c r="OO39" s="3"/>
      <c r="OP39" s="3"/>
      <c r="OQ39" s="3"/>
      <c r="OR39" s="3"/>
      <c r="OS39" s="3"/>
      <c r="OT39" s="3"/>
      <c r="OU39" s="3"/>
      <c r="OV39" s="3"/>
      <c r="OW39" s="3"/>
      <c r="OX39" s="3"/>
      <c r="OY39" s="3"/>
      <c r="OZ39" s="3"/>
      <c r="PA39" s="3"/>
      <c r="PB39" s="3"/>
      <c r="PC39" s="3"/>
      <c r="PD39" s="3"/>
      <c r="PE39" s="3"/>
      <c r="PF39" s="3"/>
      <c r="PG39" s="3"/>
      <c r="PH39" s="3"/>
      <c r="PI39" s="3"/>
      <c r="PJ39" s="3"/>
      <c r="PK39" s="3"/>
      <c r="PL39" s="3"/>
      <c r="PM39" s="3"/>
      <c r="PN39" s="3"/>
      <c r="PO39" s="3"/>
      <c r="PP39" s="3"/>
      <c r="PQ39" s="3"/>
      <c r="PR39" s="3"/>
      <c r="PS39" s="3"/>
      <c r="PT39" s="3"/>
      <c r="PU39" s="3"/>
      <c r="PV39" s="3"/>
      <c r="PW39" s="3"/>
      <c r="PX39" s="3"/>
      <c r="PY39" s="3"/>
      <c r="PZ39" s="3"/>
      <c r="QA39" s="3"/>
      <c r="QB39" s="3"/>
      <c r="QC39" s="3"/>
      <c r="QD39" s="3"/>
      <c r="QE39" s="3"/>
      <c r="QF39" s="3"/>
      <c r="QG39" s="3"/>
      <c r="QH39" s="3"/>
      <c r="QI39" s="3"/>
      <c r="QJ39" s="3"/>
      <c r="QK39" s="3"/>
      <c r="QL39" s="3"/>
      <c r="QM39" s="3"/>
      <c r="QN39" s="3"/>
      <c r="QO39" s="3"/>
      <c r="QP39" s="3"/>
      <c r="QQ39" s="3"/>
      <c r="QR39" s="3"/>
      <c r="QS39" s="3"/>
      <c r="QT39" s="3"/>
      <c r="QU39" s="3"/>
      <c r="QV39" s="3"/>
      <c r="QW39" s="3"/>
      <c r="QX39" s="3"/>
      <c r="QY39" s="3"/>
      <c r="QZ39" s="3"/>
      <c r="RA39" s="3"/>
      <c r="RB39" s="3"/>
      <c r="RC39" s="3"/>
      <c r="RD39" s="3"/>
      <c r="RE39" s="3"/>
      <c r="RF39" s="3"/>
      <c r="RG39" s="3"/>
      <c r="RH39" s="3"/>
      <c r="RI39" s="3"/>
      <c r="RJ39" s="3"/>
      <c r="RK39" s="3"/>
      <c r="RL39" s="3"/>
      <c r="RM39" s="3"/>
      <c r="RN39" s="3"/>
      <c r="RO39" s="3"/>
      <c r="RP39" s="3"/>
      <c r="RQ39" s="3"/>
      <c r="RR39" s="3"/>
      <c r="RS39" s="3"/>
      <c r="RT39" s="3"/>
      <c r="RU39" s="3"/>
      <c r="RV39" s="3"/>
      <c r="RW39" s="3"/>
      <c r="RX39" s="3"/>
      <c r="RY39" s="3"/>
      <c r="RZ39" s="3"/>
      <c r="SA39" s="3"/>
      <c r="SB39" s="3"/>
      <c r="SC39" s="3"/>
      <c r="SD39" s="3"/>
      <c r="SE39" s="3"/>
      <c r="SF39" s="3"/>
      <c r="SG39" s="3"/>
      <c r="SH39" s="3"/>
      <c r="SI39" s="3"/>
      <c r="SJ39" s="3"/>
      <c r="SK39" s="3"/>
      <c r="SL39" s="3"/>
      <c r="SM39" s="3"/>
      <c r="SN39" s="3"/>
      <c r="SO39" s="3"/>
      <c r="SP39" s="3"/>
      <c r="SQ39" s="3"/>
      <c r="SR39" s="3"/>
      <c r="SS39" s="3"/>
      <c r="ST39" s="3"/>
      <c r="SU39" s="3"/>
      <c r="SV39" s="3"/>
      <c r="SW39" s="3"/>
      <c r="SX39" s="3"/>
      <c r="SY39" s="3"/>
      <c r="SZ39" s="3"/>
      <c r="TA39" s="3"/>
      <c r="TB39" s="3"/>
      <c r="TC39" s="3"/>
      <c r="TD39" s="3"/>
      <c r="TE39" s="3"/>
      <c r="TF39" s="3"/>
      <c r="TG39" s="3"/>
      <c r="TH39" s="3"/>
      <c r="TI39" s="3"/>
      <c r="TJ39" s="3"/>
      <c r="TK39" s="3"/>
      <c r="TL39" s="3"/>
      <c r="TM39" s="3"/>
      <c r="TN39" s="3"/>
      <c r="TO39" s="3"/>
      <c r="TP39" s="3"/>
      <c r="TQ39" s="3"/>
      <c r="TR39" s="3"/>
      <c r="TS39" s="3"/>
      <c r="TT39" s="3"/>
      <c r="TU39" s="3"/>
      <c r="TV39" s="3"/>
      <c r="TW39" s="3"/>
      <c r="TX39" s="3"/>
      <c r="TY39" s="3"/>
      <c r="TZ39" s="3"/>
      <c r="UA39" s="3"/>
      <c r="UB39" s="3"/>
      <c r="UC39" s="3"/>
      <c r="UD39" s="3"/>
      <c r="UE39" s="3"/>
      <c r="UF39" s="3"/>
      <c r="UG39" s="3"/>
      <c r="UH39" s="3"/>
      <c r="UI39" s="3"/>
      <c r="UJ39" s="3"/>
      <c r="UK39" s="3"/>
      <c r="UL39" s="3"/>
      <c r="UM39" s="3"/>
      <c r="UN39" s="3"/>
      <c r="UO39" s="3"/>
      <c r="UP39" s="3"/>
      <c r="UQ39" s="3"/>
      <c r="UR39" s="3"/>
      <c r="US39" s="3"/>
      <c r="UT39" s="3"/>
      <c r="UU39" s="3"/>
      <c r="UV39" s="3"/>
      <c r="UW39" s="3"/>
      <c r="UX39" s="3"/>
      <c r="UY39" s="3"/>
      <c r="UZ39" s="3"/>
      <c r="VA39" s="3"/>
      <c r="VB39" s="3"/>
      <c r="VC39" s="3"/>
      <c r="VD39" s="3"/>
      <c r="VE39" s="3"/>
      <c r="VF39" s="3"/>
      <c r="VG39" s="3"/>
      <c r="VH39" s="3"/>
      <c r="VI39" s="3"/>
      <c r="VJ39" s="3"/>
      <c r="VK39" s="3"/>
      <c r="VL39" s="3"/>
      <c r="VM39" s="3"/>
      <c r="VN39" s="3"/>
      <c r="VO39" s="3"/>
      <c r="VP39" s="3"/>
      <c r="VQ39" s="3"/>
      <c r="VR39" s="3"/>
      <c r="VS39" s="3"/>
      <c r="VT39" s="3"/>
      <c r="VU39" s="3"/>
      <c r="VV39" s="3"/>
      <c r="VW39" s="3"/>
      <c r="VX39" s="3"/>
      <c r="VY39" s="3"/>
      <c r="VZ39" s="3"/>
      <c r="WA39" s="3"/>
      <c r="WB39" s="3"/>
      <c r="WC39" s="3"/>
      <c r="WD39" s="3"/>
      <c r="WE39" s="3"/>
      <c r="WF39" s="3"/>
      <c r="WG39" s="3"/>
      <c r="WH39" s="3"/>
      <c r="WI39" s="3"/>
      <c r="WJ39" s="3"/>
      <c r="WK39" s="3"/>
      <c r="WL39" s="3"/>
      <c r="WM39" s="3"/>
      <c r="WN39" s="3"/>
      <c r="WO39" s="3"/>
      <c r="WP39" s="3"/>
      <c r="WQ39" s="3"/>
      <c r="WR39" s="3"/>
      <c r="WS39" s="3"/>
      <c r="WT39" s="3"/>
      <c r="WU39" s="3"/>
      <c r="WV39" s="3"/>
      <c r="WW39" s="3"/>
      <c r="WX39" s="3"/>
      <c r="WY39" s="3"/>
      <c r="WZ39" s="3"/>
      <c r="XA39" s="3"/>
      <c r="XB39" s="3"/>
      <c r="XC39" s="3"/>
      <c r="XD39" s="3"/>
      <c r="XE39" s="3"/>
      <c r="XF39" s="3"/>
      <c r="XG39" s="3"/>
      <c r="XH39" s="3"/>
      <c r="XI39" s="3"/>
      <c r="XJ39" s="3"/>
      <c r="XK39" s="3"/>
      <c r="XL39" s="3"/>
      <c r="XM39" s="3"/>
      <c r="XN39" s="3"/>
      <c r="XO39" s="3"/>
      <c r="XP39" s="3"/>
      <c r="XQ39" s="3"/>
      <c r="XR39" s="3"/>
      <c r="XS39" s="3"/>
      <c r="XT39" s="3"/>
      <c r="XU39" s="3"/>
      <c r="XV39" s="3"/>
      <c r="XW39" s="3"/>
      <c r="XX39" s="3"/>
      <c r="XY39" s="3"/>
      <c r="XZ39" s="3"/>
      <c r="YA39" s="3"/>
      <c r="YB39" s="3"/>
      <c r="YC39" s="3"/>
      <c r="YD39" s="3"/>
      <c r="YE39" s="3"/>
      <c r="YF39" s="3"/>
      <c r="YG39" s="3"/>
      <c r="YH39" s="3"/>
      <c r="YI39" s="3"/>
      <c r="YJ39" s="3"/>
      <c r="YK39" s="3"/>
      <c r="YL39" s="3"/>
      <c r="YM39" s="3"/>
      <c r="YN39" s="3"/>
      <c r="YO39" s="3"/>
      <c r="YP39" s="3"/>
      <c r="YQ39" s="3"/>
      <c r="YR39" s="3"/>
      <c r="YS39" s="3"/>
      <c r="YT39" s="3"/>
      <c r="YU39" s="3"/>
      <c r="YV39" s="3"/>
      <c r="YW39" s="3"/>
      <c r="YX39" s="3"/>
      <c r="YY39" s="3"/>
      <c r="YZ39" s="3"/>
      <c r="ZA39" s="3"/>
      <c r="ZB39" s="3"/>
      <c r="ZC39" s="3"/>
      <c r="ZD39" s="3"/>
      <c r="ZE39" s="3"/>
      <c r="ZF39" s="3"/>
      <c r="ZG39" s="3"/>
      <c r="ZH39" s="3"/>
      <c r="ZI39" s="3"/>
      <c r="ZJ39" s="3"/>
      <c r="ZK39" s="3"/>
      <c r="ZL39" s="3"/>
      <c r="ZM39" s="3"/>
      <c r="ZN39" s="3"/>
      <c r="ZO39" s="3"/>
      <c r="ZP39" s="3"/>
      <c r="ZQ39" s="3"/>
      <c r="ZR39" s="3"/>
      <c r="ZS39" s="3"/>
      <c r="ZT39" s="3"/>
      <c r="ZU39" s="3"/>
      <c r="ZV39" s="3"/>
      <c r="ZW39" s="3"/>
      <c r="ZX39" s="3"/>
      <c r="ZY39" s="3"/>
      <c r="ZZ39" s="3"/>
      <c r="AAA39" s="3"/>
      <c r="AAB39" s="3"/>
      <c r="AAC39" s="3"/>
      <c r="AAD39" s="3"/>
      <c r="AAE39" s="3"/>
      <c r="AAF39" s="3"/>
      <c r="AAG39" s="3"/>
      <c r="AAH39" s="3"/>
      <c r="AAI39" s="3"/>
      <c r="AAJ39" s="3"/>
      <c r="AAK39" s="3"/>
      <c r="AAL39" s="3"/>
      <c r="AAM39" s="3"/>
      <c r="AAN39" s="3"/>
      <c r="AAO39" s="3"/>
      <c r="AAP39" s="3"/>
      <c r="AAQ39" s="3"/>
      <c r="AAR39" s="3"/>
      <c r="AAS39" s="3"/>
      <c r="AAT39" s="3"/>
      <c r="AAU39" s="3"/>
      <c r="AAV39" s="3"/>
      <c r="AAW39" s="3"/>
      <c r="AAX39" s="3"/>
      <c r="AAY39" s="3"/>
      <c r="AAZ39" s="3"/>
      <c r="ABA39" s="3"/>
      <c r="ABB39" s="3"/>
      <c r="ABC39" s="3"/>
      <c r="ABD39" s="3"/>
      <c r="ABE39" s="3"/>
      <c r="ABF39" s="3"/>
      <c r="ABG39" s="3"/>
      <c r="ABH39" s="3"/>
      <c r="ABI39" s="3"/>
      <c r="ABJ39" s="3"/>
      <c r="ABK39" s="3"/>
      <c r="ABL39" s="3"/>
      <c r="ABM39" s="3"/>
      <c r="ABN39" s="3"/>
      <c r="ABO39" s="3"/>
      <c r="ABP39" s="3"/>
      <c r="ABQ39" s="3"/>
      <c r="ABR39" s="3"/>
      <c r="ABS39" s="3"/>
      <c r="ABT39" s="3"/>
      <c r="ABU39" s="3"/>
      <c r="ABV39" s="3"/>
      <c r="ABW39" s="3"/>
      <c r="ABX39" s="3"/>
      <c r="ABY39" s="3"/>
      <c r="ABZ39" s="3"/>
      <c r="ACA39" s="3"/>
      <c r="ACB39" s="3"/>
      <c r="ACC39" s="3"/>
      <c r="ACD39" s="3"/>
      <c r="ACE39" s="3"/>
      <c r="ACF39" s="3"/>
      <c r="ACG39" s="3"/>
      <c r="ACH39" s="3"/>
      <c r="ACI39" s="3"/>
      <c r="ACJ39" s="3"/>
      <c r="ACK39" s="3"/>
      <c r="ACL39" s="3"/>
      <c r="ACM39" s="3"/>
      <c r="ACN39" s="3"/>
      <c r="ACO39" s="3"/>
      <c r="ACP39" s="3"/>
      <c r="ACQ39" s="3"/>
      <c r="ACR39" s="3"/>
      <c r="ACS39" s="3"/>
      <c r="ACT39" s="3"/>
      <c r="ACU39" s="3"/>
      <c r="ACV39" s="3"/>
      <c r="ACW39" s="3"/>
      <c r="ACX39" s="3"/>
      <c r="ACY39" s="3"/>
      <c r="ACZ39" s="3"/>
      <c r="ADA39" s="3"/>
      <c r="ADB39" s="3"/>
      <c r="ADC39" s="3"/>
      <c r="ADD39" s="3"/>
      <c r="ADE39" s="3"/>
      <c r="ADF39" s="3"/>
      <c r="ADG39" s="3"/>
      <c r="ADH39" s="3"/>
      <c r="ADI39" s="3"/>
      <c r="ADJ39" s="3"/>
      <c r="ADK39" s="3"/>
      <c r="ADL39" s="3"/>
      <c r="ADM39" s="3"/>
      <c r="ADN39" s="3"/>
      <c r="ADO39" s="3"/>
      <c r="ADP39" s="3"/>
      <c r="ADQ39" s="3"/>
      <c r="ADR39" s="3"/>
      <c r="ADS39" s="3"/>
      <c r="ADT39" s="3"/>
      <c r="ADU39" s="3"/>
      <c r="ADV39" s="3"/>
      <c r="ADW39" s="3"/>
      <c r="ADX39" s="3"/>
      <c r="ADY39" s="3"/>
      <c r="ADZ39" s="3"/>
      <c r="AEA39" s="3"/>
      <c r="AEB39" s="3"/>
      <c r="AEC39" s="3"/>
      <c r="AED39" s="3"/>
      <c r="AEE39" s="3"/>
      <c r="AEF39" s="3"/>
      <c r="AEG39" s="3"/>
      <c r="AEH39" s="3"/>
      <c r="AEI39" s="3"/>
      <c r="AEJ39" s="3"/>
      <c r="AEK39" s="3"/>
      <c r="AEL39" s="3"/>
      <c r="AEM39" s="3"/>
      <c r="AEN39" s="3"/>
      <c r="AEO39" s="3"/>
      <c r="AEP39" s="3"/>
      <c r="AEQ39" s="3"/>
      <c r="AER39" s="3"/>
      <c r="AES39" s="3"/>
      <c r="AET39" s="3"/>
      <c r="AEU39" s="3"/>
      <c r="AEV39" s="3"/>
      <c r="AEW39" s="3"/>
      <c r="AEX39" s="3"/>
      <c r="AEY39" s="3"/>
      <c r="AEZ39" s="3"/>
      <c r="AFA39" s="3"/>
      <c r="AFB39" s="3"/>
      <c r="AFC39" s="3"/>
      <c r="AFD39" s="3"/>
      <c r="AFE39" s="3"/>
      <c r="AFF39" s="3"/>
      <c r="AFG39" s="3"/>
      <c r="AFH39" s="3"/>
      <c r="AFI39" s="3"/>
      <c r="AFJ39" s="3"/>
      <c r="AFK39" s="3"/>
      <c r="AFL39" s="3"/>
      <c r="AFM39" s="3"/>
      <c r="AFN39" s="3"/>
      <c r="AFO39" s="3"/>
      <c r="AFP39" s="3"/>
      <c r="AFQ39" s="3"/>
      <c r="AFR39" s="3"/>
      <c r="AFS39" s="3"/>
      <c r="AFT39" s="3"/>
      <c r="AFU39" s="3"/>
      <c r="AFV39" s="3"/>
      <c r="AFW39" s="3"/>
      <c r="AFX39" s="3"/>
      <c r="AFY39" s="3"/>
      <c r="AFZ39" s="3"/>
      <c r="AGA39" s="3"/>
      <c r="AGB39" s="3"/>
      <c r="AGC39" s="3"/>
      <c r="AGD39" s="3"/>
      <c r="AGE39" s="3"/>
      <c r="AGF39" s="3"/>
      <c r="AGG39" s="3"/>
      <c r="AGH39" s="3"/>
      <c r="AGI39" s="3"/>
      <c r="AGJ39" s="3"/>
      <c r="AGK39" s="3"/>
      <c r="AGL39" s="3"/>
      <c r="AGM39" s="3"/>
      <c r="AGN39" s="3"/>
      <c r="AGO39" s="3"/>
      <c r="AGP39" s="3"/>
      <c r="AGQ39" s="3"/>
      <c r="AGR39" s="3"/>
      <c r="AGS39" s="3"/>
      <c r="AGT39" s="3"/>
      <c r="AGU39" s="3"/>
      <c r="AGV39" s="3"/>
      <c r="AGW39" s="3"/>
      <c r="AGX39" s="3"/>
      <c r="AGY39" s="3"/>
      <c r="AGZ39" s="3"/>
      <c r="AHA39" s="3"/>
      <c r="AHB39" s="3"/>
      <c r="AHC39" s="3"/>
      <c r="AHD39" s="3"/>
      <c r="AHE39" s="3"/>
      <c r="AHF39" s="3"/>
      <c r="AHG39" s="3"/>
      <c r="AHH39" s="3"/>
      <c r="AHI39" s="3"/>
      <c r="AHJ39" s="3"/>
      <c r="AHK39" s="3"/>
      <c r="AHL39" s="3"/>
      <c r="AHM39" s="3"/>
      <c r="AHN39" s="3"/>
      <c r="AHO39" s="3"/>
      <c r="AHP39" s="3"/>
      <c r="AHQ39" s="3"/>
      <c r="AHR39" s="3"/>
      <c r="AHS39" s="3"/>
      <c r="AHT39" s="3"/>
      <c r="AHU39" s="3"/>
      <c r="AHV39" s="3"/>
      <c r="AHW39" s="3"/>
      <c r="AHX39" s="3"/>
      <c r="AHY39" s="3"/>
      <c r="AHZ39" s="3"/>
      <c r="AIA39" s="3"/>
      <c r="AIB39" s="3"/>
      <c r="AIC39" s="3"/>
      <c r="AID39" s="3"/>
      <c r="AIE39" s="3"/>
      <c r="AIF39" s="3"/>
      <c r="AIG39" s="3"/>
      <c r="AIH39" s="3"/>
      <c r="AII39" s="3"/>
      <c r="AIJ39" s="3"/>
      <c r="AIK39" s="3"/>
      <c r="AIL39" s="3"/>
      <c r="AIM39" s="3"/>
      <c r="AIN39" s="3"/>
      <c r="AIO39" s="3"/>
      <c r="AIP39" s="3"/>
      <c r="AIQ39" s="3"/>
      <c r="AIR39" s="3"/>
      <c r="AIS39" s="3"/>
      <c r="AIT39" s="3"/>
      <c r="AIU39" s="3"/>
      <c r="AIV39" s="3"/>
      <c r="AIW39" s="3"/>
      <c r="AIX39" s="3"/>
      <c r="AIY39" s="3"/>
      <c r="AIZ39" s="3"/>
      <c r="AJA39" s="3"/>
      <c r="AJB39" s="3"/>
      <c r="AJC39" s="3"/>
      <c r="AJD39" s="3"/>
      <c r="AJE39" s="3"/>
      <c r="AJF39" s="3"/>
      <c r="AJG39" s="3"/>
      <c r="AJH39" s="3"/>
      <c r="AJI39" s="3"/>
      <c r="AJJ39" s="3"/>
      <c r="AJK39" s="3"/>
      <c r="AJL39" s="3"/>
      <c r="AJM39" s="3"/>
      <c r="AJN39" s="3"/>
      <c r="AJO39" s="3"/>
      <c r="AJP39" s="3"/>
      <c r="AJQ39" s="3"/>
      <c r="AJR39" s="3"/>
      <c r="AJS39" s="3"/>
      <c r="AJT39" s="3"/>
      <c r="AJU39" s="3"/>
      <c r="AJV39" s="3"/>
      <c r="AJW39" s="3"/>
      <c r="AJX39" s="3"/>
      <c r="AJY39" s="3"/>
      <c r="AJZ39" s="3"/>
      <c r="AKA39" s="3"/>
      <c r="AKB39" s="3"/>
      <c r="AKC39" s="3"/>
      <c r="AKD39" s="3"/>
      <c r="AKE39" s="3"/>
      <c r="AKF39" s="3"/>
      <c r="AKG39" s="3"/>
      <c r="AKH39" s="3"/>
      <c r="AKI39" s="3"/>
      <c r="AKJ39" s="3"/>
      <c r="AKK39" s="3"/>
      <c r="AKL39" s="3"/>
      <c r="AKM39" s="3"/>
      <c r="AKN39" s="3"/>
      <c r="AKO39" s="3"/>
      <c r="AKP39" s="3"/>
      <c r="AKQ39" s="3"/>
      <c r="AKR39" s="3"/>
      <c r="AKS39" s="3"/>
      <c r="AKT39" s="3"/>
      <c r="AKU39" s="3"/>
      <c r="AKV39" s="3"/>
      <c r="AKW39" s="3"/>
      <c r="AKX39" s="3"/>
      <c r="AKY39" s="3"/>
      <c r="AKZ39" s="3"/>
      <c r="ALA39" s="3"/>
      <c r="ALB39" s="3"/>
      <c r="ALC39" s="3"/>
      <c r="ALD39" s="3"/>
      <c r="ALE39" s="3"/>
      <c r="ALF39" s="3"/>
      <c r="ALG39" s="3"/>
      <c r="ALH39" s="3"/>
      <c r="ALI39" s="3"/>
      <c r="ALJ39" s="3"/>
      <c r="ALK39" s="3"/>
      <c r="ALL39" s="3"/>
      <c r="ALM39" s="3"/>
      <c r="ALN39" s="3"/>
      <c r="ALO39" s="3"/>
      <c r="ALP39" s="3"/>
      <c r="ALQ39" s="3"/>
      <c r="ALR39" s="3"/>
      <c r="ALS39" s="3"/>
      <c r="ALT39" s="3"/>
      <c r="ALU39" s="3"/>
      <c r="ALV39" s="3"/>
      <c r="ALW39" s="3"/>
      <c r="ALX39" s="3"/>
      <c r="ALY39" s="3"/>
      <c r="ALZ39" s="3"/>
      <c r="AMA39" s="3"/>
      <c r="AMB39" s="3"/>
      <c r="AMC39" s="3"/>
      <c r="AMD39" s="3"/>
      <c r="AME39" s="3"/>
      <c r="AMF39" s="3"/>
      <c r="AMG39" s="3"/>
      <c r="AMH39" s="3"/>
      <c r="AMI39" s="3"/>
      <c r="AMJ39" s="3"/>
      <c r="AMK39" s="3"/>
      <c r="AML39" s="3"/>
      <c r="AMM39" s="3"/>
      <c r="AMN39" s="3"/>
      <c r="AMO39" s="3"/>
      <c r="AMP39" s="3"/>
      <c r="AMQ39" s="3"/>
      <c r="AMR39" s="3"/>
      <c r="AMS39" s="3"/>
      <c r="AMT39" s="3"/>
      <c r="AMU39" s="3"/>
      <c r="AMV39" s="3"/>
      <c r="AMW39" s="3"/>
      <c r="AMX39" s="3"/>
      <c r="AMY39" s="3"/>
      <c r="AMZ39" s="3"/>
      <c r="ANA39" s="3"/>
      <c r="ANB39" s="3"/>
      <c r="ANC39" s="3"/>
      <c r="AND39" s="3"/>
      <c r="ANE39" s="3"/>
      <c r="ANF39" s="3"/>
      <c r="ANG39" s="3"/>
      <c r="ANH39" s="3"/>
      <c r="ANI39" s="3"/>
      <c r="ANJ39" s="3"/>
      <c r="ANK39" s="3"/>
      <c r="ANL39" s="3"/>
      <c r="ANM39" s="3"/>
      <c r="ANN39" s="3"/>
      <c r="ANO39" s="3"/>
      <c r="ANP39" s="3"/>
      <c r="ANQ39" s="3"/>
      <c r="ANR39" s="3"/>
      <c r="ANS39" s="3"/>
      <c r="ANT39" s="3"/>
      <c r="ANU39" s="3"/>
      <c r="ANV39" s="3"/>
      <c r="ANW39" s="3"/>
      <c r="ANX39" s="3"/>
      <c r="ANY39" s="3"/>
      <c r="ANZ39" s="3"/>
      <c r="AOA39" s="3"/>
      <c r="AOB39" s="3"/>
      <c r="AOC39" s="3"/>
      <c r="AOD39" s="3"/>
      <c r="AOE39" s="3"/>
      <c r="AOF39" s="3"/>
      <c r="AOG39" s="3"/>
      <c r="AOH39" s="3"/>
      <c r="AOI39" s="3"/>
      <c r="AOJ39" s="3"/>
      <c r="AOK39" s="3"/>
      <c r="AOL39" s="3"/>
      <c r="AOM39" s="3"/>
      <c r="AON39" s="3"/>
      <c r="AOO39" s="3"/>
      <c r="AOP39" s="3"/>
      <c r="AOQ39" s="3"/>
      <c r="AOR39" s="3"/>
      <c r="AOS39" s="3"/>
      <c r="AOT39" s="3"/>
      <c r="AOU39" s="3"/>
      <c r="AOV39" s="3"/>
      <c r="AOW39" s="3"/>
      <c r="AOX39" s="3"/>
      <c r="AOY39" s="3"/>
      <c r="AOZ39" s="3"/>
      <c r="APA39" s="3"/>
      <c r="APB39" s="3"/>
      <c r="APC39" s="3"/>
      <c r="APD39" s="3"/>
      <c r="APE39" s="3"/>
      <c r="APF39" s="3"/>
      <c r="APG39" s="3"/>
      <c r="APH39" s="3"/>
      <c r="API39" s="3"/>
      <c r="APJ39" s="3"/>
      <c r="APK39" s="3"/>
      <c r="APL39" s="3"/>
      <c r="APM39" s="3"/>
      <c r="APN39" s="3"/>
      <c r="APO39" s="3"/>
      <c r="APP39" s="3"/>
      <c r="APQ39" s="3"/>
      <c r="APR39" s="3"/>
      <c r="APS39" s="3"/>
      <c r="APT39" s="3"/>
      <c r="APU39" s="3"/>
      <c r="APV39" s="3"/>
      <c r="APW39" s="3"/>
      <c r="APX39" s="3"/>
      <c r="APY39" s="3"/>
      <c r="APZ39" s="3"/>
      <c r="AQA39" s="3"/>
      <c r="AQB39" s="3"/>
      <c r="AQC39" s="3"/>
      <c r="AQD39" s="3"/>
      <c r="AQE39" s="3"/>
      <c r="AQF39" s="3"/>
      <c r="AQG39" s="3"/>
      <c r="AQH39" s="3"/>
      <c r="AQI39" s="3"/>
      <c r="AQJ39" s="3"/>
      <c r="AQK39" s="3"/>
      <c r="AQL39" s="3"/>
      <c r="AQM39" s="3"/>
      <c r="AQN39" s="3"/>
      <c r="AQO39" s="3"/>
      <c r="AQP39" s="3"/>
      <c r="AQQ39" s="3"/>
      <c r="AQR39" s="3"/>
      <c r="AQS39" s="3"/>
      <c r="AQT39" s="3"/>
      <c r="AQU39" s="3"/>
      <c r="AQV39" s="3"/>
      <c r="AQW39" s="3"/>
      <c r="AQX39" s="3"/>
      <c r="AQY39" s="3"/>
      <c r="AQZ39" s="3"/>
      <c r="ARA39" s="3"/>
      <c r="ARB39" s="3"/>
      <c r="ARC39" s="3"/>
      <c r="ARD39" s="3"/>
      <c r="ARE39" s="3"/>
      <c r="ARF39" s="3"/>
      <c r="ARG39" s="3"/>
      <c r="ARH39" s="3"/>
      <c r="ARI39" s="3"/>
      <c r="ARJ39" s="3"/>
      <c r="ARK39" s="3"/>
      <c r="ARL39" s="3"/>
      <c r="ARM39" s="3"/>
      <c r="ARN39" s="3"/>
      <c r="ARO39" s="3"/>
      <c r="ARP39" s="3"/>
      <c r="ARQ39" s="3"/>
      <c r="ARR39" s="3"/>
      <c r="ARS39" s="3"/>
      <c r="ART39" s="3"/>
      <c r="ARU39" s="3"/>
      <c r="ARV39" s="3"/>
      <c r="ARW39" s="3"/>
      <c r="ARX39" s="3"/>
      <c r="ARY39" s="3"/>
      <c r="ARZ39" s="3"/>
      <c r="ASA39" s="3"/>
      <c r="ASB39" s="3"/>
      <c r="ASC39" s="3"/>
      <c r="ASD39" s="3"/>
      <c r="ASE39" s="3"/>
      <c r="ASF39" s="3"/>
      <c r="ASG39" s="3"/>
      <c r="ASH39" s="3"/>
      <c r="ASI39" s="3"/>
      <c r="ASJ39" s="3"/>
      <c r="ASK39" s="3"/>
      <c r="ASL39" s="3"/>
      <c r="ASM39" s="3"/>
      <c r="ASN39" s="3"/>
      <c r="ASO39" s="3"/>
      <c r="ASP39" s="3"/>
      <c r="ASQ39" s="3"/>
      <c r="ASR39" s="3"/>
      <c r="ASS39" s="3"/>
      <c r="AST39" s="3"/>
      <c r="ASU39" s="3"/>
      <c r="ASV39" s="3"/>
      <c r="ASW39" s="3"/>
      <c r="ASX39" s="3"/>
      <c r="ASY39" s="3"/>
      <c r="ASZ39" s="3"/>
      <c r="ATA39" s="3"/>
      <c r="ATB39" s="3"/>
      <c r="ATC39" s="3"/>
      <c r="ATD39" s="3"/>
      <c r="ATE39" s="3"/>
      <c r="ATF39" s="3"/>
      <c r="ATG39" s="3"/>
      <c r="ATH39" s="3"/>
      <c r="ATI39" s="3"/>
      <c r="ATJ39" s="3"/>
      <c r="ATK39" s="3"/>
      <c r="ATL39" s="3"/>
      <c r="ATM39" s="3"/>
      <c r="ATN39" s="3"/>
      <c r="ATO39" s="3"/>
      <c r="ATP39" s="3"/>
      <c r="ATQ39" s="3"/>
      <c r="ATR39" s="3"/>
      <c r="ATS39" s="3"/>
      <c r="ATT39" s="3"/>
      <c r="ATU39" s="3"/>
      <c r="ATV39" s="3"/>
      <c r="ATW39" s="3"/>
      <c r="ATX39" s="3"/>
      <c r="ATY39" s="3"/>
      <c r="ATZ39" s="3"/>
      <c r="AUA39" s="3"/>
      <c r="AUB39" s="3"/>
      <c r="AUC39" s="3"/>
      <c r="AUD39" s="3"/>
      <c r="AUE39" s="3"/>
      <c r="AUF39" s="3"/>
      <c r="AUG39" s="3"/>
      <c r="AUH39" s="3"/>
      <c r="AUI39" s="3"/>
      <c r="AUJ39" s="3"/>
      <c r="AUK39" s="3"/>
      <c r="AUL39" s="3"/>
      <c r="AUM39" s="3"/>
      <c r="AUN39" s="3"/>
      <c r="AUO39" s="3"/>
      <c r="AUP39" s="3"/>
      <c r="AUQ39" s="3"/>
      <c r="AUR39" s="3"/>
      <c r="AUS39" s="3"/>
      <c r="AUT39" s="3"/>
      <c r="AUU39" s="3"/>
      <c r="AUV39" s="3"/>
      <c r="AUW39" s="3"/>
      <c r="AUX39" s="3"/>
      <c r="AUY39" s="3"/>
      <c r="AUZ39" s="3"/>
      <c r="AVA39" s="3"/>
      <c r="AVB39" s="3"/>
      <c r="AVC39" s="3"/>
      <c r="AVD39" s="3"/>
      <c r="AVE39" s="3"/>
      <c r="AVF39" s="3"/>
      <c r="AVG39" s="3"/>
      <c r="AVH39" s="3"/>
      <c r="AVI39" s="3"/>
      <c r="AVJ39" s="3"/>
      <c r="AVK39" s="3"/>
      <c r="AVL39" s="3"/>
      <c r="AVM39" s="3"/>
      <c r="AVN39" s="3"/>
      <c r="AVO39" s="3"/>
      <c r="AVP39" s="3"/>
      <c r="AVQ39" s="3"/>
      <c r="AVR39" s="3"/>
      <c r="AVS39" s="3"/>
      <c r="AVT39" s="3"/>
      <c r="AVU39" s="3"/>
      <c r="AVV39" s="3"/>
      <c r="AVW39" s="3"/>
      <c r="AVX39" s="3"/>
      <c r="AVY39" s="3"/>
      <c r="AVZ39" s="3"/>
      <c r="AWA39" s="3"/>
      <c r="AWB39" s="3"/>
      <c r="AWC39" s="3"/>
      <c r="AWD39" s="3"/>
      <c r="AWE39" s="3"/>
      <c r="AWF39" s="3"/>
      <c r="AWG39" s="3"/>
      <c r="AWH39" s="3"/>
      <c r="AWI39" s="3"/>
      <c r="AWJ39" s="3"/>
      <c r="AWK39" s="3"/>
      <c r="AWL39" s="3"/>
      <c r="AWM39" s="3"/>
      <c r="AWN39" s="3"/>
      <c r="AWO39" s="3"/>
      <c r="AWP39" s="3"/>
      <c r="AWQ39" s="3"/>
      <c r="AWR39" s="3"/>
      <c r="AWS39" s="3"/>
      <c r="AWT39" s="3"/>
      <c r="AWU39" s="3"/>
      <c r="AWV39" s="3"/>
      <c r="AWW39" s="3"/>
      <c r="AWX39" s="3"/>
      <c r="AWY39" s="3"/>
      <c r="AWZ39" s="3"/>
      <c r="AXA39" s="3"/>
      <c r="AXB39" s="3"/>
      <c r="AXC39" s="3"/>
      <c r="AXD39" s="3"/>
      <c r="AXE39" s="3"/>
      <c r="AXF39" s="3"/>
      <c r="AXG39" s="3"/>
      <c r="AXH39" s="3"/>
      <c r="AXI39" s="3"/>
      <c r="AXJ39" s="3"/>
      <c r="AXK39" s="3"/>
      <c r="AXL39" s="3"/>
      <c r="AXM39" s="3"/>
      <c r="AXN39" s="3"/>
      <c r="AXO39" s="3"/>
      <c r="AXP39" s="3"/>
      <c r="AXQ39" s="3"/>
      <c r="AXR39" s="3"/>
      <c r="AXS39" s="3"/>
      <c r="AXT39" s="3"/>
      <c r="AXU39" s="3"/>
      <c r="AXV39" s="3"/>
      <c r="AXW39" s="3"/>
      <c r="AXX39" s="3"/>
      <c r="AXY39" s="3"/>
      <c r="AXZ39" s="3"/>
      <c r="AYA39" s="3"/>
      <c r="AYB39" s="3"/>
      <c r="AYC39" s="3"/>
      <c r="AYD39" s="3"/>
      <c r="AYE39" s="3"/>
      <c r="AYF39" s="3"/>
      <c r="AYG39" s="3"/>
      <c r="AYH39" s="3"/>
      <c r="AYI39" s="3"/>
      <c r="AYJ39" s="3"/>
      <c r="AYK39" s="3"/>
      <c r="AYL39" s="3"/>
      <c r="AYM39" s="3"/>
      <c r="AYN39" s="3"/>
      <c r="AYO39" s="3"/>
      <c r="AYP39" s="3"/>
      <c r="AYQ39" s="3"/>
      <c r="AYR39" s="3"/>
      <c r="AYS39" s="3"/>
      <c r="AYT39" s="3"/>
      <c r="AYU39" s="3"/>
      <c r="AYV39" s="3"/>
      <c r="AYW39" s="3"/>
      <c r="AYX39" s="3"/>
      <c r="AYY39" s="3"/>
      <c r="AYZ39" s="3"/>
      <c r="AZA39" s="3"/>
      <c r="AZB39" s="3"/>
      <c r="AZC39" s="3"/>
      <c r="AZD39" s="3"/>
      <c r="AZE39" s="3"/>
      <c r="AZF39" s="3"/>
      <c r="AZG39" s="3"/>
      <c r="AZH39" s="3"/>
      <c r="AZI39" s="3"/>
      <c r="AZJ39" s="3"/>
      <c r="AZK39" s="3"/>
      <c r="AZL39" s="3"/>
      <c r="AZM39" s="3"/>
      <c r="AZN39" s="3"/>
      <c r="AZO39" s="3"/>
      <c r="AZP39" s="3"/>
      <c r="AZQ39" s="3"/>
      <c r="AZR39" s="3"/>
      <c r="AZS39" s="3"/>
      <c r="AZT39" s="3"/>
      <c r="AZU39" s="3"/>
      <c r="AZV39" s="3"/>
      <c r="AZW39" s="3"/>
      <c r="AZX39" s="3"/>
      <c r="AZY39" s="3"/>
      <c r="AZZ39" s="3"/>
      <c r="BAA39" s="3"/>
      <c r="BAB39" s="3"/>
      <c r="BAC39" s="3"/>
      <c r="BAD39" s="3"/>
      <c r="BAE39" s="3"/>
      <c r="BAF39" s="3"/>
      <c r="BAG39" s="3"/>
      <c r="BAH39" s="3"/>
      <c r="BAI39" s="3"/>
      <c r="BAJ39" s="3"/>
      <c r="BAK39" s="3"/>
      <c r="BAL39" s="3"/>
      <c r="BAM39" s="3"/>
      <c r="BAN39" s="3"/>
      <c r="BAO39" s="3"/>
      <c r="BAP39" s="3"/>
      <c r="BAQ39" s="3"/>
      <c r="BAR39" s="3"/>
      <c r="BAS39" s="3"/>
      <c r="BAT39" s="3"/>
      <c r="BAU39" s="3"/>
      <c r="BAV39" s="3"/>
      <c r="BAW39" s="3"/>
      <c r="BAX39" s="3"/>
      <c r="BAY39" s="3"/>
      <c r="BAZ39" s="3"/>
      <c r="BBA39" s="3"/>
      <c r="BBB39" s="3"/>
      <c r="BBC39" s="3"/>
      <c r="BBD39" s="3"/>
      <c r="BBE39" s="3"/>
      <c r="BBF39" s="3"/>
      <c r="BBG39" s="3"/>
      <c r="BBH39" s="3"/>
      <c r="BBI39" s="3"/>
      <c r="BBJ39" s="3"/>
      <c r="BBK39" s="3"/>
      <c r="BBL39" s="3"/>
      <c r="BBM39" s="3"/>
      <c r="BBN39" s="3"/>
      <c r="BBO39" s="3"/>
      <c r="BBP39" s="3"/>
      <c r="BBQ39" s="3"/>
      <c r="BBR39" s="3"/>
      <c r="BBS39" s="3"/>
      <c r="BBT39" s="3"/>
      <c r="BBU39" s="3"/>
      <c r="BBV39" s="3"/>
      <c r="BBW39" s="3"/>
      <c r="BBX39" s="3"/>
      <c r="BBY39" s="3"/>
      <c r="BBZ39" s="3"/>
      <c r="BCA39" s="3"/>
      <c r="BCB39" s="3"/>
      <c r="BCC39" s="3"/>
      <c r="BCD39" s="3"/>
      <c r="BCE39" s="3"/>
      <c r="BCF39" s="3"/>
      <c r="BCG39" s="3"/>
      <c r="BCH39" s="3"/>
      <c r="BCI39" s="3"/>
      <c r="BCJ39" s="3"/>
      <c r="BCK39" s="3"/>
      <c r="BCL39" s="3"/>
      <c r="BCM39" s="3"/>
      <c r="BCN39" s="3"/>
      <c r="BCO39" s="3"/>
      <c r="BCP39" s="3"/>
      <c r="BCQ39" s="3"/>
      <c r="BCR39" s="3"/>
      <c r="BCS39" s="3"/>
      <c r="BCT39" s="3"/>
      <c r="BCU39" s="3"/>
      <c r="BCV39" s="3"/>
      <c r="BCW39" s="3"/>
      <c r="BCX39" s="3"/>
      <c r="BCY39" s="3"/>
      <c r="BCZ39" s="3"/>
      <c r="BDA39" s="3"/>
      <c r="BDB39" s="3"/>
      <c r="BDC39" s="3"/>
      <c r="BDD39" s="3"/>
      <c r="BDE39" s="3"/>
      <c r="BDF39" s="3"/>
      <c r="BDG39" s="3"/>
      <c r="BDH39" s="3"/>
      <c r="BDI39" s="3"/>
      <c r="BDJ39" s="3"/>
      <c r="BDK39" s="3"/>
      <c r="BDL39" s="3"/>
      <c r="BDM39" s="3"/>
      <c r="BDN39" s="3"/>
      <c r="BDO39" s="3"/>
      <c r="BDP39" s="3"/>
      <c r="BDQ39" s="3"/>
      <c r="BDR39" s="3"/>
      <c r="BDS39" s="3"/>
      <c r="BDT39" s="3"/>
      <c r="BDU39" s="3"/>
      <c r="BDV39" s="3"/>
      <c r="BDW39" s="3"/>
      <c r="BDX39" s="3"/>
      <c r="BDY39" s="3"/>
      <c r="BDZ39" s="3"/>
      <c r="BEA39" s="3"/>
      <c r="BEB39" s="3"/>
      <c r="BEC39" s="3"/>
      <c r="BED39" s="3"/>
      <c r="BEE39" s="3"/>
      <c r="BEF39" s="3"/>
      <c r="BEG39" s="3"/>
      <c r="BEH39" s="3"/>
      <c r="BEI39" s="3"/>
      <c r="BEJ39" s="3"/>
      <c r="BEK39" s="3"/>
      <c r="BEL39" s="3"/>
      <c r="BEM39" s="3"/>
      <c r="BEN39" s="3"/>
      <c r="BEO39" s="3"/>
      <c r="BEP39" s="3"/>
      <c r="BEQ39" s="3"/>
      <c r="BER39" s="3"/>
      <c r="BES39" s="3"/>
      <c r="BET39" s="3"/>
      <c r="BEU39" s="3"/>
      <c r="BEV39" s="3"/>
      <c r="BEW39" s="3"/>
      <c r="BEX39" s="3"/>
      <c r="BEY39" s="3"/>
      <c r="BEZ39" s="3"/>
      <c r="BFA39" s="3"/>
      <c r="BFB39" s="3"/>
      <c r="BFC39" s="3"/>
      <c r="BFD39" s="3"/>
      <c r="BFE39" s="3"/>
      <c r="BFF39" s="3"/>
      <c r="BFG39" s="3"/>
      <c r="BFH39" s="3"/>
      <c r="BFI39" s="3"/>
      <c r="BFJ39" s="3"/>
      <c r="BFK39" s="3"/>
      <c r="BFL39" s="3"/>
      <c r="BFM39" s="3"/>
      <c r="BFN39" s="3"/>
      <c r="BFO39" s="3"/>
      <c r="BFP39" s="3"/>
      <c r="BFQ39" s="3"/>
      <c r="BFR39" s="3"/>
      <c r="BFS39" s="3"/>
      <c r="BFT39" s="3"/>
      <c r="BFU39" s="3"/>
      <c r="BFV39" s="3"/>
      <c r="BFW39" s="3"/>
      <c r="BFX39" s="3"/>
      <c r="BFY39" s="3"/>
      <c r="BFZ39" s="3"/>
      <c r="BGA39" s="3"/>
      <c r="BGB39" s="3"/>
      <c r="BGC39" s="3"/>
      <c r="BGD39" s="3"/>
      <c r="BGE39" s="3"/>
      <c r="BGF39" s="3"/>
      <c r="BGG39" s="3"/>
      <c r="BGH39" s="3"/>
      <c r="BGI39" s="3"/>
      <c r="BGJ39" s="3"/>
      <c r="BGK39" s="3"/>
      <c r="BGL39" s="3"/>
      <c r="BGM39" s="3"/>
      <c r="BGN39" s="3"/>
      <c r="BGO39" s="3"/>
      <c r="BGP39" s="3"/>
      <c r="BGQ39" s="3"/>
      <c r="BGR39" s="3"/>
      <c r="BGS39" s="3"/>
      <c r="BGT39" s="3"/>
      <c r="BGU39" s="3"/>
      <c r="BGV39" s="3"/>
      <c r="BGW39" s="3"/>
      <c r="BGX39" s="3"/>
      <c r="BGY39" s="3"/>
      <c r="BGZ39" s="3"/>
      <c r="BHA39" s="3"/>
      <c r="BHB39" s="3"/>
      <c r="BHC39" s="3"/>
      <c r="BHD39" s="3"/>
      <c r="BHE39" s="3"/>
      <c r="BHF39" s="3"/>
      <c r="BHG39" s="3"/>
      <c r="BHH39" s="3"/>
      <c r="BHI39" s="3"/>
      <c r="BHJ39" s="3"/>
      <c r="BHK39" s="3"/>
      <c r="BHL39" s="3"/>
      <c r="BHM39" s="3"/>
      <c r="BHN39" s="3"/>
      <c r="BHO39" s="3"/>
      <c r="BHP39" s="3"/>
      <c r="BHQ39" s="3"/>
      <c r="BHR39" s="3"/>
      <c r="BHS39" s="3"/>
      <c r="BHT39" s="3"/>
      <c r="BHU39" s="3"/>
      <c r="BHV39" s="3"/>
      <c r="BHW39" s="3"/>
      <c r="BHX39" s="3"/>
      <c r="BHY39" s="3"/>
      <c r="BHZ39" s="3"/>
      <c r="BIA39" s="3"/>
      <c r="BIB39" s="3"/>
      <c r="BIC39" s="3"/>
      <c r="BID39" s="3"/>
      <c r="BIE39" s="3"/>
      <c r="BIF39" s="3"/>
      <c r="BIG39" s="3"/>
      <c r="BIH39" s="3"/>
      <c r="BII39" s="3"/>
      <c r="BIJ39" s="3"/>
      <c r="BIK39" s="3"/>
      <c r="BIL39" s="3"/>
      <c r="BIM39" s="3"/>
      <c r="BIN39" s="3"/>
      <c r="BIO39" s="3"/>
      <c r="BIP39" s="3"/>
      <c r="BIQ39" s="3"/>
      <c r="BIR39" s="3"/>
      <c r="BIS39" s="3"/>
      <c r="BIT39" s="3"/>
      <c r="BIU39" s="3"/>
      <c r="BIV39" s="3"/>
      <c r="BIW39" s="3"/>
      <c r="BIX39" s="3"/>
      <c r="BIY39" s="3"/>
      <c r="BIZ39" s="3"/>
      <c r="BJA39" s="3"/>
      <c r="BJB39" s="3"/>
      <c r="BJC39" s="3"/>
      <c r="BJD39" s="3"/>
      <c r="BJE39" s="3"/>
      <c r="BJF39" s="3"/>
      <c r="BJG39" s="3"/>
      <c r="BJH39" s="3"/>
      <c r="BJI39" s="3"/>
      <c r="BJJ39" s="3"/>
      <c r="BJK39" s="3"/>
      <c r="BJL39" s="3"/>
      <c r="BJM39" s="3"/>
      <c r="BJN39" s="3"/>
      <c r="BJO39" s="3"/>
      <c r="BJP39" s="3"/>
      <c r="BJQ39" s="3"/>
      <c r="BJR39" s="3"/>
      <c r="BJS39" s="3"/>
      <c r="BJT39" s="3"/>
      <c r="BJU39" s="3"/>
      <c r="BJV39" s="3"/>
      <c r="BJW39" s="3"/>
      <c r="BJX39" s="3"/>
      <c r="BJY39" s="3"/>
      <c r="BJZ39" s="3"/>
      <c r="BKA39" s="3"/>
      <c r="BKB39" s="3"/>
      <c r="BKC39" s="3"/>
      <c r="BKD39" s="3"/>
      <c r="BKE39" s="3"/>
      <c r="BKF39" s="3"/>
      <c r="BKG39" s="3"/>
      <c r="BKH39" s="3"/>
      <c r="BKI39" s="3"/>
      <c r="BKJ39" s="3"/>
      <c r="BKK39" s="3"/>
      <c r="BKL39" s="3"/>
      <c r="BKM39" s="3"/>
      <c r="BKN39" s="3"/>
      <c r="BKO39" s="3"/>
      <c r="BKP39" s="3"/>
      <c r="BKQ39" s="3"/>
      <c r="BKR39" s="3"/>
      <c r="BKS39" s="3"/>
      <c r="BKT39" s="3"/>
      <c r="BKU39" s="3"/>
      <c r="BKV39" s="3"/>
      <c r="BKW39" s="3"/>
      <c r="BKX39" s="3"/>
      <c r="BKY39" s="3"/>
      <c r="BKZ39" s="3"/>
      <c r="BLA39" s="3"/>
      <c r="BLB39" s="3"/>
      <c r="BLC39" s="3"/>
      <c r="BLD39" s="3"/>
      <c r="BLE39" s="3"/>
      <c r="BLF39" s="3"/>
      <c r="BLG39" s="3"/>
      <c r="BLH39" s="3"/>
      <c r="BLI39" s="3"/>
      <c r="BLJ39" s="3"/>
      <c r="BLK39" s="3"/>
      <c r="BLL39" s="3"/>
      <c r="BLM39" s="3"/>
      <c r="BLN39" s="3"/>
      <c r="BLO39" s="3"/>
      <c r="BLP39" s="3"/>
      <c r="BLQ39" s="3"/>
      <c r="BLR39" s="3"/>
      <c r="BLS39" s="3"/>
      <c r="BLT39" s="3"/>
      <c r="BLU39" s="3"/>
      <c r="BLV39" s="3"/>
      <c r="BLW39" s="3"/>
      <c r="BLX39" s="3"/>
      <c r="BLY39" s="3"/>
      <c r="BLZ39" s="3"/>
      <c r="BMA39" s="3"/>
      <c r="BMB39" s="3"/>
      <c r="BMC39" s="3"/>
      <c r="BMD39" s="3"/>
      <c r="BME39" s="3"/>
      <c r="BMF39" s="3"/>
      <c r="BMG39" s="3"/>
      <c r="BMH39" s="3"/>
      <c r="BMI39" s="3"/>
      <c r="BMJ39" s="3"/>
      <c r="BMK39" s="3"/>
      <c r="BML39" s="3"/>
      <c r="BMM39" s="3"/>
      <c r="BMN39" s="3"/>
      <c r="BMO39" s="3"/>
      <c r="BMP39" s="3"/>
      <c r="BMQ39" s="3"/>
      <c r="BMR39" s="3"/>
      <c r="BMS39" s="3"/>
      <c r="BMT39" s="3"/>
      <c r="BMU39" s="3"/>
      <c r="BMV39" s="3"/>
      <c r="BMW39" s="3"/>
      <c r="BMX39" s="3"/>
      <c r="BMY39" s="3"/>
      <c r="BMZ39" s="3"/>
      <c r="BNA39" s="3"/>
      <c r="BNB39" s="3"/>
      <c r="BNC39" s="3"/>
      <c r="BND39" s="3"/>
      <c r="BNE39" s="3"/>
      <c r="BNF39" s="3"/>
      <c r="BNG39" s="3"/>
      <c r="BNH39" s="3"/>
      <c r="BNI39" s="3"/>
      <c r="BNJ39" s="3"/>
      <c r="BNK39" s="3"/>
      <c r="BNL39" s="3"/>
      <c r="BNM39" s="3"/>
      <c r="BNN39" s="3"/>
      <c r="BNO39" s="3"/>
      <c r="BNP39" s="3"/>
      <c r="BNQ39" s="3"/>
      <c r="BNR39" s="3"/>
      <c r="BNS39" s="3"/>
      <c r="BNT39" s="3"/>
      <c r="BNU39" s="3"/>
      <c r="BNV39" s="3"/>
      <c r="BNW39" s="3"/>
      <c r="BNX39" s="3"/>
      <c r="BNY39" s="3"/>
      <c r="BNZ39" s="3"/>
      <c r="BOA39" s="3"/>
      <c r="BOB39" s="3"/>
      <c r="BOC39" s="3"/>
      <c r="BOD39" s="3"/>
      <c r="BOE39" s="3"/>
      <c r="BOF39" s="3"/>
      <c r="BOG39" s="3"/>
      <c r="BOH39" s="3"/>
      <c r="BOI39" s="3"/>
      <c r="BOJ39" s="3"/>
      <c r="BOK39" s="3"/>
      <c r="BOL39" s="3"/>
      <c r="BOM39" s="3"/>
      <c r="BON39" s="3"/>
      <c r="BOO39" s="3"/>
      <c r="BOP39" s="3"/>
      <c r="BOQ39" s="3"/>
      <c r="BOR39" s="3"/>
      <c r="BOS39" s="3"/>
      <c r="BOT39" s="3"/>
      <c r="BOU39" s="3"/>
      <c r="BOV39" s="3"/>
      <c r="BOW39" s="3"/>
      <c r="BOX39" s="3"/>
      <c r="BOY39" s="3"/>
      <c r="BOZ39" s="3"/>
      <c r="BPA39" s="3"/>
      <c r="BPB39" s="3"/>
      <c r="BPC39" s="3"/>
      <c r="BPD39" s="3"/>
      <c r="BPE39" s="3"/>
      <c r="BPF39" s="3"/>
      <c r="BPG39" s="3"/>
      <c r="BPH39" s="3"/>
      <c r="BPI39" s="3"/>
      <c r="BPJ39" s="3"/>
      <c r="BPK39" s="3"/>
      <c r="BPL39" s="3"/>
      <c r="BPM39" s="3"/>
      <c r="BPN39" s="3"/>
      <c r="BPO39" s="3"/>
      <c r="BPP39" s="3"/>
      <c r="BPQ39" s="3"/>
      <c r="BPR39" s="3"/>
      <c r="BPS39" s="3"/>
      <c r="BPT39" s="3"/>
      <c r="BPU39" s="3"/>
      <c r="BPV39" s="3"/>
      <c r="BPW39" s="3"/>
      <c r="BPX39" s="3"/>
      <c r="BPY39" s="3"/>
      <c r="BPZ39" s="3"/>
      <c r="BQA39" s="3"/>
      <c r="BQB39" s="3"/>
      <c r="BQC39" s="3"/>
      <c r="BQD39" s="3"/>
      <c r="BQE39" s="3"/>
      <c r="BQF39" s="3"/>
      <c r="BQG39" s="3"/>
      <c r="BQH39" s="3"/>
      <c r="BQI39" s="3"/>
      <c r="BQJ39" s="3"/>
      <c r="BQK39" s="3"/>
      <c r="BQL39" s="3"/>
      <c r="BQM39" s="3"/>
      <c r="BQN39" s="3"/>
      <c r="BQO39" s="3"/>
      <c r="BQP39" s="3"/>
      <c r="BQQ39" s="3"/>
      <c r="BQR39" s="3"/>
      <c r="BQS39" s="3"/>
      <c r="BQT39" s="3"/>
      <c r="BQU39" s="3"/>
      <c r="BQV39" s="3"/>
      <c r="BQW39" s="3"/>
      <c r="BQX39" s="3"/>
      <c r="BQY39" s="3"/>
      <c r="BQZ39" s="3"/>
      <c r="BRA39" s="3"/>
      <c r="BRB39" s="3"/>
      <c r="BRC39" s="3"/>
      <c r="BRD39" s="3"/>
      <c r="BRE39" s="3"/>
      <c r="BRF39" s="3"/>
      <c r="BRG39" s="3"/>
      <c r="BRH39" s="3"/>
      <c r="BRI39" s="3"/>
      <c r="BRJ39" s="3"/>
      <c r="BRK39" s="3"/>
      <c r="BRL39" s="3"/>
      <c r="BRM39" s="3"/>
      <c r="BRN39" s="3"/>
      <c r="BRO39" s="3"/>
      <c r="BRP39" s="3"/>
      <c r="BRQ39" s="3"/>
      <c r="BRR39" s="3"/>
      <c r="BRS39" s="3"/>
      <c r="BRT39" s="3"/>
      <c r="BRU39" s="3"/>
      <c r="BRV39" s="3"/>
      <c r="BRW39" s="3"/>
      <c r="BRX39" s="3"/>
      <c r="BRY39" s="3"/>
      <c r="BRZ39" s="3"/>
      <c r="BSA39" s="3"/>
      <c r="BSB39" s="3"/>
      <c r="BSC39" s="3"/>
      <c r="BSD39" s="3"/>
      <c r="BSE39" s="3"/>
      <c r="BSF39" s="3"/>
      <c r="BSG39" s="3"/>
      <c r="BSH39" s="3"/>
      <c r="BSI39" s="3"/>
      <c r="BSJ39" s="3"/>
      <c r="BSK39" s="3"/>
      <c r="BSL39" s="3"/>
      <c r="BSM39" s="3"/>
      <c r="BSN39" s="3"/>
      <c r="BSO39" s="3"/>
      <c r="BSP39" s="3"/>
      <c r="BSQ39" s="3"/>
      <c r="BSR39" s="3"/>
      <c r="BSS39" s="3"/>
      <c r="BST39" s="3"/>
      <c r="BSU39" s="3"/>
      <c r="BSV39" s="3"/>
      <c r="BSW39" s="3"/>
      <c r="BSX39" s="3"/>
      <c r="BSY39" s="3"/>
      <c r="BSZ39" s="3"/>
      <c r="BTA39" s="3"/>
      <c r="BTB39" s="3"/>
      <c r="BTC39" s="3"/>
      <c r="BTD39" s="3"/>
      <c r="BTE39" s="3"/>
      <c r="BTF39" s="3"/>
      <c r="BTG39" s="3"/>
      <c r="BTH39" s="3"/>
      <c r="BTI39" s="3"/>
      <c r="BTJ39" s="3"/>
      <c r="BTK39" s="3"/>
      <c r="BTL39" s="3"/>
      <c r="BTM39" s="3"/>
      <c r="BTN39" s="3"/>
      <c r="BTO39" s="3"/>
      <c r="BTP39" s="3"/>
      <c r="BTQ39" s="3"/>
      <c r="BTR39" s="3"/>
      <c r="BTS39" s="3"/>
      <c r="BTT39" s="3"/>
      <c r="BTU39" s="3"/>
      <c r="BTV39" s="3"/>
      <c r="BTW39" s="3"/>
      <c r="BTX39" s="3"/>
      <c r="BTY39" s="3"/>
      <c r="BTZ39" s="3"/>
      <c r="BUA39" s="3"/>
      <c r="BUB39" s="3"/>
      <c r="BUC39" s="3"/>
      <c r="BUD39" s="3"/>
      <c r="BUE39" s="3"/>
      <c r="BUF39" s="3"/>
      <c r="BUG39" s="3"/>
      <c r="BUH39" s="3"/>
      <c r="BUI39" s="3"/>
      <c r="BUJ39" s="3"/>
      <c r="BUK39" s="3"/>
      <c r="BUL39" s="3"/>
      <c r="BUM39" s="3"/>
      <c r="BUN39" s="3"/>
      <c r="BUO39" s="3"/>
      <c r="BUP39" s="3"/>
      <c r="BUQ39" s="3"/>
      <c r="BUR39" s="3"/>
      <c r="BUS39" s="3"/>
      <c r="BUT39" s="3"/>
      <c r="BUU39" s="3"/>
      <c r="BUV39" s="3"/>
      <c r="BUW39" s="3"/>
      <c r="BUX39" s="3"/>
      <c r="BUY39" s="3"/>
      <c r="BUZ39" s="3"/>
      <c r="BVA39" s="3"/>
      <c r="BVB39" s="3"/>
      <c r="BVC39" s="3"/>
      <c r="BVD39" s="3"/>
      <c r="BVE39" s="3"/>
      <c r="BVF39" s="3"/>
      <c r="BVG39" s="3"/>
      <c r="BVH39" s="3"/>
      <c r="BVI39" s="3"/>
      <c r="BVJ39" s="3"/>
      <c r="BVK39" s="3"/>
      <c r="BVL39" s="3"/>
      <c r="BVM39" s="3"/>
      <c r="BVN39" s="3"/>
      <c r="BVO39" s="3"/>
      <c r="BVP39" s="3"/>
      <c r="BVQ39" s="3"/>
      <c r="BVR39" s="3"/>
      <c r="BVS39" s="3"/>
      <c r="BVT39" s="3"/>
      <c r="BVU39" s="3"/>
      <c r="BVV39" s="3"/>
      <c r="BVW39" s="3"/>
      <c r="BVX39" s="3"/>
      <c r="BVY39" s="3"/>
      <c r="BVZ39" s="3"/>
      <c r="BWA39" s="3"/>
      <c r="BWB39" s="3"/>
      <c r="BWC39" s="3"/>
      <c r="BWD39" s="3"/>
      <c r="BWE39" s="3"/>
      <c r="BWF39" s="3"/>
      <c r="BWG39" s="3"/>
      <c r="BWH39" s="3"/>
      <c r="BWI39" s="3"/>
      <c r="BWJ39" s="3"/>
      <c r="BWK39" s="3"/>
      <c r="BWL39" s="3"/>
      <c r="BWM39" s="3"/>
      <c r="BWN39" s="3"/>
      <c r="BWO39" s="3"/>
      <c r="BWP39" s="3"/>
      <c r="BWQ39" s="3"/>
      <c r="BWR39" s="3"/>
      <c r="BWS39" s="3"/>
      <c r="BWT39" s="3"/>
      <c r="BWU39" s="3"/>
      <c r="BWV39" s="3"/>
      <c r="BWW39" s="3"/>
      <c r="BWX39" s="3"/>
      <c r="BWY39" s="3"/>
      <c r="BWZ39" s="3"/>
      <c r="BXA39" s="3"/>
      <c r="BXB39" s="3"/>
      <c r="BXC39" s="3"/>
      <c r="BXD39" s="3"/>
      <c r="BXE39" s="3"/>
      <c r="BXF39" s="3"/>
      <c r="BXG39" s="3"/>
      <c r="BXH39" s="3"/>
      <c r="BXI39" s="3"/>
      <c r="BXJ39" s="3"/>
      <c r="BXK39" s="3"/>
      <c r="BXL39" s="3"/>
      <c r="BXM39" s="3"/>
      <c r="BXN39" s="3"/>
      <c r="BXO39" s="3"/>
      <c r="BXP39" s="3"/>
      <c r="BXQ39" s="3"/>
      <c r="BXR39" s="3"/>
      <c r="BXS39" s="3"/>
      <c r="BXT39" s="3"/>
      <c r="BXU39" s="3"/>
      <c r="BXV39" s="3"/>
      <c r="BXW39" s="3"/>
      <c r="BXX39" s="3"/>
      <c r="BXY39" s="3"/>
      <c r="BXZ39" s="3"/>
      <c r="BYA39" s="3"/>
      <c r="BYB39" s="3"/>
      <c r="BYC39" s="3"/>
      <c r="BYD39" s="3"/>
      <c r="BYE39" s="3"/>
      <c r="BYF39" s="3"/>
      <c r="BYG39" s="3"/>
      <c r="BYH39" s="3"/>
      <c r="BYI39" s="3"/>
      <c r="BYJ39" s="3"/>
      <c r="BYK39" s="3"/>
      <c r="BYL39" s="3"/>
      <c r="BYM39" s="3"/>
      <c r="BYN39" s="3"/>
      <c r="BYO39" s="3"/>
      <c r="BYP39" s="3"/>
      <c r="BYQ39" s="3"/>
      <c r="BYR39" s="3"/>
      <c r="BYS39" s="3"/>
      <c r="BYT39" s="3"/>
      <c r="BYU39" s="3"/>
      <c r="BYV39" s="3"/>
      <c r="BYW39" s="3"/>
      <c r="BYX39" s="3"/>
      <c r="BYY39" s="3"/>
      <c r="BYZ39" s="3"/>
      <c r="BZA39" s="3"/>
      <c r="BZB39" s="3"/>
      <c r="BZC39" s="3"/>
      <c r="BZD39" s="3"/>
      <c r="BZE39" s="3"/>
      <c r="BZF39" s="3"/>
      <c r="BZG39" s="3"/>
      <c r="BZH39" s="3"/>
      <c r="BZI39" s="3"/>
      <c r="BZJ39" s="3"/>
      <c r="BZK39" s="3"/>
      <c r="BZL39" s="3"/>
      <c r="BZM39" s="3"/>
      <c r="BZN39" s="3"/>
      <c r="BZO39" s="3"/>
      <c r="BZP39" s="3"/>
      <c r="BZQ39" s="3"/>
      <c r="BZR39" s="3"/>
      <c r="BZS39" s="3"/>
      <c r="BZT39" s="3"/>
      <c r="BZU39" s="3"/>
      <c r="BZV39" s="3"/>
      <c r="BZW39" s="3"/>
      <c r="BZX39" s="3"/>
      <c r="BZY39" s="3"/>
      <c r="BZZ39" s="3"/>
      <c r="CAA39" s="3"/>
      <c r="CAB39" s="3"/>
      <c r="CAC39" s="3"/>
      <c r="CAD39" s="3"/>
      <c r="CAE39" s="3"/>
      <c r="CAF39" s="3"/>
      <c r="CAG39" s="3"/>
      <c r="CAH39" s="3"/>
      <c r="CAI39" s="3"/>
      <c r="CAJ39" s="3"/>
      <c r="CAK39" s="3"/>
      <c r="CAL39" s="3"/>
      <c r="CAM39" s="3"/>
      <c r="CAN39" s="3"/>
      <c r="CAO39" s="3"/>
      <c r="CAP39" s="3"/>
      <c r="CAQ39" s="3"/>
      <c r="CAR39" s="3"/>
      <c r="CAS39" s="3"/>
      <c r="CAT39" s="3"/>
      <c r="CAU39" s="3"/>
      <c r="CAV39" s="3"/>
      <c r="CAW39" s="3"/>
      <c r="CAX39" s="3"/>
      <c r="CAY39" s="3"/>
      <c r="CAZ39" s="3"/>
      <c r="CBA39" s="3"/>
      <c r="CBB39" s="3"/>
      <c r="CBC39" s="3"/>
      <c r="CBD39" s="3"/>
      <c r="CBE39" s="3"/>
      <c r="CBF39" s="3"/>
      <c r="CBG39" s="3"/>
      <c r="CBH39" s="3"/>
      <c r="CBI39" s="3"/>
      <c r="CBJ39" s="3"/>
      <c r="CBK39" s="3"/>
      <c r="CBL39" s="3"/>
      <c r="CBM39" s="3"/>
      <c r="CBN39" s="3"/>
      <c r="CBO39" s="3"/>
      <c r="CBP39" s="3"/>
      <c r="CBQ39" s="3"/>
      <c r="CBR39" s="3"/>
      <c r="CBS39" s="3"/>
      <c r="CBT39" s="3"/>
      <c r="CBU39" s="3"/>
      <c r="CBV39" s="3"/>
      <c r="CBW39" s="3"/>
      <c r="CBX39" s="3"/>
      <c r="CBY39" s="3"/>
      <c r="CBZ39" s="3"/>
      <c r="CCA39" s="3"/>
      <c r="CCB39" s="3"/>
      <c r="CCC39" s="3"/>
      <c r="CCD39" s="3"/>
      <c r="CCE39" s="3"/>
      <c r="CCF39" s="3"/>
      <c r="CCG39" s="3"/>
      <c r="CCH39" s="3"/>
      <c r="CCI39" s="3"/>
      <c r="CCJ39" s="3"/>
      <c r="CCK39" s="3"/>
      <c r="CCL39" s="3"/>
      <c r="CCM39" s="3"/>
      <c r="CCN39" s="3"/>
      <c r="CCO39" s="3"/>
      <c r="CCP39" s="3"/>
      <c r="CCQ39" s="3"/>
      <c r="CCR39" s="3"/>
      <c r="CCS39" s="3"/>
      <c r="CCT39" s="3"/>
      <c r="CCU39" s="3"/>
      <c r="CCV39" s="3"/>
      <c r="CCW39" s="3"/>
      <c r="CCX39" s="3"/>
      <c r="CCY39" s="3"/>
      <c r="CCZ39" s="3"/>
      <c r="CDA39" s="3"/>
      <c r="CDB39" s="3"/>
      <c r="CDC39" s="3"/>
      <c r="CDD39" s="3"/>
      <c r="CDE39" s="3"/>
      <c r="CDF39" s="3"/>
      <c r="CDG39" s="3"/>
      <c r="CDH39" s="3"/>
      <c r="CDI39" s="3"/>
      <c r="CDJ39" s="3"/>
      <c r="CDK39" s="3"/>
      <c r="CDL39" s="3"/>
      <c r="CDM39" s="3"/>
      <c r="CDN39" s="3"/>
      <c r="CDO39" s="3"/>
      <c r="CDP39" s="3"/>
      <c r="CDQ39" s="3"/>
      <c r="CDR39" s="3"/>
      <c r="CDS39" s="3"/>
      <c r="CDT39" s="3"/>
      <c r="CDU39" s="3"/>
      <c r="CDV39" s="3"/>
      <c r="CDW39" s="3"/>
      <c r="CDX39" s="3"/>
      <c r="CDY39" s="3"/>
      <c r="CDZ39" s="3"/>
      <c r="CEA39" s="3"/>
      <c r="CEB39" s="3"/>
      <c r="CEC39" s="3"/>
      <c r="CED39" s="3"/>
      <c r="CEE39" s="3"/>
      <c r="CEF39" s="3"/>
      <c r="CEG39" s="3"/>
      <c r="CEH39" s="3"/>
      <c r="CEI39" s="3"/>
      <c r="CEJ39" s="3"/>
      <c r="CEK39" s="3"/>
      <c r="CEL39" s="3"/>
      <c r="CEM39" s="3"/>
      <c r="CEN39" s="3"/>
      <c r="CEO39" s="3"/>
      <c r="CEP39" s="3"/>
      <c r="CEQ39" s="3"/>
      <c r="CER39" s="3"/>
      <c r="CES39" s="3"/>
      <c r="CET39" s="3"/>
      <c r="CEU39" s="3"/>
      <c r="CEV39" s="3"/>
      <c r="CEW39" s="3"/>
      <c r="CEX39" s="3"/>
      <c r="CEY39" s="3"/>
      <c r="CEZ39" s="3"/>
      <c r="CFA39" s="3"/>
      <c r="CFB39" s="3"/>
      <c r="CFC39" s="3"/>
      <c r="CFD39" s="3"/>
      <c r="CFE39" s="3"/>
      <c r="CFF39" s="3"/>
      <c r="CFG39" s="3"/>
      <c r="CFH39" s="3"/>
      <c r="CFI39" s="3"/>
      <c r="CFJ39" s="3"/>
      <c r="CFK39" s="3"/>
      <c r="CFL39" s="3"/>
      <c r="CFM39" s="3"/>
      <c r="CFN39" s="3"/>
      <c r="CFO39" s="3"/>
      <c r="CFP39" s="3"/>
      <c r="CFQ39" s="3"/>
      <c r="CFR39" s="3"/>
      <c r="CFS39" s="3"/>
      <c r="CFT39" s="3"/>
      <c r="CFU39" s="3"/>
      <c r="CFV39" s="3"/>
      <c r="CFW39" s="3"/>
      <c r="CFX39" s="3"/>
      <c r="CFY39" s="3"/>
      <c r="CFZ39" s="3"/>
      <c r="CGA39" s="3"/>
      <c r="CGB39" s="3"/>
      <c r="CGC39" s="3"/>
      <c r="CGD39" s="3"/>
      <c r="CGE39" s="3"/>
      <c r="CGF39" s="3"/>
      <c r="CGG39" s="3"/>
      <c r="CGH39" s="3"/>
      <c r="CGI39" s="3"/>
      <c r="CGJ39" s="3"/>
      <c r="CGK39" s="3"/>
      <c r="CGL39" s="3"/>
      <c r="CGM39" s="3"/>
      <c r="CGN39" s="3"/>
      <c r="CGO39" s="3"/>
      <c r="CGP39" s="3"/>
      <c r="CGQ39" s="3"/>
      <c r="CGR39" s="3"/>
      <c r="CGS39" s="3"/>
      <c r="CGT39" s="3"/>
      <c r="CGU39" s="3"/>
      <c r="CGV39" s="3"/>
      <c r="CGW39" s="3"/>
      <c r="CGX39" s="3"/>
      <c r="CGY39" s="3"/>
      <c r="CGZ39" s="3"/>
      <c r="CHA39" s="3"/>
      <c r="CHB39" s="3"/>
      <c r="CHC39" s="3"/>
      <c r="CHD39" s="3"/>
      <c r="CHE39" s="3"/>
      <c r="CHF39" s="3"/>
      <c r="CHG39" s="3"/>
      <c r="CHH39" s="3"/>
      <c r="CHI39" s="3"/>
      <c r="CHJ39" s="3"/>
      <c r="CHK39" s="3"/>
      <c r="CHL39" s="3"/>
      <c r="CHM39" s="3"/>
      <c r="CHN39" s="3"/>
      <c r="CHO39" s="3"/>
      <c r="CHP39" s="3"/>
      <c r="CHQ39" s="3"/>
      <c r="CHR39" s="3"/>
      <c r="CHS39" s="3"/>
      <c r="CHT39" s="3"/>
      <c r="CHU39" s="3"/>
      <c r="CHV39" s="3"/>
      <c r="CHW39" s="3"/>
      <c r="CHX39" s="3"/>
      <c r="CHY39" s="3"/>
      <c r="CHZ39" s="3"/>
      <c r="CIA39" s="3"/>
      <c r="CIB39" s="3"/>
      <c r="CIC39" s="3"/>
      <c r="CID39" s="3"/>
      <c r="CIE39" s="3"/>
      <c r="CIF39" s="3"/>
      <c r="CIG39" s="3"/>
      <c r="CIH39" s="3"/>
      <c r="CII39" s="3"/>
      <c r="CIJ39" s="3"/>
      <c r="CIK39" s="3"/>
      <c r="CIL39" s="3"/>
      <c r="CIM39" s="3"/>
      <c r="CIN39" s="3"/>
      <c r="CIO39" s="3"/>
      <c r="CIP39" s="3"/>
      <c r="CIQ39" s="3"/>
      <c r="CIR39" s="3"/>
      <c r="CIS39" s="3"/>
      <c r="CIT39" s="3"/>
      <c r="CIU39" s="3"/>
      <c r="CIV39" s="3"/>
      <c r="CIW39" s="3"/>
      <c r="CIX39" s="3"/>
      <c r="CIY39" s="3"/>
      <c r="CIZ39" s="3"/>
      <c r="CJA39" s="3"/>
      <c r="CJB39" s="3"/>
      <c r="CJC39" s="3"/>
      <c r="CJD39" s="3"/>
      <c r="CJE39" s="3"/>
      <c r="CJF39" s="3"/>
      <c r="CJG39" s="3"/>
      <c r="CJH39" s="3"/>
      <c r="CJI39" s="3"/>
      <c r="CJJ39" s="3"/>
      <c r="CJK39" s="3"/>
      <c r="CJL39" s="3"/>
      <c r="CJM39" s="3"/>
      <c r="CJN39" s="3"/>
      <c r="CJO39" s="3"/>
      <c r="CJP39" s="3"/>
      <c r="CJQ39" s="3"/>
      <c r="CJR39" s="3"/>
      <c r="CJS39" s="3"/>
      <c r="CJT39" s="3"/>
      <c r="CJU39" s="3"/>
      <c r="CJV39" s="3"/>
      <c r="CJW39" s="3"/>
      <c r="CJX39" s="3"/>
      <c r="CJY39" s="3"/>
      <c r="CJZ39" s="3"/>
      <c r="CKA39" s="3"/>
      <c r="CKB39" s="3"/>
      <c r="CKC39" s="3"/>
      <c r="CKD39" s="3"/>
      <c r="CKE39" s="3"/>
      <c r="CKF39" s="3"/>
      <c r="CKG39" s="3"/>
      <c r="CKH39" s="3"/>
      <c r="CKI39" s="3"/>
      <c r="CKJ39" s="3"/>
      <c r="CKK39" s="3"/>
      <c r="CKL39" s="3"/>
      <c r="CKM39" s="3"/>
      <c r="CKN39" s="3"/>
      <c r="CKO39" s="3"/>
      <c r="CKP39" s="3"/>
      <c r="CKQ39" s="3"/>
      <c r="CKR39" s="3"/>
      <c r="CKS39" s="3"/>
      <c r="CKT39" s="3"/>
      <c r="CKU39" s="3"/>
      <c r="CKV39" s="3"/>
      <c r="CKW39" s="3"/>
      <c r="CKX39" s="3"/>
      <c r="CKY39" s="3"/>
      <c r="CKZ39" s="3"/>
      <c r="CLA39" s="3"/>
      <c r="CLB39" s="3"/>
      <c r="CLC39" s="3"/>
      <c r="CLD39" s="3"/>
      <c r="CLE39" s="3"/>
      <c r="CLF39" s="3"/>
      <c r="CLG39" s="3"/>
      <c r="CLH39" s="3"/>
      <c r="CLI39" s="3"/>
      <c r="CLJ39" s="3"/>
      <c r="CLK39" s="3"/>
      <c r="CLL39" s="3"/>
      <c r="CLM39" s="3"/>
      <c r="CLN39" s="3"/>
      <c r="CLO39" s="3"/>
      <c r="CLP39" s="3"/>
      <c r="CLQ39" s="3"/>
      <c r="CLR39" s="3"/>
      <c r="CLS39" s="3"/>
      <c r="CLT39" s="3"/>
      <c r="CLU39" s="3"/>
      <c r="CLV39" s="3"/>
      <c r="CLW39" s="3"/>
      <c r="CLX39" s="3"/>
      <c r="CLY39" s="3"/>
      <c r="CLZ39" s="3"/>
      <c r="CMA39" s="3"/>
      <c r="CMB39" s="3"/>
      <c r="CMC39" s="3"/>
      <c r="CMD39" s="3"/>
      <c r="CME39" s="3"/>
      <c r="CMF39" s="3"/>
      <c r="CMG39" s="3"/>
      <c r="CMH39" s="3"/>
      <c r="CMI39" s="3"/>
      <c r="CMJ39" s="3"/>
      <c r="CMK39" s="3"/>
      <c r="CML39" s="3"/>
      <c r="CMM39" s="3"/>
      <c r="CMN39" s="3"/>
      <c r="CMO39" s="3"/>
      <c r="CMP39" s="3"/>
      <c r="CMQ39" s="3"/>
      <c r="CMR39" s="3"/>
      <c r="CMS39" s="3"/>
      <c r="CMT39" s="3"/>
      <c r="CMU39" s="3"/>
      <c r="CMV39" s="3"/>
      <c r="CMW39" s="3"/>
      <c r="CMX39" s="3"/>
      <c r="CMY39" s="3"/>
      <c r="CMZ39" s="3"/>
      <c r="CNA39" s="3"/>
      <c r="CNB39" s="3"/>
      <c r="CNC39" s="3"/>
      <c r="CND39" s="3"/>
      <c r="CNE39" s="3"/>
      <c r="CNF39" s="3"/>
      <c r="CNG39" s="3"/>
      <c r="CNH39" s="3"/>
      <c r="CNI39" s="3"/>
      <c r="CNJ39" s="3"/>
      <c r="CNK39" s="3"/>
      <c r="CNL39" s="3"/>
      <c r="CNM39" s="3"/>
      <c r="CNN39" s="3"/>
      <c r="CNO39" s="3"/>
      <c r="CNP39" s="3"/>
      <c r="CNQ39" s="3"/>
      <c r="CNR39" s="3"/>
      <c r="CNS39" s="3"/>
      <c r="CNT39" s="3"/>
      <c r="CNU39" s="3"/>
      <c r="CNV39" s="3"/>
      <c r="CNW39" s="3"/>
      <c r="CNX39" s="3"/>
      <c r="CNY39" s="3"/>
      <c r="CNZ39" s="3"/>
      <c r="COA39" s="3"/>
      <c r="COB39" s="3"/>
      <c r="COC39" s="3"/>
      <c r="COD39" s="3"/>
      <c r="COE39" s="3"/>
      <c r="COF39" s="3"/>
      <c r="COG39" s="3"/>
      <c r="COH39" s="3"/>
      <c r="COI39" s="3"/>
      <c r="COJ39" s="3"/>
      <c r="COK39" s="3"/>
      <c r="COL39" s="3"/>
      <c r="COM39" s="3"/>
      <c r="CON39" s="3"/>
      <c r="COO39" s="3"/>
      <c r="COP39" s="3"/>
      <c r="COQ39" s="3"/>
      <c r="COR39" s="3"/>
      <c r="COS39" s="3"/>
      <c r="COT39" s="3"/>
      <c r="COU39" s="3"/>
      <c r="COV39" s="3"/>
      <c r="COW39" s="3"/>
      <c r="COX39" s="3"/>
      <c r="COY39" s="3"/>
      <c r="COZ39" s="3"/>
      <c r="CPA39" s="3"/>
      <c r="CPB39" s="3"/>
      <c r="CPC39" s="3"/>
      <c r="CPD39" s="3"/>
      <c r="CPE39" s="3"/>
      <c r="CPF39" s="3"/>
      <c r="CPG39" s="3"/>
      <c r="CPH39" s="3"/>
      <c r="CPI39" s="3"/>
      <c r="CPJ39" s="3"/>
      <c r="CPK39" s="3"/>
      <c r="CPL39" s="3"/>
      <c r="CPM39" s="3"/>
      <c r="CPN39" s="3"/>
      <c r="CPO39" s="3"/>
      <c r="CPP39" s="3"/>
      <c r="CPQ39" s="3"/>
      <c r="CPR39" s="3"/>
      <c r="CPS39" s="3"/>
      <c r="CPT39" s="3"/>
      <c r="CPU39" s="3"/>
      <c r="CPV39" s="3"/>
      <c r="CPW39" s="3"/>
      <c r="CPX39" s="3"/>
      <c r="CPY39" s="3"/>
      <c r="CPZ39" s="3"/>
      <c r="CQA39" s="3"/>
      <c r="CQB39" s="3"/>
      <c r="CQC39" s="3"/>
      <c r="CQD39" s="3"/>
      <c r="CQE39" s="3"/>
      <c r="CQF39" s="3"/>
      <c r="CQG39" s="3"/>
      <c r="CQH39" s="3"/>
      <c r="CQI39" s="3"/>
      <c r="CQJ39" s="3"/>
      <c r="CQK39" s="3"/>
      <c r="CQL39" s="3"/>
      <c r="CQM39" s="3"/>
      <c r="CQN39" s="3"/>
      <c r="CQO39" s="3"/>
      <c r="CQP39" s="3"/>
      <c r="CQQ39" s="3"/>
      <c r="CQR39" s="3"/>
      <c r="CQS39" s="3"/>
      <c r="CQT39" s="3"/>
      <c r="CQU39" s="3"/>
      <c r="CQV39" s="3"/>
      <c r="CQW39" s="3"/>
      <c r="CQX39" s="3"/>
      <c r="CQY39" s="3"/>
      <c r="CQZ39" s="3"/>
      <c r="CRA39" s="3"/>
      <c r="CRB39" s="3"/>
      <c r="CRC39" s="3"/>
      <c r="CRD39" s="3"/>
      <c r="CRE39" s="3"/>
      <c r="CRF39" s="3"/>
      <c r="CRG39" s="3"/>
      <c r="CRH39" s="3"/>
      <c r="CRI39" s="3"/>
      <c r="CRJ39" s="3"/>
      <c r="CRK39" s="3"/>
      <c r="CRL39" s="3"/>
      <c r="CRM39" s="3"/>
      <c r="CRN39" s="3"/>
      <c r="CRO39" s="3"/>
      <c r="CRP39" s="3"/>
      <c r="CRQ39" s="3"/>
      <c r="CRR39" s="3"/>
      <c r="CRS39" s="3"/>
      <c r="CRT39" s="3"/>
      <c r="CRU39" s="3"/>
      <c r="CRV39" s="3"/>
      <c r="CRW39" s="3"/>
      <c r="CRX39" s="3"/>
      <c r="CRY39" s="3"/>
      <c r="CRZ39" s="3"/>
      <c r="CSA39" s="3"/>
      <c r="CSB39" s="3"/>
      <c r="CSC39" s="3"/>
      <c r="CSD39" s="3"/>
      <c r="CSE39" s="3"/>
      <c r="CSF39" s="3"/>
      <c r="CSG39" s="3"/>
      <c r="CSH39" s="3"/>
      <c r="CSI39" s="3"/>
      <c r="CSJ39" s="3"/>
      <c r="CSK39" s="3"/>
      <c r="CSL39" s="3"/>
      <c r="CSM39" s="3"/>
      <c r="CSN39" s="3"/>
      <c r="CSO39" s="3"/>
      <c r="CSP39" s="3"/>
      <c r="CSQ39" s="3"/>
      <c r="CSR39" s="3"/>
      <c r="CSS39" s="3"/>
      <c r="CST39" s="3"/>
      <c r="CSU39" s="3"/>
      <c r="CSV39" s="3"/>
      <c r="CSW39" s="3"/>
      <c r="CSX39" s="3"/>
      <c r="CSY39" s="3"/>
      <c r="CSZ39" s="3"/>
      <c r="CTA39" s="3"/>
      <c r="CTB39" s="3"/>
      <c r="CTC39" s="3"/>
      <c r="CTD39" s="3"/>
      <c r="CTE39" s="3"/>
      <c r="CTF39" s="3"/>
      <c r="CTG39" s="3"/>
      <c r="CTH39" s="3"/>
      <c r="CTI39" s="3"/>
      <c r="CTJ39" s="3"/>
      <c r="CTK39" s="3"/>
      <c r="CTL39" s="3"/>
      <c r="CTM39" s="3"/>
      <c r="CTN39" s="3"/>
      <c r="CTO39" s="3"/>
      <c r="CTP39" s="3"/>
      <c r="CTQ39" s="3"/>
      <c r="CTR39" s="3"/>
      <c r="CTS39" s="3"/>
      <c r="CTT39" s="3"/>
      <c r="CTU39" s="3"/>
      <c r="CTV39" s="3"/>
      <c r="CTW39" s="3"/>
      <c r="CTX39" s="3"/>
      <c r="CTY39" s="3"/>
      <c r="CTZ39" s="3"/>
      <c r="CUA39" s="3"/>
      <c r="CUB39" s="3"/>
      <c r="CUC39" s="3"/>
      <c r="CUD39" s="3"/>
      <c r="CUE39" s="3"/>
      <c r="CUF39" s="3"/>
      <c r="CUG39" s="3"/>
      <c r="CUH39" s="3"/>
      <c r="CUI39" s="3"/>
      <c r="CUJ39" s="3"/>
      <c r="CUK39" s="3"/>
      <c r="CUL39" s="3"/>
      <c r="CUM39" s="3"/>
      <c r="CUN39" s="3"/>
      <c r="CUO39" s="3"/>
      <c r="CUP39" s="3"/>
      <c r="CUQ39" s="3"/>
      <c r="CUR39" s="3"/>
      <c r="CUS39" s="3"/>
      <c r="CUT39" s="3"/>
      <c r="CUU39" s="3"/>
      <c r="CUV39" s="3"/>
      <c r="CUW39" s="3"/>
      <c r="CUX39" s="3"/>
      <c r="CUY39" s="3"/>
      <c r="CUZ39" s="3"/>
      <c r="CVA39" s="3"/>
      <c r="CVB39" s="3"/>
      <c r="CVC39" s="3"/>
      <c r="CVD39" s="3"/>
      <c r="CVE39" s="3"/>
      <c r="CVF39" s="3"/>
      <c r="CVG39" s="3"/>
      <c r="CVH39" s="3"/>
      <c r="CVI39" s="3"/>
      <c r="CVJ39" s="3"/>
      <c r="CVK39" s="3"/>
      <c r="CVL39" s="3"/>
      <c r="CVM39" s="3"/>
      <c r="CVN39" s="3"/>
      <c r="CVO39" s="3"/>
      <c r="CVP39" s="3"/>
      <c r="CVQ39" s="3"/>
      <c r="CVR39" s="3"/>
      <c r="CVS39" s="3"/>
      <c r="CVT39" s="3"/>
      <c r="CVU39" s="3"/>
      <c r="CVV39" s="3"/>
      <c r="CVW39" s="3"/>
      <c r="CVX39" s="3"/>
      <c r="CVY39" s="3"/>
      <c r="CVZ39" s="3"/>
      <c r="CWA39" s="3"/>
      <c r="CWB39" s="3"/>
      <c r="CWC39" s="3"/>
      <c r="CWD39" s="3"/>
      <c r="CWE39" s="3"/>
      <c r="CWF39" s="3"/>
      <c r="CWG39" s="3"/>
      <c r="CWH39" s="3"/>
      <c r="CWI39" s="3"/>
      <c r="CWJ39" s="3"/>
      <c r="CWK39" s="3"/>
      <c r="CWL39" s="3"/>
      <c r="CWM39" s="3"/>
      <c r="CWN39" s="3"/>
      <c r="CWO39" s="3"/>
      <c r="CWP39" s="3"/>
      <c r="CWQ39" s="3"/>
      <c r="CWR39" s="3"/>
      <c r="CWS39" s="3"/>
      <c r="CWT39" s="3"/>
      <c r="CWU39" s="3"/>
      <c r="CWV39" s="3"/>
      <c r="CWW39" s="3"/>
      <c r="CWX39" s="3"/>
      <c r="CWY39" s="3"/>
      <c r="CWZ39" s="3"/>
      <c r="CXA39" s="3"/>
      <c r="CXB39" s="3"/>
      <c r="CXC39" s="3"/>
      <c r="CXD39" s="3"/>
      <c r="CXE39" s="3"/>
      <c r="CXF39" s="3"/>
      <c r="CXG39" s="3"/>
      <c r="CXH39" s="3"/>
      <c r="CXI39" s="3"/>
      <c r="CXJ39" s="3"/>
      <c r="CXK39" s="3"/>
      <c r="CXL39" s="3"/>
      <c r="CXM39" s="3"/>
      <c r="CXN39" s="3"/>
      <c r="CXO39" s="3"/>
      <c r="CXP39" s="3"/>
      <c r="CXQ39" s="3"/>
      <c r="CXR39" s="3"/>
      <c r="CXS39" s="3"/>
      <c r="CXT39" s="3"/>
      <c r="CXU39" s="3"/>
      <c r="CXV39" s="3"/>
      <c r="CXW39" s="3"/>
      <c r="CXX39" s="3"/>
      <c r="CXY39" s="3"/>
      <c r="CXZ39" s="3"/>
      <c r="CYA39" s="3"/>
      <c r="CYB39" s="3"/>
      <c r="CYC39" s="3"/>
      <c r="CYD39" s="3"/>
      <c r="CYE39" s="3"/>
      <c r="CYF39" s="3"/>
      <c r="CYG39" s="3"/>
      <c r="CYH39" s="3"/>
      <c r="CYI39" s="3"/>
      <c r="CYJ39" s="3"/>
      <c r="CYK39" s="3"/>
      <c r="CYL39" s="3"/>
      <c r="CYM39" s="3"/>
      <c r="CYN39" s="3"/>
      <c r="CYO39" s="3"/>
      <c r="CYP39" s="3"/>
      <c r="CYQ39" s="3"/>
      <c r="CYR39" s="3"/>
      <c r="CYS39" s="3"/>
      <c r="CYT39" s="3"/>
      <c r="CYU39" s="3"/>
      <c r="CYV39" s="3"/>
      <c r="CYW39" s="3"/>
      <c r="CYX39" s="3"/>
      <c r="CYY39" s="3"/>
      <c r="CYZ39" s="3"/>
      <c r="CZA39" s="3"/>
      <c r="CZB39" s="3"/>
      <c r="CZC39" s="3"/>
      <c r="CZD39" s="3"/>
      <c r="CZE39" s="3"/>
      <c r="CZF39" s="3"/>
      <c r="CZG39" s="3"/>
      <c r="CZH39" s="3"/>
      <c r="CZI39" s="3"/>
      <c r="CZJ39" s="3"/>
      <c r="CZK39" s="3"/>
      <c r="CZL39" s="3"/>
      <c r="CZM39" s="3"/>
      <c r="CZN39" s="3"/>
      <c r="CZO39" s="3"/>
      <c r="CZP39" s="3"/>
      <c r="CZQ39" s="3"/>
      <c r="CZR39" s="3"/>
      <c r="CZS39" s="3"/>
      <c r="CZT39" s="3"/>
      <c r="CZU39" s="3"/>
      <c r="CZV39" s="3"/>
      <c r="CZW39" s="3"/>
      <c r="CZX39" s="3"/>
      <c r="CZY39" s="3"/>
      <c r="CZZ39" s="3"/>
      <c r="DAA39" s="3"/>
      <c r="DAB39" s="3"/>
      <c r="DAC39" s="3"/>
      <c r="DAD39" s="3"/>
      <c r="DAE39" s="3"/>
      <c r="DAF39" s="3"/>
      <c r="DAG39" s="3"/>
      <c r="DAH39" s="3"/>
      <c r="DAI39" s="3"/>
      <c r="DAJ39" s="3"/>
      <c r="DAK39" s="3"/>
      <c r="DAL39" s="3"/>
      <c r="DAM39" s="3"/>
      <c r="DAN39" s="3"/>
      <c r="DAO39" s="3"/>
      <c r="DAP39" s="3"/>
      <c r="DAQ39" s="3"/>
      <c r="DAR39" s="3"/>
      <c r="DAS39" s="3"/>
      <c r="DAT39" s="3"/>
      <c r="DAU39" s="3"/>
      <c r="DAV39" s="3"/>
      <c r="DAW39" s="3"/>
      <c r="DAX39" s="3"/>
      <c r="DAY39" s="3"/>
      <c r="DAZ39" s="3"/>
      <c r="DBA39" s="3"/>
      <c r="DBB39" s="3"/>
      <c r="DBC39" s="3"/>
      <c r="DBD39" s="3"/>
      <c r="DBE39" s="3"/>
      <c r="DBF39" s="3"/>
      <c r="DBG39" s="3"/>
      <c r="DBH39" s="3"/>
      <c r="DBI39" s="3"/>
      <c r="DBJ39" s="3"/>
      <c r="DBK39" s="3"/>
      <c r="DBL39" s="3"/>
      <c r="DBM39" s="3"/>
      <c r="DBN39" s="3"/>
      <c r="DBO39" s="3"/>
      <c r="DBP39" s="3"/>
      <c r="DBQ39" s="3"/>
      <c r="DBR39" s="3"/>
      <c r="DBS39" s="3"/>
      <c r="DBT39" s="3"/>
      <c r="DBU39" s="3"/>
      <c r="DBV39" s="3"/>
      <c r="DBW39" s="3"/>
      <c r="DBX39" s="3"/>
      <c r="DBY39" s="3"/>
      <c r="DBZ39" s="3"/>
      <c r="DCA39" s="3"/>
      <c r="DCB39" s="3"/>
      <c r="DCC39" s="3"/>
      <c r="DCD39" s="3"/>
      <c r="DCE39" s="3"/>
      <c r="DCF39" s="3"/>
      <c r="DCG39" s="3"/>
      <c r="DCH39" s="3"/>
      <c r="DCI39" s="3"/>
      <c r="DCJ39" s="3"/>
      <c r="DCK39" s="3"/>
      <c r="DCL39" s="3"/>
      <c r="DCM39" s="3"/>
      <c r="DCN39" s="3"/>
      <c r="DCO39" s="3"/>
      <c r="DCP39" s="3"/>
      <c r="DCQ39" s="3"/>
      <c r="DCR39" s="3"/>
      <c r="DCS39" s="3"/>
      <c r="DCT39" s="3"/>
      <c r="DCU39" s="3"/>
      <c r="DCV39" s="3"/>
      <c r="DCW39" s="3"/>
      <c r="DCX39" s="3"/>
      <c r="DCY39" s="3"/>
      <c r="DCZ39" s="3"/>
      <c r="DDA39" s="3"/>
      <c r="DDB39" s="3"/>
      <c r="DDC39" s="3"/>
      <c r="DDD39" s="3"/>
      <c r="DDE39" s="3"/>
      <c r="DDF39" s="3"/>
      <c r="DDG39" s="3"/>
      <c r="DDH39" s="3"/>
      <c r="DDI39" s="3"/>
      <c r="DDJ39" s="3"/>
      <c r="DDK39" s="3"/>
      <c r="DDL39" s="3"/>
      <c r="DDM39" s="3"/>
      <c r="DDN39" s="3"/>
      <c r="DDO39" s="3"/>
      <c r="DDP39" s="3"/>
      <c r="DDQ39" s="3"/>
      <c r="DDR39" s="3"/>
      <c r="DDS39" s="3"/>
      <c r="DDT39" s="3"/>
      <c r="DDU39" s="3"/>
      <c r="DDV39" s="3"/>
      <c r="DDW39" s="3"/>
      <c r="DDX39" s="3"/>
      <c r="DDY39" s="3"/>
      <c r="DDZ39" s="3"/>
      <c r="DEA39" s="3"/>
      <c r="DEB39" s="3"/>
      <c r="DEC39" s="3"/>
      <c r="DED39" s="3"/>
      <c r="DEE39" s="3"/>
      <c r="DEF39" s="3"/>
      <c r="DEG39" s="3"/>
      <c r="DEH39" s="3"/>
      <c r="DEI39" s="3"/>
      <c r="DEJ39" s="3"/>
      <c r="DEK39" s="3"/>
      <c r="DEL39" s="3"/>
      <c r="DEM39" s="3"/>
      <c r="DEN39" s="3"/>
      <c r="DEO39" s="3"/>
      <c r="DEP39" s="3"/>
      <c r="DEQ39" s="3"/>
      <c r="DER39" s="3"/>
      <c r="DES39" s="3"/>
      <c r="DET39" s="3"/>
      <c r="DEU39" s="3"/>
      <c r="DEV39" s="3"/>
      <c r="DEW39" s="3"/>
      <c r="DEX39" s="3"/>
      <c r="DEY39" s="3"/>
      <c r="DEZ39" s="3"/>
      <c r="DFA39" s="3"/>
      <c r="DFB39" s="3"/>
      <c r="DFC39" s="3"/>
      <c r="DFD39" s="3"/>
      <c r="DFE39" s="3"/>
      <c r="DFF39" s="3"/>
      <c r="DFG39" s="3"/>
      <c r="DFH39" s="3"/>
      <c r="DFI39" s="3"/>
      <c r="DFJ39" s="3"/>
      <c r="DFK39" s="3"/>
      <c r="DFL39" s="3"/>
      <c r="DFM39" s="3"/>
      <c r="DFN39" s="3"/>
      <c r="DFO39" s="3"/>
      <c r="DFP39" s="3"/>
      <c r="DFQ39" s="3"/>
      <c r="DFR39" s="3"/>
      <c r="DFS39" s="3"/>
      <c r="DFT39" s="3"/>
      <c r="DFU39" s="3"/>
      <c r="DFV39" s="3"/>
      <c r="DFW39" s="3"/>
      <c r="DFX39" s="3"/>
      <c r="DFY39" s="3"/>
      <c r="DFZ39" s="3"/>
      <c r="DGA39" s="3"/>
      <c r="DGB39" s="3"/>
      <c r="DGC39" s="3"/>
      <c r="DGD39" s="3"/>
      <c r="DGE39" s="3"/>
      <c r="DGF39" s="3"/>
      <c r="DGG39" s="3"/>
      <c r="DGH39" s="3"/>
      <c r="DGI39" s="3"/>
      <c r="DGJ39" s="3"/>
      <c r="DGK39" s="3"/>
      <c r="DGL39" s="3"/>
      <c r="DGM39" s="3"/>
      <c r="DGN39" s="3"/>
      <c r="DGO39" s="3"/>
      <c r="DGP39" s="3"/>
      <c r="DGQ39" s="3"/>
      <c r="DGR39" s="3"/>
      <c r="DGS39" s="3"/>
      <c r="DGT39" s="3"/>
      <c r="DGU39" s="3"/>
      <c r="DGV39" s="3"/>
      <c r="DGW39" s="3"/>
      <c r="DGX39" s="3"/>
      <c r="DGY39" s="3"/>
      <c r="DGZ39" s="3"/>
      <c r="DHA39" s="3"/>
      <c r="DHB39" s="3"/>
      <c r="DHC39" s="3"/>
      <c r="DHD39" s="3"/>
      <c r="DHE39" s="3"/>
      <c r="DHF39" s="3"/>
      <c r="DHG39" s="3"/>
      <c r="DHH39" s="3"/>
      <c r="DHI39" s="3"/>
      <c r="DHJ39" s="3"/>
      <c r="DHK39" s="3"/>
      <c r="DHL39" s="3"/>
      <c r="DHM39" s="3"/>
      <c r="DHN39" s="3"/>
      <c r="DHO39" s="3"/>
      <c r="DHP39" s="3"/>
      <c r="DHQ39" s="3"/>
      <c r="DHR39" s="3"/>
      <c r="DHS39" s="3"/>
      <c r="DHT39" s="3"/>
      <c r="DHU39" s="3"/>
      <c r="DHV39" s="3"/>
      <c r="DHW39" s="3"/>
      <c r="DHX39" s="3"/>
      <c r="DHY39" s="3"/>
      <c r="DHZ39" s="3"/>
      <c r="DIA39" s="3"/>
      <c r="DIB39" s="3"/>
      <c r="DIC39" s="3"/>
      <c r="DID39" s="3"/>
      <c r="DIE39" s="3"/>
      <c r="DIF39" s="3"/>
      <c r="DIG39" s="3"/>
      <c r="DIH39" s="3"/>
      <c r="DII39" s="3"/>
      <c r="DIJ39" s="3"/>
      <c r="DIK39" s="3"/>
      <c r="DIL39" s="3"/>
      <c r="DIM39" s="3"/>
      <c r="DIN39" s="3"/>
      <c r="DIO39" s="3"/>
      <c r="DIP39" s="3"/>
      <c r="DIQ39" s="3"/>
      <c r="DIR39" s="3"/>
      <c r="DIS39" s="3"/>
      <c r="DIT39" s="3"/>
      <c r="DIU39" s="3"/>
      <c r="DIV39" s="3"/>
      <c r="DIW39" s="3"/>
      <c r="DIX39" s="3"/>
      <c r="DIY39" s="3"/>
      <c r="DIZ39" s="3"/>
      <c r="DJA39" s="3"/>
      <c r="DJB39" s="3"/>
      <c r="DJC39" s="3"/>
      <c r="DJD39" s="3"/>
      <c r="DJE39" s="3"/>
      <c r="DJF39" s="3"/>
      <c r="DJG39" s="3"/>
      <c r="DJH39" s="3"/>
      <c r="DJI39" s="3"/>
      <c r="DJJ39" s="3"/>
      <c r="DJK39" s="3"/>
      <c r="DJL39" s="3"/>
      <c r="DJM39" s="3"/>
      <c r="DJN39" s="3"/>
      <c r="DJO39" s="3"/>
      <c r="DJP39" s="3"/>
      <c r="DJQ39" s="3"/>
      <c r="DJR39" s="3"/>
      <c r="DJS39" s="3"/>
      <c r="DJT39" s="3"/>
      <c r="DJU39" s="3"/>
      <c r="DJV39" s="3"/>
      <c r="DJW39" s="3"/>
      <c r="DJX39" s="3"/>
      <c r="DJY39" s="3"/>
      <c r="DJZ39" s="3"/>
      <c r="DKA39" s="3"/>
      <c r="DKB39" s="3"/>
      <c r="DKC39" s="3"/>
      <c r="DKD39" s="3"/>
      <c r="DKE39" s="3"/>
      <c r="DKF39" s="3"/>
      <c r="DKG39" s="3"/>
      <c r="DKH39" s="3"/>
      <c r="DKI39" s="3"/>
      <c r="DKJ39" s="3"/>
      <c r="DKK39" s="3"/>
      <c r="DKL39" s="3"/>
      <c r="DKM39" s="3"/>
      <c r="DKN39" s="3"/>
      <c r="DKO39" s="3"/>
      <c r="DKP39" s="3"/>
      <c r="DKQ39" s="3"/>
      <c r="DKR39" s="3"/>
      <c r="DKS39" s="3"/>
      <c r="DKT39" s="3"/>
      <c r="DKU39" s="3"/>
      <c r="DKV39" s="3"/>
      <c r="DKW39" s="3"/>
      <c r="DKX39" s="3"/>
      <c r="DKY39" s="3"/>
      <c r="DKZ39" s="3"/>
      <c r="DLA39" s="3"/>
      <c r="DLB39" s="3"/>
      <c r="DLC39" s="3"/>
      <c r="DLD39" s="3"/>
      <c r="DLE39" s="3"/>
      <c r="DLF39" s="3"/>
      <c r="DLG39" s="3"/>
      <c r="DLH39" s="3"/>
      <c r="DLI39" s="3"/>
      <c r="DLJ39" s="3"/>
      <c r="DLK39" s="3"/>
      <c r="DLL39" s="3"/>
      <c r="DLM39" s="3"/>
      <c r="DLN39" s="3"/>
      <c r="DLO39" s="3"/>
      <c r="DLP39" s="3"/>
      <c r="DLQ39" s="3"/>
      <c r="DLR39" s="3"/>
      <c r="DLS39" s="3"/>
      <c r="DLT39" s="3"/>
      <c r="DLU39" s="3"/>
      <c r="DLV39" s="3"/>
      <c r="DLW39" s="3"/>
      <c r="DLX39" s="3"/>
      <c r="DLY39" s="3"/>
      <c r="DLZ39" s="3"/>
      <c r="DMA39" s="3"/>
      <c r="DMB39" s="3"/>
      <c r="DMC39" s="3"/>
      <c r="DMD39" s="3"/>
      <c r="DME39" s="3"/>
      <c r="DMF39" s="3"/>
      <c r="DMG39" s="3"/>
      <c r="DMH39" s="3"/>
      <c r="DMI39" s="3"/>
      <c r="DMJ39" s="3"/>
      <c r="DMK39" s="3"/>
      <c r="DML39" s="3"/>
      <c r="DMM39" s="3"/>
      <c r="DMN39" s="3"/>
      <c r="DMO39" s="3"/>
      <c r="DMP39" s="3"/>
      <c r="DMQ39" s="3"/>
      <c r="DMR39" s="3"/>
      <c r="DMS39" s="3"/>
      <c r="DMT39" s="3"/>
      <c r="DMU39" s="3"/>
      <c r="DMV39" s="3"/>
      <c r="DMW39" s="3"/>
      <c r="DMX39" s="3"/>
      <c r="DMY39" s="3"/>
      <c r="DMZ39" s="3"/>
      <c r="DNA39" s="3"/>
      <c r="DNB39" s="3"/>
      <c r="DNC39" s="3"/>
      <c r="DND39" s="3"/>
      <c r="DNE39" s="3"/>
      <c r="DNF39" s="3"/>
      <c r="DNG39" s="3"/>
      <c r="DNH39" s="3"/>
      <c r="DNI39" s="3"/>
      <c r="DNJ39" s="3"/>
      <c r="DNK39" s="3"/>
      <c r="DNL39" s="3"/>
      <c r="DNM39" s="3"/>
      <c r="DNN39" s="3"/>
      <c r="DNO39" s="3"/>
      <c r="DNP39" s="3"/>
      <c r="DNQ39" s="3"/>
      <c r="DNR39" s="3"/>
      <c r="DNS39" s="3"/>
      <c r="DNT39" s="3"/>
      <c r="DNU39" s="3"/>
      <c r="DNV39" s="3"/>
      <c r="DNW39" s="3"/>
      <c r="DNX39" s="3"/>
      <c r="DNY39" s="3"/>
      <c r="DNZ39" s="3"/>
      <c r="DOA39" s="3"/>
      <c r="DOB39" s="3"/>
      <c r="DOC39" s="3"/>
      <c r="DOD39" s="3"/>
      <c r="DOE39" s="3"/>
      <c r="DOF39" s="3"/>
      <c r="DOG39" s="3"/>
      <c r="DOH39" s="3"/>
      <c r="DOI39" s="3"/>
      <c r="DOJ39" s="3"/>
      <c r="DOK39" s="3"/>
      <c r="DOL39" s="3"/>
      <c r="DOM39" s="3"/>
      <c r="DON39" s="3"/>
      <c r="DOO39" s="3"/>
      <c r="DOP39" s="3"/>
      <c r="DOQ39" s="3"/>
      <c r="DOR39" s="3"/>
      <c r="DOS39" s="3"/>
      <c r="DOT39" s="3"/>
      <c r="DOU39" s="3"/>
      <c r="DOV39" s="3"/>
      <c r="DOW39" s="3"/>
      <c r="DOX39" s="3"/>
      <c r="DOY39" s="3"/>
      <c r="DOZ39" s="3"/>
      <c r="DPA39" s="3"/>
      <c r="DPB39" s="3"/>
      <c r="DPC39" s="3"/>
      <c r="DPD39" s="3"/>
      <c r="DPE39" s="3"/>
      <c r="DPF39" s="3"/>
      <c r="DPG39" s="3"/>
      <c r="DPH39" s="3"/>
      <c r="DPI39" s="3"/>
      <c r="DPJ39" s="3"/>
      <c r="DPK39" s="3"/>
      <c r="DPL39" s="3"/>
      <c r="DPM39" s="3"/>
      <c r="DPN39" s="3"/>
      <c r="DPO39" s="3"/>
      <c r="DPP39" s="3"/>
      <c r="DPQ39" s="3"/>
      <c r="DPR39" s="3"/>
      <c r="DPS39" s="3"/>
      <c r="DPT39" s="3"/>
      <c r="DPU39" s="3"/>
      <c r="DPV39" s="3"/>
      <c r="DPW39" s="3"/>
      <c r="DPX39" s="3"/>
      <c r="DPY39" s="3"/>
      <c r="DPZ39" s="3"/>
      <c r="DQA39" s="3"/>
      <c r="DQB39" s="3"/>
      <c r="DQC39" s="3"/>
      <c r="DQD39" s="3"/>
      <c r="DQE39" s="3"/>
      <c r="DQF39" s="3"/>
      <c r="DQG39" s="3"/>
      <c r="DQH39" s="3"/>
      <c r="DQI39" s="3"/>
      <c r="DQJ39" s="3"/>
      <c r="DQK39" s="3"/>
      <c r="DQL39" s="3"/>
      <c r="DQM39" s="3"/>
      <c r="DQN39" s="3"/>
      <c r="DQO39" s="3"/>
      <c r="DQP39" s="3"/>
      <c r="DQQ39" s="3"/>
      <c r="DQR39" s="3"/>
      <c r="DQS39" s="3"/>
      <c r="DQT39" s="3"/>
      <c r="DQU39" s="3"/>
      <c r="DQV39" s="3"/>
      <c r="DQW39" s="3"/>
      <c r="DQX39" s="3"/>
      <c r="DQY39" s="3"/>
      <c r="DQZ39" s="3"/>
      <c r="DRA39" s="3"/>
      <c r="DRB39" s="3"/>
      <c r="DRC39" s="3"/>
      <c r="DRD39" s="3"/>
      <c r="DRE39" s="3"/>
      <c r="DRF39" s="3"/>
      <c r="DRG39" s="3"/>
      <c r="DRH39" s="3"/>
      <c r="DRI39" s="3"/>
      <c r="DRJ39" s="3"/>
      <c r="DRK39" s="3"/>
      <c r="DRL39" s="3"/>
      <c r="DRM39" s="3"/>
      <c r="DRN39" s="3"/>
      <c r="DRO39" s="3"/>
      <c r="DRP39" s="3"/>
      <c r="DRQ39" s="3"/>
      <c r="DRR39" s="3"/>
      <c r="DRS39" s="3"/>
      <c r="DRT39" s="3"/>
      <c r="DRU39" s="3"/>
      <c r="DRV39" s="3"/>
      <c r="DRW39" s="3"/>
      <c r="DRX39" s="3"/>
      <c r="DRY39" s="3"/>
      <c r="DRZ39" s="3"/>
      <c r="DSA39" s="3"/>
      <c r="DSB39" s="3"/>
      <c r="DSC39" s="3"/>
      <c r="DSD39" s="3"/>
      <c r="DSE39" s="3"/>
      <c r="DSF39" s="3"/>
      <c r="DSG39" s="3"/>
      <c r="DSH39" s="3"/>
      <c r="DSI39" s="3"/>
      <c r="DSJ39" s="3"/>
      <c r="DSK39" s="3"/>
      <c r="DSL39" s="3"/>
      <c r="DSM39" s="3"/>
      <c r="DSN39" s="3"/>
      <c r="DSO39" s="3"/>
      <c r="DSP39" s="3"/>
      <c r="DSQ39" s="3"/>
      <c r="DSR39" s="3"/>
      <c r="DSS39" s="3"/>
      <c r="DST39" s="3"/>
      <c r="DSU39" s="3"/>
      <c r="DSV39" s="3"/>
      <c r="DSW39" s="3"/>
      <c r="DSX39" s="3"/>
      <c r="DSY39" s="3"/>
      <c r="DSZ39" s="3"/>
      <c r="DTA39" s="3"/>
      <c r="DTB39" s="3"/>
      <c r="DTC39" s="3"/>
      <c r="DTD39" s="3"/>
      <c r="DTE39" s="3"/>
      <c r="DTF39" s="3"/>
      <c r="DTG39" s="3"/>
      <c r="DTH39" s="3"/>
      <c r="DTI39" s="3"/>
      <c r="DTJ39" s="3"/>
      <c r="DTK39" s="3"/>
      <c r="DTL39" s="3"/>
      <c r="DTM39" s="3"/>
      <c r="DTN39" s="3"/>
      <c r="DTO39" s="3"/>
      <c r="DTP39" s="3"/>
      <c r="DTQ39" s="3"/>
      <c r="DTR39" s="3"/>
      <c r="DTS39" s="3"/>
      <c r="DTT39" s="3"/>
      <c r="DTU39" s="3"/>
      <c r="DTV39" s="3"/>
      <c r="DTW39" s="3"/>
      <c r="DTX39" s="3"/>
      <c r="DTY39" s="3"/>
      <c r="DTZ39" s="3"/>
      <c r="DUA39" s="3"/>
      <c r="DUB39" s="3"/>
      <c r="DUC39" s="3"/>
      <c r="DUD39" s="3"/>
      <c r="DUE39" s="3"/>
      <c r="DUF39" s="3"/>
      <c r="DUG39" s="3"/>
      <c r="DUH39" s="3"/>
      <c r="DUI39" s="3"/>
      <c r="DUJ39" s="3"/>
      <c r="DUK39" s="3"/>
      <c r="DUL39" s="3"/>
      <c r="DUM39" s="3"/>
      <c r="DUN39" s="3"/>
      <c r="DUO39" s="3"/>
      <c r="DUP39" s="3"/>
      <c r="DUQ39" s="3"/>
      <c r="DUR39" s="3"/>
      <c r="DUS39" s="3"/>
      <c r="DUT39" s="3"/>
      <c r="DUU39" s="3"/>
      <c r="DUV39" s="3"/>
      <c r="DUW39" s="3"/>
      <c r="DUX39" s="3"/>
      <c r="DUY39" s="3"/>
      <c r="DUZ39" s="3"/>
      <c r="DVA39" s="3"/>
      <c r="DVB39" s="3"/>
      <c r="DVC39" s="3"/>
      <c r="DVD39" s="3"/>
      <c r="DVE39" s="3"/>
      <c r="DVF39" s="3"/>
      <c r="DVG39" s="3"/>
      <c r="DVH39" s="3"/>
      <c r="DVI39" s="3"/>
      <c r="DVJ39" s="3"/>
      <c r="DVK39" s="3"/>
      <c r="DVL39" s="3"/>
      <c r="DVM39" s="3"/>
      <c r="DVN39" s="3"/>
      <c r="DVO39" s="3"/>
      <c r="DVP39" s="3"/>
      <c r="DVQ39" s="3"/>
      <c r="DVR39" s="3"/>
      <c r="DVS39" s="3"/>
      <c r="DVT39" s="3"/>
      <c r="DVU39" s="3"/>
      <c r="DVV39" s="3"/>
      <c r="DVW39" s="3"/>
      <c r="DVX39" s="3"/>
      <c r="DVY39" s="3"/>
      <c r="DVZ39" s="3"/>
      <c r="DWA39" s="3"/>
      <c r="DWB39" s="3"/>
      <c r="DWC39" s="3"/>
      <c r="DWD39" s="3"/>
      <c r="DWE39" s="3"/>
      <c r="DWF39" s="3"/>
      <c r="DWG39" s="3"/>
      <c r="DWH39" s="3"/>
      <c r="DWI39" s="3"/>
      <c r="DWJ39" s="3"/>
      <c r="DWK39" s="3"/>
      <c r="DWL39" s="3"/>
      <c r="DWM39" s="3"/>
      <c r="DWN39" s="3"/>
      <c r="DWO39" s="3"/>
      <c r="DWP39" s="3"/>
      <c r="DWQ39" s="3"/>
      <c r="DWR39" s="3"/>
      <c r="DWS39" s="3"/>
      <c r="DWT39" s="3"/>
      <c r="DWU39" s="3"/>
      <c r="DWV39" s="3"/>
      <c r="DWW39" s="3"/>
      <c r="DWX39" s="3"/>
      <c r="DWY39" s="3"/>
      <c r="DWZ39" s="3"/>
      <c r="DXA39" s="3"/>
      <c r="DXB39" s="3"/>
      <c r="DXC39" s="3"/>
      <c r="DXD39" s="3"/>
      <c r="DXE39" s="3"/>
      <c r="DXF39" s="3"/>
      <c r="DXG39" s="3"/>
      <c r="DXH39" s="3"/>
      <c r="DXI39" s="3"/>
      <c r="DXJ39" s="3"/>
      <c r="DXK39" s="3"/>
      <c r="DXL39" s="3"/>
      <c r="DXM39" s="3"/>
      <c r="DXN39" s="3"/>
      <c r="DXO39" s="3"/>
      <c r="DXP39" s="3"/>
      <c r="DXQ39" s="3"/>
      <c r="DXR39" s="3"/>
      <c r="DXS39" s="3"/>
      <c r="DXT39" s="3"/>
      <c r="DXU39" s="3"/>
      <c r="DXV39" s="3"/>
      <c r="DXW39" s="3"/>
      <c r="DXX39" s="3"/>
      <c r="DXY39" s="3"/>
      <c r="DXZ39" s="3"/>
      <c r="DYA39" s="3"/>
      <c r="DYB39" s="3"/>
      <c r="DYC39" s="3"/>
      <c r="DYD39" s="3"/>
      <c r="DYE39" s="3"/>
      <c r="DYF39" s="3"/>
      <c r="DYG39" s="3"/>
      <c r="DYH39" s="3"/>
      <c r="DYI39" s="3"/>
      <c r="DYJ39" s="3"/>
      <c r="DYK39" s="3"/>
      <c r="DYL39" s="3"/>
      <c r="DYM39" s="3"/>
      <c r="DYN39" s="3"/>
      <c r="DYO39" s="3"/>
      <c r="DYP39" s="3"/>
      <c r="DYQ39" s="3"/>
      <c r="DYR39" s="3"/>
      <c r="DYS39" s="3"/>
      <c r="DYT39" s="3"/>
      <c r="DYU39" s="3"/>
      <c r="DYV39" s="3"/>
      <c r="DYW39" s="3"/>
      <c r="DYX39" s="3"/>
      <c r="DYY39" s="3"/>
      <c r="DYZ39" s="3"/>
      <c r="DZA39" s="3"/>
      <c r="DZB39" s="3"/>
      <c r="DZC39" s="3"/>
      <c r="DZD39" s="3"/>
      <c r="DZE39" s="3"/>
      <c r="DZF39" s="3"/>
      <c r="DZG39" s="3"/>
      <c r="DZH39" s="3"/>
      <c r="DZI39" s="3"/>
      <c r="DZJ39" s="3"/>
      <c r="DZK39" s="3"/>
      <c r="DZL39" s="3"/>
      <c r="DZM39" s="3"/>
      <c r="DZN39" s="3"/>
      <c r="DZO39" s="3"/>
      <c r="DZP39" s="3"/>
      <c r="DZQ39" s="3"/>
      <c r="DZR39" s="3"/>
      <c r="DZS39" s="3"/>
      <c r="DZT39" s="3"/>
      <c r="DZU39" s="3"/>
      <c r="DZV39" s="3"/>
      <c r="DZW39" s="3"/>
      <c r="DZX39" s="3"/>
      <c r="DZY39" s="3"/>
      <c r="DZZ39" s="3"/>
      <c r="EAA39" s="3"/>
      <c r="EAB39" s="3"/>
      <c r="EAC39" s="3"/>
      <c r="EAD39" s="3"/>
      <c r="EAE39" s="3"/>
      <c r="EAF39" s="3"/>
      <c r="EAG39" s="3"/>
      <c r="EAH39" s="3"/>
      <c r="EAI39" s="3"/>
      <c r="EAJ39" s="3"/>
      <c r="EAK39" s="3"/>
      <c r="EAL39" s="3"/>
      <c r="EAM39" s="3"/>
      <c r="EAN39" s="3"/>
      <c r="EAO39" s="3"/>
      <c r="EAP39" s="3"/>
      <c r="EAQ39" s="3"/>
      <c r="EAR39" s="3"/>
      <c r="EAS39" s="3"/>
      <c r="EAT39" s="3"/>
      <c r="EAU39" s="3"/>
      <c r="EAV39" s="3"/>
      <c r="EAW39" s="3"/>
      <c r="EAX39" s="3"/>
      <c r="EAY39" s="3"/>
      <c r="EAZ39" s="3"/>
      <c r="EBA39" s="3"/>
      <c r="EBB39" s="3"/>
      <c r="EBC39" s="3"/>
      <c r="EBD39" s="3"/>
      <c r="EBE39" s="3"/>
      <c r="EBF39" s="3"/>
      <c r="EBG39" s="3"/>
      <c r="EBH39" s="3"/>
      <c r="EBI39" s="3"/>
      <c r="EBJ39" s="3"/>
      <c r="EBK39" s="3"/>
      <c r="EBL39" s="3"/>
      <c r="EBM39" s="3"/>
      <c r="EBN39" s="3"/>
      <c r="EBO39" s="3"/>
      <c r="EBP39" s="3"/>
      <c r="EBQ39" s="3"/>
      <c r="EBR39" s="3"/>
      <c r="EBS39" s="3"/>
      <c r="EBT39" s="3"/>
      <c r="EBU39" s="3"/>
      <c r="EBV39" s="3"/>
      <c r="EBW39" s="3"/>
      <c r="EBX39" s="3"/>
      <c r="EBY39" s="3"/>
      <c r="EBZ39" s="3"/>
      <c r="ECA39" s="3"/>
      <c r="ECB39" s="3"/>
      <c r="ECC39" s="3"/>
      <c r="ECD39" s="3"/>
      <c r="ECE39" s="3"/>
      <c r="ECF39" s="3"/>
      <c r="ECG39" s="3"/>
      <c r="ECH39" s="3"/>
      <c r="ECI39" s="3"/>
      <c r="ECJ39" s="3"/>
      <c r="ECK39" s="3"/>
      <c r="ECL39" s="3"/>
      <c r="ECM39" s="3"/>
      <c r="ECN39" s="3"/>
      <c r="ECO39" s="3"/>
      <c r="ECP39" s="3"/>
      <c r="ECQ39" s="3"/>
      <c r="ECR39" s="3"/>
      <c r="ECS39" s="3"/>
      <c r="ECT39" s="3"/>
      <c r="ECU39" s="3"/>
      <c r="ECV39" s="3"/>
      <c r="ECW39" s="3"/>
      <c r="ECX39" s="3"/>
      <c r="ECY39" s="3"/>
      <c r="ECZ39" s="3"/>
      <c r="EDA39" s="3"/>
      <c r="EDB39" s="3"/>
      <c r="EDC39" s="3"/>
      <c r="EDD39" s="3"/>
      <c r="EDE39" s="3"/>
      <c r="EDF39" s="3"/>
      <c r="EDG39" s="3"/>
      <c r="EDH39" s="3"/>
      <c r="EDI39" s="3"/>
      <c r="EDJ39" s="3"/>
      <c r="EDK39" s="3"/>
      <c r="EDL39" s="3"/>
      <c r="EDM39" s="3"/>
      <c r="EDN39" s="3"/>
      <c r="EDO39" s="3"/>
      <c r="EDP39" s="3"/>
      <c r="EDQ39" s="3"/>
      <c r="EDR39" s="3"/>
      <c r="EDS39" s="3"/>
      <c r="EDT39" s="3"/>
      <c r="EDU39" s="3"/>
      <c r="EDV39" s="3"/>
      <c r="EDW39" s="3"/>
      <c r="EDX39" s="3"/>
      <c r="EDY39" s="3"/>
      <c r="EDZ39" s="3"/>
      <c r="EEA39" s="3"/>
      <c r="EEB39" s="3"/>
      <c r="EEC39" s="3"/>
      <c r="EED39" s="3"/>
      <c r="EEE39" s="3"/>
      <c r="EEF39" s="3"/>
      <c r="EEG39" s="3"/>
      <c r="EEH39" s="3"/>
      <c r="EEI39" s="3"/>
      <c r="EEJ39" s="3"/>
      <c r="EEK39" s="3"/>
      <c r="EEL39" s="3"/>
      <c r="EEM39" s="3"/>
      <c r="EEN39" s="3"/>
      <c r="EEO39" s="3"/>
      <c r="EEP39" s="3"/>
      <c r="EEQ39" s="3"/>
      <c r="EER39" s="3"/>
      <c r="EES39" s="3"/>
      <c r="EET39" s="3"/>
      <c r="EEU39" s="3"/>
      <c r="EEV39" s="3"/>
      <c r="EEW39" s="3"/>
      <c r="EEX39" s="3"/>
      <c r="EEY39" s="3"/>
      <c r="EEZ39" s="3"/>
      <c r="EFA39" s="3"/>
      <c r="EFB39" s="3"/>
      <c r="EFC39" s="3"/>
      <c r="EFD39" s="3"/>
      <c r="EFE39" s="3"/>
      <c r="EFF39" s="3"/>
      <c r="EFG39" s="3"/>
      <c r="EFH39" s="3"/>
      <c r="EFI39" s="3"/>
      <c r="EFJ39" s="3"/>
      <c r="EFK39" s="3"/>
      <c r="EFL39" s="3"/>
      <c r="EFM39" s="3"/>
      <c r="EFN39" s="3"/>
      <c r="EFO39" s="3"/>
      <c r="EFP39" s="3"/>
      <c r="EFQ39" s="3"/>
      <c r="EFR39" s="3"/>
      <c r="EFS39" s="3"/>
      <c r="EFT39" s="3"/>
      <c r="EFU39" s="3"/>
      <c r="EFV39" s="3"/>
      <c r="EFW39" s="3"/>
      <c r="EFX39" s="3"/>
      <c r="EFY39" s="3"/>
      <c r="EFZ39" s="3"/>
      <c r="EGA39" s="3"/>
      <c r="EGB39" s="3"/>
      <c r="EGC39" s="3"/>
      <c r="EGD39" s="3"/>
      <c r="EGE39" s="3"/>
      <c r="EGF39" s="3"/>
      <c r="EGG39" s="3"/>
      <c r="EGH39" s="3"/>
      <c r="EGI39" s="3"/>
      <c r="EGJ39" s="3"/>
      <c r="EGK39" s="3"/>
      <c r="EGL39" s="3"/>
      <c r="EGM39" s="3"/>
      <c r="EGN39" s="3"/>
      <c r="EGO39" s="3"/>
      <c r="EGP39" s="3"/>
      <c r="EGQ39" s="3"/>
      <c r="EGR39" s="3"/>
      <c r="EGS39" s="3"/>
      <c r="EGT39" s="3"/>
      <c r="EGU39" s="3"/>
      <c r="EGV39" s="3"/>
      <c r="EGW39" s="3"/>
      <c r="EGX39" s="3"/>
      <c r="EGY39" s="3"/>
      <c r="EGZ39" s="3"/>
      <c r="EHA39" s="3"/>
      <c r="EHB39" s="3"/>
      <c r="EHC39" s="3"/>
      <c r="EHD39" s="3"/>
      <c r="EHE39" s="3"/>
      <c r="EHF39" s="3"/>
      <c r="EHG39" s="3"/>
      <c r="EHH39" s="3"/>
      <c r="EHI39" s="3"/>
      <c r="EHJ39" s="3"/>
      <c r="EHK39" s="3"/>
      <c r="EHL39" s="3"/>
      <c r="EHM39" s="3"/>
      <c r="EHN39" s="3"/>
      <c r="EHO39" s="3"/>
      <c r="EHP39" s="3"/>
      <c r="EHQ39" s="3"/>
      <c r="EHR39" s="3"/>
      <c r="EHS39" s="3"/>
      <c r="EHT39" s="3"/>
      <c r="EHU39" s="3"/>
      <c r="EHV39" s="3"/>
      <c r="EHW39" s="3"/>
      <c r="EHX39" s="3"/>
      <c r="EHY39" s="3"/>
      <c r="EHZ39" s="3"/>
      <c r="EIA39" s="3"/>
      <c r="EIB39" s="3"/>
      <c r="EIC39" s="3"/>
      <c r="EID39" s="3"/>
      <c r="EIE39" s="3"/>
      <c r="EIF39" s="3"/>
      <c r="EIG39" s="3"/>
      <c r="EIH39" s="3"/>
      <c r="EII39" s="3"/>
      <c r="EIJ39" s="3"/>
      <c r="EIK39" s="3"/>
      <c r="EIL39" s="3"/>
      <c r="EIM39" s="3"/>
      <c r="EIN39" s="3"/>
      <c r="EIO39" s="3"/>
      <c r="EIP39" s="3"/>
      <c r="EIQ39" s="3"/>
      <c r="EIR39" s="3"/>
      <c r="EIS39" s="3"/>
      <c r="EIT39" s="3"/>
      <c r="EIU39" s="3"/>
      <c r="EIV39" s="3"/>
      <c r="EIW39" s="3"/>
      <c r="EIX39" s="3"/>
      <c r="EIY39" s="3"/>
      <c r="EIZ39" s="3"/>
      <c r="EJA39" s="3"/>
      <c r="EJB39" s="3"/>
      <c r="EJC39" s="3"/>
      <c r="EJD39" s="3"/>
      <c r="EJE39" s="3"/>
      <c r="EJF39" s="3"/>
      <c r="EJG39" s="3"/>
      <c r="EJH39" s="3"/>
      <c r="EJI39" s="3"/>
      <c r="EJJ39" s="3"/>
      <c r="EJK39" s="3"/>
      <c r="EJL39" s="3"/>
      <c r="EJM39" s="3"/>
      <c r="EJN39" s="3"/>
      <c r="EJO39" s="3"/>
      <c r="EJP39" s="3"/>
      <c r="EJQ39" s="3"/>
      <c r="EJR39" s="3"/>
      <c r="EJS39" s="3"/>
      <c r="EJT39" s="3"/>
      <c r="EJU39" s="3"/>
      <c r="EJV39" s="3"/>
      <c r="EJW39" s="3"/>
      <c r="EJX39" s="3"/>
      <c r="EJY39" s="3"/>
      <c r="EJZ39" s="3"/>
      <c r="EKA39" s="3"/>
      <c r="EKB39" s="3"/>
      <c r="EKC39" s="3"/>
      <c r="EKD39" s="3"/>
      <c r="EKE39" s="3"/>
      <c r="EKF39" s="3"/>
      <c r="EKG39" s="3"/>
      <c r="EKH39" s="3"/>
      <c r="EKI39" s="3"/>
      <c r="EKJ39" s="3"/>
      <c r="EKK39" s="3"/>
      <c r="EKL39" s="3"/>
      <c r="EKM39" s="3"/>
      <c r="EKN39" s="3"/>
      <c r="EKO39" s="3"/>
      <c r="EKP39" s="3"/>
      <c r="EKQ39" s="3"/>
      <c r="EKR39" s="3"/>
      <c r="EKS39" s="3"/>
      <c r="EKT39" s="3"/>
      <c r="EKU39" s="3"/>
      <c r="EKV39" s="3"/>
      <c r="EKW39" s="3"/>
      <c r="EKX39" s="3"/>
      <c r="EKY39" s="3"/>
      <c r="EKZ39" s="3"/>
      <c r="ELA39" s="3"/>
      <c r="ELB39" s="3"/>
      <c r="ELC39" s="3"/>
      <c r="ELD39" s="3"/>
      <c r="ELE39" s="3"/>
      <c r="ELF39" s="3"/>
      <c r="ELG39" s="3"/>
      <c r="ELH39" s="3"/>
      <c r="ELI39" s="3"/>
      <c r="ELJ39" s="3"/>
      <c r="ELK39" s="3"/>
      <c r="ELL39" s="3"/>
      <c r="ELM39" s="3"/>
      <c r="ELN39" s="3"/>
      <c r="ELO39" s="3"/>
      <c r="ELP39" s="3"/>
      <c r="ELQ39" s="3"/>
      <c r="ELR39" s="3"/>
      <c r="ELS39" s="3"/>
      <c r="ELT39" s="3"/>
      <c r="ELU39" s="3"/>
      <c r="ELV39" s="3"/>
      <c r="ELW39" s="3"/>
      <c r="ELX39" s="3"/>
      <c r="ELY39" s="3"/>
      <c r="ELZ39" s="3"/>
      <c r="EMA39" s="3"/>
      <c r="EMB39" s="3"/>
      <c r="EMC39" s="3"/>
      <c r="EMD39" s="3"/>
      <c r="EME39" s="3"/>
      <c r="EMF39" s="3"/>
      <c r="EMG39" s="3"/>
      <c r="EMH39" s="3"/>
      <c r="EMI39" s="3"/>
      <c r="EMJ39" s="3"/>
      <c r="EMK39" s="3"/>
      <c r="EML39" s="3"/>
      <c r="EMM39" s="3"/>
      <c r="EMN39" s="3"/>
      <c r="EMO39" s="3"/>
      <c r="EMP39" s="3"/>
      <c r="EMQ39" s="3"/>
      <c r="EMR39" s="3"/>
      <c r="EMS39" s="3"/>
      <c r="EMT39" s="3"/>
      <c r="EMU39" s="3"/>
      <c r="EMV39" s="3"/>
      <c r="EMW39" s="3"/>
      <c r="EMX39" s="3"/>
      <c r="EMY39" s="3"/>
      <c r="EMZ39" s="3"/>
      <c r="ENA39" s="3"/>
      <c r="ENB39" s="3"/>
      <c r="ENC39" s="3"/>
      <c r="END39" s="3"/>
      <c r="ENE39" s="3"/>
      <c r="ENF39" s="3"/>
      <c r="ENG39" s="3"/>
      <c r="ENH39" s="3"/>
      <c r="ENI39" s="3"/>
      <c r="ENJ39" s="3"/>
      <c r="ENK39" s="3"/>
      <c r="ENL39" s="3"/>
      <c r="ENM39" s="3"/>
      <c r="ENN39" s="3"/>
      <c r="ENO39" s="3"/>
      <c r="ENP39" s="3"/>
      <c r="ENQ39" s="3"/>
      <c r="ENR39" s="3"/>
      <c r="ENS39" s="3"/>
      <c r="ENT39" s="3"/>
      <c r="ENU39" s="3"/>
      <c r="ENV39" s="3"/>
      <c r="ENW39" s="3"/>
      <c r="ENX39" s="3"/>
      <c r="ENY39" s="3"/>
      <c r="ENZ39" s="3"/>
      <c r="EOA39" s="3"/>
      <c r="EOB39" s="3"/>
      <c r="EOC39" s="3"/>
      <c r="EOD39" s="3"/>
      <c r="EOE39" s="3"/>
      <c r="EOF39" s="3"/>
      <c r="EOG39" s="3"/>
      <c r="EOH39" s="3"/>
      <c r="EOI39" s="3"/>
      <c r="EOJ39" s="3"/>
      <c r="EOK39" s="3"/>
      <c r="EOL39" s="3"/>
      <c r="EOM39" s="3"/>
      <c r="EON39" s="3"/>
      <c r="EOO39" s="3"/>
      <c r="EOP39" s="3"/>
      <c r="EOQ39" s="3"/>
      <c r="EOR39" s="3"/>
      <c r="EOS39" s="3"/>
      <c r="EOT39" s="3"/>
      <c r="EOU39" s="3"/>
      <c r="EOV39" s="3"/>
      <c r="EOW39" s="3"/>
      <c r="EOX39" s="3"/>
      <c r="EOY39" s="3"/>
      <c r="EOZ39" s="3"/>
      <c r="EPA39" s="3"/>
      <c r="EPB39" s="3"/>
      <c r="EPC39" s="3"/>
      <c r="EPD39" s="3"/>
      <c r="EPE39" s="3"/>
      <c r="EPF39" s="3"/>
      <c r="EPG39" s="3"/>
      <c r="EPH39" s="3"/>
      <c r="EPI39" s="3"/>
      <c r="EPJ39" s="3"/>
      <c r="EPK39" s="3"/>
      <c r="EPL39" s="3"/>
      <c r="EPM39" s="3"/>
      <c r="EPN39" s="3"/>
      <c r="EPO39" s="3"/>
      <c r="EPP39" s="3"/>
      <c r="EPQ39" s="3"/>
      <c r="EPR39" s="3"/>
      <c r="EPS39" s="3"/>
      <c r="EPT39" s="3"/>
      <c r="EPU39" s="3"/>
      <c r="EPV39" s="3"/>
      <c r="EPW39" s="3"/>
      <c r="EPX39" s="3"/>
      <c r="EPY39" s="3"/>
      <c r="EPZ39" s="3"/>
      <c r="EQA39" s="3"/>
      <c r="EQB39" s="3"/>
      <c r="EQC39" s="3"/>
      <c r="EQD39" s="3"/>
      <c r="EQE39" s="3"/>
      <c r="EQF39" s="3"/>
      <c r="EQG39" s="3"/>
      <c r="EQH39" s="3"/>
      <c r="EQI39" s="3"/>
      <c r="EQJ39" s="3"/>
      <c r="EQK39" s="3"/>
      <c r="EQL39" s="3"/>
      <c r="EQM39" s="3"/>
      <c r="EQN39" s="3"/>
      <c r="EQO39" s="3"/>
      <c r="EQP39" s="3"/>
      <c r="EQQ39" s="3"/>
      <c r="EQR39" s="3"/>
      <c r="EQS39" s="3"/>
      <c r="EQT39" s="3"/>
      <c r="EQU39" s="3"/>
      <c r="EQV39" s="3"/>
      <c r="EQW39" s="3"/>
      <c r="EQX39" s="3"/>
      <c r="EQY39" s="3"/>
      <c r="EQZ39" s="3"/>
      <c r="ERA39" s="3"/>
      <c r="ERB39" s="3"/>
      <c r="ERC39" s="3"/>
      <c r="ERD39" s="3"/>
      <c r="ERE39" s="3"/>
      <c r="ERF39" s="3"/>
      <c r="ERG39" s="3"/>
      <c r="ERH39" s="3"/>
      <c r="ERI39" s="3"/>
      <c r="ERJ39" s="3"/>
      <c r="ERK39" s="3"/>
      <c r="ERL39" s="3"/>
      <c r="ERM39" s="3"/>
      <c r="ERN39" s="3"/>
      <c r="ERO39" s="3"/>
      <c r="ERP39" s="3"/>
      <c r="ERQ39" s="3"/>
      <c r="ERR39" s="3"/>
      <c r="ERS39" s="3"/>
      <c r="ERT39" s="3"/>
      <c r="ERU39" s="3"/>
      <c r="ERV39" s="3"/>
      <c r="ERW39" s="3"/>
      <c r="ERX39" s="3"/>
      <c r="ERY39" s="3"/>
      <c r="ERZ39" s="3"/>
      <c r="ESA39" s="3"/>
      <c r="ESB39" s="3"/>
      <c r="ESC39" s="3"/>
      <c r="ESD39" s="3"/>
      <c r="ESE39" s="3"/>
      <c r="ESF39" s="3"/>
      <c r="ESG39" s="3"/>
      <c r="ESH39" s="3"/>
      <c r="ESI39" s="3"/>
      <c r="ESJ39" s="3"/>
      <c r="ESK39" s="3"/>
      <c r="ESL39" s="3"/>
      <c r="ESM39" s="3"/>
      <c r="ESN39" s="3"/>
      <c r="ESO39" s="3"/>
      <c r="ESP39" s="3"/>
      <c r="ESQ39" s="3"/>
      <c r="ESR39" s="3"/>
      <c r="ESS39" s="3"/>
      <c r="EST39" s="3"/>
      <c r="ESU39" s="3"/>
      <c r="ESV39" s="3"/>
      <c r="ESW39" s="3"/>
      <c r="ESX39" s="3"/>
      <c r="ESY39" s="3"/>
      <c r="ESZ39" s="3"/>
      <c r="ETA39" s="3"/>
      <c r="ETB39" s="3"/>
      <c r="ETC39" s="3"/>
      <c r="ETD39" s="3"/>
      <c r="ETE39" s="3"/>
      <c r="ETF39" s="3"/>
      <c r="ETG39" s="3"/>
      <c r="ETH39" s="3"/>
      <c r="ETI39" s="3"/>
      <c r="ETJ39" s="3"/>
      <c r="ETK39" s="3"/>
      <c r="ETL39" s="3"/>
      <c r="ETM39" s="3"/>
      <c r="ETN39" s="3"/>
      <c r="ETO39" s="3"/>
      <c r="ETP39" s="3"/>
      <c r="ETQ39" s="3"/>
      <c r="ETR39" s="3"/>
      <c r="ETS39" s="3"/>
      <c r="ETT39" s="3"/>
      <c r="ETU39" s="3"/>
      <c r="ETV39" s="3"/>
      <c r="ETW39" s="3"/>
      <c r="ETX39" s="3"/>
      <c r="ETY39" s="3"/>
      <c r="ETZ39" s="3"/>
      <c r="EUA39" s="3"/>
      <c r="EUB39" s="3"/>
      <c r="EUC39" s="3"/>
      <c r="EUD39" s="3"/>
      <c r="EUE39" s="3"/>
      <c r="EUF39" s="3"/>
      <c r="EUG39" s="3"/>
      <c r="EUH39" s="3"/>
      <c r="EUI39" s="3"/>
      <c r="EUJ39" s="3"/>
      <c r="EUK39" s="3"/>
      <c r="EUL39" s="3"/>
      <c r="EUM39" s="3"/>
      <c r="EUN39" s="3"/>
      <c r="EUO39" s="3"/>
      <c r="EUP39" s="3"/>
      <c r="EUQ39" s="3"/>
      <c r="EUR39" s="3"/>
      <c r="EUS39" s="3"/>
      <c r="EUT39" s="3"/>
      <c r="EUU39" s="3"/>
      <c r="EUV39" s="3"/>
      <c r="EUW39" s="3"/>
      <c r="EUX39" s="3"/>
      <c r="EUY39" s="3"/>
      <c r="EUZ39" s="3"/>
      <c r="EVA39" s="3"/>
      <c r="EVB39" s="3"/>
      <c r="EVC39" s="3"/>
      <c r="EVD39" s="3"/>
      <c r="EVE39" s="3"/>
      <c r="EVF39" s="3"/>
      <c r="EVG39" s="3"/>
      <c r="EVH39" s="3"/>
      <c r="EVI39" s="3"/>
      <c r="EVJ39" s="3"/>
      <c r="EVK39" s="3"/>
      <c r="EVL39" s="3"/>
      <c r="EVM39" s="3"/>
      <c r="EVN39" s="3"/>
      <c r="EVO39" s="3"/>
      <c r="EVP39" s="3"/>
      <c r="EVQ39" s="3"/>
      <c r="EVR39" s="3"/>
      <c r="EVS39" s="3"/>
      <c r="EVT39" s="3"/>
      <c r="EVU39" s="3"/>
      <c r="EVV39" s="3"/>
      <c r="EVW39" s="3"/>
      <c r="EVX39" s="3"/>
      <c r="EVY39" s="3"/>
      <c r="EVZ39" s="3"/>
      <c r="EWA39" s="3"/>
      <c r="EWB39" s="3"/>
      <c r="EWC39" s="3"/>
      <c r="EWD39" s="3"/>
      <c r="EWE39" s="3"/>
      <c r="EWF39" s="3"/>
      <c r="EWG39" s="3"/>
      <c r="EWH39" s="3"/>
      <c r="EWI39" s="3"/>
      <c r="EWJ39" s="3"/>
      <c r="EWK39" s="3"/>
      <c r="EWL39" s="3"/>
      <c r="EWM39" s="3"/>
      <c r="EWN39" s="3"/>
      <c r="EWO39" s="3"/>
      <c r="EWP39" s="3"/>
      <c r="EWQ39" s="3"/>
      <c r="EWR39" s="3"/>
      <c r="EWS39" s="3"/>
      <c r="EWT39" s="3"/>
      <c r="EWU39" s="3"/>
      <c r="EWV39" s="3"/>
      <c r="EWW39" s="3"/>
      <c r="EWX39" s="3"/>
      <c r="EWY39" s="3"/>
      <c r="EWZ39" s="3"/>
      <c r="EXA39" s="3"/>
      <c r="EXB39" s="3"/>
      <c r="EXC39" s="3"/>
      <c r="EXD39" s="3"/>
      <c r="EXE39" s="3"/>
      <c r="EXF39" s="3"/>
      <c r="EXG39" s="3"/>
      <c r="EXH39" s="3"/>
      <c r="EXI39" s="3"/>
      <c r="EXJ39" s="3"/>
      <c r="EXK39" s="3"/>
      <c r="EXL39" s="3"/>
      <c r="EXM39" s="3"/>
      <c r="EXN39" s="3"/>
      <c r="EXO39" s="3"/>
      <c r="EXP39" s="3"/>
      <c r="EXQ39" s="3"/>
      <c r="EXR39" s="3"/>
      <c r="EXS39" s="3"/>
      <c r="EXT39" s="3"/>
      <c r="EXU39" s="3"/>
      <c r="EXV39" s="3"/>
      <c r="EXW39" s="3"/>
      <c r="EXX39" s="3"/>
      <c r="EXY39" s="3"/>
      <c r="EXZ39" s="3"/>
      <c r="EYA39" s="3"/>
      <c r="EYB39" s="3"/>
      <c r="EYC39" s="3"/>
      <c r="EYD39" s="3"/>
      <c r="EYE39" s="3"/>
      <c r="EYF39" s="3"/>
      <c r="EYG39" s="3"/>
      <c r="EYH39" s="3"/>
      <c r="EYI39" s="3"/>
      <c r="EYJ39" s="3"/>
      <c r="EYK39" s="3"/>
      <c r="EYL39" s="3"/>
      <c r="EYM39" s="3"/>
      <c r="EYN39" s="3"/>
      <c r="EYO39" s="3"/>
      <c r="EYP39" s="3"/>
      <c r="EYQ39" s="3"/>
      <c r="EYR39" s="3"/>
      <c r="EYS39" s="3"/>
      <c r="EYT39" s="3"/>
      <c r="EYU39" s="3"/>
      <c r="EYV39" s="3"/>
      <c r="EYW39" s="3"/>
      <c r="EYX39" s="3"/>
      <c r="EYY39" s="3"/>
      <c r="EYZ39" s="3"/>
      <c r="EZA39" s="3"/>
      <c r="EZB39" s="3"/>
      <c r="EZC39" s="3"/>
      <c r="EZD39" s="3"/>
      <c r="EZE39" s="3"/>
      <c r="EZF39" s="3"/>
      <c r="EZG39" s="3"/>
      <c r="EZH39" s="3"/>
      <c r="EZI39" s="3"/>
      <c r="EZJ39" s="3"/>
      <c r="EZK39" s="3"/>
      <c r="EZL39" s="3"/>
      <c r="EZM39" s="3"/>
      <c r="EZN39" s="3"/>
      <c r="EZO39" s="3"/>
      <c r="EZP39" s="3"/>
      <c r="EZQ39" s="3"/>
      <c r="EZR39" s="3"/>
      <c r="EZS39" s="3"/>
      <c r="EZT39" s="3"/>
      <c r="EZU39" s="3"/>
      <c r="EZV39" s="3"/>
      <c r="EZW39" s="3"/>
      <c r="EZX39" s="3"/>
      <c r="EZY39" s="3"/>
      <c r="EZZ39" s="3"/>
      <c r="FAA39" s="3"/>
      <c r="FAB39" s="3"/>
      <c r="FAC39" s="3"/>
      <c r="FAD39" s="3"/>
      <c r="FAE39" s="3"/>
      <c r="FAF39" s="3"/>
      <c r="FAG39" s="3"/>
      <c r="FAH39" s="3"/>
      <c r="FAI39" s="3"/>
      <c r="FAJ39" s="3"/>
      <c r="FAK39" s="3"/>
      <c r="FAL39" s="3"/>
      <c r="FAM39" s="3"/>
      <c r="FAN39" s="3"/>
      <c r="FAO39" s="3"/>
      <c r="FAP39" s="3"/>
      <c r="FAQ39" s="3"/>
      <c r="FAR39" s="3"/>
      <c r="FAS39" s="3"/>
      <c r="FAT39" s="3"/>
      <c r="FAU39" s="3"/>
      <c r="FAV39" s="3"/>
      <c r="FAW39" s="3"/>
      <c r="FAX39" s="3"/>
      <c r="FAY39" s="3"/>
      <c r="FAZ39" s="3"/>
      <c r="FBA39" s="3"/>
      <c r="FBB39" s="3"/>
      <c r="FBC39" s="3"/>
      <c r="FBD39" s="3"/>
      <c r="FBE39" s="3"/>
      <c r="FBF39" s="3"/>
      <c r="FBG39" s="3"/>
      <c r="FBH39" s="3"/>
      <c r="FBI39" s="3"/>
      <c r="FBJ39" s="3"/>
      <c r="FBK39" s="3"/>
      <c r="FBL39" s="3"/>
      <c r="FBM39" s="3"/>
      <c r="FBN39" s="3"/>
      <c r="FBO39" s="3"/>
      <c r="FBP39" s="3"/>
      <c r="FBQ39" s="3"/>
      <c r="FBR39" s="3"/>
      <c r="FBS39" s="3"/>
      <c r="FBT39" s="3"/>
      <c r="FBU39" s="3"/>
      <c r="FBV39" s="3"/>
      <c r="FBW39" s="3"/>
      <c r="FBX39" s="3"/>
      <c r="FBY39" s="3"/>
      <c r="FBZ39" s="3"/>
      <c r="FCA39" s="3"/>
      <c r="FCB39" s="3"/>
      <c r="FCC39" s="3"/>
      <c r="FCD39" s="3"/>
      <c r="FCE39" s="3"/>
      <c r="FCF39" s="3"/>
      <c r="FCG39" s="3"/>
      <c r="FCH39" s="3"/>
      <c r="FCI39" s="3"/>
      <c r="FCJ39" s="3"/>
      <c r="FCK39" s="3"/>
      <c r="FCL39" s="3"/>
      <c r="FCM39" s="3"/>
      <c r="FCN39" s="3"/>
      <c r="FCO39" s="3"/>
      <c r="FCP39" s="3"/>
      <c r="FCQ39" s="3"/>
      <c r="FCR39" s="3"/>
      <c r="FCS39" s="3"/>
      <c r="FCT39" s="3"/>
      <c r="FCU39" s="3"/>
      <c r="FCV39" s="3"/>
      <c r="FCW39" s="3"/>
      <c r="FCX39" s="3"/>
      <c r="FCY39" s="3"/>
      <c r="FCZ39" s="3"/>
      <c r="FDA39" s="3"/>
      <c r="FDB39" s="3"/>
      <c r="FDC39" s="3"/>
      <c r="FDD39" s="3"/>
      <c r="FDE39" s="3"/>
      <c r="FDF39" s="3"/>
      <c r="FDG39" s="3"/>
      <c r="FDH39" s="3"/>
      <c r="FDI39" s="3"/>
      <c r="FDJ39" s="3"/>
      <c r="FDK39" s="3"/>
      <c r="FDL39" s="3"/>
      <c r="FDM39" s="3"/>
      <c r="FDN39" s="3"/>
      <c r="FDO39" s="3"/>
      <c r="FDP39" s="3"/>
      <c r="FDQ39" s="3"/>
      <c r="FDR39" s="3"/>
      <c r="FDS39" s="3"/>
      <c r="FDT39" s="3"/>
      <c r="FDU39" s="3"/>
      <c r="FDV39" s="3"/>
      <c r="FDW39" s="3"/>
      <c r="FDX39" s="3"/>
      <c r="FDY39" s="3"/>
      <c r="FDZ39" s="3"/>
      <c r="FEA39" s="3"/>
      <c r="FEB39" s="3"/>
      <c r="FEC39" s="3"/>
      <c r="FED39" s="3"/>
      <c r="FEE39" s="3"/>
      <c r="FEF39" s="3"/>
      <c r="FEG39" s="3"/>
      <c r="FEH39" s="3"/>
      <c r="FEI39" s="3"/>
      <c r="FEJ39" s="3"/>
      <c r="FEK39" s="3"/>
      <c r="FEL39" s="3"/>
      <c r="FEM39" s="3"/>
      <c r="FEN39" s="3"/>
      <c r="FEO39" s="3"/>
      <c r="FEP39" s="3"/>
      <c r="FEQ39" s="3"/>
      <c r="FER39" s="3"/>
      <c r="FES39" s="3"/>
      <c r="FET39" s="3"/>
      <c r="FEU39" s="3"/>
      <c r="FEV39" s="3"/>
      <c r="FEW39" s="3"/>
      <c r="FEX39" s="3"/>
      <c r="FEY39" s="3"/>
      <c r="FEZ39" s="3"/>
      <c r="FFA39" s="3"/>
      <c r="FFB39" s="3"/>
      <c r="FFC39" s="3"/>
      <c r="FFD39" s="3"/>
      <c r="FFE39" s="3"/>
      <c r="FFF39" s="3"/>
      <c r="FFG39" s="3"/>
      <c r="FFH39" s="3"/>
      <c r="FFI39" s="3"/>
      <c r="FFJ39" s="3"/>
      <c r="FFK39" s="3"/>
      <c r="FFL39" s="3"/>
      <c r="FFM39" s="3"/>
      <c r="FFN39" s="3"/>
      <c r="FFO39" s="3"/>
      <c r="FFP39" s="3"/>
      <c r="FFQ39" s="3"/>
      <c r="FFR39" s="3"/>
      <c r="FFS39" s="3"/>
      <c r="FFT39" s="3"/>
      <c r="FFU39" s="3"/>
      <c r="FFV39" s="3"/>
      <c r="FFW39" s="3"/>
      <c r="FFX39" s="3"/>
      <c r="FFY39" s="3"/>
      <c r="FFZ39" s="3"/>
      <c r="FGA39" s="3"/>
      <c r="FGB39" s="3"/>
      <c r="FGC39" s="3"/>
      <c r="FGD39" s="3"/>
      <c r="FGE39" s="3"/>
      <c r="FGF39" s="3"/>
      <c r="FGG39" s="3"/>
      <c r="FGH39" s="3"/>
      <c r="FGI39" s="3"/>
      <c r="FGJ39" s="3"/>
      <c r="FGK39" s="3"/>
      <c r="FGL39" s="3"/>
      <c r="FGM39" s="3"/>
      <c r="FGN39" s="3"/>
      <c r="FGO39" s="3"/>
      <c r="FGP39" s="3"/>
      <c r="FGQ39" s="3"/>
      <c r="FGR39" s="3"/>
      <c r="FGS39" s="3"/>
      <c r="FGT39" s="3"/>
      <c r="FGU39" s="3"/>
      <c r="FGV39" s="3"/>
      <c r="FGW39" s="3"/>
      <c r="FGX39" s="3"/>
      <c r="FGY39" s="3"/>
      <c r="FGZ39" s="3"/>
      <c r="FHA39" s="3"/>
      <c r="FHB39" s="3"/>
      <c r="FHC39" s="3"/>
      <c r="FHD39" s="3"/>
      <c r="FHE39" s="3"/>
      <c r="FHF39" s="3"/>
      <c r="FHG39" s="3"/>
      <c r="FHH39" s="3"/>
      <c r="FHI39" s="3"/>
      <c r="FHJ39" s="3"/>
      <c r="FHK39" s="3"/>
      <c r="FHL39" s="3"/>
      <c r="FHM39" s="3"/>
      <c r="FHN39" s="3"/>
      <c r="FHO39" s="3"/>
      <c r="FHP39" s="3"/>
      <c r="FHQ39" s="3"/>
      <c r="FHR39" s="3"/>
      <c r="FHS39" s="3"/>
      <c r="FHT39" s="3"/>
      <c r="FHU39" s="3"/>
      <c r="FHV39" s="3"/>
      <c r="FHW39" s="3"/>
      <c r="FHX39" s="3"/>
      <c r="FHY39" s="3"/>
      <c r="FHZ39" s="3"/>
      <c r="FIA39" s="3"/>
      <c r="FIB39" s="3"/>
      <c r="FIC39" s="3"/>
      <c r="FID39" s="3"/>
      <c r="FIE39" s="3"/>
      <c r="FIF39" s="3"/>
      <c r="FIG39" s="3"/>
      <c r="FIH39" s="3"/>
      <c r="FII39" s="3"/>
      <c r="FIJ39" s="3"/>
      <c r="FIK39" s="3"/>
      <c r="FIL39" s="3"/>
      <c r="FIM39" s="3"/>
      <c r="FIN39" s="3"/>
      <c r="FIO39" s="3"/>
      <c r="FIP39" s="3"/>
      <c r="FIQ39" s="3"/>
      <c r="FIR39" s="3"/>
      <c r="FIS39" s="3"/>
      <c r="FIT39" s="3"/>
      <c r="FIU39" s="3"/>
      <c r="FIV39" s="3"/>
      <c r="FIW39" s="3"/>
      <c r="FIX39" s="3"/>
      <c r="FIY39" s="3"/>
      <c r="FIZ39" s="3"/>
      <c r="FJA39" s="3"/>
      <c r="FJB39" s="3"/>
      <c r="FJC39" s="3"/>
      <c r="FJD39" s="3"/>
      <c r="FJE39" s="3"/>
      <c r="FJF39" s="3"/>
      <c r="FJG39" s="3"/>
      <c r="FJH39" s="3"/>
      <c r="FJI39" s="3"/>
      <c r="FJJ39" s="3"/>
      <c r="FJK39" s="3"/>
      <c r="FJL39" s="3"/>
      <c r="FJM39" s="3"/>
      <c r="FJN39" s="3"/>
      <c r="FJO39" s="3"/>
      <c r="FJP39" s="3"/>
      <c r="FJQ39" s="3"/>
      <c r="FJR39" s="3"/>
      <c r="FJS39" s="3"/>
      <c r="FJT39" s="3"/>
      <c r="FJU39" s="3"/>
      <c r="FJV39" s="3"/>
      <c r="FJW39" s="3"/>
      <c r="FJX39" s="3"/>
      <c r="FJY39" s="3"/>
      <c r="FJZ39" s="3"/>
      <c r="FKA39" s="3"/>
      <c r="FKB39" s="3"/>
      <c r="FKC39" s="3"/>
      <c r="FKD39" s="3"/>
      <c r="FKE39" s="3"/>
      <c r="FKF39" s="3"/>
      <c r="FKG39" s="3"/>
      <c r="FKH39" s="3"/>
      <c r="FKI39" s="3"/>
      <c r="FKJ39" s="3"/>
      <c r="FKK39" s="3"/>
      <c r="FKL39" s="3"/>
      <c r="FKM39" s="3"/>
      <c r="FKN39" s="3"/>
      <c r="FKO39" s="3"/>
      <c r="FKP39" s="3"/>
      <c r="FKQ39" s="3"/>
      <c r="FKR39" s="3"/>
      <c r="FKS39" s="3"/>
      <c r="FKT39" s="3"/>
      <c r="FKU39" s="3"/>
      <c r="FKV39" s="3"/>
      <c r="FKW39" s="3"/>
      <c r="FKX39" s="3"/>
      <c r="FKY39" s="3"/>
      <c r="FKZ39" s="3"/>
      <c r="FLA39" s="3"/>
      <c r="FLB39" s="3"/>
      <c r="FLC39" s="3"/>
      <c r="FLD39" s="3"/>
      <c r="FLE39" s="3"/>
      <c r="FLF39" s="3"/>
      <c r="FLG39" s="3"/>
      <c r="FLH39" s="3"/>
      <c r="FLI39" s="3"/>
      <c r="FLJ39" s="3"/>
      <c r="FLK39" s="3"/>
      <c r="FLL39" s="3"/>
      <c r="FLM39" s="3"/>
      <c r="FLN39" s="3"/>
      <c r="FLO39" s="3"/>
      <c r="FLP39" s="3"/>
      <c r="FLQ39" s="3"/>
      <c r="FLR39" s="3"/>
      <c r="FLS39" s="3"/>
      <c r="FLT39" s="3"/>
      <c r="FLU39" s="3"/>
      <c r="FLV39" s="3"/>
      <c r="FLW39" s="3"/>
      <c r="FLX39" s="3"/>
      <c r="FLY39" s="3"/>
      <c r="FLZ39" s="3"/>
      <c r="FMA39" s="3"/>
      <c r="FMB39" s="3"/>
      <c r="FMC39" s="3"/>
      <c r="FMD39" s="3"/>
      <c r="FME39" s="3"/>
      <c r="FMF39" s="3"/>
      <c r="FMG39" s="3"/>
      <c r="FMH39" s="3"/>
      <c r="FMI39" s="3"/>
      <c r="FMJ39" s="3"/>
      <c r="FMK39" s="3"/>
      <c r="FML39" s="3"/>
      <c r="FMM39" s="3"/>
      <c r="FMN39" s="3"/>
      <c r="FMO39" s="3"/>
      <c r="FMP39" s="3"/>
      <c r="FMQ39" s="3"/>
      <c r="FMR39" s="3"/>
      <c r="FMS39" s="3"/>
      <c r="FMT39" s="3"/>
      <c r="FMU39" s="3"/>
      <c r="FMV39" s="3"/>
      <c r="FMW39" s="3"/>
      <c r="FMX39" s="3"/>
      <c r="FMY39" s="3"/>
      <c r="FMZ39" s="3"/>
      <c r="FNA39" s="3"/>
      <c r="FNB39" s="3"/>
      <c r="FNC39" s="3"/>
      <c r="FND39" s="3"/>
      <c r="FNE39" s="3"/>
      <c r="FNF39" s="3"/>
      <c r="FNG39" s="3"/>
      <c r="FNH39" s="3"/>
      <c r="FNI39" s="3"/>
      <c r="FNJ39" s="3"/>
      <c r="FNK39" s="3"/>
      <c r="FNL39" s="3"/>
      <c r="FNM39" s="3"/>
      <c r="FNN39" s="3"/>
      <c r="FNO39" s="3"/>
      <c r="FNP39" s="3"/>
      <c r="FNQ39" s="3"/>
      <c r="FNR39" s="3"/>
      <c r="FNS39" s="3"/>
      <c r="FNT39" s="3"/>
      <c r="FNU39" s="3"/>
      <c r="FNV39" s="3"/>
      <c r="FNW39" s="3"/>
      <c r="FNX39" s="3"/>
      <c r="FNY39" s="3"/>
      <c r="FNZ39" s="3"/>
      <c r="FOA39" s="3"/>
      <c r="FOB39" s="3"/>
      <c r="FOC39" s="3"/>
      <c r="FOD39" s="3"/>
      <c r="FOE39" s="3"/>
      <c r="FOF39" s="3"/>
      <c r="FOG39" s="3"/>
      <c r="FOH39" s="3"/>
      <c r="FOI39" s="3"/>
      <c r="FOJ39" s="3"/>
      <c r="FOK39" s="3"/>
      <c r="FOL39" s="3"/>
      <c r="FOM39" s="3"/>
      <c r="FON39" s="3"/>
      <c r="FOO39" s="3"/>
      <c r="FOP39" s="3"/>
      <c r="FOQ39" s="3"/>
      <c r="FOR39" s="3"/>
      <c r="FOS39" s="3"/>
      <c r="FOT39" s="3"/>
      <c r="FOU39" s="3"/>
      <c r="FOV39" s="3"/>
      <c r="FOW39" s="3"/>
      <c r="FOX39" s="3"/>
      <c r="FOY39" s="3"/>
      <c r="FOZ39" s="3"/>
      <c r="FPA39" s="3"/>
      <c r="FPB39" s="3"/>
      <c r="FPC39" s="3"/>
      <c r="FPD39" s="3"/>
      <c r="FPE39" s="3"/>
      <c r="FPF39" s="3"/>
      <c r="FPG39" s="3"/>
      <c r="FPH39" s="3"/>
      <c r="FPI39" s="3"/>
      <c r="FPJ39" s="3"/>
      <c r="FPK39" s="3"/>
      <c r="FPL39" s="3"/>
      <c r="FPM39" s="3"/>
      <c r="FPN39" s="3"/>
      <c r="FPO39" s="3"/>
      <c r="FPP39" s="3"/>
      <c r="FPQ39" s="3"/>
      <c r="FPR39" s="3"/>
      <c r="FPS39" s="3"/>
      <c r="FPT39" s="3"/>
      <c r="FPU39" s="3"/>
      <c r="FPV39" s="3"/>
      <c r="FPW39" s="3"/>
      <c r="FPX39" s="3"/>
      <c r="FPY39" s="3"/>
      <c r="FPZ39" s="3"/>
      <c r="FQA39" s="3"/>
      <c r="FQB39" s="3"/>
      <c r="FQC39" s="3"/>
      <c r="FQD39" s="3"/>
      <c r="FQE39" s="3"/>
      <c r="FQF39" s="3"/>
      <c r="FQG39" s="3"/>
      <c r="FQH39" s="3"/>
      <c r="FQI39" s="3"/>
      <c r="FQJ39" s="3"/>
      <c r="FQK39" s="3"/>
      <c r="FQL39" s="3"/>
      <c r="FQM39" s="3"/>
      <c r="FQN39" s="3"/>
      <c r="FQO39" s="3"/>
      <c r="FQP39" s="3"/>
      <c r="FQQ39" s="3"/>
      <c r="FQR39" s="3"/>
      <c r="FQS39" s="3"/>
      <c r="FQT39" s="3"/>
      <c r="FQU39" s="3"/>
      <c r="FQV39" s="3"/>
      <c r="FQW39" s="3"/>
      <c r="FQX39" s="3"/>
      <c r="FQY39" s="3"/>
      <c r="FQZ39" s="3"/>
      <c r="FRA39" s="3"/>
      <c r="FRB39" s="3"/>
      <c r="FRC39" s="3"/>
      <c r="FRD39" s="3"/>
      <c r="FRE39" s="3"/>
      <c r="FRF39" s="3"/>
      <c r="FRG39" s="3"/>
      <c r="FRH39" s="3"/>
      <c r="FRI39" s="3"/>
      <c r="FRJ39" s="3"/>
      <c r="FRK39" s="3"/>
      <c r="FRL39" s="3"/>
      <c r="FRM39" s="3"/>
      <c r="FRN39" s="3"/>
      <c r="FRO39" s="3"/>
      <c r="FRP39" s="3"/>
      <c r="FRQ39" s="3"/>
      <c r="FRR39" s="3"/>
      <c r="FRS39" s="3"/>
      <c r="FRT39" s="3"/>
      <c r="FRU39" s="3"/>
      <c r="FRV39" s="3"/>
      <c r="FRW39" s="3"/>
      <c r="FRX39" s="3"/>
      <c r="FRY39" s="3"/>
      <c r="FRZ39" s="3"/>
      <c r="FSA39" s="3"/>
      <c r="FSB39" s="3"/>
      <c r="FSC39" s="3"/>
      <c r="FSD39" s="3"/>
      <c r="FSE39" s="3"/>
      <c r="FSF39" s="3"/>
      <c r="FSG39" s="3"/>
      <c r="FSH39" s="3"/>
      <c r="FSI39" s="3"/>
      <c r="FSJ39" s="3"/>
      <c r="FSK39" s="3"/>
      <c r="FSL39" s="3"/>
      <c r="FSM39" s="3"/>
      <c r="FSN39" s="3"/>
      <c r="FSO39" s="3"/>
      <c r="FSP39" s="3"/>
      <c r="FSQ39" s="3"/>
      <c r="FSR39" s="3"/>
      <c r="FSS39" s="3"/>
      <c r="FST39" s="3"/>
      <c r="FSU39" s="3"/>
      <c r="FSV39" s="3"/>
      <c r="FSW39" s="3"/>
      <c r="FSX39" s="3"/>
      <c r="FSY39" s="3"/>
      <c r="FSZ39" s="3"/>
      <c r="FTA39" s="3"/>
      <c r="FTB39" s="3"/>
      <c r="FTC39" s="3"/>
      <c r="FTD39" s="3"/>
      <c r="FTE39" s="3"/>
      <c r="FTF39" s="3"/>
      <c r="FTG39" s="3"/>
      <c r="FTH39" s="3"/>
      <c r="FTI39" s="3"/>
      <c r="FTJ39" s="3"/>
      <c r="FTK39" s="3"/>
      <c r="FTL39" s="3"/>
      <c r="FTM39" s="3"/>
      <c r="FTN39" s="3"/>
      <c r="FTO39" s="3"/>
      <c r="FTP39" s="3"/>
      <c r="FTQ39" s="3"/>
      <c r="FTR39" s="3"/>
      <c r="FTS39" s="3"/>
      <c r="FTT39" s="3"/>
      <c r="FTU39" s="3"/>
      <c r="FTV39" s="3"/>
      <c r="FTW39" s="3"/>
      <c r="FTX39" s="3"/>
      <c r="FTY39" s="3"/>
      <c r="FTZ39" s="3"/>
      <c r="FUA39" s="3"/>
      <c r="FUB39" s="3"/>
      <c r="FUC39" s="3"/>
      <c r="FUD39" s="3"/>
      <c r="FUE39" s="3"/>
      <c r="FUF39" s="3"/>
      <c r="FUG39" s="3"/>
      <c r="FUH39" s="3"/>
      <c r="FUI39" s="3"/>
      <c r="FUJ39" s="3"/>
      <c r="FUK39" s="3"/>
      <c r="FUL39" s="3"/>
      <c r="FUM39" s="3"/>
      <c r="FUN39" s="3"/>
      <c r="FUO39" s="3"/>
      <c r="FUP39" s="3"/>
      <c r="FUQ39" s="3"/>
      <c r="FUR39" s="3"/>
      <c r="FUS39" s="3"/>
      <c r="FUT39" s="3"/>
      <c r="FUU39" s="3"/>
      <c r="FUV39" s="3"/>
      <c r="FUW39" s="3"/>
      <c r="FUX39" s="3"/>
      <c r="FUY39" s="3"/>
      <c r="FUZ39" s="3"/>
      <c r="FVA39" s="3"/>
      <c r="FVB39" s="3"/>
      <c r="FVC39" s="3"/>
      <c r="FVD39" s="3"/>
      <c r="FVE39" s="3"/>
      <c r="FVF39" s="3"/>
      <c r="FVG39" s="3"/>
      <c r="FVH39" s="3"/>
      <c r="FVI39" s="3"/>
      <c r="FVJ39" s="3"/>
      <c r="FVK39" s="3"/>
      <c r="FVL39" s="3"/>
      <c r="FVM39" s="3"/>
      <c r="FVN39" s="3"/>
      <c r="FVO39" s="3"/>
      <c r="FVP39" s="3"/>
      <c r="FVQ39" s="3"/>
      <c r="FVR39" s="3"/>
      <c r="FVS39" s="3"/>
      <c r="FVT39" s="3"/>
      <c r="FVU39" s="3"/>
      <c r="FVV39" s="3"/>
      <c r="FVW39" s="3"/>
      <c r="FVX39" s="3"/>
      <c r="FVY39" s="3"/>
      <c r="FVZ39" s="3"/>
      <c r="FWA39" s="3"/>
      <c r="FWB39" s="3"/>
      <c r="FWC39" s="3"/>
      <c r="FWD39" s="3"/>
      <c r="FWE39" s="3"/>
      <c r="FWF39" s="3"/>
      <c r="FWG39" s="3"/>
      <c r="FWH39" s="3"/>
      <c r="FWI39" s="3"/>
      <c r="FWJ39" s="3"/>
      <c r="FWK39" s="3"/>
      <c r="FWL39" s="3"/>
      <c r="FWM39" s="3"/>
      <c r="FWN39" s="3"/>
      <c r="FWO39" s="3"/>
      <c r="FWP39" s="3"/>
      <c r="FWQ39" s="3"/>
      <c r="FWR39" s="3"/>
      <c r="FWS39" s="3"/>
      <c r="FWT39" s="3"/>
      <c r="FWU39" s="3"/>
      <c r="FWV39" s="3"/>
      <c r="FWW39" s="3"/>
      <c r="FWX39" s="3"/>
      <c r="FWY39" s="3"/>
      <c r="FWZ39" s="3"/>
      <c r="FXA39" s="3"/>
      <c r="FXB39" s="3"/>
      <c r="FXC39" s="3"/>
      <c r="FXD39" s="3"/>
      <c r="FXE39" s="3"/>
      <c r="FXF39" s="3"/>
      <c r="FXG39" s="3"/>
      <c r="FXH39" s="3"/>
      <c r="FXI39" s="3"/>
      <c r="FXJ39" s="3"/>
      <c r="FXK39" s="3"/>
      <c r="FXL39" s="3"/>
      <c r="FXM39" s="3"/>
      <c r="FXN39" s="3"/>
      <c r="FXO39" s="3"/>
      <c r="FXP39" s="3"/>
      <c r="FXQ39" s="3"/>
      <c r="FXR39" s="3"/>
      <c r="FXS39" s="3"/>
      <c r="FXT39" s="3"/>
      <c r="FXU39" s="3"/>
      <c r="FXV39" s="3"/>
      <c r="FXW39" s="3"/>
      <c r="FXX39" s="3"/>
      <c r="FXY39" s="3"/>
      <c r="FXZ39" s="3"/>
      <c r="FYA39" s="3"/>
      <c r="FYB39" s="3"/>
      <c r="FYC39" s="3"/>
      <c r="FYD39" s="3"/>
      <c r="FYE39" s="3"/>
      <c r="FYF39" s="3"/>
      <c r="FYG39" s="3"/>
      <c r="FYH39" s="3"/>
      <c r="FYI39" s="3"/>
      <c r="FYJ39" s="3"/>
      <c r="FYK39" s="3"/>
      <c r="FYL39" s="3"/>
      <c r="FYM39" s="3"/>
      <c r="FYN39" s="3"/>
      <c r="FYO39" s="3"/>
      <c r="FYP39" s="3"/>
      <c r="FYQ39" s="3"/>
      <c r="FYR39" s="3"/>
      <c r="FYS39" s="3"/>
      <c r="FYT39" s="3"/>
      <c r="FYU39" s="3"/>
      <c r="FYV39" s="3"/>
      <c r="FYW39" s="3"/>
      <c r="FYX39" s="3"/>
      <c r="FYY39" s="3"/>
      <c r="FYZ39" s="3"/>
      <c r="FZA39" s="3"/>
      <c r="FZB39" s="3"/>
      <c r="FZC39" s="3"/>
      <c r="FZD39" s="3"/>
      <c r="FZE39" s="3"/>
      <c r="FZF39" s="3"/>
      <c r="FZG39" s="3"/>
      <c r="FZH39" s="3"/>
      <c r="FZI39" s="3"/>
      <c r="FZJ39" s="3"/>
      <c r="FZK39" s="3"/>
      <c r="FZL39" s="3"/>
      <c r="FZM39" s="3"/>
      <c r="FZN39" s="3"/>
      <c r="FZO39" s="3"/>
      <c r="FZP39" s="3"/>
      <c r="FZQ39" s="3"/>
      <c r="FZR39" s="3"/>
      <c r="FZS39" s="3"/>
      <c r="FZT39" s="3"/>
      <c r="FZU39" s="3"/>
      <c r="FZV39" s="3"/>
      <c r="FZW39" s="3"/>
      <c r="FZX39" s="3"/>
      <c r="FZY39" s="3"/>
      <c r="FZZ39" s="3"/>
      <c r="GAA39" s="3"/>
      <c r="GAB39" s="3"/>
      <c r="GAC39" s="3"/>
      <c r="GAD39" s="3"/>
      <c r="GAE39" s="3"/>
      <c r="GAF39" s="3"/>
      <c r="GAG39" s="3"/>
      <c r="GAH39" s="3"/>
      <c r="GAI39" s="3"/>
      <c r="GAJ39" s="3"/>
      <c r="GAK39" s="3"/>
      <c r="GAL39" s="3"/>
      <c r="GAM39" s="3"/>
      <c r="GAN39" s="3"/>
      <c r="GAO39" s="3"/>
      <c r="GAP39" s="3"/>
      <c r="GAQ39" s="3"/>
      <c r="GAR39" s="3"/>
      <c r="GAS39" s="3"/>
      <c r="GAT39" s="3"/>
      <c r="GAU39" s="3"/>
      <c r="GAV39" s="3"/>
      <c r="GAW39" s="3"/>
      <c r="GAX39" s="3"/>
      <c r="GAY39" s="3"/>
      <c r="GAZ39" s="3"/>
      <c r="GBA39" s="3"/>
      <c r="GBB39" s="3"/>
      <c r="GBC39" s="3"/>
      <c r="GBD39" s="3"/>
      <c r="GBE39" s="3"/>
      <c r="GBF39" s="3"/>
      <c r="GBG39" s="3"/>
      <c r="GBH39" s="3"/>
      <c r="GBI39" s="3"/>
      <c r="GBJ39" s="3"/>
      <c r="GBK39" s="3"/>
      <c r="GBL39" s="3"/>
      <c r="GBM39" s="3"/>
      <c r="GBN39" s="3"/>
      <c r="GBO39" s="3"/>
      <c r="GBP39" s="3"/>
      <c r="GBQ39" s="3"/>
      <c r="GBR39" s="3"/>
      <c r="GBS39" s="3"/>
      <c r="GBT39" s="3"/>
      <c r="GBU39" s="3"/>
      <c r="GBV39" s="3"/>
      <c r="GBW39" s="3"/>
      <c r="GBX39" s="3"/>
      <c r="GBY39" s="3"/>
      <c r="GBZ39" s="3"/>
      <c r="GCA39" s="3"/>
      <c r="GCB39" s="3"/>
      <c r="GCC39" s="3"/>
      <c r="GCD39" s="3"/>
      <c r="GCE39" s="3"/>
      <c r="GCF39" s="3"/>
      <c r="GCG39" s="3"/>
      <c r="GCH39" s="3"/>
      <c r="GCI39" s="3"/>
      <c r="GCJ39" s="3"/>
      <c r="GCK39" s="3"/>
      <c r="GCL39" s="3"/>
      <c r="GCM39" s="3"/>
      <c r="GCN39" s="3"/>
      <c r="GCO39" s="3"/>
      <c r="GCP39" s="3"/>
      <c r="GCQ39" s="3"/>
      <c r="GCR39" s="3"/>
      <c r="GCS39" s="3"/>
      <c r="GCT39" s="3"/>
      <c r="GCU39" s="3"/>
      <c r="GCV39" s="3"/>
      <c r="GCW39" s="3"/>
      <c r="GCX39" s="3"/>
      <c r="GCY39" s="3"/>
      <c r="GCZ39" s="3"/>
      <c r="GDA39" s="3"/>
      <c r="GDB39" s="3"/>
      <c r="GDC39" s="3"/>
      <c r="GDD39" s="3"/>
      <c r="GDE39" s="3"/>
      <c r="GDF39" s="3"/>
      <c r="GDG39" s="3"/>
      <c r="GDH39" s="3"/>
      <c r="GDI39" s="3"/>
      <c r="GDJ39" s="3"/>
      <c r="GDK39" s="3"/>
      <c r="GDL39" s="3"/>
      <c r="GDM39" s="3"/>
      <c r="GDN39" s="3"/>
      <c r="GDO39" s="3"/>
      <c r="GDP39" s="3"/>
      <c r="GDQ39" s="3"/>
      <c r="GDR39" s="3"/>
      <c r="GDS39" s="3"/>
      <c r="GDT39" s="3"/>
      <c r="GDU39" s="3"/>
      <c r="GDV39" s="3"/>
      <c r="GDW39" s="3"/>
      <c r="GDX39" s="3"/>
      <c r="GDY39" s="3"/>
      <c r="GDZ39" s="3"/>
      <c r="GEA39" s="3"/>
      <c r="GEB39" s="3"/>
      <c r="GEC39" s="3"/>
      <c r="GED39" s="3"/>
      <c r="GEE39" s="3"/>
      <c r="GEF39" s="3"/>
      <c r="GEG39" s="3"/>
      <c r="GEH39" s="3"/>
      <c r="GEI39" s="3"/>
      <c r="GEJ39" s="3"/>
      <c r="GEK39" s="3"/>
      <c r="GEL39" s="3"/>
      <c r="GEM39" s="3"/>
      <c r="GEN39" s="3"/>
      <c r="GEO39" s="3"/>
      <c r="GEP39" s="3"/>
      <c r="GEQ39" s="3"/>
      <c r="GER39" s="3"/>
      <c r="GES39" s="3"/>
      <c r="GET39" s="3"/>
      <c r="GEU39" s="3"/>
      <c r="GEV39" s="3"/>
      <c r="GEW39" s="3"/>
      <c r="GEX39" s="3"/>
      <c r="GEY39" s="3"/>
      <c r="GEZ39" s="3"/>
      <c r="GFA39" s="3"/>
      <c r="GFB39" s="3"/>
      <c r="GFC39" s="3"/>
      <c r="GFD39" s="3"/>
      <c r="GFE39" s="3"/>
      <c r="GFF39" s="3"/>
      <c r="GFG39" s="3"/>
      <c r="GFH39" s="3"/>
      <c r="GFI39" s="3"/>
      <c r="GFJ39" s="3"/>
      <c r="GFK39" s="3"/>
      <c r="GFL39" s="3"/>
      <c r="GFM39" s="3"/>
      <c r="GFN39" s="3"/>
      <c r="GFO39" s="3"/>
      <c r="GFP39" s="3"/>
      <c r="GFQ39" s="3"/>
      <c r="GFR39" s="3"/>
      <c r="GFS39" s="3"/>
      <c r="GFT39" s="3"/>
      <c r="GFU39" s="3"/>
      <c r="GFV39" s="3"/>
      <c r="GFW39" s="3"/>
      <c r="GFX39" s="3"/>
      <c r="GFY39" s="3"/>
      <c r="GFZ39" s="3"/>
      <c r="GGA39" s="3"/>
      <c r="GGB39" s="3"/>
      <c r="GGC39" s="3"/>
      <c r="GGD39" s="3"/>
      <c r="GGE39" s="3"/>
      <c r="GGF39" s="3"/>
      <c r="GGG39" s="3"/>
      <c r="GGH39" s="3"/>
      <c r="GGI39" s="3"/>
      <c r="GGJ39" s="3"/>
      <c r="GGK39" s="3"/>
      <c r="GGL39" s="3"/>
      <c r="GGM39" s="3"/>
      <c r="GGN39" s="3"/>
      <c r="GGO39" s="3"/>
      <c r="GGP39" s="3"/>
      <c r="GGQ39" s="3"/>
      <c r="GGR39" s="3"/>
      <c r="GGS39" s="3"/>
      <c r="GGT39" s="3"/>
      <c r="GGU39" s="3"/>
      <c r="GGV39" s="3"/>
      <c r="GGW39" s="3"/>
      <c r="GGX39" s="3"/>
      <c r="GGY39" s="3"/>
      <c r="GGZ39" s="3"/>
      <c r="GHA39" s="3"/>
      <c r="GHB39" s="3"/>
      <c r="GHC39" s="3"/>
      <c r="GHD39" s="3"/>
      <c r="GHE39" s="3"/>
      <c r="GHF39" s="3"/>
      <c r="GHG39" s="3"/>
      <c r="GHH39" s="3"/>
      <c r="GHI39" s="3"/>
      <c r="GHJ39" s="3"/>
      <c r="GHK39" s="3"/>
      <c r="GHL39" s="3"/>
      <c r="GHM39" s="3"/>
      <c r="GHN39" s="3"/>
      <c r="GHO39" s="3"/>
      <c r="GHP39" s="3"/>
      <c r="GHQ39" s="3"/>
      <c r="GHR39" s="3"/>
      <c r="GHS39" s="3"/>
      <c r="GHT39" s="3"/>
      <c r="GHU39" s="3"/>
      <c r="GHV39" s="3"/>
      <c r="GHW39" s="3"/>
      <c r="GHX39" s="3"/>
      <c r="GHY39" s="3"/>
      <c r="GHZ39" s="3"/>
      <c r="GIA39" s="3"/>
      <c r="GIB39" s="3"/>
      <c r="GIC39" s="3"/>
      <c r="GID39" s="3"/>
      <c r="GIE39" s="3"/>
      <c r="GIF39" s="3"/>
      <c r="GIG39" s="3"/>
      <c r="GIH39" s="3"/>
      <c r="GII39" s="3"/>
      <c r="GIJ39" s="3"/>
      <c r="GIK39" s="3"/>
      <c r="GIL39" s="3"/>
      <c r="GIM39" s="3"/>
      <c r="GIN39" s="3"/>
      <c r="GIO39" s="3"/>
      <c r="GIP39" s="3"/>
      <c r="GIQ39" s="3"/>
      <c r="GIR39" s="3"/>
      <c r="GIS39" s="3"/>
      <c r="GIT39" s="3"/>
      <c r="GIU39" s="3"/>
      <c r="GIV39" s="3"/>
      <c r="GIW39" s="3"/>
      <c r="GIX39" s="3"/>
      <c r="GIY39" s="3"/>
      <c r="GIZ39" s="3"/>
      <c r="GJA39" s="3"/>
      <c r="GJB39" s="3"/>
      <c r="GJC39" s="3"/>
      <c r="GJD39" s="3"/>
      <c r="GJE39" s="3"/>
      <c r="GJF39" s="3"/>
      <c r="GJG39" s="3"/>
      <c r="GJH39" s="3"/>
      <c r="GJI39" s="3"/>
      <c r="GJJ39" s="3"/>
      <c r="GJK39" s="3"/>
      <c r="GJL39" s="3"/>
      <c r="GJM39" s="3"/>
      <c r="GJN39" s="3"/>
      <c r="GJO39" s="3"/>
      <c r="GJP39" s="3"/>
      <c r="GJQ39" s="3"/>
      <c r="GJR39" s="3"/>
      <c r="GJS39" s="3"/>
      <c r="GJT39" s="3"/>
      <c r="GJU39" s="3"/>
      <c r="GJV39" s="3"/>
      <c r="GJW39" s="3"/>
      <c r="GJX39" s="3"/>
      <c r="GJY39" s="3"/>
      <c r="GJZ39" s="3"/>
      <c r="GKA39" s="3"/>
      <c r="GKB39" s="3"/>
      <c r="GKC39" s="3"/>
      <c r="GKD39" s="3"/>
      <c r="GKE39" s="3"/>
      <c r="GKF39" s="3"/>
      <c r="GKG39" s="3"/>
      <c r="GKH39" s="3"/>
      <c r="GKI39" s="3"/>
      <c r="GKJ39" s="3"/>
      <c r="GKK39" s="3"/>
      <c r="GKL39" s="3"/>
      <c r="GKM39" s="3"/>
      <c r="GKN39" s="3"/>
      <c r="GKO39" s="3"/>
      <c r="GKP39" s="3"/>
      <c r="GKQ39" s="3"/>
      <c r="GKR39" s="3"/>
      <c r="GKS39" s="3"/>
      <c r="GKT39" s="3"/>
      <c r="GKU39" s="3"/>
      <c r="GKV39" s="3"/>
      <c r="GKW39" s="3"/>
      <c r="GKX39" s="3"/>
      <c r="GKY39" s="3"/>
      <c r="GKZ39" s="3"/>
      <c r="GLA39" s="3"/>
      <c r="GLB39" s="3"/>
      <c r="GLC39" s="3"/>
      <c r="GLD39" s="3"/>
      <c r="GLE39" s="3"/>
      <c r="GLF39" s="3"/>
      <c r="GLG39" s="3"/>
      <c r="GLH39" s="3"/>
      <c r="GLI39" s="3"/>
      <c r="GLJ39" s="3"/>
      <c r="GLK39" s="3"/>
      <c r="GLL39" s="3"/>
      <c r="GLM39" s="3"/>
      <c r="GLN39" s="3"/>
      <c r="GLO39" s="3"/>
      <c r="GLP39" s="3"/>
      <c r="GLQ39" s="3"/>
      <c r="GLR39" s="3"/>
      <c r="GLS39" s="3"/>
      <c r="GLT39" s="3"/>
      <c r="GLU39" s="3"/>
      <c r="GLV39" s="3"/>
      <c r="GLW39" s="3"/>
      <c r="GLX39" s="3"/>
      <c r="GLY39" s="3"/>
      <c r="GLZ39" s="3"/>
      <c r="GMA39" s="3"/>
      <c r="GMB39" s="3"/>
      <c r="GMC39" s="3"/>
      <c r="GMD39" s="3"/>
      <c r="GME39" s="3"/>
      <c r="GMF39" s="3"/>
      <c r="GMG39" s="3"/>
      <c r="GMH39" s="3"/>
      <c r="GMI39" s="3"/>
      <c r="GMJ39" s="3"/>
      <c r="GMK39" s="3"/>
      <c r="GML39" s="3"/>
      <c r="GMM39" s="3"/>
      <c r="GMN39" s="3"/>
      <c r="GMO39" s="3"/>
      <c r="GMP39" s="3"/>
      <c r="GMQ39" s="3"/>
      <c r="GMR39" s="3"/>
      <c r="GMS39" s="3"/>
      <c r="GMT39" s="3"/>
      <c r="GMU39" s="3"/>
      <c r="GMV39" s="3"/>
      <c r="GMW39" s="3"/>
      <c r="GMX39" s="3"/>
      <c r="GMY39" s="3"/>
      <c r="GMZ39" s="3"/>
      <c r="GNA39" s="3"/>
      <c r="GNB39" s="3"/>
      <c r="GNC39" s="3"/>
      <c r="GND39" s="3"/>
      <c r="GNE39" s="3"/>
      <c r="GNF39" s="3"/>
      <c r="GNG39" s="3"/>
      <c r="GNH39" s="3"/>
      <c r="GNI39" s="3"/>
      <c r="GNJ39" s="3"/>
      <c r="GNK39" s="3"/>
      <c r="GNL39" s="3"/>
      <c r="GNM39" s="3"/>
      <c r="GNN39" s="3"/>
      <c r="GNO39" s="3"/>
      <c r="GNP39" s="3"/>
      <c r="GNQ39" s="3"/>
      <c r="GNR39" s="3"/>
      <c r="GNS39" s="3"/>
      <c r="GNT39" s="3"/>
      <c r="GNU39" s="3"/>
      <c r="GNV39" s="3"/>
      <c r="GNW39" s="3"/>
      <c r="GNX39" s="3"/>
      <c r="GNY39" s="3"/>
      <c r="GNZ39" s="3"/>
      <c r="GOA39" s="3"/>
      <c r="GOB39" s="3"/>
      <c r="GOC39" s="3"/>
      <c r="GOD39" s="3"/>
      <c r="GOE39" s="3"/>
      <c r="GOF39" s="3"/>
      <c r="GOG39" s="3"/>
      <c r="GOH39" s="3"/>
      <c r="GOI39" s="3"/>
      <c r="GOJ39" s="3"/>
      <c r="GOK39" s="3"/>
      <c r="GOL39" s="3"/>
      <c r="GOM39" s="3"/>
      <c r="GON39" s="3"/>
      <c r="GOO39" s="3"/>
      <c r="GOP39" s="3"/>
      <c r="GOQ39" s="3"/>
      <c r="GOR39" s="3"/>
      <c r="GOS39" s="3"/>
      <c r="GOT39" s="3"/>
      <c r="GOU39" s="3"/>
      <c r="GOV39" s="3"/>
      <c r="GOW39" s="3"/>
      <c r="GOX39" s="3"/>
      <c r="GOY39" s="3"/>
      <c r="GOZ39" s="3"/>
      <c r="GPA39" s="3"/>
      <c r="GPB39" s="3"/>
      <c r="GPC39" s="3"/>
      <c r="GPD39" s="3"/>
      <c r="GPE39" s="3"/>
      <c r="GPF39" s="3"/>
      <c r="GPG39" s="3"/>
      <c r="GPH39" s="3"/>
      <c r="GPI39" s="3"/>
      <c r="GPJ39" s="3"/>
      <c r="GPK39" s="3"/>
      <c r="GPL39" s="3"/>
      <c r="GPM39" s="3"/>
      <c r="GPN39" s="3"/>
      <c r="GPO39" s="3"/>
      <c r="GPP39" s="3"/>
      <c r="GPQ39" s="3"/>
      <c r="GPR39" s="3"/>
      <c r="GPS39" s="3"/>
      <c r="GPT39" s="3"/>
      <c r="GPU39" s="3"/>
      <c r="GPV39" s="3"/>
      <c r="GPW39" s="3"/>
      <c r="GPX39" s="3"/>
      <c r="GPY39" s="3"/>
      <c r="GPZ39" s="3"/>
      <c r="GQA39" s="3"/>
      <c r="GQB39" s="3"/>
      <c r="GQC39" s="3"/>
      <c r="GQD39" s="3"/>
      <c r="GQE39" s="3"/>
      <c r="GQF39" s="3"/>
      <c r="GQG39" s="3"/>
      <c r="GQH39" s="3"/>
      <c r="GQI39" s="3"/>
      <c r="GQJ39" s="3"/>
      <c r="GQK39" s="3"/>
      <c r="GQL39" s="3"/>
      <c r="GQM39" s="3"/>
      <c r="GQN39" s="3"/>
      <c r="GQO39" s="3"/>
      <c r="GQP39" s="3"/>
      <c r="GQQ39" s="3"/>
      <c r="GQR39" s="3"/>
      <c r="GQS39" s="3"/>
      <c r="GQT39" s="3"/>
      <c r="GQU39" s="3"/>
      <c r="GQV39" s="3"/>
      <c r="GQW39" s="3"/>
      <c r="GQX39" s="3"/>
      <c r="GQY39" s="3"/>
      <c r="GQZ39" s="3"/>
      <c r="GRA39" s="3"/>
      <c r="GRB39" s="3"/>
      <c r="GRC39" s="3"/>
      <c r="GRD39" s="3"/>
      <c r="GRE39" s="3"/>
      <c r="GRF39" s="3"/>
      <c r="GRG39" s="3"/>
      <c r="GRH39" s="3"/>
      <c r="GRI39" s="3"/>
      <c r="GRJ39" s="3"/>
      <c r="GRK39" s="3"/>
      <c r="GRL39" s="3"/>
      <c r="GRM39" s="3"/>
      <c r="GRN39" s="3"/>
      <c r="GRO39" s="3"/>
      <c r="GRP39" s="3"/>
      <c r="GRQ39" s="3"/>
      <c r="GRR39" s="3"/>
      <c r="GRS39" s="3"/>
      <c r="GRT39" s="3"/>
      <c r="GRU39" s="3"/>
      <c r="GRV39" s="3"/>
      <c r="GRW39" s="3"/>
      <c r="GRX39" s="3"/>
      <c r="GRY39" s="3"/>
      <c r="GRZ39" s="3"/>
      <c r="GSA39" s="3"/>
      <c r="GSB39" s="3"/>
      <c r="GSC39" s="3"/>
      <c r="GSD39" s="3"/>
      <c r="GSE39" s="3"/>
      <c r="GSF39" s="3"/>
      <c r="GSG39" s="3"/>
      <c r="GSH39" s="3"/>
      <c r="GSI39" s="3"/>
      <c r="GSJ39" s="3"/>
      <c r="GSK39" s="3"/>
      <c r="GSL39" s="3"/>
      <c r="GSM39" s="3"/>
      <c r="GSN39" s="3"/>
      <c r="GSO39" s="3"/>
      <c r="GSP39" s="3"/>
      <c r="GSQ39" s="3"/>
      <c r="GSR39" s="3"/>
      <c r="GSS39" s="3"/>
      <c r="GST39" s="3"/>
      <c r="GSU39" s="3"/>
      <c r="GSV39" s="3"/>
      <c r="GSW39" s="3"/>
      <c r="GSX39" s="3"/>
      <c r="GSY39" s="3"/>
      <c r="GSZ39" s="3"/>
      <c r="GTA39" s="3"/>
      <c r="GTB39" s="3"/>
      <c r="GTC39" s="3"/>
      <c r="GTD39" s="3"/>
      <c r="GTE39" s="3"/>
      <c r="GTF39" s="3"/>
      <c r="GTG39" s="3"/>
      <c r="GTH39" s="3"/>
      <c r="GTI39" s="3"/>
      <c r="GTJ39" s="3"/>
      <c r="GTK39" s="3"/>
      <c r="GTL39" s="3"/>
      <c r="GTM39" s="3"/>
      <c r="GTN39" s="3"/>
      <c r="GTO39" s="3"/>
      <c r="GTP39" s="3"/>
      <c r="GTQ39" s="3"/>
      <c r="GTR39" s="3"/>
      <c r="GTS39" s="3"/>
      <c r="GTT39" s="3"/>
      <c r="GTU39" s="3"/>
      <c r="GTV39" s="3"/>
      <c r="GTW39" s="3"/>
      <c r="GTX39" s="3"/>
      <c r="GTY39" s="3"/>
      <c r="GTZ39" s="3"/>
      <c r="GUA39" s="3"/>
      <c r="GUB39" s="3"/>
      <c r="GUC39" s="3"/>
      <c r="GUD39" s="3"/>
      <c r="GUE39" s="3"/>
      <c r="GUF39" s="3"/>
      <c r="GUG39" s="3"/>
      <c r="GUH39" s="3"/>
      <c r="GUI39" s="3"/>
      <c r="GUJ39" s="3"/>
      <c r="GUK39" s="3"/>
      <c r="GUL39" s="3"/>
      <c r="GUM39" s="3"/>
      <c r="GUN39" s="3"/>
      <c r="GUO39" s="3"/>
      <c r="GUP39" s="3"/>
      <c r="GUQ39" s="3"/>
      <c r="GUR39" s="3"/>
      <c r="GUS39" s="3"/>
      <c r="GUT39" s="3"/>
      <c r="GUU39" s="3"/>
      <c r="GUV39" s="3"/>
      <c r="GUW39" s="3"/>
      <c r="GUX39" s="3"/>
      <c r="GUY39" s="3"/>
      <c r="GUZ39" s="3"/>
      <c r="GVA39" s="3"/>
      <c r="GVB39" s="3"/>
      <c r="GVC39" s="3"/>
      <c r="GVD39" s="3"/>
      <c r="GVE39" s="3"/>
      <c r="GVF39" s="3"/>
      <c r="GVG39" s="3"/>
      <c r="GVH39" s="3"/>
      <c r="GVI39" s="3"/>
      <c r="GVJ39" s="3"/>
      <c r="GVK39" s="3"/>
      <c r="GVL39" s="3"/>
      <c r="GVM39" s="3"/>
      <c r="GVN39" s="3"/>
      <c r="GVO39" s="3"/>
      <c r="GVP39" s="3"/>
      <c r="GVQ39" s="3"/>
      <c r="GVR39" s="3"/>
      <c r="GVS39" s="3"/>
      <c r="GVT39" s="3"/>
      <c r="GVU39" s="3"/>
      <c r="GVV39" s="3"/>
      <c r="GVW39" s="3"/>
      <c r="GVX39" s="3"/>
      <c r="GVY39" s="3"/>
      <c r="GVZ39" s="3"/>
      <c r="GWA39" s="3"/>
      <c r="GWB39" s="3"/>
      <c r="GWC39" s="3"/>
      <c r="GWD39" s="3"/>
      <c r="GWE39" s="3"/>
      <c r="GWF39" s="3"/>
      <c r="GWG39" s="3"/>
      <c r="GWH39" s="3"/>
      <c r="GWI39" s="3"/>
      <c r="GWJ39" s="3"/>
      <c r="GWK39" s="3"/>
      <c r="GWL39" s="3"/>
      <c r="GWM39" s="3"/>
      <c r="GWN39" s="3"/>
      <c r="GWO39" s="3"/>
      <c r="GWP39" s="3"/>
      <c r="GWQ39" s="3"/>
      <c r="GWR39" s="3"/>
      <c r="GWS39" s="3"/>
      <c r="GWT39" s="3"/>
      <c r="GWU39" s="3"/>
      <c r="GWV39" s="3"/>
      <c r="GWW39" s="3"/>
      <c r="GWX39" s="3"/>
      <c r="GWY39" s="3"/>
      <c r="GWZ39" s="3"/>
      <c r="GXA39" s="3"/>
      <c r="GXB39" s="3"/>
      <c r="GXC39" s="3"/>
      <c r="GXD39" s="3"/>
      <c r="GXE39" s="3"/>
      <c r="GXF39" s="3"/>
      <c r="GXG39" s="3"/>
      <c r="GXH39" s="3"/>
      <c r="GXI39" s="3"/>
      <c r="GXJ39" s="3"/>
      <c r="GXK39" s="3"/>
      <c r="GXL39" s="3"/>
      <c r="GXM39" s="3"/>
      <c r="GXN39" s="3"/>
      <c r="GXO39" s="3"/>
      <c r="GXP39" s="3"/>
      <c r="GXQ39" s="3"/>
      <c r="GXR39" s="3"/>
      <c r="GXS39" s="3"/>
      <c r="GXT39" s="3"/>
      <c r="GXU39" s="3"/>
      <c r="GXV39" s="3"/>
      <c r="GXW39" s="3"/>
      <c r="GXX39" s="3"/>
      <c r="GXY39" s="3"/>
      <c r="GXZ39" s="3"/>
      <c r="GYA39" s="3"/>
      <c r="GYB39" s="3"/>
      <c r="GYC39" s="3"/>
      <c r="GYD39" s="3"/>
      <c r="GYE39" s="3"/>
      <c r="GYF39" s="3"/>
      <c r="GYG39" s="3"/>
      <c r="GYH39" s="3"/>
      <c r="GYI39" s="3"/>
      <c r="GYJ39" s="3"/>
      <c r="GYK39" s="3"/>
      <c r="GYL39" s="3"/>
      <c r="GYM39" s="3"/>
      <c r="GYN39" s="3"/>
      <c r="GYO39" s="3"/>
      <c r="GYP39" s="3"/>
      <c r="GYQ39" s="3"/>
      <c r="GYR39" s="3"/>
      <c r="GYS39" s="3"/>
      <c r="GYT39" s="3"/>
      <c r="GYU39" s="3"/>
      <c r="GYV39" s="3"/>
      <c r="GYW39" s="3"/>
      <c r="GYX39" s="3"/>
      <c r="GYY39" s="3"/>
      <c r="GYZ39" s="3"/>
      <c r="GZA39" s="3"/>
      <c r="GZB39" s="3"/>
      <c r="GZC39" s="3"/>
      <c r="GZD39" s="3"/>
      <c r="GZE39" s="3"/>
      <c r="GZF39" s="3"/>
      <c r="GZG39" s="3"/>
      <c r="GZH39" s="3"/>
      <c r="GZI39" s="3"/>
      <c r="GZJ39" s="3"/>
      <c r="GZK39" s="3"/>
      <c r="GZL39" s="3"/>
      <c r="GZM39" s="3"/>
      <c r="GZN39" s="3"/>
      <c r="GZO39" s="3"/>
      <c r="GZP39" s="3"/>
      <c r="GZQ39" s="3"/>
      <c r="GZR39" s="3"/>
      <c r="GZS39" s="3"/>
      <c r="GZT39" s="3"/>
      <c r="GZU39" s="3"/>
      <c r="GZV39" s="3"/>
      <c r="GZW39" s="3"/>
      <c r="GZX39" s="3"/>
      <c r="GZY39" s="3"/>
      <c r="GZZ39" s="3"/>
      <c r="HAA39" s="3"/>
      <c r="HAB39" s="3"/>
      <c r="HAC39" s="3"/>
      <c r="HAD39" s="3"/>
      <c r="HAE39" s="3"/>
      <c r="HAF39" s="3"/>
      <c r="HAG39" s="3"/>
      <c r="HAH39" s="3"/>
      <c r="HAI39" s="3"/>
      <c r="HAJ39" s="3"/>
      <c r="HAK39" s="3"/>
      <c r="HAL39" s="3"/>
      <c r="HAM39" s="3"/>
      <c r="HAN39" s="3"/>
      <c r="HAO39" s="3"/>
      <c r="HAP39" s="3"/>
      <c r="HAQ39" s="3"/>
      <c r="HAR39" s="3"/>
      <c r="HAS39" s="3"/>
      <c r="HAT39" s="3"/>
      <c r="HAU39" s="3"/>
      <c r="HAV39" s="3"/>
      <c r="HAW39" s="3"/>
      <c r="HAX39" s="3"/>
      <c r="HAY39" s="3"/>
      <c r="HAZ39" s="3"/>
      <c r="HBA39" s="3"/>
      <c r="HBB39" s="3"/>
      <c r="HBC39" s="3"/>
      <c r="HBD39" s="3"/>
      <c r="HBE39" s="3"/>
      <c r="HBF39" s="3"/>
      <c r="HBG39" s="3"/>
      <c r="HBH39" s="3"/>
      <c r="HBI39" s="3"/>
      <c r="HBJ39" s="3"/>
      <c r="HBK39" s="3"/>
      <c r="HBL39" s="3"/>
      <c r="HBM39" s="3"/>
      <c r="HBN39" s="3"/>
      <c r="HBO39" s="3"/>
      <c r="HBP39" s="3"/>
      <c r="HBQ39" s="3"/>
      <c r="HBR39" s="3"/>
      <c r="HBS39" s="3"/>
      <c r="HBT39" s="3"/>
      <c r="HBU39" s="3"/>
      <c r="HBV39" s="3"/>
      <c r="HBW39" s="3"/>
      <c r="HBX39" s="3"/>
      <c r="HBY39" s="3"/>
      <c r="HBZ39" s="3"/>
      <c r="HCA39" s="3"/>
      <c r="HCB39" s="3"/>
      <c r="HCC39" s="3"/>
      <c r="HCD39" s="3"/>
      <c r="HCE39" s="3"/>
      <c r="HCF39" s="3"/>
      <c r="HCG39" s="3"/>
      <c r="HCH39" s="3"/>
      <c r="HCI39" s="3"/>
      <c r="HCJ39" s="3"/>
      <c r="HCK39" s="3"/>
      <c r="HCL39" s="3"/>
      <c r="HCM39" s="3"/>
      <c r="HCN39" s="3"/>
      <c r="HCO39" s="3"/>
      <c r="HCP39" s="3"/>
      <c r="HCQ39" s="3"/>
      <c r="HCR39" s="3"/>
      <c r="HCS39" s="3"/>
      <c r="HCT39" s="3"/>
      <c r="HCU39" s="3"/>
      <c r="HCV39" s="3"/>
      <c r="HCW39" s="3"/>
      <c r="HCX39" s="3"/>
      <c r="HCY39" s="3"/>
      <c r="HCZ39" s="3"/>
      <c r="HDA39" s="3"/>
      <c r="HDB39" s="3"/>
      <c r="HDC39" s="3"/>
      <c r="HDD39" s="3"/>
      <c r="HDE39" s="3"/>
      <c r="HDF39" s="3"/>
      <c r="HDG39" s="3"/>
      <c r="HDH39" s="3"/>
      <c r="HDI39" s="3"/>
      <c r="HDJ39" s="3"/>
      <c r="HDK39" s="3"/>
      <c r="HDL39" s="3"/>
      <c r="HDM39" s="3"/>
      <c r="HDN39" s="3"/>
      <c r="HDO39" s="3"/>
      <c r="HDP39" s="3"/>
      <c r="HDQ39" s="3"/>
      <c r="HDR39" s="3"/>
      <c r="HDS39" s="3"/>
      <c r="HDT39" s="3"/>
      <c r="HDU39" s="3"/>
      <c r="HDV39" s="3"/>
      <c r="HDW39" s="3"/>
      <c r="HDX39" s="3"/>
      <c r="HDY39" s="3"/>
      <c r="HDZ39" s="3"/>
      <c r="HEA39" s="3"/>
      <c r="HEB39" s="3"/>
      <c r="HEC39" s="3"/>
      <c r="HED39" s="3"/>
      <c r="HEE39" s="3"/>
      <c r="HEF39" s="3"/>
      <c r="HEG39" s="3"/>
      <c r="HEH39" s="3"/>
      <c r="HEI39" s="3"/>
      <c r="HEJ39" s="3"/>
      <c r="HEK39" s="3"/>
      <c r="HEL39" s="3"/>
      <c r="HEM39" s="3"/>
      <c r="HEN39" s="3"/>
      <c r="HEO39" s="3"/>
      <c r="HEP39" s="3"/>
      <c r="HEQ39" s="3"/>
      <c r="HER39" s="3"/>
      <c r="HES39" s="3"/>
      <c r="HET39" s="3"/>
      <c r="HEU39" s="3"/>
      <c r="HEV39" s="3"/>
      <c r="HEW39" s="3"/>
      <c r="HEX39" s="3"/>
      <c r="HEY39" s="3"/>
      <c r="HEZ39" s="3"/>
      <c r="HFA39" s="3"/>
      <c r="HFB39" s="3"/>
      <c r="HFC39" s="3"/>
      <c r="HFD39" s="3"/>
      <c r="HFE39" s="3"/>
      <c r="HFF39" s="3"/>
      <c r="HFG39" s="3"/>
      <c r="HFH39" s="3"/>
      <c r="HFI39" s="3"/>
      <c r="HFJ39" s="3"/>
      <c r="HFK39" s="3"/>
      <c r="HFL39" s="3"/>
      <c r="HFM39" s="3"/>
      <c r="HFN39" s="3"/>
      <c r="HFO39" s="3"/>
      <c r="HFP39" s="3"/>
      <c r="HFQ39" s="3"/>
      <c r="HFR39" s="3"/>
      <c r="HFS39" s="3"/>
      <c r="HFT39" s="3"/>
      <c r="HFU39" s="3"/>
      <c r="HFV39" s="3"/>
      <c r="HFW39" s="3"/>
      <c r="HFX39" s="3"/>
      <c r="HFY39" s="3"/>
      <c r="HFZ39" s="3"/>
      <c r="HGA39" s="3"/>
      <c r="HGB39" s="3"/>
      <c r="HGC39" s="3"/>
      <c r="HGD39" s="3"/>
      <c r="HGE39" s="3"/>
      <c r="HGF39" s="3"/>
      <c r="HGG39" s="3"/>
      <c r="HGH39" s="3"/>
      <c r="HGI39" s="3"/>
      <c r="HGJ39" s="3"/>
      <c r="HGK39" s="3"/>
      <c r="HGL39" s="3"/>
      <c r="HGM39" s="3"/>
      <c r="HGN39" s="3"/>
      <c r="HGO39" s="3"/>
      <c r="HGP39" s="3"/>
      <c r="HGQ39" s="3"/>
      <c r="HGR39" s="3"/>
      <c r="HGS39" s="3"/>
      <c r="HGT39" s="3"/>
      <c r="HGU39" s="3"/>
      <c r="HGV39" s="3"/>
      <c r="HGW39" s="3"/>
      <c r="HGX39" s="3"/>
      <c r="HGY39" s="3"/>
      <c r="HGZ39" s="3"/>
      <c r="HHA39" s="3"/>
      <c r="HHB39" s="3"/>
      <c r="HHC39" s="3"/>
      <c r="HHD39" s="3"/>
      <c r="HHE39" s="3"/>
      <c r="HHF39" s="3"/>
      <c r="HHG39" s="3"/>
      <c r="HHH39" s="3"/>
      <c r="HHI39" s="3"/>
      <c r="HHJ39" s="3"/>
      <c r="HHK39" s="3"/>
      <c r="HHL39" s="3"/>
      <c r="HHM39" s="3"/>
      <c r="HHN39" s="3"/>
      <c r="HHO39" s="3"/>
      <c r="HHP39" s="3"/>
      <c r="HHQ39" s="3"/>
      <c r="HHR39" s="3"/>
      <c r="HHS39" s="3"/>
      <c r="HHT39" s="3"/>
      <c r="HHU39" s="3"/>
      <c r="HHV39" s="3"/>
      <c r="HHW39" s="3"/>
      <c r="HHX39" s="3"/>
      <c r="HHY39" s="3"/>
      <c r="HHZ39" s="3"/>
      <c r="HIA39" s="3"/>
      <c r="HIB39" s="3"/>
      <c r="HIC39" s="3"/>
      <c r="HID39" s="3"/>
      <c r="HIE39" s="3"/>
      <c r="HIF39" s="3"/>
      <c r="HIG39" s="3"/>
      <c r="HIH39" s="3"/>
      <c r="HII39" s="3"/>
      <c r="HIJ39" s="3"/>
      <c r="HIK39" s="3"/>
      <c r="HIL39" s="3"/>
      <c r="HIM39" s="3"/>
      <c r="HIN39" s="3"/>
      <c r="HIO39" s="3"/>
      <c r="HIP39" s="3"/>
      <c r="HIQ39" s="3"/>
      <c r="HIR39" s="3"/>
      <c r="HIS39" s="3"/>
      <c r="HIT39" s="3"/>
      <c r="HIU39" s="3"/>
      <c r="HIV39" s="3"/>
      <c r="HIW39" s="3"/>
      <c r="HIX39" s="3"/>
      <c r="HIY39" s="3"/>
      <c r="HIZ39" s="3"/>
      <c r="HJA39" s="3"/>
      <c r="HJB39" s="3"/>
      <c r="HJC39" s="3"/>
      <c r="HJD39" s="3"/>
      <c r="HJE39" s="3"/>
      <c r="HJF39" s="3"/>
      <c r="HJG39" s="3"/>
      <c r="HJH39" s="3"/>
      <c r="HJI39" s="3"/>
      <c r="HJJ39" s="3"/>
      <c r="HJK39" s="3"/>
      <c r="HJL39" s="3"/>
      <c r="HJM39" s="3"/>
      <c r="HJN39" s="3"/>
      <c r="HJO39" s="3"/>
      <c r="HJP39" s="3"/>
      <c r="HJQ39" s="3"/>
      <c r="HJR39" s="3"/>
      <c r="HJS39" s="3"/>
      <c r="HJT39" s="3"/>
      <c r="HJU39" s="3"/>
      <c r="HJV39" s="3"/>
      <c r="HJW39" s="3"/>
      <c r="HJX39" s="3"/>
      <c r="HJY39" s="3"/>
      <c r="HJZ39" s="3"/>
      <c r="HKA39" s="3"/>
      <c r="HKB39" s="3"/>
      <c r="HKC39" s="3"/>
      <c r="HKD39" s="3"/>
      <c r="HKE39" s="3"/>
      <c r="HKF39" s="3"/>
      <c r="HKG39" s="3"/>
      <c r="HKH39" s="3"/>
      <c r="HKI39" s="3"/>
      <c r="HKJ39" s="3"/>
      <c r="HKK39" s="3"/>
      <c r="HKL39" s="3"/>
      <c r="HKM39" s="3"/>
      <c r="HKN39" s="3"/>
      <c r="HKO39" s="3"/>
      <c r="HKP39" s="3"/>
      <c r="HKQ39" s="3"/>
      <c r="HKR39" s="3"/>
      <c r="HKS39" s="3"/>
      <c r="HKT39" s="3"/>
      <c r="HKU39" s="3"/>
      <c r="HKV39" s="3"/>
      <c r="HKW39" s="3"/>
      <c r="HKX39" s="3"/>
      <c r="HKY39" s="3"/>
      <c r="HKZ39" s="3"/>
      <c r="HLA39" s="3"/>
      <c r="HLB39" s="3"/>
      <c r="HLC39" s="3"/>
      <c r="HLD39" s="3"/>
      <c r="HLE39" s="3"/>
      <c r="HLF39" s="3"/>
      <c r="HLG39" s="3"/>
      <c r="HLH39" s="3"/>
      <c r="HLI39" s="3"/>
      <c r="HLJ39" s="3"/>
      <c r="HLK39" s="3"/>
      <c r="HLL39" s="3"/>
      <c r="HLM39" s="3"/>
      <c r="HLN39" s="3"/>
      <c r="HLO39" s="3"/>
      <c r="HLP39" s="3"/>
      <c r="HLQ39" s="3"/>
      <c r="HLR39" s="3"/>
      <c r="HLS39" s="3"/>
      <c r="HLT39" s="3"/>
      <c r="HLU39" s="3"/>
      <c r="HLV39" s="3"/>
      <c r="HLW39" s="3"/>
      <c r="HLX39" s="3"/>
      <c r="HLY39" s="3"/>
      <c r="HLZ39" s="3"/>
      <c r="HMA39" s="3"/>
      <c r="HMB39" s="3"/>
      <c r="HMC39" s="3"/>
      <c r="HMD39" s="3"/>
      <c r="HME39" s="3"/>
      <c r="HMF39" s="3"/>
      <c r="HMG39" s="3"/>
      <c r="HMH39" s="3"/>
      <c r="HMI39" s="3"/>
      <c r="HMJ39" s="3"/>
      <c r="HMK39" s="3"/>
      <c r="HML39" s="3"/>
      <c r="HMM39" s="3"/>
      <c r="HMN39" s="3"/>
      <c r="HMO39" s="3"/>
      <c r="HMP39" s="3"/>
      <c r="HMQ39" s="3"/>
      <c r="HMR39" s="3"/>
      <c r="HMS39" s="3"/>
      <c r="HMT39" s="3"/>
      <c r="HMU39" s="3"/>
      <c r="HMV39" s="3"/>
      <c r="HMW39" s="3"/>
      <c r="HMX39" s="3"/>
      <c r="HMY39" s="3"/>
      <c r="HMZ39" s="3"/>
      <c r="HNA39" s="3"/>
      <c r="HNB39" s="3"/>
      <c r="HNC39" s="3"/>
      <c r="HND39" s="3"/>
      <c r="HNE39" s="3"/>
      <c r="HNF39" s="3"/>
      <c r="HNG39" s="3"/>
      <c r="HNH39" s="3"/>
      <c r="HNI39" s="3"/>
      <c r="HNJ39" s="3"/>
      <c r="HNK39" s="3"/>
      <c r="HNL39" s="3"/>
      <c r="HNM39" s="3"/>
      <c r="HNN39" s="3"/>
      <c r="HNO39" s="3"/>
      <c r="HNP39" s="3"/>
      <c r="HNQ39" s="3"/>
      <c r="HNR39" s="3"/>
      <c r="HNS39" s="3"/>
      <c r="HNT39" s="3"/>
      <c r="HNU39" s="3"/>
      <c r="HNV39" s="3"/>
      <c r="HNW39" s="3"/>
      <c r="HNX39" s="3"/>
      <c r="HNY39" s="3"/>
      <c r="HNZ39" s="3"/>
      <c r="HOA39" s="3"/>
      <c r="HOB39" s="3"/>
      <c r="HOC39" s="3"/>
      <c r="HOD39" s="3"/>
      <c r="HOE39" s="3"/>
      <c r="HOF39" s="3"/>
      <c r="HOG39" s="3"/>
      <c r="HOH39" s="3"/>
      <c r="HOI39" s="3"/>
      <c r="HOJ39" s="3"/>
      <c r="HOK39" s="3"/>
      <c r="HOL39" s="3"/>
      <c r="HOM39" s="3"/>
      <c r="HON39" s="3"/>
      <c r="HOO39" s="3"/>
      <c r="HOP39" s="3"/>
      <c r="HOQ39" s="3"/>
      <c r="HOR39" s="3"/>
      <c r="HOS39" s="3"/>
      <c r="HOT39" s="3"/>
      <c r="HOU39" s="3"/>
      <c r="HOV39" s="3"/>
      <c r="HOW39" s="3"/>
      <c r="HOX39" s="3"/>
      <c r="HOY39" s="3"/>
      <c r="HOZ39" s="3"/>
      <c r="HPA39" s="3"/>
      <c r="HPB39" s="3"/>
      <c r="HPC39" s="3"/>
      <c r="HPD39" s="3"/>
      <c r="HPE39" s="3"/>
      <c r="HPF39" s="3"/>
      <c r="HPG39" s="3"/>
      <c r="HPH39" s="3"/>
      <c r="HPI39" s="3"/>
      <c r="HPJ39" s="3"/>
      <c r="HPK39" s="3"/>
      <c r="HPL39" s="3"/>
      <c r="HPM39" s="3"/>
      <c r="HPN39" s="3"/>
      <c r="HPO39" s="3"/>
      <c r="HPP39" s="3"/>
      <c r="HPQ39" s="3"/>
      <c r="HPR39" s="3"/>
      <c r="HPS39" s="3"/>
      <c r="HPT39" s="3"/>
      <c r="HPU39" s="3"/>
      <c r="HPV39" s="3"/>
      <c r="HPW39" s="3"/>
      <c r="HPX39" s="3"/>
      <c r="HPY39" s="3"/>
      <c r="HPZ39" s="3"/>
      <c r="HQA39" s="3"/>
      <c r="HQB39" s="3"/>
      <c r="HQC39" s="3"/>
      <c r="HQD39" s="3"/>
      <c r="HQE39" s="3"/>
      <c r="HQF39" s="3"/>
      <c r="HQG39" s="3"/>
      <c r="HQH39" s="3"/>
      <c r="HQI39" s="3"/>
      <c r="HQJ39" s="3"/>
      <c r="HQK39" s="3"/>
      <c r="HQL39" s="3"/>
      <c r="HQM39" s="3"/>
      <c r="HQN39" s="3"/>
      <c r="HQO39" s="3"/>
      <c r="HQP39" s="3"/>
      <c r="HQQ39" s="3"/>
      <c r="HQR39" s="3"/>
      <c r="HQS39" s="3"/>
      <c r="HQT39" s="3"/>
      <c r="HQU39" s="3"/>
      <c r="HQV39" s="3"/>
      <c r="HQW39" s="3"/>
      <c r="HQX39" s="3"/>
      <c r="HQY39" s="3"/>
      <c r="HQZ39" s="3"/>
      <c r="HRA39" s="3"/>
      <c r="HRB39" s="3"/>
      <c r="HRC39" s="3"/>
      <c r="HRD39" s="3"/>
      <c r="HRE39" s="3"/>
      <c r="HRF39" s="3"/>
      <c r="HRG39" s="3"/>
      <c r="HRH39" s="3"/>
      <c r="HRI39" s="3"/>
      <c r="HRJ39" s="3"/>
      <c r="HRK39" s="3"/>
      <c r="HRL39" s="3"/>
      <c r="HRM39" s="3"/>
      <c r="HRN39" s="3"/>
      <c r="HRO39" s="3"/>
      <c r="HRP39" s="3"/>
      <c r="HRQ39" s="3"/>
      <c r="HRR39" s="3"/>
      <c r="HRS39" s="3"/>
      <c r="HRT39" s="3"/>
      <c r="HRU39" s="3"/>
      <c r="HRV39" s="3"/>
      <c r="HRW39" s="3"/>
      <c r="HRX39" s="3"/>
      <c r="HRY39" s="3"/>
      <c r="HRZ39" s="3"/>
      <c r="HSA39" s="3"/>
      <c r="HSB39" s="3"/>
      <c r="HSC39" s="3"/>
      <c r="HSD39" s="3"/>
      <c r="HSE39" s="3"/>
      <c r="HSF39" s="3"/>
      <c r="HSG39" s="3"/>
      <c r="HSH39" s="3"/>
      <c r="HSI39" s="3"/>
      <c r="HSJ39" s="3"/>
      <c r="HSK39" s="3"/>
      <c r="HSL39" s="3"/>
      <c r="HSM39" s="3"/>
      <c r="HSN39" s="3"/>
      <c r="HSO39" s="3"/>
      <c r="HSP39" s="3"/>
      <c r="HSQ39" s="3"/>
      <c r="HSR39" s="3"/>
      <c r="HSS39" s="3"/>
      <c r="HST39" s="3"/>
      <c r="HSU39" s="3"/>
      <c r="HSV39" s="3"/>
      <c r="HSW39" s="3"/>
      <c r="HSX39" s="3"/>
      <c r="HSY39" s="3"/>
      <c r="HSZ39" s="3"/>
      <c r="HTA39" s="3"/>
      <c r="HTB39" s="3"/>
      <c r="HTC39" s="3"/>
      <c r="HTD39" s="3"/>
      <c r="HTE39" s="3"/>
      <c r="HTF39" s="3"/>
      <c r="HTG39" s="3"/>
      <c r="HTH39" s="3"/>
      <c r="HTI39" s="3"/>
      <c r="HTJ39" s="3"/>
      <c r="HTK39" s="3"/>
      <c r="HTL39" s="3"/>
      <c r="HTM39" s="3"/>
      <c r="HTN39" s="3"/>
      <c r="HTO39" s="3"/>
      <c r="HTP39" s="3"/>
      <c r="HTQ39" s="3"/>
      <c r="HTR39" s="3"/>
      <c r="HTS39" s="3"/>
      <c r="HTT39" s="3"/>
      <c r="HTU39" s="3"/>
      <c r="HTV39" s="3"/>
      <c r="HTW39" s="3"/>
      <c r="HTX39" s="3"/>
      <c r="HTY39" s="3"/>
      <c r="HTZ39" s="3"/>
      <c r="HUA39" s="3"/>
      <c r="HUB39" s="3"/>
      <c r="HUC39" s="3"/>
      <c r="HUD39" s="3"/>
      <c r="HUE39" s="3"/>
      <c r="HUF39" s="3"/>
      <c r="HUG39" s="3"/>
      <c r="HUH39" s="3"/>
      <c r="HUI39" s="3"/>
      <c r="HUJ39" s="3"/>
      <c r="HUK39" s="3"/>
      <c r="HUL39" s="3"/>
      <c r="HUM39" s="3"/>
      <c r="HUN39" s="3"/>
      <c r="HUO39" s="3"/>
      <c r="HUP39" s="3"/>
      <c r="HUQ39" s="3"/>
      <c r="HUR39" s="3"/>
      <c r="HUS39" s="3"/>
      <c r="HUT39" s="3"/>
      <c r="HUU39" s="3"/>
      <c r="HUV39" s="3"/>
      <c r="HUW39" s="3"/>
      <c r="HUX39" s="3"/>
      <c r="HUY39" s="3"/>
      <c r="HUZ39" s="3"/>
      <c r="HVA39" s="3"/>
      <c r="HVB39" s="3"/>
      <c r="HVC39" s="3"/>
      <c r="HVD39" s="3"/>
      <c r="HVE39" s="3"/>
      <c r="HVF39" s="3"/>
      <c r="HVG39" s="3"/>
      <c r="HVH39" s="3"/>
      <c r="HVI39" s="3"/>
      <c r="HVJ39" s="3"/>
      <c r="HVK39" s="3"/>
      <c r="HVL39" s="3"/>
      <c r="HVM39" s="3"/>
      <c r="HVN39" s="3"/>
      <c r="HVO39" s="3"/>
      <c r="HVP39" s="3"/>
      <c r="HVQ39" s="3"/>
      <c r="HVR39" s="3"/>
      <c r="HVS39" s="3"/>
      <c r="HVT39" s="3"/>
      <c r="HVU39" s="3"/>
      <c r="HVV39" s="3"/>
      <c r="HVW39" s="3"/>
      <c r="HVX39" s="3"/>
      <c r="HVY39" s="3"/>
      <c r="HVZ39" s="3"/>
      <c r="HWA39" s="3"/>
      <c r="HWB39" s="3"/>
      <c r="HWC39" s="3"/>
      <c r="HWD39" s="3"/>
      <c r="HWE39" s="3"/>
      <c r="HWF39" s="3"/>
      <c r="HWG39" s="3"/>
      <c r="HWH39" s="3"/>
      <c r="HWI39" s="3"/>
      <c r="HWJ39" s="3"/>
      <c r="HWK39" s="3"/>
      <c r="HWL39" s="3"/>
      <c r="HWM39" s="3"/>
      <c r="HWN39" s="3"/>
      <c r="HWO39" s="3"/>
      <c r="HWP39" s="3"/>
      <c r="HWQ39" s="3"/>
      <c r="HWR39" s="3"/>
      <c r="HWS39" s="3"/>
      <c r="HWT39" s="3"/>
      <c r="HWU39" s="3"/>
      <c r="HWV39" s="3"/>
      <c r="HWW39" s="3"/>
      <c r="HWX39" s="3"/>
      <c r="HWY39" s="3"/>
      <c r="HWZ39" s="3"/>
      <c r="HXA39" s="3"/>
      <c r="HXB39" s="3"/>
      <c r="HXC39" s="3"/>
      <c r="HXD39" s="3"/>
      <c r="HXE39" s="3"/>
      <c r="HXF39" s="3"/>
      <c r="HXG39" s="3"/>
      <c r="HXH39" s="3"/>
      <c r="HXI39" s="3"/>
      <c r="HXJ39" s="3"/>
      <c r="HXK39" s="3"/>
      <c r="HXL39" s="3"/>
      <c r="HXM39" s="3"/>
      <c r="HXN39" s="3"/>
      <c r="HXO39" s="3"/>
      <c r="HXP39" s="3"/>
      <c r="HXQ39" s="3"/>
      <c r="HXR39" s="3"/>
      <c r="HXS39" s="3"/>
      <c r="HXT39" s="3"/>
      <c r="HXU39" s="3"/>
      <c r="HXV39" s="3"/>
      <c r="HXW39" s="3"/>
      <c r="HXX39" s="3"/>
      <c r="HXY39" s="3"/>
      <c r="HXZ39" s="3"/>
      <c r="HYA39" s="3"/>
      <c r="HYB39" s="3"/>
      <c r="HYC39" s="3"/>
      <c r="HYD39" s="3"/>
      <c r="HYE39" s="3"/>
      <c r="HYF39" s="3"/>
      <c r="HYG39" s="3"/>
      <c r="HYH39" s="3"/>
      <c r="HYI39" s="3"/>
      <c r="HYJ39" s="3"/>
      <c r="HYK39" s="3"/>
      <c r="HYL39" s="3"/>
      <c r="HYM39" s="3"/>
      <c r="HYN39" s="3"/>
      <c r="HYO39" s="3"/>
      <c r="HYP39" s="3"/>
      <c r="HYQ39" s="3"/>
      <c r="HYR39" s="3"/>
      <c r="HYS39" s="3"/>
      <c r="HYT39" s="3"/>
      <c r="HYU39" s="3"/>
      <c r="HYV39" s="3"/>
      <c r="HYW39" s="3"/>
      <c r="HYX39" s="3"/>
      <c r="HYY39" s="3"/>
      <c r="HYZ39" s="3"/>
      <c r="HZA39" s="3"/>
      <c r="HZB39" s="3"/>
      <c r="HZC39" s="3"/>
      <c r="HZD39" s="3"/>
      <c r="HZE39" s="3"/>
      <c r="HZF39" s="3"/>
      <c r="HZG39" s="3"/>
      <c r="HZH39" s="3"/>
      <c r="HZI39" s="3"/>
      <c r="HZJ39" s="3"/>
      <c r="HZK39" s="3"/>
      <c r="HZL39" s="3"/>
      <c r="HZM39" s="3"/>
      <c r="HZN39" s="3"/>
      <c r="HZO39" s="3"/>
      <c r="HZP39" s="3"/>
      <c r="HZQ39" s="3"/>
      <c r="HZR39" s="3"/>
      <c r="HZS39" s="3"/>
      <c r="HZT39" s="3"/>
      <c r="HZU39" s="3"/>
      <c r="HZV39" s="3"/>
      <c r="HZW39" s="3"/>
      <c r="HZX39" s="3"/>
      <c r="HZY39" s="3"/>
      <c r="HZZ39" s="3"/>
      <c r="IAA39" s="3"/>
      <c r="IAB39" s="3"/>
      <c r="IAC39" s="3"/>
      <c r="IAD39" s="3"/>
      <c r="IAE39" s="3"/>
      <c r="IAF39" s="3"/>
      <c r="IAG39" s="3"/>
      <c r="IAH39" s="3"/>
      <c r="IAI39" s="3"/>
      <c r="IAJ39" s="3"/>
      <c r="IAK39" s="3"/>
      <c r="IAL39" s="3"/>
      <c r="IAM39" s="3"/>
      <c r="IAN39" s="3"/>
      <c r="IAO39" s="3"/>
      <c r="IAP39" s="3"/>
      <c r="IAQ39" s="3"/>
      <c r="IAR39" s="3"/>
      <c r="IAS39" s="3"/>
      <c r="IAT39" s="3"/>
      <c r="IAU39" s="3"/>
      <c r="IAV39" s="3"/>
      <c r="IAW39" s="3"/>
      <c r="IAX39" s="3"/>
      <c r="IAY39" s="3"/>
      <c r="IAZ39" s="3"/>
      <c r="IBA39" s="3"/>
      <c r="IBB39" s="3"/>
      <c r="IBC39" s="3"/>
      <c r="IBD39" s="3"/>
      <c r="IBE39" s="3"/>
      <c r="IBF39" s="3"/>
      <c r="IBG39" s="3"/>
      <c r="IBH39" s="3"/>
      <c r="IBI39" s="3"/>
      <c r="IBJ39" s="3"/>
      <c r="IBK39" s="3"/>
      <c r="IBL39" s="3"/>
      <c r="IBM39" s="3"/>
      <c r="IBN39" s="3"/>
      <c r="IBO39" s="3"/>
      <c r="IBP39" s="3"/>
      <c r="IBQ39" s="3"/>
      <c r="IBR39" s="3"/>
      <c r="IBS39" s="3"/>
      <c r="IBT39" s="3"/>
      <c r="IBU39" s="3"/>
      <c r="IBV39" s="3"/>
      <c r="IBW39" s="3"/>
      <c r="IBX39" s="3"/>
      <c r="IBY39" s="3"/>
      <c r="IBZ39" s="3"/>
      <c r="ICA39" s="3"/>
      <c r="ICB39" s="3"/>
      <c r="ICC39" s="3"/>
      <c r="ICD39" s="3"/>
      <c r="ICE39" s="3"/>
      <c r="ICF39" s="3"/>
      <c r="ICG39" s="3"/>
      <c r="ICH39" s="3"/>
      <c r="ICI39" s="3"/>
      <c r="ICJ39" s="3"/>
      <c r="ICK39" s="3"/>
      <c r="ICL39" s="3"/>
      <c r="ICM39" s="3"/>
      <c r="ICN39" s="3"/>
      <c r="ICO39" s="3"/>
      <c r="ICP39" s="3"/>
      <c r="ICQ39" s="3"/>
      <c r="ICR39" s="3"/>
      <c r="ICS39" s="3"/>
      <c r="ICT39" s="3"/>
      <c r="ICU39" s="3"/>
      <c r="ICV39" s="3"/>
      <c r="ICW39" s="3"/>
      <c r="ICX39" s="3"/>
      <c r="ICY39" s="3"/>
      <c r="ICZ39" s="3"/>
      <c r="IDA39" s="3"/>
      <c r="IDB39" s="3"/>
      <c r="IDC39" s="3"/>
      <c r="IDD39" s="3"/>
      <c r="IDE39" s="3"/>
      <c r="IDF39" s="3"/>
      <c r="IDG39" s="3"/>
      <c r="IDH39" s="3"/>
      <c r="IDI39" s="3"/>
      <c r="IDJ39" s="3"/>
      <c r="IDK39" s="3"/>
      <c r="IDL39" s="3"/>
      <c r="IDM39" s="3"/>
      <c r="IDN39" s="3"/>
      <c r="IDO39" s="3"/>
      <c r="IDP39" s="3"/>
      <c r="IDQ39" s="3"/>
      <c r="IDR39" s="3"/>
      <c r="IDS39" s="3"/>
      <c r="IDT39" s="3"/>
      <c r="IDU39" s="3"/>
      <c r="IDV39" s="3"/>
      <c r="IDW39" s="3"/>
      <c r="IDX39" s="3"/>
      <c r="IDY39" s="3"/>
      <c r="IDZ39" s="3"/>
      <c r="IEA39" s="3"/>
      <c r="IEB39" s="3"/>
      <c r="IEC39" s="3"/>
      <c r="IED39" s="3"/>
      <c r="IEE39" s="3"/>
      <c r="IEF39" s="3"/>
      <c r="IEG39" s="3"/>
      <c r="IEH39" s="3"/>
      <c r="IEI39" s="3"/>
      <c r="IEJ39" s="3"/>
      <c r="IEK39" s="3"/>
      <c r="IEL39" s="3"/>
      <c r="IEM39" s="3"/>
      <c r="IEN39" s="3"/>
      <c r="IEO39" s="3"/>
      <c r="IEP39" s="3"/>
      <c r="IEQ39" s="3"/>
      <c r="IER39" s="3"/>
      <c r="IES39" s="3"/>
      <c r="IET39" s="3"/>
      <c r="IEU39" s="3"/>
      <c r="IEV39" s="3"/>
      <c r="IEW39" s="3"/>
      <c r="IEX39" s="3"/>
      <c r="IEY39" s="3"/>
      <c r="IEZ39" s="3"/>
      <c r="IFA39" s="3"/>
      <c r="IFB39" s="3"/>
      <c r="IFC39" s="3"/>
      <c r="IFD39" s="3"/>
      <c r="IFE39" s="3"/>
      <c r="IFF39" s="3"/>
      <c r="IFG39" s="3"/>
      <c r="IFH39" s="3"/>
      <c r="IFI39" s="3"/>
      <c r="IFJ39" s="3"/>
      <c r="IFK39" s="3"/>
      <c r="IFL39" s="3"/>
      <c r="IFM39" s="3"/>
      <c r="IFN39" s="3"/>
      <c r="IFO39" s="3"/>
      <c r="IFP39" s="3"/>
      <c r="IFQ39" s="3"/>
      <c r="IFR39" s="3"/>
      <c r="IFS39" s="3"/>
      <c r="IFT39" s="3"/>
      <c r="IFU39" s="3"/>
      <c r="IFV39" s="3"/>
      <c r="IFW39" s="3"/>
      <c r="IFX39" s="3"/>
      <c r="IFY39" s="3"/>
      <c r="IFZ39" s="3"/>
      <c r="IGA39" s="3"/>
      <c r="IGB39" s="3"/>
      <c r="IGC39" s="3"/>
      <c r="IGD39" s="3"/>
      <c r="IGE39" s="3"/>
      <c r="IGF39" s="3"/>
      <c r="IGG39" s="3"/>
      <c r="IGH39" s="3"/>
      <c r="IGI39" s="3"/>
      <c r="IGJ39" s="3"/>
      <c r="IGK39" s="3"/>
      <c r="IGL39" s="3"/>
      <c r="IGM39" s="3"/>
      <c r="IGN39" s="3"/>
      <c r="IGO39" s="3"/>
      <c r="IGP39" s="3"/>
      <c r="IGQ39" s="3"/>
      <c r="IGR39" s="3"/>
      <c r="IGS39" s="3"/>
      <c r="IGT39" s="3"/>
      <c r="IGU39" s="3"/>
      <c r="IGV39" s="3"/>
      <c r="IGW39" s="3"/>
      <c r="IGX39" s="3"/>
      <c r="IGY39" s="3"/>
      <c r="IGZ39" s="3"/>
      <c r="IHA39" s="3"/>
      <c r="IHB39" s="3"/>
      <c r="IHC39" s="3"/>
      <c r="IHD39" s="3"/>
      <c r="IHE39" s="3"/>
      <c r="IHF39" s="3"/>
      <c r="IHG39" s="3"/>
      <c r="IHH39" s="3"/>
      <c r="IHI39" s="3"/>
      <c r="IHJ39" s="3"/>
      <c r="IHK39" s="3"/>
      <c r="IHL39" s="3"/>
      <c r="IHM39" s="3"/>
      <c r="IHN39" s="3"/>
      <c r="IHO39" s="3"/>
      <c r="IHP39" s="3"/>
      <c r="IHQ39" s="3"/>
      <c r="IHR39" s="3"/>
      <c r="IHS39" s="3"/>
      <c r="IHT39" s="3"/>
      <c r="IHU39" s="3"/>
      <c r="IHV39" s="3"/>
      <c r="IHW39" s="3"/>
      <c r="IHX39" s="3"/>
      <c r="IHY39" s="3"/>
      <c r="IHZ39" s="3"/>
      <c r="IIA39" s="3"/>
      <c r="IIB39" s="3"/>
      <c r="IIC39" s="3"/>
      <c r="IID39" s="3"/>
      <c r="IIE39" s="3"/>
      <c r="IIF39" s="3"/>
      <c r="IIG39" s="3"/>
      <c r="IIH39" s="3"/>
      <c r="III39" s="3"/>
      <c r="IIJ39" s="3"/>
      <c r="IIK39" s="3"/>
      <c r="IIL39" s="3"/>
      <c r="IIM39" s="3"/>
      <c r="IIN39" s="3"/>
      <c r="IIO39" s="3"/>
      <c r="IIP39" s="3"/>
      <c r="IIQ39" s="3"/>
      <c r="IIR39" s="3"/>
      <c r="IIS39" s="3"/>
      <c r="IIT39" s="3"/>
      <c r="IIU39" s="3"/>
      <c r="IIV39" s="3"/>
      <c r="IIW39" s="3"/>
      <c r="IIX39" s="3"/>
      <c r="IIY39" s="3"/>
      <c r="IIZ39" s="3"/>
      <c r="IJA39" s="3"/>
      <c r="IJB39" s="3"/>
      <c r="IJC39" s="3"/>
      <c r="IJD39" s="3"/>
      <c r="IJE39" s="3"/>
      <c r="IJF39" s="3"/>
      <c r="IJG39" s="3"/>
      <c r="IJH39" s="3"/>
      <c r="IJI39" s="3"/>
      <c r="IJJ39" s="3"/>
      <c r="IJK39" s="3"/>
      <c r="IJL39" s="3"/>
      <c r="IJM39" s="3"/>
      <c r="IJN39" s="3"/>
      <c r="IJO39" s="3"/>
      <c r="IJP39" s="3"/>
      <c r="IJQ39" s="3"/>
      <c r="IJR39" s="3"/>
      <c r="IJS39" s="3"/>
      <c r="IJT39" s="3"/>
      <c r="IJU39" s="3"/>
      <c r="IJV39" s="3"/>
      <c r="IJW39" s="3"/>
      <c r="IJX39" s="3"/>
      <c r="IJY39" s="3"/>
      <c r="IJZ39" s="3"/>
      <c r="IKA39" s="3"/>
      <c r="IKB39" s="3"/>
      <c r="IKC39" s="3"/>
      <c r="IKD39" s="3"/>
      <c r="IKE39" s="3"/>
      <c r="IKF39" s="3"/>
      <c r="IKG39" s="3"/>
      <c r="IKH39" s="3"/>
      <c r="IKI39" s="3"/>
      <c r="IKJ39" s="3"/>
      <c r="IKK39" s="3"/>
      <c r="IKL39" s="3"/>
      <c r="IKM39" s="3"/>
      <c r="IKN39" s="3"/>
      <c r="IKO39" s="3"/>
      <c r="IKP39" s="3"/>
      <c r="IKQ39" s="3"/>
      <c r="IKR39" s="3"/>
      <c r="IKS39" s="3"/>
      <c r="IKT39" s="3"/>
      <c r="IKU39" s="3"/>
      <c r="IKV39" s="3"/>
      <c r="IKW39" s="3"/>
      <c r="IKX39" s="3"/>
      <c r="IKY39" s="3"/>
      <c r="IKZ39" s="3"/>
      <c r="ILA39" s="3"/>
      <c r="ILB39" s="3"/>
      <c r="ILC39" s="3"/>
      <c r="ILD39" s="3"/>
      <c r="ILE39" s="3"/>
      <c r="ILF39" s="3"/>
      <c r="ILG39" s="3"/>
      <c r="ILH39" s="3"/>
      <c r="ILI39" s="3"/>
      <c r="ILJ39" s="3"/>
      <c r="ILK39" s="3"/>
      <c r="ILL39" s="3"/>
      <c r="ILM39" s="3"/>
      <c r="ILN39" s="3"/>
      <c r="ILO39" s="3"/>
      <c r="ILP39" s="3"/>
      <c r="ILQ39" s="3"/>
      <c r="ILR39" s="3"/>
      <c r="ILS39" s="3"/>
      <c r="ILT39" s="3"/>
      <c r="ILU39" s="3"/>
      <c r="ILV39" s="3"/>
      <c r="ILW39" s="3"/>
      <c r="ILX39" s="3"/>
      <c r="ILY39" s="3"/>
      <c r="ILZ39" s="3"/>
      <c r="IMA39" s="3"/>
      <c r="IMB39" s="3"/>
      <c r="IMC39" s="3"/>
      <c r="IMD39" s="3"/>
      <c r="IME39" s="3"/>
      <c r="IMF39" s="3"/>
      <c r="IMG39" s="3"/>
      <c r="IMH39" s="3"/>
      <c r="IMI39" s="3"/>
      <c r="IMJ39" s="3"/>
      <c r="IMK39" s="3"/>
      <c r="IML39" s="3"/>
      <c r="IMM39" s="3"/>
      <c r="IMN39" s="3"/>
      <c r="IMO39" s="3"/>
      <c r="IMP39" s="3"/>
      <c r="IMQ39" s="3"/>
      <c r="IMR39" s="3"/>
      <c r="IMS39" s="3"/>
      <c r="IMT39" s="3"/>
      <c r="IMU39" s="3"/>
      <c r="IMV39" s="3"/>
      <c r="IMW39" s="3"/>
      <c r="IMX39" s="3"/>
      <c r="IMY39" s="3"/>
      <c r="IMZ39" s="3"/>
      <c r="INA39" s="3"/>
      <c r="INB39" s="3"/>
      <c r="INC39" s="3"/>
      <c r="IND39" s="3"/>
      <c r="INE39" s="3"/>
      <c r="INF39" s="3"/>
      <c r="ING39" s="3"/>
      <c r="INH39" s="3"/>
      <c r="INI39" s="3"/>
      <c r="INJ39" s="3"/>
      <c r="INK39" s="3"/>
      <c r="INL39" s="3"/>
      <c r="INM39" s="3"/>
      <c r="INN39" s="3"/>
      <c r="INO39" s="3"/>
      <c r="INP39" s="3"/>
      <c r="INQ39" s="3"/>
      <c r="INR39" s="3"/>
      <c r="INS39" s="3"/>
      <c r="INT39" s="3"/>
      <c r="INU39" s="3"/>
      <c r="INV39" s="3"/>
      <c r="INW39" s="3"/>
      <c r="INX39" s="3"/>
      <c r="INY39" s="3"/>
      <c r="INZ39" s="3"/>
      <c r="IOA39" s="3"/>
      <c r="IOB39" s="3"/>
      <c r="IOC39" s="3"/>
      <c r="IOD39" s="3"/>
      <c r="IOE39" s="3"/>
      <c r="IOF39" s="3"/>
      <c r="IOG39" s="3"/>
      <c r="IOH39" s="3"/>
      <c r="IOI39" s="3"/>
      <c r="IOJ39" s="3"/>
      <c r="IOK39" s="3"/>
      <c r="IOL39" s="3"/>
      <c r="IOM39" s="3"/>
      <c r="ION39" s="3"/>
      <c r="IOO39" s="3"/>
      <c r="IOP39" s="3"/>
      <c r="IOQ39" s="3"/>
      <c r="IOR39" s="3"/>
      <c r="IOS39" s="3"/>
      <c r="IOT39" s="3"/>
      <c r="IOU39" s="3"/>
      <c r="IOV39" s="3"/>
      <c r="IOW39" s="3"/>
      <c r="IOX39" s="3"/>
      <c r="IOY39" s="3"/>
      <c r="IOZ39" s="3"/>
      <c r="IPA39" s="3"/>
      <c r="IPB39" s="3"/>
      <c r="IPC39" s="3"/>
      <c r="IPD39" s="3"/>
      <c r="IPE39" s="3"/>
      <c r="IPF39" s="3"/>
      <c r="IPG39" s="3"/>
      <c r="IPH39" s="3"/>
      <c r="IPI39" s="3"/>
      <c r="IPJ39" s="3"/>
      <c r="IPK39" s="3"/>
      <c r="IPL39" s="3"/>
      <c r="IPM39" s="3"/>
      <c r="IPN39" s="3"/>
      <c r="IPO39" s="3"/>
      <c r="IPP39" s="3"/>
      <c r="IPQ39" s="3"/>
      <c r="IPR39" s="3"/>
      <c r="IPS39" s="3"/>
      <c r="IPT39" s="3"/>
      <c r="IPU39" s="3"/>
      <c r="IPV39" s="3"/>
      <c r="IPW39" s="3"/>
      <c r="IPX39" s="3"/>
      <c r="IPY39" s="3"/>
      <c r="IPZ39" s="3"/>
      <c r="IQA39" s="3"/>
      <c r="IQB39" s="3"/>
      <c r="IQC39" s="3"/>
      <c r="IQD39" s="3"/>
      <c r="IQE39" s="3"/>
      <c r="IQF39" s="3"/>
      <c r="IQG39" s="3"/>
      <c r="IQH39" s="3"/>
      <c r="IQI39" s="3"/>
      <c r="IQJ39" s="3"/>
      <c r="IQK39" s="3"/>
      <c r="IQL39" s="3"/>
      <c r="IQM39" s="3"/>
      <c r="IQN39" s="3"/>
      <c r="IQO39" s="3"/>
      <c r="IQP39" s="3"/>
      <c r="IQQ39" s="3"/>
      <c r="IQR39" s="3"/>
      <c r="IQS39" s="3"/>
      <c r="IQT39" s="3"/>
      <c r="IQU39" s="3"/>
      <c r="IQV39" s="3"/>
      <c r="IQW39" s="3"/>
      <c r="IQX39" s="3"/>
      <c r="IQY39" s="3"/>
      <c r="IQZ39" s="3"/>
      <c r="IRA39" s="3"/>
      <c r="IRB39" s="3"/>
      <c r="IRC39" s="3"/>
      <c r="IRD39" s="3"/>
      <c r="IRE39" s="3"/>
      <c r="IRF39" s="3"/>
      <c r="IRG39" s="3"/>
      <c r="IRH39" s="3"/>
      <c r="IRI39" s="3"/>
      <c r="IRJ39" s="3"/>
      <c r="IRK39" s="3"/>
      <c r="IRL39" s="3"/>
      <c r="IRM39" s="3"/>
      <c r="IRN39" s="3"/>
      <c r="IRO39" s="3"/>
      <c r="IRP39" s="3"/>
      <c r="IRQ39" s="3"/>
      <c r="IRR39" s="3"/>
      <c r="IRS39" s="3"/>
      <c r="IRT39" s="3"/>
      <c r="IRU39" s="3"/>
      <c r="IRV39" s="3"/>
      <c r="IRW39" s="3"/>
      <c r="IRX39" s="3"/>
      <c r="IRY39" s="3"/>
      <c r="IRZ39" s="3"/>
      <c r="ISA39" s="3"/>
      <c r="ISB39" s="3"/>
      <c r="ISC39" s="3"/>
      <c r="ISD39" s="3"/>
      <c r="ISE39" s="3"/>
      <c r="ISF39" s="3"/>
      <c r="ISG39" s="3"/>
      <c r="ISH39" s="3"/>
      <c r="ISI39" s="3"/>
      <c r="ISJ39" s="3"/>
      <c r="ISK39" s="3"/>
      <c r="ISL39" s="3"/>
      <c r="ISM39" s="3"/>
      <c r="ISN39" s="3"/>
      <c r="ISO39" s="3"/>
      <c r="ISP39" s="3"/>
      <c r="ISQ39" s="3"/>
      <c r="ISR39" s="3"/>
      <c r="ISS39" s="3"/>
      <c r="IST39" s="3"/>
      <c r="ISU39" s="3"/>
      <c r="ISV39" s="3"/>
      <c r="ISW39" s="3"/>
      <c r="ISX39" s="3"/>
      <c r="ISY39" s="3"/>
      <c r="ISZ39" s="3"/>
      <c r="ITA39" s="3"/>
      <c r="ITB39" s="3"/>
      <c r="ITC39" s="3"/>
      <c r="ITD39" s="3"/>
      <c r="ITE39" s="3"/>
      <c r="ITF39" s="3"/>
      <c r="ITG39" s="3"/>
      <c r="ITH39" s="3"/>
      <c r="ITI39" s="3"/>
      <c r="ITJ39" s="3"/>
      <c r="ITK39" s="3"/>
      <c r="ITL39" s="3"/>
      <c r="ITM39" s="3"/>
      <c r="ITN39" s="3"/>
      <c r="ITO39" s="3"/>
      <c r="ITP39" s="3"/>
      <c r="ITQ39" s="3"/>
      <c r="ITR39" s="3"/>
      <c r="ITS39" s="3"/>
      <c r="ITT39" s="3"/>
      <c r="ITU39" s="3"/>
      <c r="ITV39" s="3"/>
      <c r="ITW39" s="3"/>
      <c r="ITX39" s="3"/>
      <c r="ITY39" s="3"/>
      <c r="ITZ39" s="3"/>
      <c r="IUA39" s="3"/>
      <c r="IUB39" s="3"/>
      <c r="IUC39" s="3"/>
      <c r="IUD39" s="3"/>
      <c r="IUE39" s="3"/>
      <c r="IUF39" s="3"/>
      <c r="IUG39" s="3"/>
      <c r="IUH39" s="3"/>
      <c r="IUI39" s="3"/>
      <c r="IUJ39" s="3"/>
      <c r="IUK39" s="3"/>
      <c r="IUL39" s="3"/>
      <c r="IUM39" s="3"/>
      <c r="IUN39" s="3"/>
      <c r="IUO39" s="3"/>
      <c r="IUP39" s="3"/>
      <c r="IUQ39" s="3"/>
      <c r="IUR39" s="3"/>
      <c r="IUS39" s="3"/>
      <c r="IUT39" s="3"/>
      <c r="IUU39" s="3"/>
      <c r="IUV39" s="3"/>
      <c r="IUW39" s="3"/>
      <c r="IUX39" s="3"/>
      <c r="IUY39" s="3"/>
      <c r="IUZ39" s="3"/>
      <c r="IVA39" s="3"/>
      <c r="IVB39" s="3"/>
      <c r="IVC39" s="3"/>
      <c r="IVD39" s="3"/>
      <c r="IVE39" s="3"/>
      <c r="IVF39" s="3"/>
      <c r="IVG39" s="3"/>
      <c r="IVH39" s="3"/>
      <c r="IVI39" s="3"/>
      <c r="IVJ39" s="3"/>
      <c r="IVK39" s="3"/>
      <c r="IVL39" s="3"/>
      <c r="IVM39" s="3"/>
      <c r="IVN39" s="3"/>
      <c r="IVO39" s="3"/>
      <c r="IVP39" s="3"/>
      <c r="IVQ39" s="3"/>
      <c r="IVR39" s="3"/>
      <c r="IVS39" s="3"/>
      <c r="IVT39" s="3"/>
      <c r="IVU39" s="3"/>
      <c r="IVV39" s="3"/>
      <c r="IVW39" s="3"/>
      <c r="IVX39" s="3"/>
      <c r="IVY39" s="3"/>
      <c r="IVZ39" s="3"/>
      <c r="IWA39" s="3"/>
      <c r="IWB39" s="3"/>
      <c r="IWC39" s="3"/>
      <c r="IWD39" s="3"/>
      <c r="IWE39" s="3"/>
      <c r="IWF39" s="3"/>
      <c r="IWG39" s="3"/>
      <c r="IWH39" s="3"/>
      <c r="IWI39" s="3"/>
      <c r="IWJ39" s="3"/>
      <c r="IWK39" s="3"/>
      <c r="IWL39" s="3"/>
      <c r="IWM39" s="3"/>
      <c r="IWN39" s="3"/>
      <c r="IWO39" s="3"/>
      <c r="IWP39" s="3"/>
      <c r="IWQ39" s="3"/>
      <c r="IWR39" s="3"/>
      <c r="IWS39" s="3"/>
      <c r="IWT39" s="3"/>
      <c r="IWU39" s="3"/>
      <c r="IWV39" s="3"/>
      <c r="IWW39" s="3"/>
      <c r="IWX39" s="3"/>
      <c r="IWY39" s="3"/>
      <c r="IWZ39" s="3"/>
      <c r="IXA39" s="3"/>
      <c r="IXB39" s="3"/>
      <c r="IXC39" s="3"/>
      <c r="IXD39" s="3"/>
      <c r="IXE39" s="3"/>
      <c r="IXF39" s="3"/>
      <c r="IXG39" s="3"/>
      <c r="IXH39" s="3"/>
      <c r="IXI39" s="3"/>
      <c r="IXJ39" s="3"/>
      <c r="IXK39" s="3"/>
      <c r="IXL39" s="3"/>
      <c r="IXM39" s="3"/>
      <c r="IXN39" s="3"/>
      <c r="IXO39" s="3"/>
      <c r="IXP39" s="3"/>
      <c r="IXQ39" s="3"/>
      <c r="IXR39" s="3"/>
      <c r="IXS39" s="3"/>
      <c r="IXT39" s="3"/>
      <c r="IXU39" s="3"/>
      <c r="IXV39" s="3"/>
      <c r="IXW39" s="3"/>
      <c r="IXX39" s="3"/>
      <c r="IXY39" s="3"/>
      <c r="IXZ39" s="3"/>
      <c r="IYA39" s="3"/>
      <c r="IYB39" s="3"/>
      <c r="IYC39" s="3"/>
      <c r="IYD39" s="3"/>
      <c r="IYE39" s="3"/>
      <c r="IYF39" s="3"/>
      <c r="IYG39" s="3"/>
      <c r="IYH39" s="3"/>
      <c r="IYI39" s="3"/>
      <c r="IYJ39" s="3"/>
      <c r="IYK39" s="3"/>
      <c r="IYL39" s="3"/>
      <c r="IYM39" s="3"/>
      <c r="IYN39" s="3"/>
      <c r="IYO39" s="3"/>
      <c r="IYP39" s="3"/>
      <c r="IYQ39" s="3"/>
      <c r="IYR39" s="3"/>
      <c r="IYS39" s="3"/>
      <c r="IYT39" s="3"/>
      <c r="IYU39" s="3"/>
      <c r="IYV39" s="3"/>
      <c r="IYW39" s="3"/>
      <c r="IYX39" s="3"/>
      <c r="IYY39" s="3"/>
      <c r="IYZ39" s="3"/>
      <c r="IZA39" s="3"/>
      <c r="IZB39" s="3"/>
      <c r="IZC39" s="3"/>
      <c r="IZD39" s="3"/>
      <c r="IZE39" s="3"/>
      <c r="IZF39" s="3"/>
      <c r="IZG39" s="3"/>
      <c r="IZH39" s="3"/>
      <c r="IZI39" s="3"/>
      <c r="IZJ39" s="3"/>
      <c r="IZK39" s="3"/>
      <c r="IZL39" s="3"/>
      <c r="IZM39" s="3"/>
      <c r="IZN39" s="3"/>
      <c r="IZO39" s="3"/>
      <c r="IZP39" s="3"/>
      <c r="IZQ39" s="3"/>
      <c r="IZR39" s="3"/>
      <c r="IZS39" s="3"/>
      <c r="IZT39" s="3"/>
      <c r="IZU39" s="3"/>
      <c r="IZV39" s="3"/>
      <c r="IZW39" s="3"/>
      <c r="IZX39" s="3"/>
      <c r="IZY39" s="3"/>
      <c r="IZZ39" s="3"/>
      <c r="JAA39" s="3"/>
      <c r="JAB39" s="3"/>
      <c r="JAC39" s="3"/>
      <c r="JAD39" s="3"/>
      <c r="JAE39" s="3"/>
      <c r="JAF39" s="3"/>
      <c r="JAG39" s="3"/>
      <c r="JAH39" s="3"/>
      <c r="JAI39" s="3"/>
      <c r="JAJ39" s="3"/>
      <c r="JAK39" s="3"/>
      <c r="JAL39" s="3"/>
      <c r="JAM39" s="3"/>
      <c r="JAN39" s="3"/>
      <c r="JAO39" s="3"/>
      <c r="JAP39" s="3"/>
      <c r="JAQ39" s="3"/>
      <c r="JAR39" s="3"/>
      <c r="JAS39" s="3"/>
      <c r="JAT39" s="3"/>
      <c r="JAU39" s="3"/>
      <c r="JAV39" s="3"/>
      <c r="JAW39" s="3"/>
      <c r="JAX39" s="3"/>
      <c r="JAY39" s="3"/>
      <c r="JAZ39" s="3"/>
      <c r="JBA39" s="3"/>
      <c r="JBB39" s="3"/>
      <c r="JBC39" s="3"/>
      <c r="JBD39" s="3"/>
      <c r="JBE39" s="3"/>
      <c r="JBF39" s="3"/>
      <c r="JBG39" s="3"/>
      <c r="JBH39" s="3"/>
      <c r="JBI39" s="3"/>
      <c r="JBJ39" s="3"/>
      <c r="JBK39" s="3"/>
      <c r="JBL39" s="3"/>
      <c r="JBM39" s="3"/>
      <c r="JBN39" s="3"/>
      <c r="JBO39" s="3"/>
      <c r="JBP39" s="3"/>
      <c r="JBQ39" s="3"/>
      <c r="JBR39" s="3"/>
      <c r="JBS39" s="3"/>
      <c r="JBT39" s="3"/>
      <c r="JBU39" s="3"/>
      <c r="JBV39" s="3"/>
      <c r="JBW39" s="3"/>
      <c r="JBX39" s="3"/>
      <c r="JBY39" s="3"/>
      <c r="JBZ39" s="3"/>
      <c r="JCA39" s="3"/>
      <c r="JCB39" s="3"/>
      <c r="JCC39" s="3"/>
      <c r="JCD39" s="3"/>
      <c r="JCE39" s="3"/>
      <c r="JCF39" s="3"/>
      <c r="JCG39" s="3"/>
      <c r="JCH39" s="3"/>
      <c r="JCI39" s="3"/>
      <c r="JCJ39" s="3"/>
      <c r="JCK39" s="3"/>
      <c r="JCL39" s="3"/>
      <c r="JCM39" s="3"/>
      <c r="JCN39" s="3"/>
      <c r="JCO39" s="3"/>
      <c r="JCP39" s="3"/>
      <c r="JCQ39" s="3"/>
      <c r="JCR39" s="3"/>
      <c r="JCS39" s="3"/>
      <c r="JCT39" s="3"/>
      <c r="JCU39" s="3"/>
      <c r="JCV39" s="3"/>
      <c r="JCW39" s="3"/>
      <c r="JCX39" s="3"/>
      <c r="JCY39" s="3"/>
      <c r="JCZ39" s="3"/>
      <c r="JDA39" s="3"/>
      <c r="JDB39" s="3"/>
      <c r="JDC39" s="3"/>
      <c r="JDD39" s="3"/>
      <c r="JDE39" s="3"/>
      <c r="JDF39" s="3"/>
      <c r="JDG39" s="3"/>
      <c r="JDH39" s="3"/>
      <c r="JDI39" s="3"/>
      <c r="JDJ39" s="3"/>
      <c r="JDK39" s="3"/>
      <c r="JDL39" s="3"/>
      <c r="JDM39" s="3"/>
      <c r="JDN39" s="3"/>
      <c r="JDO39" s="3"/>
      <c r="JDP39" s="3"/>
      <c r="JDQ39" s="3"/>
      <c r="JDR39" s="3"/>
      <c r="JDS39" s="3"/>
      <c r="JDT39" s="3"/>
      <c r="JDU39" s="3"/>
      <c r="JDV39" s="3"/>
      <c r="JDW39" s="3"/>
      <c r="JDX39" s="3"/>
      <c r="JDY39" s="3"/>
      <c r="JDZ39" s="3"/>
      <c r="JEA39" s="3"/>
      <c r="JEB39" s="3"/>
      <c r="JEC39" s="3"/>
      <c r="JED39" s="3"/>
      <c r="JEE39" s="3"/>
      <c r="JEF39" s="3"/>
      <c r="JEG39" s="3"/>
      <c r="JEH39" s="3"/>
      <c r="JEI39" s="3"/>
      <c r="JEJ39" s="3"/>
      <c r="JEK39" s="3"/>
      <c r="JEL39" s="3"/>
      <c r="JEM39" s="3"/>
      <c r="JEN39" s="3"/>
      <c r="JEO39" s="3"/>
      <c r="JEP39" s="3"/>
      <c r="JEQ39" s="3"/>
      <c r="JER39" s="3"/>
      <c r="JES39" s="3"/>
      <c r="JET39" s="3"/>
      <c r="JEU39" s="3"/>
      <c r="JEV39" s="3"/>
      <c r="JEW39" s="3"/>
      <c r="JEX39" s="3"/>
      <c r="JEY39" s="3"/>
      <c r="JEZ39" s="3"/>
      <c r="JFA39" s="3"/>
      <c r="JFB39" s="3"/>
      <c r="JFC39" s="3"/>
      <c r="JFD39" s="3"/>
      <c r="JFE39" s="3"/>
      <c r="JFF39" s="3"/>
      <c r="JFG39" s="3"/>
      <c r="JFH39" s="3"/>
      <c r="JFI39" s="3"/>
      <c r="JFJ39" s="3"/>
      <c r="JFK39" s="3"/>
      <c r="JFL39" s="3"/>
      <c r="JFM39" s="3"/>
      <c r="JFN39" s="3"/>
      <c r="JFO39" s="3"/>
      <c r="JFP39" s="3"/>
      <c r="JFQ39" s="3"/>
      <c r="JFR39" s="3"/>
      <c r="JFS39" s="3"/>
      <c r="JFT39" s="3"/>
      <c r="JFU39" s="3"/>
      <c r="JFV39" s="3"/>
      <c r="JFW39" s="3"/>
      <c r="JFX39" s="3"/>
      <c r="JFY39" s="3"/>
      <c r="JFZ39" s="3"/>
      <c r="JGA39" s="3"/>
      <c r="JGB39" s="3"/>
      <c r="JGC39" s="3"/>
      <c r="JGD39" s="3"/>
      <c r="JGE39" s="3"/>
      <c r="JGF39" s="3"/>
      <c r="JGG39" s="3"/>
      <c r="JGH39" s="3"/>
      <c r="JGI39" s="3"/>
      <c r="JGJ39" s="3"/>
      <c r="JGK39" s="3"/>
      <c r="JGL39" s="3"/>
      <c r="JGM39" s="3"/>
      <c r="JGN39" s="3"/>
      <c r="JGO39" s="3"/>
      <c r="JGP39" s="3"/>
      <c r="JGQ39" s="3"/>
      <c r="JGR39" s="3"/>
      <c r="JGS39" s="3"/>
      <c r="JGT39" s="3"/>
      <c r="JGU39" s="3"/>
      <c r="JGV39" s="3"/>
      <c r="JGW39" s="3"/>
      <c r="JGX39" s="3"/>
      <c r="JGY39" s="3"/>
      <c r="JGZ39" s="3"/>
      <c r="JHA39" s="3"/>
      <c r="JHB39" s="3"/>
      <c r="JHC39" s="3"/>
      <c r="JHD39" s="3"/>
      <c r="JHE39" s="3"/>
      <c r="JHF39" s="3"/>
      <c r="JHG39" s="3"/>
      <c r="JHH39" s="3"/>
      <c r="JHI39" s="3"/>
      <c r="JHJ39" s="3"/>
      <c r="JHK39" s="3"/>
      <c r="JHL39" s="3"/>
      <c r="JHM39" s="3"/>
      <c r="JHN39" s="3"/>
      <c r="JHO39" s="3"/>
      <c r="JHP39" s="3"/>
      <c r="JHQ39" s="3"/>
      <c r="JHR39" s="3"/>
      <c r="JHS39" s="3"/>
      <c r="JHT39" s="3"/>
      <c r="JHU39" s="3"/>
      <c r="JHV39" s="3"/>
      <c r="JHW39" s="3"/>
      <c r="JHX39" s="3"/>
      <c r="JHY39" s="3"/>
      <c r="JHZ39" s="3"/>
      <c r="JIA39" s="3"/>
      <c r="JIB39" s="3"/>
      <c r="JIC39" s="3"/>
      <c r="JID39" s="3"/>
      <c r="JIE39" s="3"/>
      <c r="JIF39" s="3"/>
      <c r="JIG39" s="3"/>
      <c r="JIH39" s="3"/>
      <c r="JII39" s="3"/>
      <c r="JIJ39" s="3"/>
      <c r="JIK39" s="3"/>
      <c r="JIL39" s="3"/>
      <c r="JIM39" s="3"/>
      <c r="JIN39" s="3"/>
      <c r="JIO39" s="3"/>
      <c r="JIP39" s="3"/>
      <c r="JIQ39" s="3"/>
      <c r="JIR39" s="3"/>
      <c r="JIS39" s="3"/>
      <c r="JIT39" s="3"/>
      <c r="JIU39" s="3"/>
      <c r="JIV39" s="3"/>
      <c r="JIW39" s="3"/>
      <c r="JIX39" s="3"/>
      <c r="JIY39" s="3"/>
      <c r="JIZ39" s="3"/>
      <c r="JJA39" s="3"/>
      <c r="JJB39" s="3"/>
      <c r="JJC39" s="3"/>
      <c r="JJD39" s="3"/>
      <c r="JJE39" s="3"/>
      <c r="JJF39" s="3"/>
      <c r="JJG39" s="3"/>
      <c r="JJH39" s="3"/>
      <c r="JJI39" s="3"/>
      <c r="JJJ39" s="3"/>
      <c r="JJK39" s="3"/>
      <c r="JJL39" s="3"/>
      <c r="JJM39" s="3"/>
      <c r="JJN39" s="3"/>
      <c r="JJO39" s="3"/>
      <c r="JJP39" s="3"/>
      <c r="JJQ39" s="3"/>
      <c r="JJR39" s="3"/>
      <c r="JJS39" s="3"/>
      <c r="JJT39" s="3"/>
      <c r="JJU39" s="3"/>
      <c r="JJV39" s="3"/>
      <c r="JJW39" s="3"/>
      <c r="JJX39" s="3"/>
      <c r="JJY39" s="3"/>
      <c r="JJZ39" s="3"/>
      <c r="JKA39" s="3"/>
      <c r="JKB39" s="3"/>
      <c r="JKC39" s="3"/>
      <c r="JKD39" s="3"/>
      <c r="JKE39" s="3"/>
      <c r="JKF39" s="3"/>
      <c r="JKG39" s="3"/>
      <c r="JKH39" s="3"/>
      <c r="JKI39" s="3"/>
      <c r="JKJ39" s="3"/>
      <c r="JKK39" s="3"/>
      <c r="JKL39" s="3"/>
      <c r="JKM39" s="3"/>
      <c r="JKN39" s="3"/>
      <c r="JKO39" s="3"/>
      <c r="JKP39" s="3"/>
      <c r="JKQ39" s="3"/>
      <c r="JKR39" s="3"/>
      <c r="JKS39" s="3"/>
      <c r="JKT39" s="3"/>
      <c r="JKU39" s="3"/>
      <c r="JKV39" s="3"/>
      <c r="JKW39" s="3"/>
      <c r="JKX39" s="3"/>
      <c r="JKY39" s="3"/>
      <c r="JKZ39" s="3"/>
      <c r="JLA39" s="3"/>
      <c r="JLB39" s="3"/>
      <c r="JLC39" s="3"/>
      <c r="JLD39" s="3"/>
      <c r="JLE39" s="3"/>
      <c r="JLF39" s="3"/>
      <c r="JLG39" s="3"/>
      <c r="JLH39" s="3"/>
      <c r="JLI39" s="3"/>
      <c r="JLJ39" s="3"/>
      <c r="JLK39" s="3"/>
      <c r="JLL39" s="3"/>
      <c r="JLM39" s="3"/>
      <c r="JLN39" s="3"/>
      <c r="JLO39" s="3"/>
      <c r="JLP39" s="3"/>
      <c r="JLQ39" s="3"/>
      <c r="JLR39" s="3"/>
      <c r="JLS39" s="3"/>
      <c r="JLT39" s="3"/>
      <c r="JLU39" s="3"/>
      <c r="JLV39" s="3"/>
      <c r="JLW39" s="3"/>
      <c r="JLX39" s="3"/>
      <c r="JLY39" s="3"/>
      <c r="JLZ39" s="3"/>
      <c r="JMA39" s="3"/>
      <c r="JMB39" s="3"/>
      <c r="JMC39" s="3"/>
      <c r="JMD39" s="3"/>
      <c r="JME39" s="3"/>
      <c r="JMF39" s="3"/>
      <c r="JMG39" s="3"/>
      <c r="JMH39" s="3"/>
      <c r="JMI39" s="3"/>
      <c r="JMJ39" s="3"/>
      <c r="JMK39" s="3"/>
      <c r="JML39" s="3"/>
      <c r="JMM39" s="3"/>
      <c r="JMN39" s="3"/>
      <c r="JMO39" s="3"/>
      <c r="JMP39" s="3"/>
      <c r="JMQ39" s="3"/>
      <c r="JMR39" s="3"/>
      <c r="JMS39" s="3"/>
      <c r="JMT39" s="3"/>
      <c r="JMU39" s="3"/>
      <c r="JMV39" s="3"/>
      <c r="JMW39" s="3"/>
      <c r="JMX39" s="3"/>
      <c r="JMY39" s="3"/>
      <c r="JMZ39" s="3"/>
      <c r="JNA39" s="3"/>
      <c r="JNB39" s="3"/>
      <c r="JNC39" s="3"/>
      <c r="JND39" s="3"/>
      <c r="JNE39" s="3"/>
      <c r="JNF39" s="3"/>
      <c r="JNG39" s="3"/>
      <c r="JNH39" s="3"/>
      <c r="JNI39" s="3"/>
      <c r="JNJ39" s="3"/>
      <c r="JNK39" s="3"/>
      <c r="JNL39" s="3"/>
      <c r="JNM39" s="3"/>
      <c r="JNN39" s="3"/>
      <c r="JNO39" s="3"/>
      <c r="JNP39" s="3"/>
      <c r="JNQ39" s="3"/>
      <c r="JNR39" s="3"/>
      <c r="JNS39" s="3"/>
      <c r="JNT39" s="3"/>
      <c r="JNU39" s="3"/>
      <c r="JNV39" s="3"/>
      <c r="JNW39" s="3"/>
      <c r="JNX39" s="3"/>
      <c r="JNY39" s="3"/>
      <c r="JNZ39" s="3"/>
      <c r="JOA39" s="3"/>
      <c r="JOB39" s="3"/>
      <c r="JOC39" s="3"/>
      <c r="JOD39" s="3"/>
      <c r="JOE39" s="3"/>
      <c r="JOF39" s="3"/>
      <c r="JOG39" s="3"/>
      <c r="JOH39" s="3"/>
      <c r="JOI39" s="3"/>
      <c r="JOJ39" s="3"/>
      <c r="JOK39" s="3"/>
      <c r="JOL39" s="3"/>
      <c r="JOM39" s="3"/>
      <c r="JON39" s="3"/>
      <c r="JOO39" s="3"/>
      <c r="JOP39" s="3"/>
      <c r="JOQ39" s="3"/>
      <c r="JOR39" s="3"/>
      <c r="JOS39" s="3"/>
      <c r="JOT39" s="3"/>
      <c r="JOU39" s="3"/>
      <c r="JOV39" s="3"/>
      <c r="JOW39" s="3"/>
      <c r="JOX39" s="3"/>
      <c r="JOY39" s="3"/>
      <c r="JOZ39" s="3"/>
      <c r="JPA39" s="3"/>
      <c r="JPB39" s="3"/>
      <c r="JPC39" s="3"/>
      <c r="JPD39" s="3"/>
      <c r="JPE39" s="3"/>
      <c r="JPF39" s="3"/>
      <c r="JPG39" s="3"/>
      <c r="JPH39" s="3"/>
      <c r="JPI39" s="3"/>
      <c r="JPJ39" s="3"/>
      <c r="JPK39" s="3"/>
      <c r="JPL39" s="3"/>
      <c r="JPM39" s="3"/>
      <c r="JPN39" s="3"/>
      <c r="JPO39" s="3"/>
      <c r="JPP39" s="3"/>
      <c r="JPQ39" s="3"/>
      <c r="JPR39" s="3"/>
      <c r="JPS39" s="3"/>
      <c r="JPT39" s="3"/>
      <c r="JPU39" s="3"/>
      <c r="JPV39" s="3"/>
      <c r="JPW39" s="3"/>
      <c r="JPX39" s="3"/>
      <c r="JPY39" s="3"/>
      <c r="JPZ39" s="3"/>
      <c r="JQA39" s="3"/>
      <c r="JQB39" s="3"/>
      <c r="JQC39" s="3"/>
      <c r="JQD39" s="3"/>
      <c r="JQE39" s="3"/>
      <c r="JQF39" s="3"/>
      <c r="JQG39" s="3"/>
      <c r="JQH39" s="3"/>
      <c r="JQI39" s="3"/>
      <c r="JQJ39" s="3"/>
      <c r="JQK39" s="3"/>
      <c r="JQL39" s="3"/>
      <c r="JQM39" s="3"/>
      <c r="JQN39" s="3"/>
      <c r="JQO39" s="3"/>
      <c r="JQP39" s="3"/>
      <c r="JQQ39" s="3"/>
      <c r="JQR39" s="3"/>
      <c r="JQS39" s="3"/>
      <c r="JQT39" s="3"/>
      <c r="JQU39" s="3"/>
      <c r="JQV39" s="3"/>
      <c r="JQW39" s="3"/>
      <c r="JQX39" s="3"/>
      <c r="JQY39" s="3"/>
      <c r="JQZ39" s="3"/>
      <c r="JRA39" s="3"/>
      <c r="JRB39" s="3"/>
      <c r="JRC39" s="3"/>
      <c r="JRD39" s="3"/>
      <c r="JRE39" s="3"/>
      <c r="JRF39" s="3"/>
      <c r="JRG39" s="3"/>
      <c r="JRH39" s="3"/>
      <c r="JRI39" s="3"/>
      <c r="JRJ39" s="3"/>
      <c r="JRK39" s="3"/>
      <c r="JRL39" s="3"/>
      <c r="JRM39" s="3"/>
      <c r="JRN39" s="3"/>
      <c r="JRO39" s="3"/>
      <c r="JRP39" s="3"/>
      <c r="JRQ39" s="3"/>
      <c r="JRR39" s="3"/>
      <c r="JRS39" s="3"/>
      <c r="JRT39" s="3"/>
      <c r="JRU39" s="3"/>
      <c r="JRV39" s="3"/>
      <c r="JRW39" s="3"/>
      <c r="JRX39" s="3"/>
      <c r="JRY39" s="3"/>
      <c r="JRZ39" s="3"/>
      <c r="JSA39" s="3"/>
      <c r="JSB39" s="3"/>
      <c r="JSC39" s="3"/>
      <c r="JSD39" s="3"/>
      <c r="JSE39" s="3"/>
      <c r="JSF39" s="3"/>
      <c r="JSG39" s="3"/>
      <c r="JSH39" s="3"/>
      <c r="JSI39" s="3"/>
      <c r="JSJ39" s="3"/>
      <c r="JSK39" s="3"/>
      <c r="JSL39" s="3"/>
      <c r="JSM39" s="3"/>
      <c r="JSN39" s="3"/>
      <c r="JSO39" s="3"/>
      <c r="JSP39" s="3"/>
      <c r="JSQ39" s="3"/>
      <c r="JSR39" s="3"/>
      <c r="JSS39" s="3"/>
      <c r="JST39" s="3"/>
      <c r="JSU39" s="3"/>
      <c r="JSV39" s="3"/>
      <c r="JSW39" s="3"/>
      <c r="JSX39" s="3"/>
      <c r="JSY39" s="3"/>
      <c r="JSZ39" s="3"/>
      <c r="JTA39" s="3"/>
      <c r="JTB39" s="3"/>
      <c r="JTC39" s="3"/>
      <c r="JTD39" s="3"/>
      <c r="JTE39" s="3"/>
      <c r="JTF39" s="3"/>
      <c r="JTG39" s="3"/>
      <c r="JTH39" s="3"/>
      <c r="JTI39" s="3"/>
      <c r="JTJ39" s="3"/>
      <c r="JTK39" s="3"/>
      <c r="JTL39" s="3"/>
      <c r="JTM39" s="3"/>
      <c r="JTN39" s="3"/>
      <c r="JTO39" s="3"/>
      <c r="JTP39" s="3"/>
      <c r="JTQ39" s="3"/>
      <c r="JTR39" s="3"/>
      <c r="JTS39" s="3"/>
      <c r="JTT39" s="3"/>
      <c r="JTU39" s="3"/>
      <c r="JTV39" s="3"/>
      <c r="JTW39" s="3"/>
      <c r="JTX39" s="3"/>
      <c r="JTY39" s="3"/>
      <c r="JTZ39" s="3"/>
      <c r="JUA39" s="3"/>
      <c r="JUB39" s="3"/>
      <c r="JUC39" s="3"/>
      <c r="JUD39" s="3"/>
      <c r="JUE39" s="3"/>
      <c r="JUF39" s="3"/>
      <c r="JUG39" s="3"/>
      <c r="JUH39" s="3"/>
      <c r="JUI39" s="3"/>
      <c r="JUJ39" s="3"/>
      <c r="JUK39" s="3"/>
      <c r="JUL39" s="3"/>
      <c r="JUM39" s="3"/>
      <c r="JUN39" s="3"/>
      <c r="JUO39" s="3"/>
      <c r="JUP39" s="3"/>
      <c r="JUQ39" s="3"/>
      <c r="JUR39" s="3"/>
      <c r="JUS39" s="3"/>
      <c r="JUT39" s="3"/>
      <c r="JUU39" s="3"/>
      <c r="JUV39" s="3"/>
      <c r="JUW39" s="3"/>
      <c r="JUX39" s="3"/>
      <c r="JUY39" s="3"/>
      <c r="JUZ39" s="3"/>
      <c r="JVA39" s="3"/>
      <c r="JVB39" s="3"/>
      <c r="JVC39" s="3"/>
      <c r="JVD39" s="3"/>
      <c r="JVE39" s="3"/>
      <c r="JVF39" s="3"/>
      <c r="JVG39" s="3"/>
      <c r="JVH39" s="3"/>
      <c r="JVI39" s="3"/>
      <c r="JVJ39" s="3"/>
      <c r="JVK39" s="3"/>
      <c r="JVL39" s="3"/>
      <c r="JVM39" s="3"/>
      <c r="JVN39" s="3"/>
      <c r="JVO39" s="3"/>
      <c r="JVP39" s="3"/>
      <c r="JVQ39" s="3"/>
      <c r="JVR39" s="3"/>
      <c r="JVS39" s="3"/>
      <c r="JVT39" s="3"/>
      <c r="JVU39" s="3"/>
      <c r="JVV39" s="3"/>
      <c r="JVW39" s="3"/>
      <c r="JVX39" s="3"/>
      <c r="JVY39" s="3"/>
      <c r="JVZ39" s="3"/>
      <c r="JWA39" s="3"/>
      <c r="JWB39" s="3"/>
      <c r="JWC39" s="3"/>
      <c r="JWD39" s="3"/>
      <c r="JWE39" s="3"/>
      <c r="JWF39" s="3"/>
      <c r="JWG39" s="3"/>
      <c r="JWH39" s="3"/>
      <c r="JWI39" s="3"/>
      <c r="JWJ39" s="3"/>
      <c r="JWK39" s="3"/>
      <c r="JWL39" s="3"/>
      <c r="JWM39" s="3"/>
      <c r="JWN39" s="3"/>
      <c r="JWO39" s="3"/>
      <c r="JWP39" s="3"/>
      <c r="JWQ39" s="3"/>
      <c r="JWR39" s="3"/>
      <c r="JWS39" s="3"/>
      <c r="JWT39" s="3"/>
      <c r="JWU39" s="3"/>
      <c r="JWV39" s="3"/>
      <c r="JWW39" s="3"/>
      <c r="JWX39" s="3"/>
      <c r="JWY39" s="3"/>
      <c r="JWZ39" s="3"/>
      <c r="JXA39" s="3"/>
      <c r="JXB39" s="3"/>
      <c r="JXC39" s="3"/>
      <c r="JXD39" s="3"/>
      <c r="JXE39" s="3"/>
      <c r="JXF39" s="3"/>
      <c r="JXG39" s="3"/>
      <c r="JXH39" s="3"/>
      <c r="JXI39" s="3"/>
      <c r="JXJ39" s="3"/>
      <c r="JXK39" s="3"/>
      <c r="JXL39" s="3"/>
      <c r="JXM39" s="3"/>
      <c r="JXN39" s="3"/>
      <c r="JXO39" s="3"/>
      <c r="JXP39" s="3"/>
      <c r="JXQ39" s="3"/>
      <c r="JXR39" s="3"/>
      <c r="JXS39" s="3"/>
      <c r="JXT39" s="3"/>
      <c r="JXU39" s="3"/>
      <c r="JXV39" s="3"/>
      <c r="JXW39" s="3"/>
      <c r="JXX39" s="3"/>
      <c r="JXY39" s="3"/>
      <c r="JXZ39" s="3"/>
      <c r="JYA39" s="3"/>
      <c r="JYB39" s="3"/>
      <c r="JYC39" s="3"/>
      <c r="JYD39" s="3"/>
      <c r="JYE39" s="3"/>
      <c r="JYF39" s="3"/>
      <c r="JYG39" s="3"/>
      <c r="JYH39" s="3"/>
      <c r="JYI39" s="3"/>
      <c r="JYJ39" s="3"/>
      <c r="JYK39" s="3"/>
      <c r="JYL39" s="3"/>
      <c r="JYM39" s="3"/>
      <c r="JYN39" s="3"/>
      <c r="JYO39" s="3"/>
      <c r="JYP39" s="3"/>
      <c r="JYQ39" s="3"/>
      <c r="JYR39" s="3"/>
      <c r="JYS39" s="3"/>
      <c r="JYT39" s="3"/>
      <c r="JYU39" s="3"/>
      <c r="JYV39" s="3"/>
      <c r="JYW39" s="3"/>
      <c r="JYX39" s="3"/>
      <c r="JYY39" s="3"/>
      <c r="JYZ39" s="3"/>
      <c r="JZA39" s="3"/>
      <c r="JZB39" s="3"/>
      <c r="JZC39" s="3"/>
      <c r="JZD39" s="3"/>
      <c r="JZE39" s="3"/>
      <c r="JZF39" s="3"/>
      <c r="JZG39" s="3"/>
      <c r="JZH39" s="3"/>
      <c r="JZI39" s="3"/>
      <c r="JZJ39" s="3"/>
      <c r="JZK39" s="3"/>
      <c r="JZL39" s="3"/>
      <c r="JZM39" s="3"/>
      <c r="JZN39" s="3"/>
      <c r="JZO39" s="3"/>
      <c r="JZP39" s="3"/>
      <c r="JZQ39" s="3"/>
      <c r="JZR39" s="3"/>
      <c r="JZS39" s="3"/>
      <c r="JZT39" s="3"/>
      <c r="JZU39" s="3"/>
      <c r="JZV39" s="3"/>
      <c r="JZW39" s="3"/>
      <c r="JZX39" s="3"/>
      <c r="JZY39" s="3"/>
      <c r="JZZ39" s="3"/>
      <c r="KAA39" s="3"/>
      <c r="KAB39" s="3"/>
      <c r="KAC39" s="3"/>
      <c r="KAD39" s="3"/>
      <c r="KAE39" s="3"/>
      <c r="KAF39" s="3"/>
      <c r="KAG39" s="3"/>
      <c r="KAH39" s="3"/>
      <c r="KAI39" s="3"/>
      <c r="KAJ39" s="3"/>
      <c r="KAK39" s="3"/>
      <c r="KAL39" s="3"/>
      <c r="KAM39" s="3"/>
      <c r="KAN39" s="3"/>
      <c r="KAO39" s="3"/>
      <c r="KAP39" s="3"/>
      <c r="KAQ39" s="3"/>
      <c r="KAR39" s="3"/>
      <c r="KAS39" s="3"/>
      <c r="KAT39" s="3"/>
      <c r="KAU39" s="3"/>
      <c r="KAV39" s="3"/>
      <c r="KAW39" s="3"/>
      <c r="KAX39" s="3"/>
      <c r="KAY39" s="3"/>
      <c r="KAZ39" s="3"/>
      <c r="KBA39" s="3"/>
      <c r="KBB39" s="3"/>
      <c r="KBC39" s="3"/>
      <c r="KBD39" s="3"/>
      <c r="KBE39" s="3"/>
      <c r="KBF39" s="3"/>
      <c r="KBG39" s="3"/>
      <c r="KBH39" s="3"/>
      <c r="KBI39" s="3"/>
      <c r="KBJ39" s="3"/>
      <c r="KBK39" s="3"/>
      <c r="KBL39" s="3"/>
      <c r="KBM39" s="3"/>
      <c r="KBN39" s="3"/>
      <c r="KBO39" s="3"/>
      <c r="KBP39" s="3"/>
      <c r="KBQ39" s="3"/>
      <c r="KBR39" s="3"/>
      <c r="KBS39" s="3"/>
      <c r="KBT39" s="3"/>
      <c r="KBU39" s="3"/>
      <c r="KBV39" s="3"/>
      <c r="KBW39" s="3"/>
      <c r="KBX39" s="3"/>
      <c r="KBY39" s="3"/>
      <c r="KBZ39" s="3"/>
      <c r="KCA39" s="3"/>
      <c r="KCB39" s="3"/>
      <c r="KCC39" s="3"/>
      <c r="KCD39" s="3"/>
      <c r="KCE39" s="3"/>
      <c r="KCF39" s="3"/>
      <c r="KCG39" s="3"/>
      <c r="KCH39" s="3"/>
      <c r="KCI39" s="3"/>
      <c r="KCJ39" s="3"/>
      <c r="KCK39" s="3"/>
      <c r="KCL39" s="3"/>
      <c r="KCM39" s="3"/>
      <c r="KCN39" s="3"/>
      <c r="KCO39" s="3"/>
      <c r="KCP39" s="3"/>
      <c r="KCQ39" s="3"/>
      <c r="KCR39" s="3"/>
      <c r="KCS39" s="3"/>
      <c r="KCT39" s="3"/>
      <c r="KCU39" s="3"/>
      <c r="KCV39" s="3"/>
      <c r="KCW39" s="3"/>
      <c r="KCX39" s="3"/>
      <c r="KCY39" s="3"/>
      <c r="KCZ39" s="3"/>
      <c r="KDA39" s="3"/>
      <c r="KDB39" s="3"/>
      <c r="KDC39" s="3"/>
      <c r="KDD39" s="3"/>
      <c r="KDE39" s="3"/>
      <c r="KDF39" s="3"/>
      <c r="KDG39" s="3"/>
      <c r="KDH39" s="3"/>
      <c r="KDI39" s="3"/>
      <c r="KDJ39" s="3"/>
      <c r="KDK39" s="3"/>
      <c r="KDL39" s="3"/>
      <c r="KDM39" s="3"/>
      <c r="KDN39" s="3"/>
      <c r="KDO39" s="3"/>
      <c r="KDP39" s="3"/>
      <c r="KDQ39" s="3"/>
      <c r="KDR39" s="3"/>
      <c r="KDS39" s="3"/>
      <c r="KDT39" s="3"/>
      <c r="KDU39" s="3"/>
      <c r="KDV39" s="3"/>
      <c r="KDW39" s="3"/>
      <c r="KDX39" s="3"/>
      <c r="KDY39" s="3"/>
      <c r="KDZ39" s="3"/>
      <c r="KEA39" s="3"/>
      <c r="KEB39" s="3"/>
      <c r="KEC39" s="3"/>
      <c r="KED39" s="3"/>
      <c r="KEE39" s="3"/>
      <c r="KEF39" s="3"/>
      <c r="KEG39" s="3"/>
      <c r="KEH39" s="3"/>
      <c r="KEI39" s="3"/>
      <c r="KEJ39" s="3"/>
      <c r="KEK39" s="3"/>
      <c r="KEL39" s="3"/>
      <c r="KEM39" s="3"/>
      <c r="KEN39" s="3"/>
      <c r="KEO39" s="3"/>
      <c r="KEP39" s="3"/>
      <c r="KEQ39" s="3"/>
      <c r="KER39" s="3"/>
      <c r="KES39" s="3"/>
      <c r="KET39" s="3"/>
      <c r="KEU39" s="3"/>
      <c r="KEV39" s="3"/>
      <c r="KEW39" s="3"/>
      <c r="KEX39" s="3"/>
      <c r="KEY39" s="3"/>
      <c r="KEZ39" s="3"/>
      <c r="KFA39" s="3"/>
      <c r="KFB39" s="3"/>
      <c r="KFC39" s="3"/>
      <c r="KFD39" s="3"/>
      <c r="KFE39" s="3"/>
      <c r="KFF39" s="3"/>
      <c r="KFG39" s="3"/>
      <c r="KFH39" s="3"/>
      <c r="KFI39" s="3"/>
      <c r="KFJ39" s="3"/>
      <c r="KFK39" s="3"/>
      <c r="KFL39" s="3"/>
      <c r="KFM39" s="3"/>
      <c r="KFN39" s="3"/>
      <c r="KFO39" s="3"/>
      <c r="KFP39" s="3"/>
      <c r="KFQ39" s="3"/>
      <c r="KFR39" s="3"/>
      <c r="KFS39" s="3"/>
      <c r="KFT39" s="3"/>
      <c r="KFU39" s="3"/>
      <c r="KFV39" s="3"/>
      <c r="KFW39" s="3"/>
      <c r="KFX39" s="3"/>
      <c r="KFY39" s="3"/>
      <c r="KFZ39" s="3"/>
      <c r="KGA39" s="3"/>
      <c r="KGB39" s="3"/>
      <c r="KGC39" s="3"/>
      <c r="KGD39" s="3"/>
      <c r="KGE39" s="3"/>
      <c r="KGF39" s="3"/>
      <c r="KGG39" s="3"/>
      <c r="KGH39" s="3"/>
      <c r="KGI39" s="3"/>
      <c r="KGJ39" s="3"/>
      <c r="KGK39" s="3"/>
      <c r="KGL39" s="3"/>
      <c r="KGM39" s="3"/>
      <c r="KGN39" s="3"/>
      <c r="KGO39" s="3"/>
      <c r="KGP39" s="3"/>
      <c r="KGQ39" s="3"/>
      <c r="KGR39" s="3"/>
      <c r="KGS39" s="3"/>
      <c r="KGT39" s="3"/>
      <c r="KGU39" s="3"/>
      <c r="KGV39" s="3"/>
      <c r="KGW39" s="3"/>
      <c r="KGX39" s="3"/>
      <c r="KGY39" s="3"/>
      <c r="KGZ39" s="3"/>
      <c r="KHA39" s="3"/>
      <c r="KHB39" s="3"/>
      <c r="KHC39" s="3"/>
      <c r="KHD39" s="3"/>
      <c r="KHE39" s="3"/>
      <c r="KHF39" s="3"/>
      <c r="KHG39" s="3"/>
      <c r="KHH39" s="3"/>
      <c r="KHI39" s="3"/>
      <c r="KHJ39" s="3"/>
      <c r="KHK39" s="3"/>
      <c r="KHL39" s="3"/>
      <c r="KHM39" s="3"/>
      <c r="KHN39" s="3"/>
      <c r="KHO39" s="3"/>
      <c r="KHP39" s="3"/>
      <c r="KHQ39" s="3"/>
      <c r="KHR39" s="3"/>
      <c r="KHS39" s="3"/>
      <c r="KHT39" s="3"/>
      <c r="KHU39" s="3"/>
      <c r="KHV39" s="3"/>
      <c r="KHW39" s="3"/>
      <c r="KHX39" s="3"/>
      <c r="KHY39" s="3"/>
      <c r="KHZ39" s="3"/>
      <c r="KIA39" s="3"/>
      <c r="KIB39" s="3"/>
      <c r="KIC39" s="3"/>
      <c r="KID39" s="3"/>
      <c r="KIE39" s="3"/>
      <c r="KIF39" s="3"/>
      <c r="KIG39" s="3"/>
      <c r="KIH39" s="3"/>
      <c r="KII39" s="3"/>
      <c r="KIJ39" s="3"/>
      <c r="KIK39" s="3"/>
      <c r="KIL39" s="3"/>
      <c r="KIM39" s="3"/>
      <c r="KIN39" s="3"/>
      <c r="KIO39" s="3"/>
      <c r="KIP39" s="3"/>
      <c r="KIQ39" s="3"/>
      <c r="KIR39" s="3"/>
      <c r="KIS39" s="3"/>
      <c r="KIT39" s="3"/>
      <c r="KIU39" s="3"/>
      <c r="KIV39" s="3"/>
      <c r="KIW39" s="3"/>
      <c r="KIX39" s="3"/>
      <c r="KIY39" s="3"/>
      <c r="KIZ39" s="3"/>
      <c r="KJA39" s="3"/>
      <c r="KJB39" s="3"/>
      <c r="KJC39" s="3"/>
      <c r="KJD39" s="3"/>
      <c r="KJE39" s="3"/>
      <c r="KJF39" s="3"/>
      <c r="KJG39" s="3"/>
      <c r="KJH39" s="3"/>
      <c r="KJI39" s="3"/>
      <c r="KJJ39" s="3"/>
      <c r="KJK39" s="3"/>
      <c r="KJL39" s="3"/>
      <c r="KJM39" s="3"/>
      <c r="KJN39" s="3"/>
      <c r="KJO39" s="3"/>
      <c r="KJP39" s="3"/>
      <c r="KJQ39" s="3"/>
      <c r="KJR39" s="3"/>
      <c r="KJS39" s="3"/>
      <c r="KJT39" s="3"/>
      <c r="KJU39" s="3"/>
      <c r="KJV39" s="3"/>
      <c r="KJW39" s="3"/>
      <c r="KJX39" s="3"/>
      <c r="KJY39" s="3"/>
      <c r="KJZ39" s="3"/>
      <c r="KKA39" s="3"/>
      <c r="KKB39" s="3"/>
      <c r="KKC39" s="3"/>
      <c r="KKD39" s="3"/>
      <c r="KKE39" s="3"/>
      <c r="KKF39" s="3"/>
      <c r="KKG39" s="3"/>
      <c r="KKH39" s="3"/>
      <c r="KKI39" s="3"/>
      <c r="KKJ39" s="3"/>
      <c r="KKK39" s="3"/>
      <c r="KKL39" s="3"/>
      <c r="KKM39" s="3"/>
      <c r="KKN39" s="3"/>
      <c r="KKO39" s="3"/>
      <c r="KKP39" s="3"/>
      <c r="KKQ39" s="3"/>
      <c r="KKR39" s="3"/>
      <c r="KKS39" s="3"/>
      <c r="KKT39" s="3"/>
      <c r="KKU39" s="3"/>
      <c r="KKV39" s="3"/>
      <c r="KKW39" s="3"/>
      <c r="KKX39" s="3"/>
      <c r="KKY39" s="3"/>
      <c r="KKZ39" s="3"/>
      <c r="KLA39" s="3"/>
      <c r="KLB39" s="3"/>
      <c r="KLC39" s="3"/>
      <c r="KLD39" s="3"/>
      <c r="KLE39" s="3"/>
      <c r="KLF39" s="3"/>
      <c r="KLG39" s="3"/>
      <c r="KLH39" s="3"/>
      <c r="KLI39" s="3"/>
      <c r="KLJ39" s="3"/>
      <c r="KLK39" s="3"/>
      <c r="KLL39" s="3"/>
      <c r="KLM39" s="3"/>
      <c r="KLN39" s="3"/>
      <c r="KLO39" s="3"/>
      <c r="KLP39" s="3"/>
      <c r="KLQ39" s="3"/>
      <c r="KLR39" s="3"/>
      <c r="KLS39" s="3"/>
      <c r="KLT39" s="3"/>
      <c r="KLU39" s="3"/>
      <c r="KLV39" s="3"/>
      <c r="KLW39" s="3"/>
      <c r="KLX39" s="3"/>
      <c r="KLY39" s="3"/>
      <c r="KLZ39" s="3"/>
      <c r="KMA39" s="3"/>
      <c r="KMB39" s="3"/>
      <c r="KMC39" s="3"/>
      <c r="KMD39" s="3"/>
      <c r="KME39" s="3"/>
      <c r="KMF39" s="3"/>
      <c r="KMG39" s="3"/>
      <c r="KMH39" s="3"/>
      <c r="KMI39" s="3"/>
      <c r="KMJ39" s="3"/>
      <c r="KMK39" s="3"/>
      <c r="KML39" s="3"/>
      <c r="KMM39" s="3"/>
      <c r="KMN39" s="3"/>
      <c r="KMO39" s="3"/>
      <c r="KMP39" s="3"/>
      <c r="KMQ39" s="3"/>
      <c r="KMR39" s="3"/>
      <c r="KMS39" s="3"/>
      <c r="KMT39" s="3"/>
      <c r="KMU39" s="3"/>
      <c r="KMV39" s="3"/>
      <c r="KMW39" s="3"/>
      <c r="KMX39" s="3"/>
      <c r="KMY39" s="3"/>
      <c r="KMZ39" s="3"/>
      <c r="KNA39" s="3"/>
      <c r="KNB39" s="3"/>
      <c r="KNC39" s="3"/>
      <c r="KND39" s="3"/>
      <c r="KNE39" s="3"/>
      <c r="KNF39" s="3"/>
      <c r="KNG39" s="3"/>
      <c r="KNH39" s="3"/>
      <c r="KNI39" s="3"/>
      <c r="KNJ39" s="3"/>
      <c r="KNK39" s="3"/>
      <c r="KNL39" s="3"/>
      <c r="KNM39" s="3"/>
      <c r="KNN39" s="3"/>
      <c r="KNO39" s="3"/>
      <c r="KNP39" s="3"/>
      <c r="KNQ39" s="3"/>
      <c r="KNR39" s="3"/>
      <c r="KNS39" s="3"/>
      <c r="KNT39" s="3"/>
      <c r="KNU39" s="3"/>
      <c r="KNV39" s="3"/>
      <c r="KNW39" s="3"/>
      <c r="KNX39" s="3"/>
      <c r="KNY39" s="3"/>
      <c r="KNZ39" s="3"/>
      <c r="KOA39" s="3"/>
      <c r="KOB39" s="3"/>
      <c r="KOC39" s="3"/>
      <c r="KOD39" s="3"/>
      <c r="KOE39" s="3"/>
      <c r="KOF39" s="3"/>
      <c r="KOG39" s="3"/>
      <c r="KOH39" s="3"/>
      <c r="KOI39" s="3"/>
      <c r="KOJ39" s="3"/>
      <c r="KOK39" s="3"/>
      <c r="KOL39" s="3"/>
      <c r="KOM39" s="3"/>
      <c r="KON39" s="3"/>
      <c r="KOO39" s="3"/>
      <c r="KOP39" s="3"/>
      <c r="KOQ39" s="3"/>
      <c r="KOR39" s="3"/>
      <c r="KOS39" s="3"/>
      <c r="KOT39" s="3"/>
      <c r="KOU39" s="3"/>
      <c r="KOV39" s="3"/>
      <c r="KOW39" s="3"/>
      <c r="KOX39" s="3"/>
      <c r="KOY39" s="3"/>
      <c r="KOZ39" s="3"/>
      <c r="KPA39" s="3"/>
      <c r="KPB39" s="3"/>
      <c r="KPC39" s="3"/>
      <c r="KPD39" s="3"/>
      <c r="KPE39" s="3"/>
      <c r="KPF39" s="3"/>
      <c r="KPG39" s="3"/>
      <c r="KPH39" s="3"/>
      <c r="KPI39" s="3"/>
      <c r="KPJ39" s="3"/>
      <c r="KPK39" s="3"/>
      <c r="KPL39" s="3"/>
      <c r="KPM39" s="3"/>
      <c r="KPN39" s="3"/>
      <c r="KPO39" s="3"/>
      <c r="KPP39" s="3"/>
      <c r="KPQ39" s="3"/>
      <c r="KPR39" s="3"/>
      <c r="KPS39" s="3"/>
      <c r="KPT39" s="3"/>
      <c r="KPU39" s="3"/>
      <c r="KPV39" s="3"/>
      <c r="KPW39" s="3"/>
      <c r="KPX39" s="3"/>
      <c r="KPY39" s="3"/>
      <c r="KPZ39" s="3"/>
      <c r="KQA39" s="3"/>
      <c r="KQB39" s="3"/>
      <c r="KQC39" s="3"/>
      <c r="KQD39" s="3"/>
      <c r="KQE39" s="3"/>
      <c r="KQF39" s="3"/>
      <c r="KQG39" s="3"/>
      <c r="KQH39" s="3"/>
      <c r="KQI39" s="3"/>
      <c r="KQJ39" s="3"/>
      <c r="KQK39" s="3"/>
      <c r="KQL39" s="3"/>
      <c r="KQM39" s="3"/>
      <c r="KQN39" s="3"/>
      <c r="KQO39" s="3"/>
      <c r="KQP39" s="3"/>
      <c r="KQQ39" s="3"/>
      <c r="KQR39" s="3"/>
      <c r="KQS39" s="3"/>
      <c r="KQT39" s="3"/>
      <c r="KQU39" s="3"/>
      <c r="KQV39" s="3"/>
      <c r="KQW39" s="3"/>
      <c r="KQX39" s="3"/>
      <c r="KQY39" s="3"/>
      <c r="KQZ39" s="3"/>
      <c r="KRA39" s="3"/>
      <c r="KRB39" s="3"/>
      <c r="KRC39" s="3"/>
      <c r="KRD39" s="3"/>
      <c r="KRE39" s="3"/>
      <c r="KRF39" s="3"/>
      <c r="KRG39" s="3"/>
      <c r="KRH39" s="3"/>
      <c r="KRI39" s="3"/>
      <c r="KRJ39" s="3"/>
      <c r="KRK39" s="3"/>
      <c r="KRL39" s="3"/>
      <c r="KRM39" s="3"/>
      <c r="KRN39" s="3"/>
      <c r="KRO39" s="3"/>
      <c r="KRP39" s="3"/>
      <c r="KRQ39" s="3"/>
      <c r="KRR39" s="3"/>
      <c r="KRS39" s="3"/>
      <c r="KRT39" s="3"/>
      <c r="KRU39" s="3"/>
      <c r="KRV39" s="3"/>
      <c r="KRW39" s="3"/>
      <c r="KRX39" s="3"/>
      <c r="KRY39" s="3"/>
      <c r="KRZ39" s="3"/>
      <c r="KSA39" s="3"/>
      <c r="KSB39" s="3"/>
      <c r="KSC39" s="3"/>
      <c r="KSD39" s="3"/>
      <c r="KSE39" s="3"/>
      <c r="KSF39" s="3"/>
      <c r="KSG39" s="3"/>
      <c r="KSH39" s="3"/>
      <c r="KSI39" s="3"/>
      <c r="KSJ39" s="3"/>
      <c r="KSK39" s="3"/>
      <c r="KSL39" s="3"/>
      <c r="KSM39" s="3"/>
      <c r="KSN39" s="3"/>
      <c r="KSO39" s="3"/>
      <c r="KSP39" s="3"/>
      <c r="KSQ39" s="3"/>
      <c r="KSR39" s="3"/>
      <c r="KSS39" s="3"/>
      <c r="KST39" s="3"/>
      <c r="KSU39" s="3"/>
      <c r="KSV39" s="3"/>
      <c r="KSW39" s="3"/>
      <c r="KSX39" s="3"/>
      <c r="KSY39" s="3"/>
      <c r="KSZ39" s="3"/>
      <c r="KTA39" s="3"/>
      <c r="KTB39" s="3"/>
      <c r="KTC39" s="3"/>
      <c r="KTD39" s="3"/>
      <c r="KTE39" s="3"/>
      <c r="KTF39" s="3"/>
      <c r="KTG39" s="3"/>
      <c r="KTH39" s="3"/>
      <c r="KTI39" s="3"/>
      <c r="KTJ39" s="3"/>
      <c r="KTK39" s="3"/>
      <c r="KTL39" s="3"/>
      <c r="KTM39" s="3"/>
      <c r="KTN39" s="3"/>
      <c r="KTO39" s="3"/>
      <c r="KTP39" s="3"/>
      <c r="KTQ39" s="3"/>
      <c r="KTR39" s="3"/>
      <c r="KTS39" s="3"/>
      <c r="KTT39" s="3"/>
      <c r="KTU39" s="3"/>
      <c r="KTV39" s="3"/>
      <c r="KTW39" s="3"/>
      <c r="KTX39" s="3"/>
      <c r="KTY39" s="3"/>
      <c r="KTZ39" s="3"/>
      <c r="KUA39" s="3"/>
      <c r="KUB39" s="3"/>
      <c r="KUC39" s="3"/>
      <c r="KUD39" s="3"/>
      <c r="KUE39" s="3"/>
      <c r="KUF39" s="3"/>
      <c r="KUG39" s="3"/>
      <c r="KUH39" s="3"/>
      <c r="KUI39" s="3"/>
      <c r="KUJ39" s="3"/>
      <c r="KUK39" s="3"/>
      <c r="KUL39" s="3"/>
      <c r="KUM39" s="3"/>
      <c r="KUN39" s="3"/>
      <c r="KUO39" s="3"/>
      <c r="KUP39" s="3"/>
      <c r="KUQ39" s="3"/>
      <c r="KUR39" s="3"/>
      <c r="KUS39" s="3"/>
      <c r="KUT39" s="3"/>
      <c r="KUU39" s="3"/>
      <c r="KUV39" s="3"/>
      <c r="KUW39" s="3"/>
      <c r="KUX39" s="3"/>
      <c r="KUY39" s="3"/>
      <c r="KUZ39" s="3"/>
      <c r="KVA39" s="3"/>
      <c r="KVB39" s="3"/>
      <c r="KVC39" s="3"/>
      <c r="KVD39" s="3"/>
      <c r="KVE39" s="3"/>
      <c r="KVF39" s="3"/>
      <c r="KVG39" s="3"/>
      <c r="KVH39" s="3"/>
      <c r="KVI39" s="3"/>
      <c r="KVJ39" s="3"/>
      <c r="KVK39" s="3"/>
      <c r="KVL39" s="3"/>
      <c r="KVM39" s="3"/>
      <c r="KVN39" s="3"/>
      <c r="KVO39" s="3"/>
      <c r="KVP39" s="3"/>
      <c r="KVQ39" s="3"/>
      <c r="KVR39" s="3"/>
      <c r="KVS39" s="3"/>
      <c r="KVT39" s="3"/>
      <c r="KVU39" s="3"/>
      <c r="KVV39" s="3"/>
      <c r="KVW39" s="3"/>
      <c r="KVX39" s="3"/>
      <c r="KVY39" s="3"/>
      <c r="KVZ39" s="3"/>
      <c r="KWA39" s="3"/>
      <c r="KWB39" s="3"/>
      <c r="KWC39" s="3"/>
      <c r="KWD39" s="3"/>
      <c r="KWE39" s="3"/>
      <c r="KWF39" s="3"/>
      <c r="KWG39" s="3"/>
      <c r="KWH39" s="3"/>
      <c r="KWI39" s="3"/>
      <c r="KWJ39" s="3"/>
      <c r="KWK39" s="3"/>
      <c r="KWL39" s="3"/>
      <c r="KWM39" s="3"/>
      <c r="KWN39" s="3"/>
      <c r="KWO39" s="3"/>
      <c r="KWP39" s="3"/>
      <c r="KWQ39" s="3"/>
      <c r="KWR39" s="3"/>
      <c r="KWS39" s="3"/>
      <c r="KWT39" s="3"/>
      <c r="KWU39" s="3"/>
      <c r="KWV39" s="3"/>
      <c r="KWW39" s="3"/>
      <c r="KWX39" s="3"/>
      <c r="KWY39" s="3"/>
      <c r="KWZ39" s="3"/>
      <c r="KXA39" s="3"/>
      <c r="KXB39" s="3"/>
      <c r="KXC39" s="3"/>
      <c r="KXD39" s="3"/>
      <c r="KXE39" s="3"/>
      <c r="KXF39" s="3"/>
      <c r="KXG39" s="3"/>
      <c r="KXH39" s="3"/>
      <c r="KXI39" s="3"/>
      <c r="KXJ39" s="3"/>
      <c r="KXK39" s="3"/>
      <c r="KXL39" s="3"/>
      <c r="KXM39" s="3"/>
      <c r="KXN39" s="3"/>
      <c r="KXO39" s="3"/>
      <c r="KXP39" s="3"/>
      <c r="KXQ39" s="3"/>
      <c r="KXR39" s="3"/>
      <c r="KXS39" s="3"/>
      <c r="KXT39" s="3"/>
      <c r="KXU39" s="3"/>
      <c r="KXV39" s="3"/>
      <c r="KXW39" s="3"/>
      <c r="KXX39" s="3"/>
      <c r="KXY39" s="3"/>
      <c r="KXZ39" s="3"/>
      <c r="KYA39" s="3"/>
      <c r="KYB39" s="3"/>
      <c r="KYC39" s="3"/>
      <c r="KYD39" s="3"/>
      <c r="KYE39" s="3"/>
      <c r="KYF39" s="3"/>
      <c r="KYG39" s="3"/>
      <c r="KYH39" s="3"/>
      <c r="KYI39" s="3"/>
      <c r="KYJ39" s="3"/>
      <c r="KYK39" s="3"/>
      <c r="KYL39" s="3"/>
      <c r="KYM39" s="3"/>
      <c r="KYN39" s="3"/>
      <c r="KYO39" s="3"/>
      <c r="KYP39" s="3"/>
      <c r="KYQ39" s="3"/>
      <c r="KYR39" s="3"/>
      <c r="KYS39" s="3"/>
      <c r="KYT39" s="3"/>
      <c r="KYU39" s="3"/>
      <c r="KYV39" s="3"/>
      <c r="KYW39" s="3"/>
      <c r="KYX39" s="3"/>
      <c r="KYY39" s="3"/>
      <c r="KYZ39" s="3"/>
      <c r="KZA39" s="3"/>
      <c r="KZB39" s="3"/>
      <c r="KZC39" s="3"/>
      <c r="KZD39" s="3"/>
      <c r="KZE39" s="3"/>
      <c r="KZF39" s="3"/>
      <c r="KZG39" s="3"/>
      <c r="KZH39" s="3"/>
      <c r="KZI39" s="3"/>
      <c r="KZJ39" s="3"/>
      <c r="KZK39" s="3"/>
      <c r="KZL39" s="3"/>
      <c r="KZM39" s="3"/>
      <c r="KZN39" s="3"/>
      <c r="KZO39" s="3"/>
      <c r="KZP39" s="3"/>
      <c r="KZQ39" s="3"/>
      <c r="KZR39" s="3"/>
      <c r="KZS39" s="3"/>
      <c r="KZT39" s="3"/>
      <c r="KZU39" s="3"/>
      <c r="KZV39" s="3"/>
      <c r="KZW39" s="3"/>
      <c r="KZX39" s="3"/>
      <c r="KZY39" s="3"/>
      <c r="KZZ39" s="3"/>
      <c r="LAA39" s="3"/>
      <c r="LAB39" s="3"/>
      <c r="LAC39" s="3"/>
      <c r="LAD39" s="3"/>
      <c r="LAE39" s="3"/>
      <c r="LAF39" s="3"/>
      <c r="LAG39" s="3"/>
      <c r="LAH39" s="3"/>
      <c r="LAI39" s="3"/>
      <c r="LAJ39" s="3"/>
      <c r="LAK39" s="3"/>
      <c r="LAL39" s="3"/>
      <c r="LAM39" s="3"/>
      <c r="LAN39" s="3"/>
      <c r="LAO39" s="3"/>
      <c r="LAP39" s="3"/>
      <c r="LAQ39" s="3"/>
      <c r="LAR39" s="3"/>
      <c r="LAS39" s="3"/>
      <c r="LAT39" s="3"/>
      <c r="LAU39" s="3"/>
      <c r="LAV39" s="3"/>
      <c r="LAW39" s="3"/>
      <c r="LAX39" s="3"/>
      <c r="LAY39" s="3"/>
      <c r="LAZ39" s="3"/>
      <c r="LBA39" s="3"/>
      <c r="LBB39" s="3"/>
      <c r="LBC39" s="3"/>
      <c r="LBD39" s="3"/>
      <c r="LBE39" s="3"/>
      <c r="LBF39" s="3"/>
      <c r="LBG39" s="3"/>
      <c r="LBH39" s="3"/>
      <c r="LBI39" s="3"/>
      <c r="LBJ39" s="3"/>
      <c r="LBK39" s="3"/>
      <c r="LBL39" s="3"/>
      <c r="LBM39" s="3"/>
      <c r="LBN39" s="3"/>
      <c r="LBO39" s="3"/>
      <c r="LBP39" s="3"/>
      <c r="LBQ39" s="3"/>
      <c r="LBR39" s="3"/>
      <c r="LBS39" s="3"/>
      <c r="LBT39" s="3"/>
      <c r="LBU39" s="3"/>
      <c r="LBV39" s="3"/>
      <c r="LBW39" s="3"/>
      <c r="LBX39" s="3"/>
      <c r="LBY39" s="3"/>
      <c r="LBZ39" s="3"/>
      <c r="LCA39" s="3"/>
      <c r="LCB39" s="3"/>
      <c r="LCC39" s="3"/>
      <c r="LCD39" s="3"/>
      <c r="LCE39" s="3"/>
      <c r="LCF39" s="3"/>
      <c r="LCG39" s="3"/>
      <c r="LCH39" s="3"/>
      <c r="LCI39" s="3"/>
      <c r="LCJ39" s="3"/>
      <c r="LCK39" s="3"/>
      <c r="LCL39" s="3"/>
      <c r="LCM39" s="3"/>
      <c r="LCN39" s="3"/>
      <c r="LCO39" s="3"/>
      <c r="LCP39" s="3"/>
      <c r="LCQ39" s="3"/>
      <c r="LCR39" s="3"/>
      <c r="LCS39" s="3"/>
      <c r="LCT39" s="3"/>
      <c r="LCU39" s="3"/>
      <c r="LCV39" s="3"/>
      <c r="LCW39" s="3"/>
      <c r="LCX39" s="3"/>
      <c r="LCY39" s="3"/>
      <c r="LCZ39" s="3"/>
      <c r="LDA39" s="3"/>
      <c r="LDB39" s="3"/>
      <c r="LDC39" s="3"/>
      <c r="LDD39" s="3"/>
      <c r="LDE39" s="3"/>
      <c r="LDF39" s="3"/>
      <c r="LDG39" s="3"/>
      <c r="LDH39" s="3"/>
      <c r="LDI39" s="3"/>
      <c r="LDJ39" s="3"/>
      <c r="LDK39" s="3"/>
      <c r="LDL39" s="3"/>
      <c r="LDM39" s="3"/>
      <c r="LDN39" s="3"/>
      <c r="LDO39" s="3"/>
      <c r="LDP39" s="3"/>
      <c r="LDQ39" s="3"/>
      <c r="LDR39" s="3"/>
      <c r="LDS39" s="3"/>
      <c r="LDT39" s="3"/>
      <c r="LDU39" s="3"/>
      <c r="LDV39" s="3"/>
      <c r="LDW39" s="3"/>
      <c r="LDX39" s="3"/>
      <c r="LDY39" s="3"/>
      <c r="LDZ39" s="3"/>
      <c r="LEA39" s="3"/>
      <c r="LEB39" s="3"/>
      <c r="LEC39" s="3"/>
      <c r="LED39" s="3"/>
      <c r="LEE39" s="3"/>
      <c r="LEF39" s="3"/>
      <c r="LEG39" s="3"/>
      <c r="LEH39" s="3"/>
      <c r="LEI39" s="3"/>
      <c r="LEJ39" s="3"/>
      <c r="LEK39" s="3"/>
      <c r="LEL39" s="3"/>
      <c r="LEM39" s="3"/>
      <c r="LEN39" s="3"/>
      <c r="LEO39" s="3"/>
      <c r="LEP39" s="3"/>
      <c r="LEQ39" s="3"/>
      <c r="LER39" s="3"/>
      <c r="LES39" s="3"/>
      <c r="LET39" s="3"/>
      <c r="LEU39" s="3"/>
      <c r="LEV39" s="3"/>
      <c r="LEW39" s="3"/>
      <c r="LEX39" s="3"/>
      <c r="LEY39" s="3"/>
      <c r="LEZ39" s="3"/>
      <c r="LFA39" s="3"/>
      <c r="LFB39" s="3"/>
      <c r="LFC39" s="3"/>
      <c r="LFD39" s="3"/>
      <c r="LFE39" s="3"/>
      <c r="LFF39" s="3"/>
      <c r="LFG39" s="3"/>
      <c r="LFH39" s="3"/>
      <c r="LFI39" s="3"/>
      <c r="LFJ39" s="3"/>
      <c r="LFK39" s="3"/>
      <c r="LFL39" s="3"/>
      <c r="LFM39" s="3"/>
      <c r="LFN39" s="3"/>
      <c r="LFO39" s="3"/>
      <c r="LFP39" s="3"/>
      <c r="LFQ39" s="3"/>
      <c r="LFR39" s="3"/>
      <c r="LFS39" s="3"/>
      <c r="LFT39" s="3"/>
      <c r="LFU39" s="3"/>
      <c r="LFV39" s="3"/>
      <c r="LFW39" s="3"/>
      <c r="LFX39" s="3"/>
      <c r="LFY39" s="3"/>
      <c r="LFZ39" s="3"/>
      <c r="LGA39" s="3"/>
      <c r="LGB39" s="3"/>
      <c r="LGC39" s="3"/>
      <c r="LGD39" s="3"/>
      <c r="LGE39" s="3"/>
      <c r="LGF39" s="3"/>
      <c r="LGG39" s="3"/>
      <c r="LGH39" s="3"/>
      <c r="LGI39" s="3"/>
      <c r="LGJ39" s="3"/>
      <c r="LGK39" s="3"/>
      <c r="LGL39" s="3"/>
      <c r="LGM39" s="3"/>
      <c r="LGN39" s="3"/>
      <c r="LGO39" s="3"/>
      <c r="LGP39" s="3"/>
      <c r="LGQ39" s="3"/>
      <c r="LGR39" s="3"/>
      <c r="LGS39" s="3"/>
      <c r="LGT39" s="3"/>
      <c r="LGU39" s="3"/>
      <c r="LGV39" s="3"/>
      <c r="LGW39" s="3"/>
      <c r="LGX39" s="3"/>
      <c r="LGY39" s="3"/>
      <c r="LGZ39" s="3"/>
      <c r="LHA39" s="3"/>
      <c r="LHB39" s="3"/>
      <c r="LHC39" s="3"/>
      <c r="LHD39" s="3"/>
      <c r="LHE39" s="3"/>
      <c r="LHF39" s="3"/>
      <c r="LHG39" s="3"/>
      <c r="LHH39" s="3"/>
      <c r="LHI39" s="3"/>
      <c r="LHJ39" s="3"/>
      <c r="LHK39" s="3"/>
      <c r="LHL39" s="3"/>
      <c r="LHM39" s="3"/>
      <c r="LHN39" s="3"/>
      <c r="LHO39" s="3"/>
      <c r="LHP39" s="3"/>
      <c r="LHQ39" s="3"/>
      <c r="LHR39" s="3"/>
      <c r="LHS39" s="3"/>
      <c r="LHT39" s="3"/>
      <c r="LHU39" s="3"/>
      <c r="LHV39" s="3"/>
      <c r="LHW39" s="3"/>
      <c r="LHX39" s="3"/>
      <c r="LHY39" s="3"/>
      <c r="LHZ39" s="3"/>
      <c r="LIA39" s="3"/>
      <c r="LIB39" s="3"/>
      <c r="LIC39" s="3"/>
      <c r="LID39" s="3"/>
      <c r="LIE39" s="3"/>
      <c r="LIF39" s="3"/>
      <c r="LIG39" s="3"/>
      <c r="LIH39" s="3"/>
      <c r="LII39" s="3"/>
      <c r="LIJ39" s="3"/>
      <c r="LIK39" s="3"/>
      <c r="LIL39" s="3"/>
      <c r="LIM39" s="3"/>
      <c r="LIN39" s="3"/>
      <c r="LIO39" s="3"/>
      <c r="LIP39" s="3"/>
      <c r="LIQ39" s="3"/>
      <c r="LIR39" s="3"/>
      <c r="LIS39" s="3"/>
      <c r="LIT39" s="3"/>
      <c r="LIU39" s="3"/>
      <c r="LIV39" s="3"/>
      <c r="LIW39" s="3"/>
      <c r="LIX39" s="3"/>
      <c r="LIY39" s="3"/>
      <c r="LIZ39" s="3"/>
      <c r="LJA39" s="3"/>
      <c r="LJB39" s="3"/>
      <c r="LJC39" s="3"/>
      <c r="LJD39" s="3"/>
      <c r="LJE39" s="3"/>
      <c r="LJF39" s="3"/>
      <c r="LJG39" s="3"/>
      <c r="LJH39" s="3"/>
      <c r="LJI39" s="3"/>
      <c r="LJJ39" s="3"/>
      <c r="LJK39" s="3"/>
      <c r="LJL39" s="3"/>
      <c r="LJM39" s="3"/>
      <c r="LJN39" s="3"/>
      <c r="LJO39" s="3"/>
      <c r="LJP39" s="3"/>
      <c r="LJQ39" s="3"/>
      <c r="LJR39" s="3"/>
      <c r="LJS39" s="3"/>
      <c r="LJT39" s="3"/>
      <c r="LJU39" s="3"/>
      <c r="LJV39" s="3"/>
      <c r="LJW39" s="3"/>
      <c r="LJX39" s="3"/>
      <c r="LJY39" s="3"/>
      <c r="LJZ39" s="3"/>
      <c r="LKA39" s="3"/>
      <c r="LKB39" s="3"/>
      <c r="LKC39" s="3"/>
      <c r="LKD39" s="3"/>
      <c r="LKE39" s="3"/>
      <c r="LKF39" s="3"/>
      <c r="LKG39" s="3"/>
      <c r="LKH39" s="3"/>
      <c r="LKI39" s="3"/>
      <c r="LKJ39" s="3"/>
      <c r="LKK39" s="3"/>
      <c r="LKL39" s="3"/>
      <c r="LKM39" s="3"/>
      <c r="LKN39" s="3"/>
      <c r="LKO39" s="3"/>
      <c r="LKP39" s="3"/>
      <c r="LKQ39" s="3"/>
      <c r="LKR39" s="3"/>
      <c r="LKS39" s="3"/>
      <c r="LKT39" s="3"/>
      <c r="LKU39" s="3"/>
      <c r="LKV39" s="3"/>
      <c r="LKW39" s="3"/>
      <c r="LKX39" s="3"/>
      <c r="LKY39" s="3"/>
      <c r="LKZ39" s="3"/>
      <c r="LLA39" s="3"/>
      <c r="LLB39" s="3"/>
      <c r="LLC39" s="3"/>
      <c r="LLD39" s="3"/>
      <c r="LLE39" s="3"/>
      <c r="LLF39" s="3"/>
      <c r="LLG39" s="3"/>
      <c r="LLH39" s="3"/>
      <c r="LLI39" s="3"/>
      <c r="LLJ39" s="3"/>
      <c r="LLK39" s="3"/>
      <c r="LLL39" s="3"/>
      <c r="LLM39" s="3"/>
      <c r="LLN39" s="3"/>
      <c r="LLO39" s="3"/>
      <c r="LLP39" s="3"/>
      <c r="LLQ39" s="3"/>
      <c r="LLR39" s="3"/>
      <c r="LLS39" s="3"/>
      <c r="LLT39" s="3"/>
      <c r="LLU39" s="3"/>
      <c r="LLV39" s="3"/>
      <c r="LLW39" s="3"/>
      <c r="LLX39" s="3"/>
      <c r="LLY39" s="3"/>
      <c r="LLZ39" s="3"/>
      <c r="LMA39" s="3"/>
      <c r="LMB39" s="3"/>
      <c r="LMC39" s="3"/>
      <c r="LMD39" s="3"/>
      <c r="LME39" s="3"/>
      <c r="LMF39" s="3"/>
      <c r="LMG39" s="3"/>
      <c r="LMH39" s="3"/>
      <c r="LMI39" s="3"/>
      <c r="LMJ39" s="3"/>
      <c r="LMK39" s="3"/>
      <c r="LML39" s="3"/>
      <c r="LMM39" s="3"/>
      <c r="LMN39" s="3"/>
      <c r="LMO39" s="3"/>
      <c r="LMP39" s="3"/>
      <c r="LMQ39" s="3"/>
      <c r="LMR39" s="3"/>
      <c r="LMS39" s="3"/>
      <c r="LMT39" s="3"/>
      <c r="LMU39" s="3"/>
      <c r="LMV39" s="3"/>
      <c r="LMW39" s="3"/>
      <c r="LMX39" s="3"/>
      <c r="LMY39" s="3"/>
      <c r="LMZ39" s="3"/>
      <c r="LNA39" s="3"/>
      <c r="LNB39" s="3"/>
      <c r="LNC39" s="3"/>
      <c r="LND39" s="3"/>
      <c r="LNE39" s="3"/>
      <c r="LNF39" s="3"/>
      <c r="LNG39" s="3"/>
      <c r="LNH39" s="3"/>
      <c r="LNI39" s="3"/>
      <c r="LNJ39" s="3"/>
      <c r="LNK39" s="3"/>
      <c r="LNL39" s="3"/>
      <c r="LNM39" s="3"/>
      <c r="LNN39" s="3"/>
      <c r="LNO39" s="3"/>
      <c r="LNP39" s="3"/>
      <c r="LNQ39" s="3"/>
      <c r="LNR39" s="3"/>
      <c r="LNS39" s="3"/>
      <c r="LNT39" s="3"/>
      <c r="LNU39" s="3"/>
      <c r="LNV39" s="3"/>
      <c r="LNW39" s="3"/>
      <c r="LNX39" s="3"/>
      <c r="LNY39" s="3"/>
      <c r="LNZ39" s="3"/>
      <c r="LOA39" s="3"/>
      <c r="LOB39" s="3"/>
      <c r="LOC39" s="3"/>
      <c r="LOD39" s="3"/>
      <c r="LOE39" s="3"/>
      <c r="LOF39" s="3"/>
      <c r="LOG39" s="3"/>
      <c r="LOH39" s="3"/>
      <c r="LOI39" s="3"/>
      <c r="LOJ39" s="3"/>
      <c r="LOK39" s="3"/>
      <c r="LOL39" s="3"/>
      <c r="LOM39" s="3"/>
      <c r="LON39" s="3"/>
      <c r="LOO39" s="3"/>
      <c r="LOP39" s="3"/>
      <c r="LOQ39" s="3"/>
      <c r="LOR39" s="3"/>
      <c r="LOS39" s="3"/>
      <c r="LOT39" s="3"/>
      <c r="LOU39" s="3"/>
      <c r="LOV39" s="3"/>
      <c r="LOW39" s="3"/>
      <c r="LOX39" s="3"/>
      <c r="LOY39" s="3"/>
      <c r="LOZ39" s="3"/>
      <c r="LPA39" s="3"/>
      <c r="LPB39" s="3"/>
      <c r="LPC39" s="3"/>
      <c r="LPD39" s="3"/>
      <c r="LPE39" s="3"/>
      <c r="LPF39" s="3"/>
      <c r="LPG39" s="3"/>
      <c r="LPH39" s="3"/>
      <c r="LPI39" s="3"/>
      <c r="LPJ39" s="3"/>
      <c r="LPK39" s="3"/>
      <c r="LPL39" s="3"/>
      <c r="LPM39" s="3"/>
      <c r="LPN39" s="3"/>
      <c r="LPO39" s="3"/>
      <c r="LPP39" s="3"/>
      <c r="LPQ39" s="3"/>
      <c r="LPR39" s="3"/>
      <c r="LPS39" s="3"/>
      <c r="LPT39" s="3"/>
      <c r="LPU39" s="3"/>
      <c r="LPV39" s="3"/>
      <c r="LPW39" s="3"/>
      <c r="LPX39" s="3"/>
      <c r="LPY39" s="3"/>
      <c r="LPZ39" s="3"/>
      <c r="LQA39" s="3"/>
      <c r="LQB39" s="3"/>
      <c r="LQC39" s="3"/>
      <c r="LQD39" s="3"/>
      <c r="LQE39" s="3"/>
      <c r="LQF39" s="3"/>
      <c r="LQG39" s="3"/>
      <c r="LQH39" s="3"/>
      <c r="LQI39" s="3"/>
      <c r="LQJ39" s="3"/>
      <c r="LQK39" s="3"/>
      <c r="LQL39" s="3"/>
      <c r="LQM39" s="3"/>
      <c r="LQN39" s="3"/>
      <c r="LQO39" s="3"/>
      <c r="LQP39" s="3"/>
      <c r="LQQ39" s="3"/>
      <c r="LQR39" s="3"/>
      <c r="LQS39" s="3"/>
      <c r="LQT39" s="3"/>
      <c r="LQU39" s="3"/>
      <c r="LQV39" s="3"/>
      <c r="LQW39" s="3"/>
      <c r="LQX39" s="3"/>
      <c r="LQY39" s="3"/>
      <c r="LQZ39" s="3"/>
      <c r="LRA39" s="3"/>
      <c r="LRB39" s="3"/>
      <c r="LRC39" s="3"/>
      <c r="LRD39" s="3"/>
      <c r="LRE39" s="3"/>
      <c r="LRF39" s="3"/>
      <c r="LRG39" s="3"/>
      <c r="LRH39" s="3"/>
      <c r="LRI39" s="3"/>
      <c r="LRJ39" s="3"/>
      <c r="LRK39" s="3"/>
      <c r="LRL39" s="3"/>
      <c r="LRM39" s="3"/>
      <c r="LRN39" s="3"/>
      <c r="LRO39" s="3"/>
      <c r="LRP39" s="3"/>
      <c r="LRQ39" s="3"/>
      <c r="LRR39" s="3"/>
      <c r="LRS39" s="3"/>
      <c r="LRT39" s="3"/>
      <c r="LRU39" s="3"/>
      <c r="LRV39" s="3"/>
      <c r="LRW39" s="3"/>
      <c r="LRX39" s="3"/>
      <c r="LRY39" s="3"/>
      <c r="LRZ39" s="3"/>
      <c r="LSA39" s="3"/>
      <c r="LSB39" s="3"/>
      <c r="LSC39" s="3"/>
      <c r="LSD39" s="3"/>
      <c r="LSE39" s="3"/>
      <c r="LSF39" s="3"/>
      <c r="LSG39" s="3"/>
      <c r="LSH39" s="3"/>
      <c r="LSI39" s="3"/>
      <c r="LSJ39" s="3"/>
      <c r="LSK39" s="3"/>
      <c r="LSL39" s="3"/>
      <c r="LSM39" s="3"/>
      <c r="LSN39" s="3"/>
      <c r="LSO39" s="3"/>
      <c r="LSP39" s="3"/>
      <c r="LSQ39" s="3"/>
      <c r="LSR39" s="3"/>
      <c r="LSS39" s="3"/>
      <c r="LST39" s="3"/>
      <c r="LSU39" s="3"/>
      <c r="LSV39" s="3"/>
      <c r="LSW39" s="3"/>
      <c r="LSX39" s="3"/>
      <c r="LSY39" s="3"/>
      <c r="LSZ39" s="3"/>
      <c r="LTA39" s="3"/>
      <c r="LTB39" s="3"/>
      <c r="LTC39" s="3"/>
      <c r="LTD39" s="3"/>
      <c r="LTE39" s="3"/>
      <c r="LTF39" s="3"/>
      <c r="LTG39" s="3"/>
      <c r="LTH39" s="3"/>
      <c r="LTI39" s="3"/>
      <c r="LTJ39" s="3"/>
      <c r="LTK39" s="3"/>
      <c r="LTL39" s="3"/>
      <c r="LTM39" s="3"/>
      <c r="LTN39" s="3"/>
      <c r="LTO39" s="3"/>
      <c r="LTP39" s="3"/>
      <c r="LTQ39" s="3"/>
      <c r="LTR39" s="3"/>
      <c r="LTS39" s="3"/>
      <c r="LTT39" s="3"/>
      <c r="LTU39" s="3"/>
      <c r="LTV39" s="3"/>
      <c r="LTW39" s="3"/>
      <c r="LTX39" s="3"/>
      <c r="LTY39" s="3"/>
      <c r="LTZ39" s="3"/>
      <c r="LUA39" s="3"/>
      <c r="LUB39" s="3"/>
      <c r="LUC39" s="3"/>
      <c r="LUD39" s="3"/>
      <c r="LUE39" s="3"/>
      <c r="LUF39" s="3"/>
      <c r="LUG39" s="3"/>
      <c r="LUH39" s="3"/>
      <c r="LUI39" s="3"/>
      <c r="LUJ39" s="3"/>
      <c r="LUK39" s="3"/>
      <c r="LUL39" s="3"/>
      <c r="LUM39" s="3"/>
      <c r="LUN39" s="3"/>
      <c r="LUO39" s="3"/>
      <c r="LUP39" s="3"/>
      <c r="LUQ39" s="3"/>
      <c r="LUR39" s="3"/>
      <c r="LUS39" s="3"/>
      <c r="LUT39" s="3"/>
      <c r="LUU39" s="3"/>
      <c r="LUV39" s="3"/>
      <c r="LUW39" s="3"/>
      <c r="LUX39" s="3"/>
      <c r="LUY39" s="3"/>
      <c r="LUZ39" s="3"/>
      <c r="LVA39" s="3"/>
      <c r="LVB39" s="3"/>
      <c r="LVC39" s="3"/>
      <c r="LVD39" s="3"/>
      <c r="LVE39" s="3"/>
      <c r="LVF39" s="3"/>
      <c r="LVG39" s="3"/>
      <c r="LVH39" s="3"/>
      <c r="LVI39" s="3"/>
      <c r="LVJ39" s="3"/>
      <c r="LVK39" s="3"/>
      <c r="LVL39" s="3"/>
      <c r="LVM39" s="3"/>
      <c r="LVN39" s="3"/>
      <c r="LVO39" s="3"/>
      <c r="LVP39" s="3"/>
      <c r="LVQ39" s="3"/>
      <c r="LVR39" s="3"/>
      <c r="LVS39" s="3"/>
      <c r="LVT39" s="3"/>
      <c r="LVU39" s="3"/>
      <c r="LVV39" s="3"/>
      <c r="LVW39" s="3"/>
      <c r="LVX39" s="3"/>
      <c r="LVY39" s="3"/>
      <c r="LVZ39" s="3"/>
      <c r="LWA39" s="3"/>
      <c r="LWB39" s="3"/>
      <c r="LWC39" s="3"/>
      <c r="LWD39" s="3"/>
      <c r="LWE39" s="3"/>
      <c r="LWF39" s="3"/>
      <c r="LWG39" s="3"/>
      <c r="LWH39" s="3"/>
      <c r="LWI39" s="3"/>
      <c r="LWJ39" s="3"/>
      <c r="LWK39" s="3"/>
      <c r="LWL39" s="3"/>
      <c r="LWM39" s="3"/>
      <c r="LWN39" s="3"/>
      <c r="LWO39" s="3"/>
      <c r="LWP39" s="3"/>
      <c r="LWQ39" s="3"/>
      <c r="LWR39" s="3"/>
      <c r="LWS39" s="3"/>
      <c r="LWT39" s="3"/>
      <c r="LWU39" s="3"/>
      <c r="LWV39" s="3"/>
      <c r="LWW39" s="3"/>
      <c r="LWX39" s="3"/>
      <c r="LWY39" s="3"/>
      <c r="LWZ39" s="3"/>
      <c r="LXA39" s="3"/>
      <c r="LXB39" s="3"/>
      <c r="LXC39" s="3"/>
      <c r="LXD39" s="3"/>
      <c r="LXE39" s="3"/>
      <c r="LXF39" s="3"/>
      <c r="LXG39" s="3"/>
      <c r="LXH39" s="3"/>
      <c r="LXI39" s="3"/>
      <c r="LXJ39" s="3"/>
      <c r="LXK39" s="3"/>
      <c r="LXL39" s="3"/>
      <c r="LXM39" s="3"/>
      <c r="LXN39" s="3"/>
      <c r="LXO39" s="3"/>
      <c r="LXP39" s="3"/>
      <c r="LXQ39" s="3"/>
      <c r="LXR39" s="3"/>
      <c r="LXS39" s="3"/>
      <c r="LXT39" s="3"/>
      <c r="LXU39" s="3"/>
      <c r="LXV39" s="3"/>
      <c r="LXW39" s="3"/>
      <c r="LXX39" s="3"/>
      <c r="LXY39" s="3"/>
      <c r="LXZ39" s="3"/>
      <c r="LYA39" s="3"/>
      <c r="LYB39" s="3"/>
      <c r="LYC39" s="3"/>
      <c r="LYD39" s="3"/>
      <c r="LYE39" s="3"/>
      <c r="LYF39" s="3"/>
      <c r="LYG39" s="3"/>
      <c r="LYH39" s="3"/>
      <c r="LYI39" s="3"/>
      <c r="LYJ39" s="3"/>
      <c r="LYK39" s="3"/>
      <c r="LYL39" s="3"/>
      <c r="LYM39" s="3"/>
      <c r="LYN39" s="3"/>
      <c r="LYO39" s="3"/>
      <c r="LYP39" s="3"/>
      <c r="LYQ39" s="3"/>
      <c r="LYR39" s="3"/>
      <c r="LYS39" s="3"/>
      <c r="LYT39" s="3"/>
      <c r="LYU39" s="3"/>
      <c r="LYV39" s="3"/>
      <c r="LYW39" s="3"/>
      <c r="LYX39" s="3"/>
      <c r="LYY39" s="3"/>
      <c r="LYZ39" s="3"/>
      <c r="LZA39" s="3"/>
      <c r="LZB39" s="3"/>
      <c r="LZC39" s="3"/>
      <c r="LZD39" s="3"/>
      <c r="LZE39" s="3"/>
      <c r="LZF39" s="3"/>
      <c r="LZG39" s="3"/>
      <c r="LZH39" s="3"/>
      <c r="LZI39" s="3"/>
      <c r="LZJ39" s="3"/>
      <c r="LZK39" s="3"/>
      <c r="LZL39" s="3"/>
      <c r="LZM39" s="3"/>
      <c r="LZN39" s="3"/>
      <c r="LZO39" s="3"/>
      <c r="LZP39" s="3"/>
      <c r="LZQ39" s="3"/>
      <c r="LZR39" s="3"/>
      <c r="LZS39" s="3"/>
      <c r="LZT39" s="3"/>
      <c r="LZU39" s="3"/>
      <c r="LZV39" s="3"/>
      <c r="LZW39" s="3"/>
      <c r="LZX39" s="3"/>
      <c r="LZY39" s="3"/>
      <c r="LZZ39" s="3"/>
      <c r="MAA39" s="3"/>
      <c r="MAB39" s="3"/>
      <c r="MAC39" s="3"/>
      <c r="MAD39" s="3"/>
      <c r="MAE39" s="3"/>
      <c r="MAF39" s="3"/>
      <c r="MAG39" s="3"/>
      <c r="MAH39" s="3"/>
      <c r="MAI39" s="3"/>
      <c r="MAJ39" s="3"/>
      <c r="MAK39" s="3"/>
      <c r="MAL39" s="3"/>
      <c r="MAM39" s="3"/>
      <c r="MAN39" s="3"/>
      <c r="MAO39" s="3"/>
      <c r="MAP39" s="3"/>
      <c r="MAQ39" s="3"/>
      <c r="MAR39" s="3"/>
      <c r="MAS39" s="3"/>
      <c r="MAT39" s="3"/>
      <c r="MAU39" s="3"/>
      <c r="MAV39" s="3"/>
      <c r="MAW39" s="3"/>
      <c r="MAX39" s="3"/>
      <c r="MAY39" s="3"/>
      <c r="MAZ39" s="3"/>
      <c r="MBA39" s="3"/>
      <c r="MBB39" s="3"/>
      <c r="MBC39" s="3"/>
      <c r="MBD39" s="3"/>
      <c r="MBE39" s="3"/>
      <c r="MBF39" s="3"/>
      <c r="MBG39" s="3"/>
      <c r="MBH39" s="3"/>
      <c r="MBI39" s="3"/>
      <c r="MBJ39" s="3"/>
      <c r="MBK39" s="3"/>
      <c r="MBL39" s="3"/>
      <c r="MBM39" s="3"/>
      <c r="MBN39" s="3"/>
      <c r="MBO39" s="3"/>
      <c r="MBP39" s="3"/>
      <c r="MBQ39" s="3"/>
      <c r="MBR39" s="3"/>
      <c r="MBS39" s="3"/>
      <c r="MBT39" s="3"/>
      <c r="MBU39" s="3"/>
      <c r="MBV39" s="3"/>
      <c r="MBW39" s="3"/>
      <c r="MBX39" s="3"/>
      <c r="MBY39" s="3"/>
      <c r="MBZ39" s="3"/>
      <c r="MCA39" s="3"/>
      <c r="MCB39" s="3"/>
      <c r="MCC39" s="3"/>
      <c r="MCD39" s="3"/>
      <c r="MCE39" s="3"/>
      <c r="MCF39" s="3"/>
      <c r="MCG39" s="3"/>
      <c r="MCH39" s="3"/>
      <c r="MCI39" s="3"/>
      <c r="MCJ39" s="3"/>
      <c r="MCK39" s="3"/>
      <c r="MCL39" s="3"/>
      <c r="MCM39" s="3"/>
      <c r="MCN39" s="3"/>
      <c r="MCO39" s="3"/>
      <c r="MCP39" s="3"/>
      <c r="MCQ39" s="3"/>
      <c r="MCR39" s="3"/>
      <c r="MCS39" s="3"/>
      <c r="MCT39" s="3"/>
      <c r="MCU39" s="3"/>
      <c r="MCV39" s="3"/>
      <c r="MCW39" s="3"/>
      <c r="MCX39" s="3"/>
      <c r="MCY39" s="3"/>
      <c r="MCZ39" s="3"/>
      <c r="MDA39" s="3"/>
      <c r="MDB39" s="3"/>
      <c r="MDC39" s="3"/>
      <c r="MDD39" s="3"/>
      <c r="MDE39" s="3"/>
      <c r="MDF39" s="3"/>
      <c r="MDG39" s="3"/>
      <c r="MDH39" s="3"/>
      <c r="MDI39" s="3"/>
      <c r="MDJ39" s="3"/>
      <c r="MDK39" s="3"/>
      <c r="MDL39" s="3"/>
      <c r="MDM39" s="3"/>
      <c r="MDN39" s="3"/>
      <c r="MDO39" s="3"/>
      <c r="MDP39" s="3"/>
      <c r="MDQ39" s="3"/>
      <c r="MDR39" s="3"/>
      <c r="MDS39" s="3"/>
      <c r="MDT39" s="3"/>
      <c r="MDU39" s="3"/>
      <c r="MDV39" s="3"/>
      <c r="MDW39" s="3"/>
      <c r="MDX39" s="3"/>
      <c r="MDY39" s="3"/>
      <c r="MDZ39" s="3"/>
      <c r="MEA39" s="3"/>
      <c r="MEB39" s="3"/>
      <c r="MEC39" s="3"/>
      <c r="MED39" s="3"/>
      <c r="MEE39" s="3"/>
      <c r="MEF39" s="3"/>
      <c r="MEG39" s="3"/>
      <c r="MEH39" s="3"/>
      <c r="MEI39" s="3"/>
      <c r="MEJ39" s="3"/>
      <c r="MEK39" s="3"/>
      <c r="MEL39" s="3"/>
      <c r="MEM39" s="3"/>
      <c r="MEN39" s="3"/>
      <c r="MEO39" s="3"/>
      <c r="MEP39" s="3"/>
      <c r="MEQ39" s="3"/>
      <c r="MER39" s="3"/>
      <c r="MES39" s="3"/>
      <c r="MET39" s="3"/>
      <c r="MEU39" s="3"/>
      <c r="MEV39" s="3"/>
      <c r="MEW39" s="3"/>
      <c r="MEX39" s="3"/>
      <c r="MEY39" s="3"/>
      <c r="MEZ39" s="3"/>
      <c r="MFA39" s="3"/>
      <c r="MFB39" s="3"/>
      <c r="MFC39" s="3"/>
      <c r="MFD39" s="3"/>
      <c r="MFE39" s="3"/>
      <c r="MFF39" s="3"/>
      <c r="MFG39" s="3"/>
      <c r="MFH39" s="3"/>
      <c r="MFI39" s="3"/>
      <c r="MFJ39" s="3"/>
      <c r="MFK39" s="3"/>
      <c r="MFL39" s="3"/>
      <c r="MFM39" s="3"/>
      <c r="MFN39" s="3"/>
      <c r="MFO39" s="3"/>
      <c r="MFP39" s="3"/>
      <c r="MFQ39" s="3"/>
      <c r="MFR39" s="3"/>
      <c r="MFS39" s="3"/>
      <c r="MFT39" s="3"/>
      <c r="MFU39" s="3"/>
      <c r="MFV39" s="3"/>
      <c r="MFW39" s="3"/>
      <c r="MFX39" s="3"/>
      <c r="MFY39" s="3"/>
      <c r="MFZ39" s="3"/>
      <c r="MGA39" s="3"/>
      <c r="MGB39" s="3"/>
      <c r="MGC39" s="3"/>
      <c r="MGD39" s="3"/>
      <c r="MGE39" s="3"/>
      <c r="MGF39" s="3"/>
      <c r="MGG39" s="3"/>
      <c r="MGH39" s="3"/>
      <c r="MGI39" s="3"/>
      <c r="MGJ39" s="3"/>
      <c r="MGK39" s="3"/>
      <c r="MGL39" s="3"/>
      <c r="MGM39" s="3"/>
      <c r="MGN39" s="3"/>
      <c r="MGO39" s="3"/>
      <c r="MGP39" s="3"/>
      <c r="MGQ39" s="3"/>
      <c r="MGR39" s="3"/>
      <c r="MGS39" s="3"/>
      <c r="MGT39" s="3"/>
      <c r="MGU39" s="3"/>
      <c r="MGV39" s="3"/>
      <c r="MGW39" s="3"/>
      <c r="MGX39" s="3"/>
      <c r="MGY39" s="3"/>
      <c r="MGZ39" s="3"/>
      <c r="MHA39" s="3"/>
      <c r="MHB39" s="3"/>
      <c r="MHC39" s="3"/>
      <c r="MHD39" s="3"/>
      <c r="MHE39" s="3"/>
      <c r="MHF39" s="3"/>
      <c r="MHG39" s="3"/>
      <c r="MHH39" s="3"/>
      <c r="MHI39" s="3"/>
      <c r="MHJ39" s="3"/>
      <c r="MHK39" s="3"/>
      <c r="MHL39" s="3"/>
      <c r="MHM39" s="3"/>
      <c r="MHN39" s="3"/>
      <c r="MHO39" s="3"/>
      <c r="MHP39" s="3"/>
      <c r="MHQ39" s="3"/>
      <c r="MHR39" s="3"/>
      <c r="MHS39" s="3"/>
      <c r="MHT39" s="3"/>
      <c r="MHU39" s="3"/>
      <c r="MHV39" s="3"/>
      <c r="MHW39" s="3"/>
      <c r="MHX39" s="3"/>
      <c r="MHY39" s="3"/>
      <c r="MHZ39" s="3"/>
      <c r="MIA39" s="3"/>
      <c r="MIB39" s="3"/>
      <c r="MIC39" s="3"/>
      <c r="MID39" s="3"/>
      <c r="MIE39" s="3"/>
      <c r="MIF39" s="3"/>
      <c r="MIG39" s="3"/>
      <c r="MIH39" s="3"/>
      <c r="MII39" s="3"/>
      <c r="MIJ39" s="3"/>
      <c r="MIK39" s="3"/>
      <c r="MIL39" s="3"/>
      <c r="MIM39" s="3"/>
      <c r="MIN39" s="3"/>
      <c r="MIO39" s="3"/>
      <c r="MIP39" s="3"/>
      <c r="MIQ39" s="3"/>
      <c r="MIR39" s="3"/>
      <c r="MIS39" s="3"/>
      <c r="MIT39" s="3"/>
      <c r="MIU39" s="3"/>
      <c r="MIV39" s="3"/>
      <c r="MIW39" s="3"/>
      <c r="MIX39" s="3"/>
      <c r="MIY39" s="3"/>
      <c r="MIZ39" s="3"/>
      <c r="MJA39" s="3"/>
      <c r="MJB39" s="3"/>
      <c r="MJC39" s="3"/>
      <c r="MJD39" s="3"/>
      <c r="MJE39" s="3"/>
      <c r="MJF39" s="3"/>
      <c r="MJG39" s="3"/>
      <c r="MJH39" s="3"/>
      <c r="MJI39" s="3"/>
      <c r="MJJ39" s="3"/>
      <c r="MJK39" s="3"/>
      <c r="MJL39" s="3"/>
      <c r="MJM39" s="3"/>
      <c r="MJN39" s="3"/>
      <c r="MJO39" s="3"/>
      <c r="MJP39" s="3"/>
      <c r="MJQ39" s="3"/>
      <c r="MJR39" s="3"/>
      <c r="MJS39" s="3"/>
      <c r="MJT39" s="3"/>
      <c r="MJU39" s="3"/>
      <c r="MJV39" s="3"/>
      <c r="MJW39" s="3"/>
      <c r="MJX39" s="3"/>
      <c r="MJY39" s="3"/>
      <c r="MJZ39" s="3"/>
      <c r="MKA39" s="3"/>
      <c r="MKB39" s="3"/>
      <c r="MKC39" s="3"/>
      <c r="MKD39" s="3"/>
      <c r="MKE39" s="3"/>
      <c r="MKF39" s="3"/>
      <c r="MKG39" s="3"/>
      <c r="MKH39" s="3"/>
      <c r="MKI39" s="3"/>
      <c r="MKJ39" s="3"/>
      <c r="MKK39" s="3"/>
      <c r="MKL39" s="3"/>
      <c r="MKM39" s="3"/>
      <c r="MKN39" s="3"/>
      <c r="MKO39" s="3"/>
      <c r="MKP39" s="3"/>
      <c r="MKQ39" s="3"/>
      <c r="MKR39" s="3"/>
      <c r="MKS39" s="3"/>
      <c r="MKT39" s="3"/>
      <c r="MKU39" s="3"/>
      <c r="MKV39" s="3"/>
      <c r="MKW39" s="3"/>
      <c r="MKX39" s="3"/>
      <c r="MKY39" s="3"/>
      <c r="MKZ39" s="3"/>
      <c r="MLA39" s="3"/>
      <c r="MLB39" s="3"/>
      <c r="MLC39" s="3"/>
      <c r="MLD39" s="3"/>
      <c r="MLE39" s="3"/>
      <c r="MLF39" s="3"/>
      <c r="MLG39" s="3"/>
      <c r="MLH39" s="3"/>
      <c r="MLI39" s="3"/>
      <c r="MLJ39" s="3"/>
      <c r="MLK39" s="3"/>
      <c r="MLL39" s="3"/>
      <c r="MLM39" s="3"/>
      <c r="MLN39" s="3"/>
      <c r="MLO39" s="3"/>
      <c r="MLP39" s="3"/>
      <c r="MLQ39" s="3"/>
      <c r="MLR39" s="3"/>
      <c r="MLS39" s="3"/>
      <c r="MLT39" s="3"/>
      <c r="MLU39" s="3"/>
      <c r="MLV39" s="3"/>
      <c r="MLW39" s="3"/>
      <c r="MLX39" s="3"/>
      <c r="MLY39" s="3"/>
      <c r="MLZ39" s="3"/>
      <c r="MMA39" s="3"/>
      <c r="MMB39" s="3"/>
      <c r="MMC39" s="3"/>
      <c r="MMD39" s="3"/>
      <c r="MME39" s="3"/>
      <c r="MMF39" s="3"/>
      <c r="MMG39" s="3"/>
      <c r="MMH39" s="3"/>
      <c r="MMI39" s="3"/>
      <c r="MMJ39" s="3"/>
      <c r="MMK39" s="3"/>
      <c r="MML39" s="3"/>
      <c r="MMM39" s="3"/>
      <c r="MMN39" s="3"/>
      <c r="MMO39" s="3"/>
      <c r="MMP39" s="3"/>
      <c r="MMQ39" s="3"/>
      <c r="MMR39" s="3"/>
      <c r="MMS39" s="3"/>
      <c r="MMT39" s="3"/>
      <c r="MMU39" s="3"/>
      <c r="MMV39" s="3"/>
      <c r="MMW39" s="3"/>
      <c r="MMX39" s="3"/>
      <c r="MMY39" s="3"/>
      <c r="MMZ39" s="3"/>
      <c r="MNA39" s="3"/>
      <c r="MNB39" s="3"/>
      <c r="MNC39" s="3"/>
      <c r="MND39" s="3"/>
      <c r="MNE39" s="3"/>
      <c r="MNF39" s="3"/>
      <c r="MNG39" s="3"/>
      <c r="MNH39" s="3"/>
      <c r="MNI39" s="3"/>
      <c r="MNJ39" s="3"/>
      <c r="MNK39" s="3"/>
      <c r="MNL39" s="3"/>
      <c r="MNM39" s="3"/>
      <c r="MNN39" s="3"/>
      <c r="MNO39" s="3"/>
      <c r="MNP39" s="3"/>
      <c r="MNQ39" s="3"/>
      <c r="MNR39" s="3"/>
      <c r="MNS39" s="3"/>
      <c r="MNT39" s="3"/>
      <c r="MNU39" s="3"/>
      <c r="MNV39" s="3"/>
      <c r="MNW39" s="3"/>
      <c r="MNX39" s="3"/>
      <c r="MNY39" s="3"/>
      <c r="MNZ39" s="3"/>
      <c r="MOA39" s="3"/>
      <c r="MOB39" s="3"/>
      <c r="MOC39" s="3"/>
      <c r="MOD39" s="3"/>
      <c r="MOE39" s="3"/>
      <c r="MOF39" s="3"/>
      <c r="MOG39" s="3"/>
      <c r="MOH39" s="3"/>
      <c r="MOI39" s="3"/>
      <c r="MOJ39" s="3"/>
      <c r="MOK39" s="3"/>
      <c r="MOL39" s="3"/>
      <c r="MOM39" s="3"/>
      <c r="MON39" s="3"/>
      <c r="MOO39" s="3"/>
      <c r="MOP39" s="3"/>
      <c r="MOQ39" s="3"/>
      <c r="MOR39" s="3"/>
      <c r="MOS39" s="3"/>
      <c r="MOT39" s="3"/>
      <c r="MOU39" s="3"/>
      <c r="MOV39" s="3"/>
      <c r="MOW39" s="3"/>
      <c r="MOX39" s="3"/>
      <c r="MOY39" s="3"/>
      <c r="MOZ39" s="3"/>
      <c r="MPA39" s="3"/>
      <c r="MPB39" s="3"/>
      <c r="MPC39" s="3"/>
      <c r="MPD39" s="3"/>
      <c r="MPE39" s="3"/>
      <c r="MPF39" s="3"/>
      <c r="MPG39" s="3"/>
      <c r="MPH39" s="3"/>
      <c r="MPI39" s="3"/>
      <c r="MPJ39" s="3"/>
      <c r="MPK39" s="3"/>
      <c r="MPL39" s="3"/>
      <c r="MPM39" s="3"/>
      <c r="MPN39" s="3"/>
      <c r="MPO39" s="3"/>
      <c r="MPP39" s="3"/>
      <c r="MPQ39" s="3"/>
      <c r="MPR39" s="3"/>
      <c r="MPS39" s="3"/>
      <c r="MPT39" s="3"/>
      <c r="MPU39" s="3"/>
      <c r="MPV39" s="3"/>
      <c r="MPW39" s="3"/>
      <c r="MPX39" s="3"/>
      <c r="MPY39" s="3"/>
      <c r="MPZ39" s="3"/>
      <c r="MQA39" s="3"/>
      <c r="MQB39" s="3"/>
      <c r="MQC39" s="3"/>
      <c r="MQD39" s="3"/>
      <c r="MQE39" s="3"/>
      <c r="MQF39" s="3"/>
      <c r="MQG39" s="3"/>
      <c r="MQH39" s="3"/>
      <c r="MQI39" s="3"/>
      <c r="MQJ39" s="3"/>
      <c r="MQK39" s="3"/>
      <c r="MQL39" s="3"/>
      <c r="MQM39" s="3"/>
      <c r="MQN39" s="3"/>
      <c r="MQO39" s="3"/>
      <c r="MQP39" s="3"/>
      <c r="MQQ39" s="3"/>
      <c r="MQR39" s="3"/>
      <c r="MQS39" s="3"/>
      <c r="MQT39" s="3"/>
      <c r="MQU39" s="3"/>
      <c r="MQV39" s="3"/>
      <c r="MQW39" s="3"/>
      <c r="MQX39" s="3"/>
      <c r="MQY39" s="3"/>
      <c r="MQZ39" s="3"/>
      <c r="MRA39" s="3"/>
      <c r="MRB39" s="3"/>
      <c r="MRC39" s="3"/>
      <c r="MRD39" s="3"/>
      <c r="MRE39" s="3"/>
      <c r="MRF39" s="3"/>
      <c r="MRG39" s="3"/>
      <c r="MRH39" s="3"/>
      <c r="MRI39" s="3"/>
      <c r="MRJ39" s="3"/>
      <c r="MRK39" s="3"/>
      <c r="MRL39" s="3"/>
      <c r="MRM39" s="3"/>
      <c r="MRN39" s="3"/>
      <c r="MRO39" s="3"/>
      <c r="MRP39" s="3"/>
      <c r="MRQ39" s="3"/>
      <c r="MRR39" s="3"/>
      <c r="MRS39" s="3"/>
      <c r="MRT39" s="3"/>
      <c r="MRU39" s="3"/>
      <c r="MRV39" s="3"/>
      <c r="MRW39" s="3"/>
      <c r="MRX39" s="3"/>
      <c r="MRY39" s="3"/>
      <c r="MRZ39" s="3"/>
      <c r="MSA39" s="3"/>
      <c r="MSB39" s="3"/>
      <c r="MSC39" s="3"/>
      <c r="MSD39" s="3"/>
      <c r="MSE39" s="3"/>
      <c r="MSF39" s="3"/>
      <c r="MSG39" s="3"/>
      <c r="MSH39" s="3"/>
      <c r="MSI39" s="3"/>
      <c r="MSJ39" s="3"/>
      <c r="MSK39" s="3"/>
      <c r="MSL39" s="3"/>
      <c r="MSM39" s="3"/>
      <c r="MSN39" s="3"/>
      <c r="MSO39" s="3"/>
      <c r="MSP39" s="3"/>
      <c r="MSQ39" s="3"/>
      <c r="MSR39" s="3"/>
      <c r="MSS39" s="3"/>
      <c r="MST39" s="3"/>
      <c r="MSU39" s="3"/>
      <c r="MSV39" s="3"/>
      <c r="MSW39" s="3"/>
      <c r="MSX39" s="3"/>
      <c r="MSY39" s="3"/>
      <c r="MSZ39" s="3"/>
      <c r="MTA39" s="3"/>
      <c r="MTB39" s="3"/>
      <c r="MTC39" s="3"/>
      <c r="MTD39" s="3"/>
      <c r="MTE39" s="3"/>
      <c r="MTF39" s="3"/>
      <c r="MTG39" s="3"/>
      <c r="MTH39" s="3"/>
      <c r="MTI39" s="3"/>
      <c r="MTJ39" s="3"/>
      <c r="MTK39" s="3"/>
      <c r="MTL39" s="3"/>
      <c r="MTM39" s="3"/>
      <c r="MTN39" s="3"/>
      <c r="MTO39" s="3"/>
      <c r="MTP39" s="3"/>
      <c r="MTQ39" s="3"/>
      <c r="MTR39" s="3"/>
      <c r="MTS39" s="3"/>
      <c r="MTT39" s="3"/>
      <c r="MTU39" s="3"/>
      <c r="MTV39" s="3"/>
      <c r="MTW39" s="3"/>
      <c r="MTX39" s="3"/>
      <c r="MTY39" s="3"/>
      <c r="MTZ39" s="3"/>
      <c r="MUA39" s="3"/>
      <c r="MUB39" s="3"/>
      <c r="MUC39" s="3"/>
      <c r="MUD39" s="3"/>
      <c r="MUE39" s="3"/>
      <c r="MUF39" s="3"/>
      <c r="MUG39" s="3"/>
      <c r="MUH39" s="3"/>
      <c r="MUI39" s="3"/>
      <c r="MUJ39" s="3"/>
      <c r="MUK39" s="3"/>
      <c r="MUL39" s="3"/>
      <c r="MUM39" s="3"/>
      <c r="MUN39" s="3"/>
      <c r="MUO39" s="3"/>
      <c r="MUP39" s="3"/>
      <c r="MUQ39" s="3"/>
      <c r="MUR39" s="3"/>
      <c r="MUS39" s="3"/>
      <c r="MUT39" s="3"/>
      <c r="MUU39" s="3"/>
      <c r="MUV39" s="3"/>
      <c r="MUW39" s="3"/>
      <c r="MUX39" s="3"/>
      <c r="MUY39" s="3"/>
      <c r="MUZ39" s="3"/>
      <c r="MVA39" s="3"/>
      <c r="MVB39" s="3"/>
      <c r="MVC39" s="3"/>
      <c r="MVD39" s="3"/>
      <c r="MVE39" s="3"/>
      <c r="MVF39" s="3"/>
      <c r="MVG39" s="3"/>
      <c r="MVH39" s="3"/>
      <c r="MVI39" s="3"/>
      <c r="MVJ39" s="3"/>
      <c r="MVK39" s="3"/>
      <c r="MVL39" s="3"/>
      <c r="MVM39" s="3"/>
      <c r="MVN39" s="3"/>
      <c r="MVO39" s="3"/>
      <c r="MVP39" s="3"/>
      <c r="MVQ39" s="3"/>
      <c r="MVR39" s="3"/>
      <c r="MVS39" s="3"/>
      <c r="MVT39" s="3"/>
      <c r="MVU39" s="3"/>
      <c r="MVV39" s="3"/>
      <c r="MVW39" s="3"/>
      <c r="MVX39" s="3"/>
      <c r="MVY39" s="3"/>
      <c r="MVZ39" s="3"/>
      <c r="MWA39" s="3"/>
      <c r="MWB39" s="3"/>
      <c r="MWC39" s="3"/>
      <c r="MWD39" s="3"/>
      <c r="MWE39" s="3"/>
      <c r="MWF39" s="3"/>
      <c r="MWG39" s="3"/>
      <c r="MWH39" s="3"/>
      <c r="MWI39" s="3"/>
      <c r="MWJ39" s="3"/>
      <c r="MWK39" s="3"/>
      <c r="MWL39" s="3"/>
      <c r="MWM39" s="3"/>
      <c r="MWN39" s="3"/>
      <c r="MWO39" s="3"/>
      <c r="MWP39" s="3"/>
      <c r="MWQ39" s="3"/>
      <c r="MWR39" s="3"/>
      <c r="MWS39" s="3"/>
      <c r="MWT39" s="3"/>
      <c r="MWU39" s="3"/>
      <c r="MWV39" s="3"/>
      <c r="MWW39" s="3"/>
      <c r="MWX39" s="3"/>
      <c r="MWY39" s="3"/>
      <c r="MWZ39" s="3"/>
      <c r="MXA39" s="3"/>
      <c r="MXB39" s="3"/>
      <c r="MXC39" s="3"/>
      <c r="MXD39" s="3"/>
      <c r="MXE39" s="3"/>
      <c r="MXF39" s="3"/>
      <c r="MXG39" s="3"/>
      <c r="MXH39" s="3"/>
      <c r="MXI39" s="3"/>
      <c r="MXJ39" s="3"/>
      <c r="MXK39" s="3"/>
      <c r="MXL39" s="3"/>
      <c r="MXM39" s="3"/>
      <c r="MXN39" s="3"/>
      <c r="MXO39" s="3"/>
      <c r="MXP39" s="3"/>
      <c r="MXQ39" s="3"/>
      <c r="MXR39" s="3"/>
      <c r="MXS39" s="3"/>
      <c r="MXT39" s="3"/>
      <c r="MXU39" s="3"/>
      <c r="MXV39" s="3"/>
      <c r="MXW39" s="3"/>
      <c r="MXX39" s="3"/>
      <c r="MXY39" s="3"/>
      <c r="MXZ39" s="3"/>
      <c r="MYA39" s="3"/>
      <c r="MYB39" s="3"/>
      <c r="MYC39" s="3"/>
      <c r="MYD39" s="3"/>
      <c r="MYE39" s="3"/>
      <c r="MYF39" s="3"/>
      <c r="MYG39" s="3"/>
      <c r="MYH39" s="3"/>
      <c r="MYI39" s="3"/>
      <c r="MYJ39" s="3"/>
      <c r="MYK39" s="3"/>
      <c r="MYL39" s="3"/>
      <c r="MYM39" s="3"/>
      <c r="MYN39" s="3"/>
      <c r="MYO39" s="3"/>
      <c r="MYP39" s="3"/>
      <c r="MYQ39" s="3"/>
      <c r="MYR39" s="3"/>
      <c r="MYS39" s="3"/>
      <c r="MYT39" s="3"/>
      <c r="MYU39" s="3"/>
      <c r="MYV39" s="3"/>
      <c r="MYW39" s="3"/>
      <c r="MYX39" s="3"/>
      <c r="MYY39" s="3"/>
      <c r="MYZ39" s="3"/>
      <c r="MZA39" s="3"/>
      <c r="MZB39" s="3"/>
      <c r="MZC39" s="3"/>
      <c r="MZD39" s="3"/>
      <c r="MZE39" s="3"/>
      <c r="MZF39" s="3"/>
      <c r="MZG39" s="3"/>
      <c r="MZH39" s="3"/>
      <c r="MZI39" s="3"/>
      <c r="MZJ39" s="3"/>
      <c r="MZK39" s="3"/>
      <c r="MZL39" s="3"/>
      <c r="MZM39" s="3"/>
      <c r="MZN39" s="3"/>
      <c r="MZO39" s="3"/>
      <c r="MZP39" s="3"/>
      <c r="MZQ39" s="3"/>
      <c r="MZR39" s="3"/>
      <c r="MZS39" s="3"/>
      <c r="MZT39" s="3"/>
      <c r="MZU39" s="3"/>
      <c r="MZV39" s="3"/>
      <c r="MZW39" s="3"/>
      <c r="MZX39" s="3"/>
      <c r="MZY39" s="3"/>
      <c r="MZZ39" s="3"/>
      <c r="NAA39" s="3"/>
      <c r="NAB39" s="3"/>
      <c r="NAC39" s="3"/>
      <c r="NAD39" s="3"/>
      <c r="NAE39" s="3"/>
      <c r="NAF39" s="3"/>
      <c r="NAG39" s="3"/>
      <c r="NAH39" s="3"/>
      <c r="NAI39" s="3"/>
      <c r="NAJ39" s="3"/>
      <c r="NAK39" s="3"/>
      <c r="NAL39" s="3"/>
      <c r="NAM39" s="3"/>
      <c r="NAN39" s="3"/>
      <c r="NAO39" s="3"/>
      <c r="NAP39" s="3"/>
      <c r="NAQ39" s="3"/>
      <c r="NAR39" s="3"/>
      <c r="NAS39" s="3"/>
      <c r="NAT39" s="3"/>
      <c r="NAU39" s="3"/>
      <c r="NAV39" s="3"/>
      <c r="NAW39" s="3"/>
      <c r="NAX39" s="3"/>
      <c r="NAY39" s="3"/>
      <c r="NAZ39" s="3"/>
      <c r="NBA39" s="3"/>
      <c r="NBB39" s="3"/>
      <c r="NBC39" s="3"/>
      <c r="NBD39" s="3"/>
      <c r="NBE39" s="3"/>
      <c r="NBF39" s="3"/>
      <c r="NBG39" s="3"/>
      <c r="NBH39" s="3"/>
      <c r="NBI39" s="3"/>
      <c r="NBJ39" s="3"/>
      <c r="NBK39" s="3"/>
      <c r="NBL39" s="3"/>
      <c r="NBM39" s="3"/>
      <c r="NBN39" s="3"/>
      <c r="NBO39" s="3"/>
      <c r="NBP39" s="3"/>
      <c r="NBQ39" s="3"/>
      <c r="NBR39" s="3"/>
      <c r="NBS39" s="3"/>
      <c r="NBT39" s="3"/>
      <c r="NBU39" s="3"/>
      <c r="NBV39" s="3"/>
      <c r="NBW39" s="3"/>
      <c r="NBX39" s="3"/>
      <c r="NBY39" s="3"/>
      <c r="NBZ39" s="3"/>
      <c r="NCA39" s="3"/>
      <c r="NCB39" s="3"/>
      <c r="NCC39" s="3"/>
      <c r="NCD39" s="3"/>
      <c r="NCE39" s="3"/>
      <c r="NCF39" s="3"/>
      <c r="NCG39" s="3"/>
      <c r="NCH39" s="3"/>
      <c r="NCI39" s="3"/>
      <c r="NCJ39" s="3"/>
      <c r="NCK39" s="3"/>
      <c r="NCL39" s="3"/>
      <c r="NCM39" s="3"/>
      <c r="NCN39" s="3"/>
      <c r="NCO39" s="3"/>
      <c r="NCP39" s="3"/>
      <c r="NCQ39" s="3"/>
      <c r="NCR39" s="3"/>
      <c r="NCS39" s="3"/>
      <c r="NCT39" s="3"/>
      <c r="NCU39" s="3"/>
      <c r="NCV39" s="3"/>
      <c r="NCW39" s="3"/>
      <c r="NCX39" s="3"/>
      <c r="NCY39" s="3"/>
      <c r="NCZ39" s="3"/>
      <c r="NDA39" s="3"/>
      <c r="NDB39" s="3"/>
      <c r="NDC39" s="3"/>
      <c r="NDD39" s="3"/>
      <c r="NDE39" s="3"/>
      <c r="NDF39" s="3"/>
      <c r="NDG39" s="3"/>
      <c r="NDH39" s="3"/>
      <c r="NDI39" s="3"/>
      <c r="NDJ39" s="3"/>
      <c r="NDK39" s="3"/>
      <c r="NDL39" s="3"/>
      <c r="NDM39" s="3"/>
      <c r="NDN39" s="3"/>
      <c r="NDO39" s="3"/>
      <c r="NDP39" s="3"/>
      <c r="NDQ39" s="3"/>
      <c r="NDR39" s="3"/>
      <c r="NDS39" s="3"/>
      <c r="NDT39" s="3"/>
      <c r="NDU39" s="3"/>
      <c r="NDV39" s="3"/>
      <c r="NDW39" s="3"/>
      <c r="NDX39" s="3"/>
      <c r="NDY39" s="3"/>
      <c r="NDZ39" s="3"/>
      <c r="NEA39" s="3"/>
      <c r="NEB39" s="3"/>
      <c r="NEC39" s="3"/>
      <c r="NED39" s="3"/>
      <c r="NEE39" s="3"/>
      <c r="NEF39" s="3"/>
      <c r="NEG39" s="3"/>
      <c r="NEH39" s="3"/>
      <c r="NEI39" s="3"/>
      <c r="NEJ39" s="3"/>
      <c r="NEK39" s="3"/>
      <c r="NEL39" s="3"/>
      <c r="NEM39" s="3"/>
      <c r="NEN39" s="3"/>
      <c r="NEO39" s="3"/>
      <c r="NEP39" s="3"/>
      <c r="NEQ39" s="3"/>
      <c r="NER39" s="3"/>
      <c r="NES39" s="3"/>
      <c r="NET39" s="3"/>
      <c r="NEU39" s="3"/>
      <c r="NEV39" s="3"/>
      <c r="NEW39" s="3"/>
      <c r="NEX39" s="3"/>
      <c r="NEY39" s="3"/>
      <c r="NEZ39" s="3"/>
      <c r="NFA39" s="3"/>
      <c r="NFB39" s="3"/>
      <c r="NFC39" s="3"/>
      <c r="NFD39" s="3"/>
      <c r="NFE39" s="3"/>
      <c r="NFF39" s="3"/>
      <c r="NFG39" s="3"/>
      <c r="NFH39" s="3"/>
      <c r="NFI39" s="3"/>
      <c r="NFJ39" s="3"/>
      <c r="NFK39" s="3"/>
      <c r="NFL39" s="3"/>
      <c r="NFM39" s="3"/>
      <c r="NFN39" s="3"/>
      <c r="NFO39" s="3"/>
      <c r="NFP39" s="3"/>
      <c r="NFQ39" s="3"/>
      <c r="NFR39" s="3"/>
      <c r="NFS39" s="3"/>
      <c r="NFT39" s="3"/>
      <c r="NFU39" s="3"/>
      <c r="NFV39" s="3"/>
      <c r="NFW39" s="3"/>
      <c r="NFX39" s="3"/>
      <c r="NFY39" s="3"/>
      <c r="NFZ39" s="3"/>
      <c r="NGA39" s="3"/>
      <c r="NGB39" s="3"/>
      <c r="NGC39" s="3"/>
      <c r="NGD39" s="3"/>
      <c r="NGE39" s="3"/>
      <c r="NGF39" s="3"/>
      <c r="NGG39" s="3"/>
      <c r="NGH39" s="3"/>
      <c r="NGI39" s="3"/>
      <c r="NGJ39" s="3"/>
      <c r="NGK39" s="3"/>
      <c r="NGL39" s="3"/>
      <c r="NGM39" s="3"/>
      <c r="NGN39" s="3"/>
      <c r="NGO39" s="3"/>
      <c r="NGP39" s="3"/>
      <c r="NGQ39" s="3"/>
      <c r="NGR39" s="3"/>
      <c r="NGS39" s="3"/>
      <c r="NGT39" s="3"/>
      <c r="NGU39" s="3"/>
      <c r="NGV39" s="3"/>
      <c r="NGW39" s="3"/>
      <c r="NGX39" s="3"/>
      <c r="NGY39" s="3"/>
      <c r="NGZ39" s="3"/>
      <c r="NHA39" s="3"/>
      <c r="NHB39" s="3"/>
      <c r="NHC39" s="3"/>
      <c r="NHD39" s="3"/>
      <c r="NHE39" s="3"/>
      <c r="NHF39" s="3"/>
      <c r="NHG39" s="3"/>
      <c r="NHH39" s="3"/>
      <c r="NHI39" s="3"/>
      <c r="NHJ39" s="3"/>
      <c r="NHK39" s="3"/>
      <c r="NHL39" s="3"/>
      <c r="NHM39" s="3"/>
      <c r="NHN39" s="3"/>
      <c r="NHO39" s="3"/>
      <c r="NHP39" s="3"/>
      <c r="NHQ39" s="3"/>
      <c r="NHR39" s="3"/>
      <c r="NHS39" s="3"/>
      <c r="NHT39" s="3"/>
      <c r="NHU39" s="3"/>
      <c r="NHV39" s="3"/>
      <c r="NHW39" s="3"/>
      <c r="NHX39" s="3"/>
      <c r="NHY39" s="3"/>
      <c r="NHZ39" s="3"/>
      <c r="NIA39" s="3"/>
      <c r="NIB39" s="3"/>
      <c r="NIC39" s="3"/>
      <c r="NID39" s="3"/>
      <c r="NIE39" s="3"/>
      <c r="NIF39" s="3"/>
      <c r="NIG39" s="3"/>
      <c r="NIH39" s="3"/>
      <c r="NII39" s="3"/>
      <c r="NIJ39" s="3"/>
      <c r="NIK39" s="3"/>
      <c r="NIL39" s="3"/>
      <c r="NIM39" s="3"/>
      <c r="NIN39" s="3"/>
      <c r="NIO39" s="3"/>
      <c r="NIP39" s="3"/>
      <c r="NIQ39" s="3"/>
      <c r="NIR39" s="3"/>
      <c r="NIS39" s="3"/>
      <c r="NIT39" s="3"/>
      <c r="NIU39" s="3"/>
      <c r="NIV39" s="3"/>
      <c r="NIW39" s="3"/>
      <c r="NIX39" s="3"/>
      <c r="NIY39" s="3"/>
      <c r="NIZ39" s="3"/>
      <c r="NJA39" s="3"/>
      <c r="NJB39" s="3"/>
      <c r="NJC39" s="3"/>
      <c r="NJD39" s="3"/>
      <c r="NJE39" s="3"/>
      <c r="NJF39" s="3"/>
      <c r="NJG39" s="3"/>
      <c r="NJH39" s="3"/>
      <c r="NJI39" s="3"/>
      <c r="NJJ39" s="3"/>
      <c r="NJK39" s="3"/>
      <c r="NJL39" s="3"/>
      <c r="NJM39" s="3"/>
      <c r="NJN39" s="3"/>
      <c r="NJO39" s="3"/>
      <c r="NJP39" s="3"/>
      <c r="NJQ39" s="3"/>
      <c r="NJR39" s="3"/>
      <c r="NJS39" s="3"/>
      <c r="NJT39" s="3"/>
      <c r="NJU39" s="3"/>
      <c r="NJV39" s="3"/>
      <c r="NJW39" s="3"/>
      <c r="NJX39" s="3"/>
      <c r="NJY39" s="3"/>
      <c r="NJZ39" s="3"/>
      <c r="NKA39" s="3"/>
      <c r="NKB39" s="3"/>
      <c r="NKC39" s="3"/>
      <c r="NKD39" s="3"/>
      <c r="NKE39" s="3"/>
      <c r="NKF39" s="3"/>
      <c r="NKG39" s="3"/>
      <c r="NKH39" s="3"/>
      <c r="NKI39" s="3"/>
      <c r="NKJ39" s="3"/>
      <c r="NKK39" s="3"/>
      <c r="NKL39" s="3"/>
      <c r="NKM39" s="3"/>
      <c r="NKN39" s="3"/>
      <c r="NKO39" s="3"/>
      <c r="NKP39" s="3"/>
      <c r="NKQ39" s="3"/>
      <c r="NKR39" s="3"/>
      <c r="NKS39" s="3"/>
      <c r="NKT39" s="3"/>
      <c r="NKU39" s="3"/>
      <c r="NKV39" s="3"/>
      <c r="NKW39" s="3"/>
      <c r="NKX39" s="3"/>
      <c r="NKY39" s="3"/>
      <c r="NKZ39" s="3"/>
      <c r="NLA39" s="3"/>
      <c r="NLB39" s="3"/>
      <c r="NLC39" s="3"/>
      <c r="NLD39" s="3"/>
      <c r="NLE39" s="3"/>
      <c r="NLF39" s="3"/>
      <c r="NLG39" s="3"/>
      <c r="NLH39" s="3"/>
      <c r="NLI39" s="3"/>
      <c r="NLJ39" s="3"/>
      <c r="NLK39" s="3"/>
      <c r="NLL39" s="3"/>
      <c r="NLM39" s="3"/>
      <c r="NLN39" s="3"/>
      <c r="NLO39" s="3"/>
      <c r="NLP39" s="3"/>
      <c r="NLQ39" s="3"/>
      <c r="NLR39" s="3"/>
      <c r="NLS39" s="3"/>
      <c r="NLT39" s="3"/>
      <c r="NLU39" s="3"/>
      <c r="NLV39" s="3"/>
      <c r="NLW39" s="3"/>
      <c r="NLX39" s="3"/>
      <c r="NLY39" s="3"/>
      <c r="NLZ39" s="3"/>
      <c r="NMA39" s="3"/>
      <c r="NMB39" s="3"/>
      <c r="NMC39" s="3"/>
      <c r="NMD39" s="3"/>
      <c r="NME39" s="3"/>
      <c r="NMF39" s="3"/>
      <c r="NMG39" s="3"/>
      <c r="NMH39" s="3"/>
      <c r="NMI39" s="3"/>
      <c r="NMJ39" s="3"/>
      <c r="NMK39" s="3"/>
      <c r="NML39" s="3"/>
      <c r="NMM39" s="3"/>
      <c r="NMN39" s="3"/>
      <c r="NMO39" s="3"/>
      <c r="NMP39" s="3"/>
      <c r="NMQ39" s="3"/>
      <c r="NMR39" s="3"/>
      <c r="NMS39" s="3"/>
      <c r="NMT39" s="3"/>
      <c r="NMU39" s="3"/>
      <c r="NMV39" s="3"/>
      <c r="NMW39" s="3"/>
      <c r="NMX39" s="3"/>
      <c r="NMY39" s="3"/>
      <c r="NMZ39" s="3"/>
      <c r="NNA39" s="3"/>
      <c r="NNB39" s="3"/>
      <c r="NNC39" s="3"/>
      <c r="NND39" s="3"/>
      <c r="NNE39" s="3"/>
      <c r="NNF39" s="3"/>
      <c r="NNG39" s="3"/>
      <c r="NNH39" s="3"/>
      <c r="NNI39" s="3"/>
      <c r="NNJ39" s="3"/>
      <c r="NNK39" s="3"/>
      <c r="NNL39" s="3"/>
      <c r="NNM39" s="3"/>
      <c r="NNN39" s="3"/>
      <c r="NNO39" s="3"/>
      <c r="NNP39" s="3"/>
      <c r="NNQ39" s="3"/>
      <c r="NNR39" s="3"/>
      <c r="NNS39" s="3"/>
      <c r="NNT39" s="3"/>
      <c r="NNU39" s="3"/>
      <c r="NNV39" s="3"/>
      <c r="NNW39" s="3"/>
      <c r="NNX39" s="3"/>
      <c r="NNY39" s="3"/>
      <c r="NNZ39" s="3"/>
      <c r="NOA39" s="3"/>
      <c r="NOB39" s="3"/>
      <c r="NOC39" s="3"/>
      <c r="NOD39" s="3"/>
      <c r="NOE39" s="3"/>
      <c r="NOF39" s="3"/>
      <c r="NOG39" s="3"/>
      <c r="NOH39" s="3"/>
      <c r="NOI39" s="3"/>
      <c r="NOJ39" s="3"/>
      <c r="NOK39" s="3"/>
      <c r="NOL39" s="3"/>
      <c r="NOM39" s="3"/>
      <c r="NON39" s="3"/>
      <c r="NOO39" s="3"/>
      <c r="NOP39" s="3"/>
      <c r="NOQ39" s="3"/>
      <c r="NOR39" s="3"/>
      <c r="NOS39" s="3"/>
      <c r="NOT39" s="3"/>
      <c r="NOU39" s="3"/>
      <c r="NOV39" s="3"/>
      <c r="NOW39" s="3"/>
      <c r="NOX39" s="3"/>
      <c r="NOY39" s="3"/>
      <c r="NOZ39" s="3"/>
      <c r="NPA39" s="3"/>
      <c r="NPB39" s="3"/>
      <c r="NPC39" s="3"/>
      <c r="NPD39" s="3"/>
      <c r="NPE39" s="3"/>
      <c r="NPF39" s="3"/>
      <c r="NPG39" s="3"/>
      <c r="NPH39" s="3"/>
      <c r="NPI39" s="3"/>
      <c r="NPJ39" s="3"/>
      <c r="NPK39" s="3"/>
      <c r="NPL39" s="3"/>
      <c r="NPM39" s="3"/>
      <c r="NPN39" s="3"/>
      <c r="NPO39" s="3"/>
      <c r="NPP39" s="3"/>
      <c r="NPQ39" s="3"/>
      <c r="NPR39" s="3"/>
      <c r="NPS39" s="3"/>
      <c r="NPT39" s="3"/>
      <c r="NPU39" s="3"/>
      <c r="NPV39" s="3"/>
      <c r="NPW39" s="3"/>
      <c r="NPX39" s="3"/>
      <c r="NPY39" s="3"/>
      <c r="NPZ39" s="3"/>
      <c r="NQA39" s="3"/>
      <c r="NQB39" s="3"/>
      <c r="NQC39" s="3"/>
      <c r="NQD39" s="3"/>
      <c r="NQE39" s="3"/>
      <c r="NQF39" s="3"/>
      <c r="NQG39" s="3"/>
      <c r="NQH39" s="3"/>
      <c r="NQI39" s="3"/>
      <c r="NQJ39" s="3"/>
      <c r="NQK39" s="3"/>
      <c r="NQL39" s="3"/>
      <c r="NQM39" s="3"/>
      <c r="NQN39" s="3"/>
      <c r="NQO39" s="3"/>
      <c r="NQP39" s="3"/>
      <c r="NQQ39" s="3"/>
      <c r="NQR39" s="3"/>
      <c r="NQS39" s="3"/>
      <c r="NQT39" s="3"/>
      <c r="NQU39" s="3"/>
      <c r="NQV39" s="3"/>
      <c r="NQW39" s="3"/>
      <c r="NQX39" s="3"/>
      <c r="NQY39" s="3"/>
      <c r="NQZ39" s="3"/>
      <c r="NRA39" s="3"/>
      <c r="NRB39" s="3"/>
      <c r="NRC39" s="3"/>
      <c r="NRD39" s="3"/>
      <c r="NRE39" s="3"/>
      <c r="NRF39" s="3"/>
      <c r="NRG39" s="3"/>
      <c r="NRH39" s="3"/>
      <c r="NRI39" s="3"/>
      <c r="NRJ39" s="3"/>
      <c r="NRK39" s="3"/>
      <c r="NRL39" s="3"/>
      <c r="NRM39" s="3"/>
      <c r="NRN39" s="3"/>
      <c r="NRO39" s="3"/>
      <c r="NRP39" s="3"/>
      <c r="NRQ39" s="3"/>
      <c r="NRR39" s="3"/>
      <c r="NRS39" s="3"/>
      <c r="NRT39" s="3"/>
      <c r="NRU39" s="3"/>
      <c r="NRV39" s="3"/>
      <c r="NRW39" s="3"/>
      <c r="NRX39" s="3"/>
      <c r="NRY39" s="3"/>
      <c r="NRZ39" s="3"/>
      <c r="NSA39" s="3"/>
      <c r="NSB39" s="3"/>
      <c r="NSC39" s="3"/>
      <c r="NSD39" s="3"/>
      <c r="NSE39" s="3"/>
      <c r="NSF39" s="3"/>
      <c r="NSG39" s="3"/>
      <c r="NSH39" s="3"/>
      <c r="NSI39" s="3"/>
      <c r="NSJ39" s="3"/>
      <c r="NSK39" s="3"/>
      <c r="NSL39" s="3"/>
      <c r="NSM39" s="3"/>
      <c r="NSN39" s="3"/>
      <c r="NSO39" s="3"/>
      <c r="NSP39" s="3"/>
      <c r="NSQ39" s="3"/>
      <c r="NSR39" s="3"/>
      <c r="NSS39" s="3"/>
      <c r="NST39" s="3"/>
      <c r="NSU39" s="3"/>
      <c r="NSV39" s="3"/>
      <c r="NSW39" s="3"/>
      <c r="NSX39" s="3"/>
      <c r="NSY39" s="3"/>
      <c r="NSZ39" s="3"/>
      <c r="NTA39" s="3"/>
      <c r="NTB39" s="3"/>
      <c r="NTC39" s="3"/>
      <c r="NTD39" s="3"/>
      <c r="NTE39" s="3"/>
      <c r="NTF39" s="3"/>
      <c r="NTG39" s="3"/>
      <c r="NTH39" s="3"/>
      <c r="NTI39" s="3"/>
      <c r="NTJ39" s="3"/>
      <c r="NTK39" s="3"/>
      <c r="NTL39" s="3"/>
      <c r="NTM39" s="3"/>
      <c r="NTN39" s="3"/>
      <c r="NTO39" s="3"/>
      <c r="NTP39" s="3"/>
      <c r="NTQ39" s="3"/>
      <c r="NTR39" s="3"/>
      <c r="NTS39" s="3"/>
      <c r="NTT39" s="3"/>
      <c r="NTU39" s="3"/>
      <c r="NTV39" s="3"/>
      <c r="NTW39" s="3"/>
      <c r="NTX39" s="3"/>
      <c r="NTY39" s="3"/>
      <c r="NTZ39" s="3"/>
      <c r="NUA39" s="3"/>
      <c r="NUB39" s="3"/>
      <c r="NUC39" s="3"/>
      <c r="NUD39" s="3"/>
      <c r="NUE39" s="3"/>
      <c r="NUF39" s="3"/>
      <c r="NUG39" s="3"/>
      <c r="NUH39" s="3"/>
      <c r="NUI39" s="3"/>
      <c r="NUJ39" s="3"/>
      <c r="NUK39" s="3"/>
      <c r="NUL39" s="3"/>
      <c r="NUM39" s="3"/>
      <c r="NUN39" s="3"/>
      <c r="NUO39" s="3"/>
      <c r="NUP39" s="3"/>
      <c r="NUQ39" s="3"/>
      <c r="NUR39" s="3"/>
      <c r="NUS39" s="3"/>
      <c r="NUT39" s="3"/>
      <c r="NUU39" s="3"/>
      <c r="NUV39" s="3"/>
      <c r="NUW39" s="3"/>
      <c r="NUX39" s="3"/>
      <c r="NUY39" s="3"/>
      <c r="NUZ39" s="3"/>
      <c r="NVA39" s="3"/>
      <c r="NVB39" s="3"/>
      <c r="NVC39" s="3"/>
      <c r="NVD39" s="3"/>
      <c r="NVE39" s="3"/>
      <c r="NVF39" s="3"/>
      <c r="NVG39" s="3"/>
      <c r="NVH39" s="3"/>
      <c r="NVI39" s="3"/>
      <c r="NVJ39" s="3"/>
      <c r="NVK39" s="3"/>
      <c r="NVL39" s="3"/>
      <c r="NVM39" s="3"/>
      <c r="NVN39" s="3"/>
      <c r="NVO39" s="3"/>
      <c r="NVP39" s="3"/>
      <c r="NVQ39" s="3"/>
      <c r="NVR39" s="3"/>
      <c r="NVS39" s="3"/>
      <c r="NVT39" s="3"/>
      <c r="NVU39" s="3"/>
      <c r="NVV39" s="3"/>
      <c r="NVW39" s="3"/>
      <c r="NVX39" s="3"/>
      <c r="NVY39" s="3"/>
      <c r="NVZ39" s="3"/>
      <c r="NWA39" s="3"/>
      <c r="NWB39" s="3"/>
      <c r="NWC39" s="3"/>
      <c r="NWD39" s="3"/>
      <c r="NWE39" s="3"/>
      <c r="NWF39" s="3"/>
      <c r="NWG39" s="3"/>
      <c r="NWH39" s="3"/>
      <c r="NWI39" s="3"/>
      <c r="NWJ39" s="3"/>
      <c r="NWK39" s="3"/>
      <c r="NWL39" s="3"/>
      <c r="NWM39" s="3"/>
      <c r="NWN39" s="3"/>
      <c r="NWO39" s="3"/>
      <c r="NWP39" s="3"/>
      <c r="NWQ39" s="3"/>
      <c r="NWR39" s="3"/>
      <c r="NWS39" s="3"/>
      <c r="NWT39" s="3"/>
      <c r="NWU39" s="3"/>
      <c r="NWV39" s="3"/>
      <c r="NWW39" s="3"/>
      <c r="NWX39" s="3"/>
      <c r="NWY39" s="3"/>
      <c r="NWZ39" s="3"/>
      <c r="NXA39" s="3"/>
      <c r="NXB39" s="3"/>
      <c r="NXC39" s="3"/>
      <c r="NXD39" s="3"/>
      <c r="NXE39" s="3"/>
      <c r="NXF39" s="3"/>
      <c r="NXG39" s="3"/>
      <c r="NXH39" s="3"/>
      <c r="NXI39" s="3"/>
      <c r="NXJ39" s="3"/>
      <c r="NXK39" s="3"/>
      <c r="NXL39" s="3"/>
      <c r="NXM39" s="3"/>
      <c r="NXN39" s="3"/>
      <c r="NXO39" s="3"/>
      <c r="NXP39" s="3"/>
      <c r="NXQ39" s="3"/>
      <c r="NXR39" s="3"/>
      <c r="NXS39" s="3"/>
      <c r="NXT39" s="3"/>
      <c r="NXU39" s="3"/>
      <c r="NXV39" s="3"/>
      <c r="NXW39" s="3"/>
      <c r="NXX39" s="3"/>
      <c r="NXY39" s="3"/>
      <c r="NXZ39" s="3"/>
      <c r="NYA39" s="3"/>
      <c r="NYB39" s="3"/>
      <c r="NYC39" s="3"/>
      <c r="NYD39" s="3"/>
      <c r="NYE39" s="3"/>
      <c r="NYF39" s="3"/>
      <c r="NYG39" s="3"/>
      <c r="NYH39" s="3"/>
      <c r="NYI39" s="3"/>
      <c r="NYJ39" s="3"/>
      <c r="NYK39" s="3"/>
      <c r="NYL39" s="3"/>
      <c r="NYM39" s="3"/>
      <c r="NYN39" s="3"/>
      <c r="NYO39" s="3"/>
      <c r="NYP39" s="3"/>
      <c r="NYQ39" s="3"/>
      <c r="NYR39" s="3"/>
      <c r="NYS39" s="3"/>
      <c r="NYT39" s="3"/>
      <c r="NYU39" s="3"/>
      <c r="NYV39" s="3"/>
      <c r="NYW39" s="3"/>
      <c r="NYX39" s="3"/>
      <c r="NYY39" s="3"/>
      <c r="NYZ39" s="3"/>
      <c r="NZA39" s="3"/>
      <c r="NZB39" s="3"/>
      <c r="NZC39" s="3"/>
      <c r="NZD39" s="3"/>
      <c r="NZE39" s="3"/>
      <c r="NZF39" s="3"/>
      <c r="NZG39" s="3"/>
      <c r="NZH39" s="3"/>
      <c r="NZI39" s="3"/>
      <c r="NZJ39" s="3"/>
      <c r="NZK39" s="3"/>
      <c r="NZL39" s="3"/>
      <c r="NZM39" s="3"/>
      <c r="NZN39" s="3"/>
      <c r="NZO39" s="3"/>
      <c r="NZP39" s="3"/>
      <c r="NZQ39" s="3"/>
      <c r="NZR39" s="3"/>
      <c r="NZS39" s="3"/>
      <c r="NZT39" s="3"/>
      <c r="NZU39" s="3"/>
      <c r="NZV39" s="3"/>
      <c r="NZW39" s="3"/>
      <c r="NZX39" s="3"/>
      <c r="NZY39" s="3"/>
      <c r="NZZ39" s="3"/>
      <c r="OAA39" s="3"/>
      <c r="OAB39" s="3"/>
      <c r="OAC39" s="3"/>
      <c r="OAD39" s="3"/>
      <c r="OAE39" s="3"/>
      <c r="OAF39" s="3"/>
      <c r="OAG39" s="3"/>
      <c r="OAH39" s="3"/>
      <c r="OAI39" s="3"/>
      <c r="OAJ39" s="3"/>
      <c r="OAK39" s="3"/>
      <c r="OAL39" s="3"/>
      <c r="OAM39" s="3"/>
      <c r="OAN39" s="3"/>
      <c r="OAO39" s="3"/>
      <c r="OAP39" s="3"/>
      <c r="OAQ39" s="3"/>
      <c r="OAR39" s="3"/>
      <c r="OAS39" s="3"/>
      <c r="OAT39" s="3"/>
      <c r="OAU39" s="3"/>
      <c r="OAV39" s="3"/>
      <c r="OAW39" s="3"/>
      <c r="OAX39" s="3"/>
      <c r="OAY39" s="3"/>
      <c r="OAZ39" s="3"/>
      <c r="OBA39" s="3"/>
      <c r="OBB39" s="3"/>
      <c r="OBC39" s="3"/>
      <c r="OBD39" s="3"/>
      <c r="OBE39" s="3"/>
      <c r="OBF39" s="3"/>
      <c r="OBG39" s="3"/>
      <c r="OBH39" s="3"/>
      <c r="OBI39" s="3"/>
      <c r="OBJ39" s="3"/>
      <c r="OBK39" s="3"/>
      <c r="OBL39" s="3"/>
      <c r="OBM39" s="3"/>
      <c r="OBN39" s="3"/>
      <c r="OBO39" s="3"/>
      <c r="OBP39" s="3"/>
      <c r="OBQ39" s="3"/>
      <c r="OBR39" s="3"/>
      <c r="OBS39" s="3"/>
      <c r="OBT39" s="3"/>
      <c r="OBU39" s="3"/>
      <c r="OBV39" s="3"/>
      <c r="OBW39" s="3"/>
      <c r="OBX39" s="3"/>
      <c r="OBY39" s="3"/>
      <c r="OBZ39" s="3"/>
      <c r="OCA39" s="3"/>
      <c r="OCB39" s="3"/>
      <c r="OCC39" s="3"/>
      <c r="OCD39" s="3"/>
      <c r="OCE39" s="3"/>
      <c r="OCF39" s="3"/>
      <c r="OCG39" s="3"/>
      <c r="OCH39" s="3"/>
      <c r="OCI39" s="3"/>
      <c r="OCJ39" s="3"/>
      <c r="OCK39" s="3"/>
      <c r="OCL39" s="3"/>
      <c r="OCM39" s="3"/>
      <c r="OCN39" s="3"/>
      <c r="OCO39" s="3"/>
      <c r="OCP39" s="3"/>
      <c r="OCQ39" s="3"/>
      <c r="OCR39" s="3"/>
      <c r="OCS39" s="3"/>
      <c r="OCT39" s="3"/>
      <c r="OCU39" s="3"/>
      <c r="OCV39" s="3"/>
      <c r="OCW39" s="3"/>
      <c r="OCX39" s="3"/>
      <c r="OCY39" s="3"/>
      <c r="OCZ39" s="3"/>
      <c r="ODA39" s="3"/>
      <c r="ODB39" s="3"/>
      <c r="ODC39" s="3"/>
      <c r="ODD39" s="3"/>
      <c r="ODE39" s="3"/>
      <c r="ODF39" s="3"/>
      <c r="ODG39" s="3"/>
      <c r="ODH39" s="3"/>
      <c r="ODI39" s="3"/>
      <c r="ODJ39" s="3"/>
      <c r="ODK39" s="3"/>
      <c r="ODL39" s="3"/>
      <c r="ODM39" s="3"/>
      <c r="ODN39" s="3"/>
      <c r="ODO39" s="3"/>
      <c r="ODP39" s="3"/>
      <c r="ODQ39" s="3"/>
      <c r="ODR39" s="3"/>
      <c r="ODS39" s="3"/>
      <c r="ODT39" s="3"/>
      <c r="ODU39" s="3"/>
      <c r="ODV39" s="3"/>
      <c r="ODW39" s="3"/>
      <c r="ODX39" s="3"/>
      <c r="ODY39" s="3"/>
      <c r="ODZ39" s="3"/>
      <c r="OEA39" s="3"/>
      <c r="OEB39" s="3"/>
      <c r="OEC39" s="3"/>
      <c r="OED39" s="3"/>
      <c r="OEE39" s="3"/>
      <c r="OEF39" s="3"/>
      <c r="OEG39" s="3"/>
      <c r="OEH39" s="3"/>
      <c r="OEI39" s="3"/>
      <c r="OEJ39" s="3"/>
      <c r="OEK39" s="3"/>
      <c r="OEL39" s="3"/>
      <c r="OEM39" s="3"/>
      <c r="OEN39" s="3"/>
      <c r="OEO39" s="3"/>
      <c r="OEP39" s="3"/>
      <c r="OEQ39" s="3"/>
      <c r="OER39" s="3"/>
      <c r="OES39" s="3"/>
      <c r="OET39" s="3"/>
      <c r="OEU39" s="3"/>
      <c r="OEV39" s="3"/>
      <c r="OEW39" s="3"/>
      <c r="OEX39" s="3"/>
      <c r="OEY39" s="3"/>
      <c r="OEZ39" s="3"/>
      <c r="OFA39" s="3"/>
      <c r="OFB39" s="3"/>
      <c r="OFC39" s="3"/>
      <c r="OFD39" s="3"/>
      <c r="OFE39" s="3"/>
      <c r="OFF39" s="3"/>
      <c r="OFG39" s="3"/>
      <c r="OFH39" s="3"/>
      <c r="OFI39" s="3"/>
      <c r="OFJ39" s="3"/>
      <c r="OFK39" s="3"/>
      <c r="OFL39" s="3"/>
      <c r="OFM39" s="3"/>
      <c r="OFN39" s="3"/>
      <c r="OFO39" s="3"/>
      <c r="OFP39" s="3"/>
      <c r="OFQ39" s="3"/>
      <c r="OFR39" s="3"/>
      <c r="OFS39" s="3"/>
      <c r="OFT39" s="3"/>
      <c r="OFU39" s="3"/>
      <c r="OFV39" s="3"/>
      <c r="OFW39" s="3"/>
      <c r="OFX39" s="3"/>
      <c r="OFY39" s="3"/>
      <c r="OFZ39" s="3"/>
      <c r="OGA39" s="3"/>
      <c r="OGB39" s="3"/>
      <c r="OGC39" s="3"/>
      <c r="OGD39" s="3"/>
      <c r="OGE39" s="3"/>
      <c r="OGF39" s="3"/>
      <c r="OGG39" s="3"/>
      <c r="OGH39" s="3"/>
      <c r="OGI39" s="3"/>
      <c r="OGJ39" s="3"/>
      <c r="OGK39" s="3"/>
      <c r="OGL39" s="3"/>
      <c r="OGM39" s="3"/>
      <c r="OGN39" s="3"/>
      <c r="OGO39" s="3"/>
      <c r="OGP39" s="3"/>
      <c r="OGQ39" s="3"/>
      <c r="OGR39" s="3"/>
      <c r="OGS39" s="3"/>
      <c r="OGT39" s="3"/>
      <c r="OGU39" s="3"/>
      <c r="OGV39" s="3"/>
      <c r="OGW39" s="3"/>
      <c r="OGX39" s="3"/>
      <c r="OGY39" s="3"/>
      <c r="OGZ39" s="3"/>
      <c r="OHA39" s="3"/>
      <c r="OHB39" s="3"/>
      <c r="OHC39" s="3"/>
      <c r="OHD39" s="3"/>
      <c r="OHE39" s="3"/>
      <c r="OHF39" s="3"/>
      <c r="OHG39" s="3"/>
      <c r="OHH39" s="3"/>
      <c r="OHI39" s="3"/>
      <c r="OHJ39" s="3"/>
      <c r="OHK39" s="3"/>
      <c r="OHL39" s="3"/>
      <c r="OHM39" s="3"/>
      <c r="OHN39" s="3"/>
      <c r="OHO39" s="3"/>
      <c r="OHP39" s="3"/>
      <c r="OHQ39" s="3"/>
      <c r="OHR39" s="3"/>
      <c r="OHS39" s="3"/>
      <c r="OHT39" s="3"/>
      <c r="OHU39" s="3"/>
      <c r="OHV39" s="3"/>
      <c r="OHW39" s="3"/>
      <c r="OHX39" s="3"/>
      <c r="OHY39" s="3"/>
      <c r="OHZ39" s="3"/>
      <c r="OIA39" s="3"/>
      <c r="OIB39" s="3"/>
      <c r="OIC39" s="3"/>
      <c r="OID39" s="3"/>
      <c r="OIE39" s="3"/>
      <c r="OIF39" s="3"/>
      <c r="OIG39" s="3"/>
      <c r="OIH39" s="3"/>
      <c r="OII39" s="3"/>
      <c r="OIJ39" s="3"/>
      <c r="OIK39" s="3"/>
      <c r="OIL39" s="3"/>
      <c r="OIM39" s="3"/>
      <c r="OIN39" s="3"/>
      <c r="OIO39" s="3"/>
      <c r="OIP39" s="3"/>
      <c r="OIQ39" s="3"/>
      <c r="OIR39" s="3"/>
      <c r="OIS39" s="3"/>
      <c r="OIT39" s="3"/>
      <c r="OIU39" s="3"/>
      <c r="OIV39" s="3"/>
      <c r="OIW39" s="3"/>
      <c r="OIX39" s="3"/>
      <c r="OIY39" s="3"/>
      <c r="OIZ39" s="3"/>
      <c r="OJA39" s="3"/>
      <c r="OJB39" s="3"/>
      <c r="OJC39" s="3"/>
      <c r="OJD39" s="3"/>
      <c r="OJE39" s="3"/>
      <c r="OJF39" s="3"/>
      <c r="OJG39" s="3"/>
      <c r="OJH39" s="3"/>
      <c r="OJI39" s="3"/>
      <c r="OJJ39" s="3"/>
      <c r="OJK39" s="3"/>
      <c r="OJL39" s="3"/>
      <c r="OJM39" s="3"/>
      <c r="OJN39" s="3"/>
      <c r="OJO39" s="3"/>
      <c r="OJP39" s="3"/>
      <c r="OJQ39" s="3"/>
      <c r="OJR39" s="3"/>
      <c r="OJS39" s="3"/>
      <c r="OJT39" s="3"/>
      <c r="OJU39" s="3"/>
      <c r="OJV39" s="3"/>
      <c r="OJW39" s="3"/>
      <c r="OJX39" s="3"/>
      <c r="OJY39" s="3"/>
      <c r="OJZ39" s="3"/>
      <c r="OKA39" s="3"/>
      <c r="OKB39" s="3"/>
      <c r="OKC39" s="3"/>
      <c r="OKD39" s="3"/>
      <c r="OKE39" s="3"/>
      <c r="OKF39" s="3"/>
      <c r="OKG39" s="3"/>
      <c r="OKH39" s="3"/>
      <c r="OKI39" s="3"/>
      <c r="OKJ39" s="3"/>
      <c r="OKK39" s="3"/>
      <c r="OKL39" s="3"/>
      <c r="OKM39" s="3"/>
      <c r="OKN39" s="3"/>
      <c r="OKO39" s="3"/>
      <c r="OKP39" s="3"/>
      <c r="OKQ39" s="3"/>
      <c r="OKR39" s="3"/>
      <c r="OKS39" s="3"/>
      <c r="OKT39" s="3"/>
      <c r="OKU39" s="3"/>
      <c r="OKV39" s="3"/>
      <c r="OKW39" s="3"/>
      <c r="OKX39" s="3"/>
      <c r="OKY39" s="3"/>
      <c r="OKZ39" s="3"/>
      <c r="OLA39" s="3"/>
      <c r="OLB39" s="3"/>
      <c r="OLC39" s="3"/>
      <c r="OLD39" s="3"/>
      <c r="OLE39" s="3"/>
      <c r="OLF39" s="3"/>
      <c r="OLG39" s="3"/>
      <c r="OLH39" s="3"/>
      <c r="OLI39" s="3"/>
      <c r="OLJ39" s="3"/>
      <c r="OLK39" s="3"/>
      <c r="OLL39" s="3"/>
      <c r="OLM39" s="3"/>
      <c r="OLN39" s="3"/>
      <c r="OLO39" s="3"/>
      <c r="OLP39" s="3"/>
      <c r="OLQ39" s="3"/>
      <c r="OLR39" s="3"/>
      <c r="OLS39" s="3"/>
      <c r="OLT39" s="3"/>
      <c r="OLU39" s="3"/>
      <c r="OLV39" s="3"/>
      <c r="OLW39" s="3"/>
      <c r="OLX39" s="3"/>
      <c r="OLY39" s="3"/>
      <c r="OLZ39" s="3"/>
      <c r="OMA39" s="3"/>
      <c r="OMB39" s="3"/>
      <c r="OMC39" s="3"/>
      <c r="OMD39" s="3"/>
      <c r="OME39" s="3"/>
      <c r="OMF39" s="3"/>
      <c r="OMG39" s="3"/>
      <c r="OMH39" s="3"/>
      <c r="OMI39" s="3"/>
      <c r="OMJ39" s="3"/>
      <c r="OMK39" s="3"/>
      <c r="OML39" s="3"/>
      <c r="OMM39" s="3"/>
      <c r="OMN39" s="3"/>
      <c r="OMO39" s="3"/>
      <c r="OMP39" s="3"/>
      <c r="OMQ39" s="3"/>
      <c r="OMR39" s="3"/>
      <c r="OMS39" s="3"/>
      <c r="OMT39" s="3"/>
      <c r="OMU39" s="3"/>
      <c r="OMV39" s="3"/>
      <c r="OMW39" s="3"/>
      <c r="OMX39" s="3"/>
      <c r="OMY39" s="3"/>
      <c r="OMZ39" s="3"/>
      <c r="ONA39" s="3"/>
      <c r="ONB39" s="3"/>
      <c r="ONC39" s="3"/>
      <c r="OND39" s="3"/>
      <c r="ONE39" s="3"/>
      <c r="ONF39" s="3"/>
      <c r="ONG39" s="3"/>
      <c r="ONH39" s="3"/>
      <c r="ONI39" s="3"/>
      <c r="ONJ39" s="3"/>
      <c r="ONK39" s="3"/>
      <c r="ONL39" s="3"/>
      <c r="ONM39" s="3"/>
      <c r="ONN39" s="3"/>
      <c r="ONO39" s="3"/>
      <c r="ONP39" s="3"/>
      <c r="ONQ39" s="3"/>
      <c r="ONR39" s="3"/>
      <c r="ONS39" s="3"/>
      <c r="ONT39" s="3"/>
      <c r="ONU39" s="3"/>
      <c r="ONV39" s="3"/>
      <c r="ONW39" s="3"/>
      <c r="ONX39" s="3"/>
      <c r="ONY39" s="3"/>
      <c r="ONZ39" s="3"/>
      <c r="OOA39" s="3"/>
      <c r="OOB39" s="3"/>
      <c r="OOC39" s="3"/>
      <c r="OOD39" s="3"/>
      <c r="OOE39" s="3"/>
      <c r="OOF39" s="3"/>
      <c r="OOG39" s="3"/>
      <c r="OOH39" s="3"/>
      <c r="OOI39" s="3"/>
      <c r="OOJ39" s="3"/>
      <c r="OOK39" s="3"/>
      <c r="OOL39" s="3"/>
      <c r="OOM39" s="3"/>
      <c r="OON39" s="3"/>
      <c r="OOO39" s="3"/>
      <c r="OOP39" s="3"/>
      <c r="OOQ39" s="3"/>
      <c r="OOR39" s="3"/>
      <c r="OOS39" s="3"/>
      <c r="OOT39" s="3"/>
      <c r="OOU39" s="3"/>
      <c r="OOV39" s="3"/>
      <c r="OOW39" s="3"/>
      <c r="OOX39" s="3"/>
      <c r="OOY39" s="3"/>
      <c r="OOZ39" s="3"/>
      <c r="OPA39" s="3"/>
      <c r="OPB39" s="3"/>
      <c r="OPC39" s="3"/>
      <c r="OPD39" s="3"/>
      <c r="OPE39" s="3"/>
      <c r="OPF39" s="3"/>
      <c r="OPG39" s="3"/>
      <c r="OPH39" s="3"/>
      <c r="OPI39" s="3"/>
      <c r="OPJ39" s="3"/>
      <c r="OPK39" s="3"/>
      <c r="OPL39" s="3"/>
      <c r="OPM39" s="3"/>
      <c r="OPN39" s="3"/>
      <c r="OPO39" s="3"/>
      <c r="OPP39" s="3"/>
      <c r="OPQ39" s="3"/>
      <c r="OPR39" s="3"/>
      <c r="OPS39" s="3"/>
      <c r="OPT39" s="3"/>
      <c r="OPU39" s="3"/>
      <c r="OPV39" s="3"/>
      <c r="OPW39" s="3"/>
      <c r="OPX39" s="3"/>
      <c r="OPY39" s="3"/>
      <c r="OPZ39" s="3"/>
      <c r="OQA39" s="3"/>
      <c r="OQB39" s="3"/>
      <c r="OQC39" s="3"/>
      <c r="OQD39" s="3"/>
      <c r="OQE39" s="3"/>
      <c r="OQF39" s="3"/>
      <c r="OQG39" s="3"/>
      <c r="OQH39" s="3"/>
      <c r="OQI39" s="3"/>
      <c r="OQJ39" s="3"/>
      <c r="OQK39" s="3"/>
      <c r="OQL39" s="3"/>
      <c r="OQM39" s="3"/>
      <c r="OQN39" s="3"/>
      <c r="OQO39" s="3"/>
      <c r="OQP39" s="3"/>
      <c r="OQQ39" s="3"/>
      <c r="OQR39" s="3"/>
      <c r="OQS39" s="3"/>
      <c r="OQT39" s="3"/>
      <c r="OQU39" s="3"/>
      <c r="OQV39" s="3"/>
      <c r="OQW39" s="3"/>
      <c r="OQX39" s="3"/>
      <c r="OQY39" s="3"/>
      <c r="OQZ39" s="3"/>
      <c r="ORA39" s="3"/>
      <c r="ORB39" s="3"/>
      <c r="ORC39" s="3"/>
      <c r="ORD39" s="3"/>
      <c r="ORE39" s="3"/>
      <c r="ORF39" s="3"/>
      <c r="ORG39" s="3"/>
      <c r="ORH39" s="3"/>
      <c r="ORI39" s="3"/>
      <c r="ORJ39" s="3"/>
      <c r="ORK39" s="3"/>
      <c r="ORL39" s="3"/>
      <c r="ORM39" s="3"/>
      <c r="ORN39" s="3"/>
      <c r="ORO39" s="3"/>
      <c r="ORP39" s="3"/>
      <c r="ORQ39" s="3"/>
      <c r="ORR39" s="3"/>
      <c r="ORS39" s="3"/>
      <c r="ORT39" s="3"/>
      <c r="ORU39" s="3"/>
      <c r="ORV39" s="3"/>
      <c r="ORW39" s="3"/>
      <c r="ORX39" s="3"/>
      <c r="ORY39" s="3"/>
      <c r="ORZ39" s="3"/>
      <c r="OSA39" s="3"/>
      <c r="OSB39" s="3"/>
      <c r="OSC39" s="3"/>
      <c r="OSD39" s="3"/>
      <c r="OSE39" s="3"/>
      <c r="OSF39" s="3"/>
      <c r="OSG39" s="3"/>
      <c r="OSH39" s="3"/>
      <c r="OSI39" s="3"/>
      <c r="OSJ39" s="3"/>
      <c r="OSK39" s="3"/>
      <c r="OSL39" s="3"/>
      <c r="OSM39" s="3"/>
      <c r="OSN39" s="3"/>
      <c r="OSO39" s="3"/>
      <c r="OSP39" s="3"/>
      <c r="OSQ39" s="3"/>
      <c r="OSR39" s="3"/>
      <c r="OSS39" s="3"/>
      <c r="OST39" s="3"/>
      <c r="OSU39" s="3"/>
      <c r="OSV39" s="3"/>
      <c r="OSW39" s="3"/>
      <c r="OSX39" s="3"/>
      <c r="OSY39" s="3"/>
      <c r="OSZ39" s="3"/>
      <c r="OTA39" s="3"/>
      <c r="OTB39" s="3"/>
      <c r="OTC39" s="3"/>
      <c r="OTD39" s="3"/>
      <c r="OTE39" s="3"/>
      <c r="OTF39" s="3"/>
      <c r="OTG39" s="3"/>
      <c r="OTH39" s="3"/>
      <c r="OTI39" s="3"/>
      <c r="OTJ39" s="3"/>
      <c r="OTK39" s="3"/>
      <c r="OTL39" s="3"/>
      <c r="OTM39" s="3"/>
      <c r="OTN39" s="3"/>
      <c r="OTO39" s="3"/>
      <c r="OTP39" s="3"/>
      <c r="OTQ39" s="3"/>
      <c r="OTR39" s="3"/>
      <c r="OTS39" s="3"/>
      <c r="OTT39" s="3"/>
      <c r="OTU39" s="3"/>
      <c r="OTV39" s="3"/>
      <c r="OTW39" s="3"/>
      <c r="OTX39" s="3"/>
      <c r="OTY39" s="3"/>
      <c r="OTZ39" s="3"/>
      <c r="OUA39" s="3"/>
      <c r="OUB39" s="3"/>
      <c r="OUC39" s="3"/>
      <c r="OUD39" s="3"/>
      <c r="OUE39" s="3"/>
      <c r="OUF39" s="3"/>
      <c r="OUG39" s="3"/>
      <c r="OUH39" s="3"/>
      <c r="OUI39" s="3"/>
      <c r="OUJ39" s="3"/>
      <c r="OUK39" s="3"/>
      <c r="OUL39" s="3"/>
      <c r="OUM39" s="3"/>
      <c r="OUN39" s="3"/>
      <c r="OUO39" s="3"/>
      <c r="OUP39" s="3"/>
      <c r="OUQ39" s="3"/>
      <c r="OUR39" s="3"/>
      <c r="OUS39" s="3"/>
      <c r="OUT39" s="3"/>
      <c r="OUU39" s="3"/>
      <c r="OUV39" s="3"/>
      <c r="OUW39" s="3"/>
      <c r="OUX39" s="3"/>
      <c r="OUY39" s="3"/>
      <c r="OUZ39" s="3"/>
      <c r="OVA39" s="3"/>
      <c r="OVB39" s="3"/>
      <c r="OVC39" s="3"/>
      <c r="OVD39" s="3"/>
      <c r="OVE39" s="3"/>
      <c r="OVF39" s="3"/>
      <c r="OVG39" s="3"/>
      <c r="OVH39" s="3"/>
      <c r="OVI39" s="3"/>
      <c r="OVJ39" s="3"/>
      <c r="OVK39" s="3"/>
      <c r="OVL39" s="3"/>
      <c r="OVM39" s="3"/>
      <c r="OVN39" s="3"/>
      <c r="OVO39" s="3"/>
      <c r="OVP39" s="3"/>
      <c r="OVQ39" s="3"/>
      <c r="OVR39" s="3"/>
      <c r="OVS39" s="3"/>
      <c r="OVT39" s="3"/>
      <c r="OVU39" s="3"/>
      <c r="OVV39" s="3"/>
      <c r="OVW39" s="3"/>
      <c r="OVX39" s="3"/>
      <c r="OVY39" s="3"/>
      <c r="OVZ39" s="3"/>
      <c r="OWA39" s="3"/>
      <c r="OWB39" s="3"/>
      <c r="OWC39" s="3"/>
      <c r="OWD39" s="3"/>
      <c r="OWE39" s="3"/>
      <c r="OWF39" s="3"/>
      <c r="OWG39" s="3"/>
      <c r="OWH39" s="3"/>
      <c r="OWI39" s="3"/>
      <c r="OWJ39" s="3"/>
      <c r="OWK39" s="3"/>
      <c r="OWL39" s="3"/>
      <c r="OWM39" s="3"/>
      <c r="OWN39" s="3"/>
      <c r="OWO39" s="3"/>
      <c r="OWP39" s="3"/>
      <c r="OWQ39" s="3"/>
      <c r="OWR39" s="3"/>
      <c r="OWS39" s="3"/>
      <c r="OWT39" s="3"/>
      <c r="OWU39" s="3"/>
      <c r="OWV39" s="3"/>
      <c r="OWW39" s="3"/>
      <c r="OWX39" s="3"/>
      <c r="OWY39" s="3"/>
      <c r="OWZ39" s="3"/>
      <c r="OXA39" s="3"/>
      <c r="OXB39" s="3"/>
      <c r="OXC39" s="3"/>
      <c r="OXD39" s="3"/>
      <c r="OXE39" s="3"/>
      <c r="OXF39" s="3"/>
      <c r="OXG39" s="3"/>
      <c r="OXH39" s="3"/>
      <c r="OXI39" s="3"/>
      <c r="OXJ39" s="3"/>
      <c r="OXK39" s="3"/>
      <c r="OXL39" s="3"/>
      <c r="OXM39" s="3"/>
      <c r="OXN39" s="3"/>
      <c r="OXO39" s="3"/>
      <c r="OXP39" s="3"/>
      <c r="OXQ39" s="3"/>
      <c r="OXR39" s="3"/>
      <c r="OXS39" s="3"/>
      <c r="OXT39" s="3"/>
      <c r="OXU39" s="3"/>
      <c r="OXV39" s="3"/>
      <c r="OXW39" s="3"/>
      <c r="OXX39" s="3"/>
      <c r="OXY39" s="3"/>
      <c r="OXZ39" s="3"/>
      <c r="OYA39" s="3"/>
      <c r="OYB39" s="3"/>
      <c r="OYC39" s="3"/>
      <c r="OYD39" s="3"/>
      <c r="OYE39" s="3"/>
      <c r="OYF39" s="3"/>
      <c r="OYG39" s="3"/>
      <c r="OYH39" s="3"/>
      <c r="OYI39" s="3"/>
      <c r="OYJ39" s="3"/>
      <c r="OYK39" s="3"/>
      <c r="OYL39" s="3"/>
      <c r="OYM39" s="3"/>
      <c r="OYN39" s="3"/>
      <c r="OYO39" s="3"/>
      <c r="OYP39" s="3"/>
      <c r="OYQ39" s="3"/>
      <c r="OYR39" s="3"/>
      <c r="OYS39" s="3"/>
      <c r="OYT39" s="3"/>
      <c r="OYU39" s="3"/>
      <c r="OYV39" s="3"/>
      <c r="OYW39" s="3"/>
      <c r="OYX39" s="3"/>
      <c r="OYY39" s="3"/>
      <c r="OYZ39" s="3"/>
      <c r="OZA39" s="3"/>
      <c r="OZB39" s="3"/>
      <c r="OZC39" s="3"/>
      <c r="OZD39" s="3"/>
      <c r="OZE39" s="3"/>
      <c r="OZF39" s="3"/>
      <c r="OZG39" s="3"/>
      <c r="OZH39" s="3"/>
      <c r="OZI39" s="3"/>
      <c r="OZJ39" s="3"/>
      <c r="OZK39" s="3"/>
      <c r="OZL39" s="3"/>
      <c r="OZM39" s="3"/>
      <c r="OZN39" s="3"/>
      <c r="OZO39" s="3"/>
      <c r="OZP39" s="3"/>
      <c r="OZQ39" s="3"/>
      <c r="OZR39" s="3"/>
      <c r="OZS39" s="3"/>
      <c r="OZT39" s="3"/>
      <c r="OZU39" s="3"/>
      <c r="OZV39" s="3"/>
      <c r="OZW39" s="3"/>
      <c r="OZX39" s="3"/>
      <c r="OZY39" s="3"/>
      <c r="OZZ39" s="3"/>
      <c r="PAA39" s="3"/>
      <c r="PAB39" s="3"/>
      <c r="PAC39" s="3"/>
      <c r="PAD39" s="3"/>
      <c r="PAE39" s="3"/>
      <c r="PAF39" s="3"/>
      <c r="PAG39" s="3"/>
      <c r="PAH39" s="3"/>
      <c r="PAI39" s="3"/>
      <c r="PAJ39" s="3"/>
      <c r="PAK39" s="3"/>
      <c r="PAL39" s="3"/>
      <c r="PAM39" s="3"/>
      <c r="PAN39" s="3"/>
      <c r="PAO39" s="3"/>
      <c r="PAP39" s="3"/>
      <c r="PAQ39" s="3"/>
      <c r="PAR39" s="3"/>
      <c r="PAS39" s="3"/>
      <c r="PAT39" s="3"/>
      <c r="PAU39" s="3"/>
      <c r="PAV39" s="3"/>
      <c r="PAW39" s="3"/>
      <c r="PAX39" s="3"/>
      <c r="PAY39" s="3"/>
      <c r="PAZ39" s="3"/>
      <c r="PBA39" s="3"/>
      <c r="PBB39" s="3"/>
      <c r="PBC39" s="3"/>
      <c r="PBD39" s="3"/>
      <c r="PBE39" s="3"/>
      <c r="PBF39" s="3"/>
      <c r="PBG39" s="3"/>
      <c r="PBH39" s="3"/>
      <c r="PBI39" s="3"/>
      <c r="PBJ39" s="3"/>
      <c r="PBK39" s="3"/>
      <c r="PBL39" s="3"/>
      <c r="PBM39" s="3"/>
      <c r="PBN39" s="3"/>
      <c r="PBO39" s="3"/>
      <c r="PBP39" s="3"/>
      <c r="PBQ39" s="3"/>
      <c r="PBR39" s="3"/>
      <c r="PBS39" s="3"/>
      <c r="PBT39" s="3"/>
      <c r="PBU39" s="3"/>
      <c r="PBV39" s="3"/>
      <c r="PBW39" s="3"/>
      <c r="PBX39" s="3"/>
      <c r="PBY39" s="3"/>
      <c r="PBZ39" s="3"/>
      <c r="PCA39" s="3"/>
      <c r="PCB39" s="3"/>
      <c r="PCC39" s="3"/>
      <c r="PCD39" s="3"/>
      <c r="PCE39" s="3"/>
      <c r="PCF39" s="3"/>
      <c r="PCG39" s="3"/>
      <c r="PCH39" s="3"/>
      <c r="PCI39" s="3"/>
      <c r="PCJ39" s="3"/>
      <c r="PCK39" s="3"/>
      <c r="PCL39" s="3"/>
      <c r="PCM39" s="3"/>
      <c r="PCN39" s="3"/>
      <c r="PCO39" s="3"/>
      <c r="PCP39" s="3"/>
      <c r="PCQ39" s="3"/>
      <c r="PCR39" s="3"/>
      <c r="PCS39" s="3"/>
      <c r="PCT39" s="3"/>
      <c r="PCU39" s="3"/>
      <c r="PCV39" s="3"/>
      <c r="PCW39" s="3"/>
      <c r="PCX39" s="3"/>
      <c r="PCY39" s="3"/>
      <c r="PCZ39" s="3"/>
      <c r="PDA39" s="3"/>
      <c r="PDB39" s="3"/>
      <c r="PDC39" s="3"/>
      <c r="PDD39" s="3"/>
      <c r="PDE39" s="3"/>
      <c r="PDF39" s="3"/>
      <c r="PDG39" s="3"/>
      <c r="PDH39" s="3"/>
      <c r="PDI39" s="3"/>
      <c r="PDJ39" s="3"/>
      <c r="PDK39" s="3"/>
      <c r="PDL39" s="3"/>
      <c r="PDM39" s="3"/>
      <c r="PDN39" s="3"/>
      <c r="PDO39" s="3"/>
      <c r="PDP39" s="3"/>
      <c r="PDQ39" s="3"/>
      <c r="PDR39" s="3"/>
      <c r="PDS39" s="3"/>
      <c r="PDT39" s="3"/>
      <c r="PDU39" s="3"/>
      <c r="PDV39" s="3"/>
      <c r="PDW39" s="3"/>
      <c r="PDX39" s="3"/>
      <c r="PDY39" s="3"/>
      <c r="PDZ39" s="3"/>
      <c r="PEA39" s="3"/>
      <c r="PEB39" s="3"/>
      <c r="PEC39" s="3"/>
      <c r="PED39" s="3"/>
      <c r="PEE39" s="3"/>
      <c r="PEF39" s="3"/>
      <c r="PEG39" s="3"/>
      <c r="PEH39" s="3"/>
      <c r="PEI39" s="3"/>
      <c r="PEJ39" s="3"/>
      <c r="PEK39" s="3"/>
      <c r="PEL39" s="3"/>
      <c r="PEM39" s="3"/>
      <c r="PEN39" s="3"/>
      <c r="PEO39" s="3"/>
      <c r="PEP39" s="3"/>
      <c r="PEQ39" s="3"/>
      <c r="PER39" s="3"/>
      <c r="PES39" s="3"/>
      <c r="PET39" s="3"/>
      <c r="PEU39" s="3"/>
      <c r="PEV39" s="3"/>
      <c r="PEW39" s="3"/>
      <c r="PEX39" s="3"/>
      <c r="PEY39" s="3"/>
      <c r="PEZ39" s="3"/>
      <c r="PFA39" s="3"/>
      <c r="PFB39" s="3"/>
      <c r="PFC39" s="3"/>
      <c r="PFD39" s="3"/>
      <c r="PFE39" s="3"/>
      <c r="PFF39" s="3"/>
      <c r="PFG39" s="3"/>
      <c r="PFH39" s="3"/>
      <c r="PFI39" s="3"/>
      <c r="PFJ39" s="3"/>
      <c r="PFK39" s="3"/>
      <c r="PFL39" s="3"/>
      <c r="PFM39" s="3"/>
      <c r="PFN39" s="3"/>
      <c r="PFO39" s="3"/>
      <c r="PFP39" s="3"/>
      <c r="PFQ39" s="3"/>
      <c r="PFR39" s="3"/>
      <c r="PFS39" s="3"/>
      <c r="PFT39" s="3"/>
      <c r="PFU39" s="3"/>
      <c r="PFV39" s="3"/>
      <c r="PFW39" s="3"/>
      <c r="PFX39" s="3"/>
      <c r="PFY39" s="3"/>
      <c r="PFZ39" s="3"/>
      <c r="PGA39" s="3"/>
      <c r="PGB39" s="3"/>
      <c r="PGC39" s="3"/>
      <c r="PGD39" s="3"/>
      <c r="PGE39" s="3"/>
      <c r="PGF39" s="3"/>
      <c r="PGG39" s="3"/>
      <c r="PGH39" s="3"/>
      <c r="PGI39" s="3"/>
      <c r="PGJ39" s="3"/>
      <c r="PGK39" s="3"/>
      <c r="PGL39" s="3"/>
      <c r="PGM39" s="3"/>
      <c r="PGN39" s="3"/>
      <c r="PGO39" s="3"/>
      <c r="PGP39" s="3"/>
      <c r="PGQ39" s="3"/>
      <c r="PGR39" s="3"/>
      <c r="PGS39" s="3"/>
      <c r="PGT39" s="3"/>
      <c r="PGU39" s="3"/>
      <c r="PGV39" s="3"/>
      <c r="PGW39" s="3"/>
      <c r="PGX39" s="3"/>
      <c r="PGY39" s="3"/>
      <c r="PGZ39" s="3"/>
      <c r="PHA39" s="3"/>
      <c r="PHB39" s="3"/>
      <c r="PHC39" s="3"/>
      <c r="PHD39" s="3"/>
      <c r="PHE39" s="3"/>
      <c r="PHF39" s="3"/>
      <c r="PHG39" s="3"/>
      <c r="PHH39" s="3"/>
      <c r="PHI39" s="3"/>
      <c r="PHJ39" s="3"/>
      <c r="PHK39" s="3"/>
      <c r="PHL39" s="3"/>
      <c r="PHM39" s="3"/>
      <c r="PHN39" s="3"/>
      <c r="PHO39" s="3"/>
      <c r="PHP39" s="3"/>
      <c r="PHQ39" s="3"/>
      <c r="PHR39" s="3"/>
      <c r="PHS39" s="3"/>
      <c r="PHT39" s="3"/>
      <c r="PHU39" s="3"/>
      <c r="PHV39" s="3"/>
      <c r="PHW39" s="3"/>
      <c r="PHX39" s="3"/>
      <c r="PHY39" s="3"/>
      <c r="PHZ39" s="3"/>
      <c r="PIA39" s="3"/>
      <c r="PIB39" s="3"/>
      <c r="PIC39" s="3"/>
      <c r="PID39" s="3"/>
      <c r="PIE39" s="3"/>
      <c r="PIF39" s="3"/>
      <c r="PIG39" s="3"/>
      <c r="PIH39" s="3"/>
      <c r="PII39" s="3"/>
      <c r="PIJ39" s="3"/>
      <c r="PIK39" s="3"/>
      <c r="PIL39" s="3"/>
      <c r="PIM39" s="3"/>
      <c r="PIN39" s="3"/>
      <c r="PIO39" s="3"/>
      <c r="PIP39" s="3"/>
      <c r="PIQ39" s="3"/>
      <c r="PIR39" s="3"/>
      <c r="PIS39" s="3"/>
      <c r="PIT39" s="3"/>
      <c r="PIU39" s="3"/>
      <c r="PIV39" s="3"/>
      <c r="PIW39" s="3"/>
      <c r="PIX39" s="3"/>
      <c r="PIY39" s="3"/>
      <c r="PIZ39" s="3"/>
      <c r="PJA39" s="3"/>
      <c r="PJB39" s="3"/>
      <c r="PJC39" s="3"/>
      <c r="PJD39" s="3"/>
      <c r="PJE39" s="3"/>
      <c r="PJF39" s="3"/>
      <c r="PJG39" s="3"/>
      <c r="PJH39" s="3"/>
      <c r="PJI39" s="3"/>
      <c r="PJJ39" s="3"/>
      <c r="PJK39" s="3"/>
      <c r="PJL39" s="3"/>
      <c r="PJM39" s="3"/>
      <c r="PJN39" s="3"/>
      <c r="PJO39" s="3"/>
      <c r="PJP39" s="3"/>
      <c r="PJQ39" s="3"/>
      <c r="PJR39" s="3"/>
      <c r="PJS39" s="3"/>
      <c r="PJT39" s="3"/>
      <c r="PJU39" s="3"/>
      <c r="PJV39" s="3"/>
      <c r="PJW39" s="3"/>
      <c r="PJX39" s="3"/>
      <c r="PJY39" s="3"/>
      <c r="PJZ39" s="3"/>
      <c r="PKA39" s="3"/>
      <c r="PKB39" s="3"/>
      <c r="PKC39" s="3"/>
      <c r="PKD39" s="3"/>
      <c r="PKE39" s="3"/>
      <c r="PKF39" s="3"/>
      <c r="PKG39" s="3"/>
      <c r="PKH39" s="3"/>
      <c r="PKI39" s="3"/>
      <c r="PKJ39" s="3"/>
      <c r="PKK39" s="3"/>
      <c r="PKL39" s="3"/>
      <c r="PKM39" s="3"/>
      <c r="PKN39" s="3"/>
      <c r="PKO39" s="3"/>
      <c r="PKP39" s="3"/>
      <c r="PKQ39" s="3"/>
      <c r="PKR39" s="3"/>
      <c r="PKS39" s="3"/>
      <c r="PKT39" s="3"/>
      <c r="PKU39" s="3"/>
      <c r="PKV39" s="3"/>
      <c r="PKW39" s="3"/>
      <c r="PKX39" s="3"/>
      <c r="PKY39" s="3"/>
      <c r="PKZ39" s="3"/>
      <c r="PLA39" s="3"/>
      <c r="PLB39" s="3"/>
      <c r="PLC39" s="3"/>
      <c r="PLD39" s="3"/>
      <c r="PLE39" s="3"/>
      <c r="PLF39" s="3"/>
      <c r="PLG39" s="3"/>
      <c r="PLH39" s="3"/>
      <c r="PLI39" s="3"/>
      <c r="PLJ39" s="3"/>
      <c r="PLK39" s="3"/>
      <c r="PLL39" s="3"/>
      <c r="PLM39" s="3"/>
      <c r="PLN39" s="3"/>
      <c r="PLO39" s="3"/>
      <c r="PLP39" s="3"/>
      <c r="PLQ39" s="3"/>
      <c r="PLR39" s="3"/>
      <c r="PLS39" s="3"/>
      <c r="PLT39" s="3"/>
      <c r="PLU39" s="3"/>
      <c r="PLV39" s="3"/>
      <c r="PLW39" s="3"/>
      <c r="PLX39" s="3"/>
      <c r="PLY39" s="3"/>
      <c r="PLZ39" s="3"/>
      <c r="PMA39" s="3"/>
      <c r="PMB39" s="3"/>
      <c r="PMC39" s="3"/>
      <c r="PMD39" s="3"/>
      <c r="PME39" s="3"/>
      <c r="PMF39" s="3"/>
      <c r="PMG39" s="3"/>
      <c r="PMH39" s="3"/>
      <c r="PMI39" s="3"/>
      <c r="PMJ39" s="3"/>
      <c r="PMK39" s="3"/>
      <c r="PML39" s="3"/>
      <c r="PMM39" s="3"/>
      <c r="PMN39" s="3"/>
      <c r="PMO39" s="3"/>
      <c r="PMP39" s="3"/>
      <c r="PMQ39" s="3"/>
      <c r="PMR39" s="3"/>
      <c r="PMS39" s="3"/>
      <c r="PMT39" s="3"/>
      <c r="PMU39" s="3"/>
      <c r="PMV39" s="3"/>
      <c r="PMW39" s="3"/>
      <c r="PMX39" s="3"/>
      <c r="PMY39" s="3"/>
      <c r="PMZ39" s="3"/>
      <c r="PNA39" s="3"/>
      <c r="PNB39" s="3"/>
      <c r="PNC39" s="3"/>
      <c r="PND39" s="3"/>
      <c r="PNE39" s="3"/>
      <c r="PNF39" s="3"/>
      <c r="PNG39" s="3"/>
      <c r="PNH39" s="3"/>
      <c r="PNI39" s="3"/>
      <c r="PNJ39" s="3"/>
      <c r="PNK39" s="3"/>
      <c r="PNL39" s="3"/>
      <c r="PNM39" s="3"/>
      <c r="PNN39" s="3"/>
      <c r="PNO39" s="3"/>
      <c r="PNP39" s="3"/>
      <c r="PNQ39" s="3"/>
      <c r="PNR39" s="3"/>
      <c r="PNS39" s="3"/>
      <c r="PNT39" s="3"/>
      <c r="PNU39" s="3"/>
      <c r="PNV39" s="3"/>
      <c r="PNW39" s="3"/>
      <c r="PNX39" s="3"/>
      <c r="PNY39" s="3"/>
      <c r="PNZ39" s="3"/>
      <c r="POA39" s="3"/>
      <c r="POB39" s="3"/>
      <c r="POC39" s="3"/>
      <c r="POD39" s="3"/>
      <c r="POE39" s="3"/>
      <c r="POF39" s="3"/>
      <c r="POG39" s="3"/>
      <c r="POH39" s="3"/>
      <c r="POI39" s="3"/>
      <c r="POJ39" s="3"/>
      <c r="POK39" s="3"/>
      <c r="POL39" s="3"/>
      <c r="POM39" s="3"/>
      <c r="PON39" s="3"/>
      <c r="POO39" s="3"/>
      <c r="POP39" s="3"/>
      <c r="POQ39" s="3"/>
      <c r="POR39" s="3"/>
      <c r="POS39" s="3"/>
      <c r="POT39" s="3"/>
      <c r="POU39" s="3"/>
      <c r="POV39" s="3"/>
      <c r="POW39" s="3"/>
      <c r="POX39" s="3"/>
      <c r="POY39" s="3"/>
      <c r="POZ39" s="3"/>
      <c r="PPA39" s="3"/>
      <c r="PPB39" s="3"/>
      <c r="PPC39" s="3"/>
      <c r="PPD39" s="3"/>
      <c r="PPE39" s="3"/>
      <c r="PPF39" s="3"/>
      <c r="PPG39" s="3"/>
      <c r="PPH39" s="3"/>
      <c r="PPI39" s="3"/>
      <c r="PPJ39" s="3"/>
      <c r="PPK39" s="3"/>
      <c r="PPL39" s="3"/>
      <c r="PPM39" s="3"/>
      <c r="PPN39" s="3"/>
      <c r="PPO39" s="3"/>
      <c r="PPP39" s="3"/>
      <c r="PPQ39" s="3"/>
      <c r="PPR39" s="3"/>
      <c r="PPS39" s="3"/>
      <c r="PPT39" s="3"/>
      <c r="PPU39" s="3"/>
      <c r="PPV39" s="3"/>
      <c r="PPW39" s="3"/>
      <c r="PPX39" s="3"/>
      <c r="PPY39" s="3"/>
      <c r="PPZ39" s="3"/>
      <c r="PQA39" s="3"/>
      <c r="PQB39" s="3"/>
      <c r="PQC39" s="3"/>
      <c r="PQD39" s="3"/>
      <c r="PQE39" s="3"/>
      <c r="PQF39" s="3"/>
      <c r="PQG39" s="3"/>
      <c r="PQH39" s="3"/>
      <c r="PQI39" s="3"/>
      <c r="PQJ39" s="3"/>
      <c r="PQK39" s="3"/>
      <c r="PQL39" s="3"/>
      <c r="PQM39" s="3"/>
      <c r="PQN39" s="3"/>
      <c r="PQO39" s="3"/>
      <c r="PQP39" s="3"/>
      <c r="PQQ39" s="3"/>
      <c r="PQR39" s="3"/>
      <c r="PQS39" s="3"/>
      <c r="PQT39" s="3"/>
      <c r="PQU39" s="3"/>
      <c r="PQV39" s="3"/>
      <c r="PQW39" s="3"/>
      <c r="PQX39" s="3"/>
      <c r="PQY39" s="3"/>
      <c r="PQZ39" s="3"/>
      <c r="PRA39" s="3"/>
      <c r="PRB39" s="3"/>
      <c r="PRC39" s="3"/>
      <c r="PRD39" s="3"/>
      <c r="PRE39" s="3"/>
      <c r="PRF39" s="3"/>
      <c r="PRG39" s="3"/>
      <c r="PRH39" s="3"/>
      <c r="PRI39" s="3"/>
      <c r="PRJ39" s="3"/>
      <c r="PRK39" s="3"/>
      <c r="PRL39" s="3"/>
      <c r="PRM39" s="3"/>
      <c r="PRN39" s="3"/>
      <c r="PRO39" s="3"/>
      <c r="PRP39" s="3"/>
      <c r="PRQ39" s="3"/>
      <c r="PRR39" s="3"/>
      <c r="PRS39" s="3"/>
      <c r="PRT39" s="3"/>
      <c r="PRU39" s="3"/>
      <c r="PRV39" s="3"/>
      <c r="PRW39" s="3"/>
      <c r="PRX39" s="3"/>
      <c r="PRY39" s="3"/>
      <c r="PRZ39" s="3"/>
      <c r="PSA39" s="3"/>
      <c r="PSB39" s="3"/>
      <c r="PSC39" s="3"/>
      <c r="PSD39" s="3"/>
      <c r="PSE39" s="3"/>
      <c r="PSF39" s="3"/>
      <c r="PSG39" s="3"/>
      <c r="PSH39" s="3"/>
      <c r="PSI39" s="3"/>
      <c r="PSJ39" s="3"/>
      <c r="PSK39" s="3"/>
      <c r="PSL39" s="3"/>
      <c r="PSM39" s="3"/>
      <c r="PSN39" s="3"/>
      <c r="PSO39" s="3"/>
      <c r="PSP39" s="3"/>
      <c r="PSQ39" s="3"/>
      <c r="PSR39" s="3"/>
      <c r="PSS39" s="3"/>
      <c r="PST39" s="3"/>
      <c r="PSU39" s="3"/>
      <c r="PSV39" s="3"/>
      <c r="PSW39" s="3"/>
      <c r="PSX39" s="3"/>
      <c r="PSY39" s="3"/>
      <c r="PSZ39" s="3"/>
      <c r="PTA39" s="3"/>
      <c r="PTB39" s="3"/>
      <c r="PTC39" s="3"/>
      <c r="PTD39" s="3"/>
      <c r="PTE39" s="3"/>
      <c r="PTF39" s="3"/>
      <c r="PTG39" s="3"/>
      <c r="PTH39" s="3"/>
      <c r="PTI39" s="3"/>
      <c r="PTJ39" s="3"/>
      <c r="PTK39" s="3"/>
      <c r="PTL39" s="3"/>
      <c r="PTM39" s="3"/>
      <c r="PTN39" s="3"/>
      <c r="PTO39" s="3"/>
      <c r="PTP39" s="3"/>
      <c r="PTQ39" s="3"/>
      <c r="PTR39" s="3"/>
      <c r="PTS39" s="3"/>
      <c r="PTT39" s="3"/>
      <c r="PTU39" s="3"/>
      <c r="PTV39" s="3"/>
      <c r="PTW39" s="3"/>
      <c r="PTX39" s="3"/>
      <c r="PTY39" s="3"/>
      <c r="PTZ39" s="3"/>
      <c r="PUA39" s="3"/>
      <c r="PUB39" s="3"/>
      <c r="PUC39" s="3"/>
      <c r="PUD39" s="3"/>
      <c r="PUE39" s="3"/>
      <c r="PUF39" s="3"/>
      <c r="PUG39" s="3"/>
      <c r="PUH39" s="3"/>
      <c r="PUI39" s="3"/>
      <c r="PUJ39" s="3"/>
      <c r="PUK39" s="3"/>
      <c r="PUL39" s="3"/>
      <c r="PUM39" s="3"/>
      <c r="PUN39" s="3"/>
      <c r="PUO39" s="3"/>
      <c r="PUP39" s="3"/>
      <c r="PUQ39" s="3"/>
      <c r="PUR39" s="3"/>
      <c r="PUS39" s="3"/>
      <c r="PUT39" s="3"/>
      <c r="PUU39" s="3"/>
      <c r="PUV39" s="3"/>
      <c r="PUW39" s="3"/>
      <c r="PUX39" s="3"/>
      <c r="PUY39" s="3"/>
      <c r="PUZ39" s="3"/>
      <c r="PVA39" s="3"/>
      <c r="PVB39" s="3"/>
      <c r="PVC39" s="3"/>
      <c r="PVD39" s="3"/>
      <c r="PVE39" s="3"/>
      <c r="PVF39" s="3"/>
      <c r="PVG39" s="3"/>
      <c r="PVH39" s="3"/>
      <c r="PVI39" s="3"/>
      <c r="PVJ39" s="3"/>
      <c r="PVK39" s="3"/>
      <c r="PVL39" s="3"/>
      <c r="PVM39" s="3"/>
      <c r="PVN39" s="3"/>
      <c r="PVO39" s="3"/>
      <c r="PVP39" s="3"/>
      <c r="PVQ39" s="3"/>
      <c r="PVR39" s="3"/>
      <c r="PVS39" s="3"/>
      <c r="PVT39" s="3"/>
      <c r="PVU39" s="3"/>
      <c r="PVV39" s="3"/>
      <c r="PVW39" s="3"/>
      <c r="PVX39" s="3"/>
      <c r="PVY39" s="3"/>
      <c r="PVZ39" s="3"/>
      <c r="PWA39" s="3"/>
      <c r="PWB39" s="3"/>
      <c r="PWC39" s="3"/>
      <c r="PWD39" s="3"/>
      <c r="PWE39" s="3"/>
      <c r="PWF39" s="3"/>
      <c r="PWG39" s="3"/>
      <c r="PWH39" s="3"/>
      <c r="PWI39" s="3"/>
      <c r="PWJ39" s="3"/>
      <c r="PWK39" s="3"/>
      <c r="PWL39" s="3"/>
      <c r="PWM39" s="3"/>
      <c r="PWN39" s="3"/>
      <c r="PWO39" s="3"/>
      <c r="PWP39" s="3"/>
      <c r="PWQ39" s="3"/>
      <c r="PWR39" s="3"/>
      <c r="PWS39" s="3"/>
      <c r="PWT39" s="3"/>
      <c r="PWU39" s="3"/>
      <c r="PWV39" s="3"/>
      <c r="PWW39" s="3"/>
      <c r="PWX39" s="3"/>
      <c r="PWY39" s="3"/>
      <c r="PWZ39" s="3"/>
      <c r="PXA39" s="3"/>
      <c r="PXB39" s="3"/>
      <c r="PXC39" s="3"/>
      <c r="PXD39" s="3"/>
      <c r="PXE39" s="3"/>
      <c r="PXF39" s="3"/>
      <c r="PXG39" s="3"/>
      <c r="PXH39" s="3"/>
      <c r="PXI39" s="3"/>
      <c r="PXJ39" s="3"/>
      <c r="PXK39" s="3"/>
      <c r="PXL39" s="3"/>
      <c r="PXM39" s="3"/>
      <c r="PXN39" s="3"/>
      <c r="PXO39" s="3"/>
      <c r="PXP39" s="3"/>
      <c r="PXQ39" s="3"/>
      <c r="PXR39" s="3"/>
      <c r="PXS39" s="3"/>
      <c r="PXT39" s="3"/>
      <c r="PXU39" s="3"/>
      <c r="PXV39" s="3"/>
      <c r="PXW39" s="3"/>
      <c r="PXX39" s="3"/>
      <c r="PXY39" s="3"/>
      <c r="PXZ39" s="3"/>
      <c r="PYA39" s="3"/>
      <c r="PYB39" s="3"/>
      <c r="PYC39" s="3"/>
      <c r="PYD39" s="3"/>
      <c r="PYE39" s="3"/>
      <c r="PYF39" s="3"/>
      <c r="PYG39" s="3"/>
      <c r="PYH39" s="3"/>
      <c r="PYI39" s="3"/>
      <c r="PYJ39" s="3"/>
      <c r="PYK39" s="3"/>
      <c r="PYL39" s="3"/>
      <c r="PYM39" s="3"/>
      <c r="PYN39" s="3"/>
      <c r="PYO39" s="3"/>
      <c r="PYP39" s="3"/>
      <c r="PYQ39" s="3"/>
      <c r="PYR39" s="3"/>
      <c r="PYS39" s="3"/>
      <c r="PYT39" s="3"/>
      <c r="PYU39" s="3"/>
      <c r="PYV39" s="3"/>
      <c r="PYW39" s="3"/>
      <c r="PYX39" s="3"/>
      <c r="PYY39" s="3"/>
      <c r="PYZ39" s="3"/>
      <c r="PZA39" s="3"/>
      <c r="PZB39" s="3"/>
      <c r="PZC39" s="3"/>
      <c r="PZD39" s="3"/>
      <c r="PZE39" s="3"/>
      <c r="PZF39" s="3"/>
      <c r="PZG39" s="3"/>
      <c r="PZH39" s="3"/>
      <c r="PZI39" s="3"/>
      <c r="PZJ39" s="3"/>
      <c r="PZK39" s="3"/>
      <c r="PZL39" s="3"/>
      <c r="PZM39" s="3"/>
      <c r="PZN39" s="3"/>
      <c r="PZO39" s="3"/>
      <c r="PZP39" s="3"/>
      <c r="PZQ39" s="3"/>
      <c r="PZR39" s="3"/>
      <c r="PZS39" s="3"/>
      <c r="PZT39" s="3"/>
      <c r="PZU39" s="3"/>
      <c r="PZV39" s="3"/>
      <c r="PZW39" s="3"/>
      <c r="PZX39" s="3"/>
      <c r="PZY39" s="3"/>
      <c r="PZZ39" s="3"/>
      <c r="QAA39" s="3"/>
      <c r="QAB39" s="3"/>
      <c r="QAC39" s="3"/>
      <c r="QAD39" s="3"/>
      <c r="QAE39" s="3"/>
      <c r="QAF39" s="3"/>
      <c r="QAG39" s="3"/>
      <c r="QAH39" s="3"/>
      <c r="QAI39" s="3"/>
      <c r="QAJ39" s="3"/>
      <c r="QAK39" s="3"/>
      <c r="QAL39" s="3"/>
      <c r="QAM39" s="3"/>
      <c r="QAN39" s="3"/>
      <c r="QAO39" s="3"/>
      <c r="QAP39" s="3"/>
      <c r="QAQ39" s="3"/>
      <c r="QAR39" s="3"/>
      <c r="QAS39" s="3"/>
      <c r="QAT39" s="3"/>
      <c r="QAU39" s="3"/>
      <c r="QAV39" s="3"/>
      <c r="QAW39" s="3"/>
      <c r="QAX39" s="3"/>
      <c r="QAY39" s="3"/>
      <c r="QAZ39" s="3"/>
      <c r="QBA39" s="3"/>
      <c r="QBB39" s="3"/>
      <c r="QBC39" s="3"/>
      <c r="QBD39" s="3"/>
      <c r="QBE39" s="3"/>
      <c r="QBF39" s="3"/>
      <c r="QBG39" s="3"/>
      <c r="QBH39" s="3"/>
      <c r="QBI39" s="3"/>
      <c r="QBJ39" s="3"/>
      <c r="QBK39" s="3"/>
      <c r="QBL39" s="3"/>
      <c r="QBM39" s="3"/>
      <c r="QBN39" s="3"/>
      <c r="QBO39" s="3"/>
      <c r="QBP39" s="3"/>
      <c r="QBQ39" s="3"/>
      <c r="QBR39" s="3"/>
      <c r="QBS39" s="3"/>
      <c r="QBT39" s="3"/>
      <c r="QBU39" s="3"/>
      <c r="QBV39" s="3"/>
      <c r="QBW39" s="3"/>
      <c r="QBX39" s="3"/>
      <c r="QBY39" s="3"/>
      <c r="QBZ39" s="3"/>
      <c r="QCA39" s="3"/>
      <c r="QCB39" s="3"/>
      <c r="QCC39" s="3"/>
      <c r="QCD39" s="3"/>
      <c r="QCE39" s="3"/>
      <c r="QCF39" s="3"/>
      <c r="QCG39" s="3"/>
      <c r="QCH39" s="3"/>
      <c r="QCI39" s="3"/>
      <c r="QCJ39" s="3"/>
      <c r="QCK39" s="3"/>
      <c r="QCL39" s="3"/>
      <c r="QCM39" s="3"/>
      <c r="QCN39" s="3"/>
      <c r="QCO39" s="3"/>
      <c r="QCP39" s="3"/>
      <c r="QCQ39" s="3"/>
      <c r="QCR39" s="3"/>
      <c r="QCS39" s="3"/>
      <c r="QCT39" s="3"/>
      <c r="QCU39" s="3"/>
      <c r="QCV39" s="3"/>
      <c r="QCW39" s="3"/>
      <c r="QCX39" s="3"/>
      <c r="QCY39" s="3"/>
      <c r="QCZ39" s="3"/>
      <c r="QDA39" s="3"/>
      <c r="QDB39" s="3"/>
      <c r="QDC39" s="3"/>
      <c r="QDD39" s="3"/>
      <c r="QDE39" s="3"/>
      <c r="QDF39" s="3"/>
      <c r="QDG39" s="3"/>
      <c r="QDH39" s="3"/>
      <c r="QDI39" s="3"/>
      <c r="QDJ39" s="3"/>
      <c r="QDK39" s="3"/>
      <c r="QDL39" s="3"/>
      <c r="QDM39" s="3"/>
      <c r="QDN39" s="3"/>
      <c r="QDO39" s="3"/>
      <c r="QDP39" s="3"/>
      <c r="QDQ39" s="3"/>
      <c r="QDR39" s="3"/>
      <c r="QDS39" s="3"/>
      <c r="QDT39" s="3"/>
      <c r="QDU39" s="3"/>
      <c r="QDV39" s="3"/>
      <c r="QDW39" s="3"/>
      <c r="QDX39" s="3"/>
      <c r="QDY39" s="3"/>
      <c r="QDZ39" s="3"/>
      <c r="QEA39" s="3"/>
      <c r="QEB39" s="3"/>
      <c r="QEC39" s="3"/>
      <c r="QED39" s="3"/>
      <c r="QEE39" s="3"/>
      <c r="QEF39" s="3"/>
      <c r="QEG39" s="3"/>
      <c r="QEH39" s="3"/>
      <c r="QEI39" s="3"/>
      <c r="QEJ39" s="3"/>
      <c r="QEK39" s="3"/>
      <c r="QEL39" s="3"/>
      <c r="QEM39" s="3"/>
      <c r="QEN39" s="3"/>
      <c r="QEO39" s="3"/>
      <c r="QEP39" s="3"/>
      <c r="QEQ39" s="3"/>
      <c r="QER39" s="3"/>
      <c r="QES39" s="3"/>
      <c r="QET39" s="3"/>
      <c r="QEU39" s="3"/>
      <c r="QEV39" s="3"/>
      <c r="QEW39" s="3"/>
      <c r="QEX39" s="3"/>
      <c r="QEY39" s="3"/>
      <c r="QEZ39" s="3"/>
      <c r="QFA39" s="3"/>
      <c r="QFB39" s="3"/>
      <c r="QFC39" s="3"/>
      <c r="QFD39" s="3"/>
      <c r="QFE39" s="3"/>
      <c r="QFF39" s="3"/>
      <c r="QFG39" s="3"/>
      <c r="QFH39" s="3"/>
      <c r="QFI39" s="3"/>
      <c r="QFJ39" s="3"/>
      <c r="QFK39" s="3"/>
      <c r="QFL39" s="3"/>
      <c r="QFM39" s="3"/>
      <c r="QFN39" s="3"/>
      <c r="QFO39" s="3"/>
      <c r="QFP39" s="3"/>
      <c r="QFQ39" s="3"/>
      <c r="QFR39" s="3"/>
      <c r="QFS39" s="3"/>
      <c r="QFT39" s="3"/>
      <c r="QFU39" s="3"/>
      <c r="QFV39" s="3"/>
      <c r="QFW39" s="3"/>
      <c r="QFX39" s="3"/>
      <c r="QFY39" s="3"/>
      <c r="QFZ39" s="3"/>
      <c r="QGA39" s="3"/>
      <c r="QGB39" s="3"/>
      <c r="QGC39" s="3"/>
      <c r="QGD39" s="3"/>
      <c r="QGE39" s="3"/>
      <c r="QGF39" s="3"/>
      <c r="QGG39" s="3"/>
      <c r="QGH39" s="3"/>
      <c r="QGI39" s="3"/>
      <c r="QGJ39" s="3"/>
      <c r="QGK39" s="3"/>
      <c r="QGL39" s="3"/>
      <c r="QGM39" s="3"/>
      <c r="QGN39" s="3"/>
      <c r="QGO39" s="3"/>
      <c r="QGP39" s="3"/>
      <c r="QGQ39" s="3"/>
      <c r="QGR39" s="3"/>
      <c r="QGS39" s="3"/>
      <c r="QGT39" s="3"/>
      <c r="QGU39" s="3"/>
      <c r="QGV39" s="3"/>
      <c r="QGW39" s="3"/>
      <c r="QGX39" s="3"/>
      <c r="QGY39" s="3"/>
      <c r="QGZ39" s="3"/>
      <c r="QHA39" s="3"/>
      <c r="QHB39" s="3"/>
      <c r="QHC39" s="3"/>
      <c r="QHD39" s="3"/>
      <c r="QHE39" s="3"/>
      <c r="QHF39" s="3"/>
      <c r="QHG39" s="3"/>
      <c r="QHH39" s="3"/>
      <c r="QHI39" s="3"/>
      <c r="QHJ39" s="3"/>
      <c r="QHK39" s="3"/>
      <c r="QHL39" s="3"/>
      <c r="QHM39" s="3"/>
      <c r="QHN39" s="3"/>
      <c r="QHO39" s="3"/>
      <c r="QHP39" s="3"/>
      <c r="QHQ39" s="3"/>
      <c r="QHR39" s="3"/>
      <c r="QHS39" s="3"/>
      <c r="QHT39" s="3"/>
      <c r="QHU39" s="3"/>
      <c r="QHV39" s="3"/>
      <c r="QHW39" s="3"/>
      <c r="QHX39" s="3"/>
      <c r="QHY39" s="3"/>
      <c r="QHZ39" s="3"/>
      <c r="QIA39" s="3"/>
      <c r="QIB39" s="3"/>
      <c r="QIC39" s="3"/>
      <c r="QID39" s="3"/>
      <c r="QIE39" s="3"/>
      <c r="QIF39" s="3"/>
      <c r="QIG39" s="3"/>
      <c r="QIH39" s="3"/>
      <c r="QII39" s="3"/>
      <c r="QIJ39" s="3"/>
      <c r="QIK39" s="3"/>
      <c r="QIL39" s="3"/>
      <c r="QIM39" s="3"/>
      <c r="QIN39" s="3"/>
      <c r="QIO39" s="3"/>
      <c r="QIP39" s="3"/>
      <c r="QIQ39" s="3"/>
      <c r="QIR39" s="3"/>
      <c r="QIS39" s="3"/>
      <c r="QIT39" s="3"/>
      <c r="QIU39" s="3"/>
      <c r="QIV39" s="3"/>
      <c r="QIW39" s="3"/>
      <c r="QIX39" s="3"/>
      <c r="QIY39" s="3"/>
      <c r="QIZ39" s="3"/>
      <c r="QJA39" s="3"/>
      <c r="QJB39" s="3"/>
      <c r="QJC39" s="3"/>
      <c r="QJD39" s="3"/>
      <c r="QJE39" s="3"/>
      <c r="QJF39" s="3"/>
      <c r="QJG39" s="3"/>
      <c r="QJH39" s="3"/>
      <c r="QJI39" s="3"/>
      <c r="QJJ39" s="3"/>
      <c r="QJK39" s="3"/>
      <c r="QJL39" s="3"/>
      <c r="QJM39" s="3"/>
      <c r="QJN39" s="3"/>
      <c r="QJO39" s="3"/>
      <c r="QJP39" s="3"/>
      <c r="QJQ39" s="3"/>
      <c r="QJR39" s="3"/>
      <c r="QJS39" s="3"/>
      <c r="QJT39" s="3"/>
      <c r="QJU39" s="3"/>
      <c r="QJV39" s="3"/>
      <c r="QJW39" s="3"/>
      <c r="QJX39" s="3"/>
      <c r="QJY39" s="3"/>
      <c r="QJZ39" s="3"/>
      <c r="QKA39" s="3"/>
      <c r="QKB39" s="3"/>
      <c r="QKC39" s="3"/>
      <c r="QKD39" s="3"/>
      <c r="QKE39" s="3"/>
      <c r="QKF39" s="3"/>
      <c r="QKG39" s="3"/>
      <c r="QKH39" s="3"/>
      <c r="QKI39" s="3"/>
      <c r="QKJ39" s="3"/>
      <c r="QKK39" s="3"/>
      <c r="QKL39" s="3"/>
      <c r="QKM39" s="3"/>
      <c r="QKN39" s="3"/>
      <c r="QKO39" s="3"/>
      <c r="QKP39" s="3"/>
      <c r="QKQ39" s="3"/>
      <c r="QKR39" s="3"/>
      <c r="QKS39" s="3"/>
      <c r="QKT39" s="3"/>
      <c r="QKU39" s="3"/>
      <c r="QKV39" s="3"/>
      <c r="QKW39" s="3"/>
      <c r="QKX39" s="3"/>
      <c r="QKY39" s="3"/>
      <c r="QKZ39" s="3"/>
      <c r="QLA39" s="3"/>
      <c r="QLB39" s="3"/>
      <c r="QLC39" s="3"/>
      <c r="QLD39" s="3"/>
      <c r="QLE39" s="3"/>
      <c r="QLF39" s="3"/>
      <c r="QLG39" s="3"/>
      <c r="QLH39" s="3"/>
      <c r="QLI39" s="3"/>
      <c r="QLJ39" s="3"/>
      <c r="QLK39" s="3"/>
      <c r="QLL39" s="3"/>
      <c r="QLM39" s="3"/>
      <c r="QLN39" s="3"/>
      <c r="QLO39" s="3"/>
      <c r="QLP39" s="3"/>
      <c r="QLQ39" s="3"/>
      <c r="QLR39" s="3"/>
      <c r="QLS39" s="3"/>
      <c r="QLT39" s="3"/>
      <c r="QLU39" s="3"/>
      <c r="QLV39" s="3"/>
      <c r="QLW39" s="3"/>
      <c r="QLX39" s="3"/>
      <c r="QLY39" s="3"/>
      <c r="QLZ39" s="3"/>
      <c r="QMA39" s="3"/>
      <c r="QMB39" s="3"/>
      <c r="QMC39" s="3"/>
      <c r="QMD39" s="3"/>
      <c r="QME39" s="3"/>
      <c r="QMF39" s="3"/>
      <c r="QMG39" s="3"/>
      <c r="QMH39" s="3"/>
      <c r="QMI39" s="3"/>
      <c r="QMJ39" s="3"/>
      <c r="QMK39" s="3"/>
      <c r="QML39" s="3"/>
      <c r="QMM39" s="3"/>
      <c r="QMN39" s="3"/>
      <c r="QMO39" s="3"/>
      <c r="QMP39" s="3"/>
      <c r="QMQ39" s="3"/>
      <c r="QMR39" s="3"/>
      <c r="QMS39" s="3"/>
      <c r="QMT39" s="3"/>
      <c r="QMU39" s="3"/>
      <c r="QMV39" s="3"/>
      <c r="QMW39" s="3"/>
      <c r="QMX39" s="3"/>
      <c r="QMY39" s="3"/>
      <c r="QMZ39" s="3"/>
      <c r="QNA39" s="3"/>
      <c r="QNB39" s="3"/>
      <c r="QNC39" s="3"/>
      <c r="QND39" s="3"/>
      <c r="QNE39" s="3"/>
      <c r="QNF39" s="3"/>
      <c r="QNG39" s="3"/>
      <c r="QNH39" s="3"/>
      <c r="QNI39" s="3"/>
      <c r="QNJ39" s="3"/>
      <c r="QNK39" s="3"/>
      <c r="QNL39" s="3"/>
      <c r="QNM39" s="3"/>
      <c r="QNN39" s="3"/>
      <c r="QNO39" s="3"/>
      <c r="QNP39" s="3"/>
      <c r="QNQ39" s="3"/>
      <c r="QNR39" s="3"/>
      <c r="QNS39" s="3"/>
      <c r="QNT39" s="3"/>
      <c r="QNU39" s="3"/>
      <c r="QNV39" s="3"/>
      <c r="QNW39" s="3"/>
      <c r="QNX39" s="3"/>
      <c r="QNY39" s="3"/>
      <c r="QNZ39" s="3"/>
      <c r="QOA39" s="3"/>
      <c r="QOB39" s="3"/>
      <c r="QOC39" s="3"/>
      <c r="QOD39" s="3"/>
      <c r="QOE39" s="3"/>
      <c r="QOF39" s="3"/>
      <c r="QOG39" s="3"/>
      <c r="QOH39" s="3"/>
      <c r="QOI39" s="3"/>
      <c r="QOJ39" s="3"/>
      <c r="QOK39" s="3"/>
      <c r="QOL39" s="3"/>
      <c r="QOM39" s="3"/>
      <c r="QON39" s="3"/>
      <c r="QOO39" s="3"/>
      <c r="QOP39" s="3"/>
      <c r="QOQ39" s="3"/>
      <c r="QOR39" s="3"/>
      <c r="QOS39" s="3"/>
      <c r="QOT39" s="3"/>
      <c r="QOU39" s="3"/>
      <c r="QOV39" s="3"/>
      <c r="QOW39" s="3"/>
      <c r="QOX39" s="3"/>
      <c r="QOY39" s="3"/>
      <c r="QOZ39" s="3"/>
      <c r="QPA39" s="3"/>
      <c r="QPB39" s="3"/>
      <c r="QPC39" s="3"/>
      <c r="QPD39" s="3"/>
      <c r="QPE39" s="3"/>
      <c r="QPF39" s="3"/>
      <c r="QPG39" s="3"/>
      <c r="QPH39" s="3"/>
      <c r="QPI39" s="3"/>
      <c r="QPJ39" s="3"/>
      <c r="QPK39" s="3"/>
      <c r="QPL39" s="3"/>
      <c r="QPM39" s="3"/>
      <c r="QPN39" s="3"/>
      <c r="QPO39" s="3"/>
      <c r="QPP39" s="3"/>
      <c r="QPQ39" s="3"/>
      <c r="QPR39" s="3"/>
      <c r="QPS39" s="3"/>
      <c r="QPT39" s="3"/>
      <c r="QPU39" s="3"/>
      <c r="QPV39" s="3"/>
      <c r="QPW39" s="3"/>
      <c r="QPX39" s="3"/>
      <c r="QPY39" s="3"/>
      <c r="QPZ39" s="3"/>
      <c r="QQA39" s="3"/>
      <c r="QQB39" s="3"/>
      <c r="QQC39" s="3"/>
      <c r="QQD39" s="3"/>
      <c r="QQE39" s="3"/>
      <c r="QQF39" s="3"/>
      <c r="QQG39" s="3"/>
      <c r="QQH39" s="3"/>
      <c r="QQI39" s="3"/>
      <c r="QQJ39" s="3"/>
      <c r="QQK39" s="3"/>
      <c r="QQL39" s="3"/>
      <c r="QQM39" s="3"/>
      <c r="QQN39" s="3"/>
      <c r="QQO39" s="3"/>
      <c r="QQP39" s="3"/>
      <c r="QQQ39" s="3"/>
      <c r="QQR39" s="3"/>
      <c r="QQS39" s="3"/>
      <c r="QQT39" s="3"/>
      <c r="QQU39" s="3"/>
      <c r="QQV39" s="3"/>
      <c r="QQW39" s="3"/>
      <c r="QQX39" s="3"/>
      <c r="QQY39" s="3"/>
      <c r="QQZ39" s="3"/>
      <c r="QRA39" s="3"/>
      <c r="QRB39" s="3"/>
      <c r="QRC39" s="3"/>
      <c r="QRD39" s="3"/>
      <c r="QRE39" s="3"/>
      <c r="QRF39" s="3"/>
      <c r="QRG39" s="3"/>
      <c r="QRH39" s="3"/>
      <c r="QRI39" s="3"/>
      <c r="QRJ39" s="3"/>
      <c r="QRK39" s="3"/>
      <c r="QRL39" s="3"/>
      <c r="QRM39" s="3"/>
      <c r="QRN39" s="3"/>
      <c r="QRO39" s="3"/>
      <c r="QRP39" s="3"/>
      <c r="QRQ39" s="3"/>
      <c r="QRR39" s="3"/>
      <c r="QRS39" s="3"/>
      <c r="QRT39" s="3"/>
      <c r="QRU39" s="3"/>
      <c r="QRV39" s="3"/>
      <c r="QRW39" s="3"/>
      <c r="QRX39" s="3"/>
      <c r="QRY39" s="3"/>
      <c r="QRZ39" s="3"/>
      <c r="QSA39" s="3"/>
      <c r="QSB39" s="3"/>
      <c r="QSC39" s="3"/>
      <c r="QSD39" s="3"/>
      <c r="QSE39" s="3"/>
      <c r="QSF39" s="3"/>
      <c r="QSG39" s="3"/>
      <c r="QSH39" s="3"/>
      <c r="QSI39" s="3"/>
      <c r="QSJ39" s="3"/>
      <c r="QSK39" s="3"/>
      <c r="QSL39" s="3"/>
      <c r="QSM39" s="3"/>
      <c r="QSN39" s="3"/>
      <c r="QSO39" s="3"/>
      <c r="QSP39" s="3"/>
      <c r="QSQ39" s="3"/>
      <c r="QSR39" s="3"/>
      <c r="QSS39" s="3"/>
      <c r="QST39" s="3"/>
      <c r="QSU39" s="3"/>
      <c r="QSV39" s="3"/>
      <c r="QSW39" s="3"/>
      <c r="QSX39" s="3"/>
      <c r="QSY39" s="3"/>
      <c r="QSZ39" s="3"/>
      <c r="QTA39" s="3"/>
      <c r="QTB39" s="3"/>
      <c r="QTC39" s="3"/>
      <c r="QTD39" s="3"/>
      <c r="QTE39" s="3"/>
      <c r="QTF39" s="3"/>
      <c r="QTG39" s="3"/>
      <c r="QTH39" s="3"/>
      <c r="QTI39" s="3"/>
      <c r="QTJ39" s="3"/>
      <c r="QTK39" s="3"/>
      <c r="QTL39" s="3"/>
      <c r="QTM39" s="3"/>
      <c r="QTN39" s="3"/>
      <c r="QTO39" s="3"/>
      <c r="QTP39" s="3"/>
      <c r="QTQ39" s="3"/>
      <c r="QTR39" s="3"/>
      <c r="QTS39" s="3"/>
      <c r="QTT39" s="3"/>
      <c r="QTU39" s="3"/>
      <c r="QTV39" s="3"/>
      <c r="QTW39" s="3"/>
      <c r="QTX39" s="3"/>
      <c r="QTY39" s="3"/>
      <c r="QTZ39" s="3"/>
      <c r="QUA39" s="3"/>
      <c r="QUB39" s="3"/>
      <c r="QUC39" s="3"/>
      <c r="QUD39" s="3"/>
      <c r="QUE39" s="3"/>
      <c r="QUF39" s="3"/>
      <c r="QUG39" s="3"/>
      <c r="QUH39" s="3"/>
      <c r="QUI39" s="3"/>
      <c r="QUJ39" s="3"/>
      <c r="QUK39" s="3"/>
      <c r="QUL39" s="3"/>
      <c r="QUM39" s="3"/>
      <c r="QUN39" s="3"/>
      <c r="QUO39" s="3"/>
      <c r="QUP39" s="3"/>
      <c r="QUQ39" s="3"/>
      <c r="QUR39" s="3"/>
      <c r="QUS39" s="3"/>
      <c r="QUT39" s="3"/>
      <c r="QUU39" s="3"/>
      <c r="QUV39" s="3"/>
      <c r="QUW39" s="3"/>
      <c r="QUX39" s="3"/>
      <c r="QUY39" s="3"/>
      <c r="QUZ39" s="3"/>
      <c r="QVA39" s="3"/>
      <c r="QVB39" s="3"/>
      <c r="QVC39" s="3"/>
      <c r="QVD39" s="3"/>
      <c r="QVE39" s="3"/>
      <c r="QVF39" s="3"/>
      <c r="QVG39" s="3"/>
      <c r="QVH39" s="3"/>
      <c r="QVI39" s="3"/>
      <c r="QVJ39" s="3"/>
      <c r="QVK39" s="3"/>
      <c r="QVL39" s="3"/>
      <c r="QVM39" s="3"/>
      <c r="QVN39" s="3"/>
      <c r="QVO39" s="3"/>
      <c r="QVP39" s="3"/>
      <c r="QVQ39" s="3"/>
      <c r="QVR39" s="3"/>
      <c r="QVS39" s="3"/>
      <c r="QVT39" s="3"/>
      <c r="QVU39" s="3"/>
      <c r="QVV39" s="3"/>
      <c r="QVW39" s="3"/>
      <c r="QVX39" s="3"/>
      <c r="QVY39" s="3"/>
      <c r="QVZ39" s="3"/>
      <c r="QWA39" s="3"/>
      <c r="QWB39" s="3"/>
      <c r="QWC39" s="3"/>
      <c r="QWD39" s="3"/>
      <c r="QWE39" s="3"/>
      <c r="QWF39" s="3"/>
      <c r="QWG39" s="3"/>
      <c r="QWH39" s="3"/>
      <c r="QWI39" s="3"/>
      <c r="QWJ39" s="3"/>
      <c r="QWK39" s="3"/>
      <c r="QWL39" s="3"/>
      <c r="QWM39" s="3"/>
      <c r="QWN39" s="3"/>
      <c r="QWO39" s="3"/>
      <c r="QWP39" s="3"/>
      <c r="QWQ39" s="3"/>
      <c r="QWR39" s="3"/>
      <c r="QWS39" s="3"/>
      <c r="QWT39" s="3"/>
      <c r="QWU39" s="3"/>
      <c r="QWV39" s="3"/>
      <c r="QWW39" s="3"/>
      <c r="QWX39" s="3"/>
      <c r="QWY39" s="3"/>
      <c r="QWZ39" s="3"/>
      <c r="QXA39" s="3"/>
      <c r="QXB39" s="3"/>
      <c r="QXC39" s="3"/>
      <c r="QXD39" s="3"/>
      <c r="QXE39" s="3"/>
      <c r="QXF39" s="3"/>
      <c r="QXG39" s="3"/>
      <c r="QXH39" s="3"/>
      <c r="QXI39" s="3"/>
      <c r="QXJ39" s="3"/>
      <c r="QXK39" s="3"/>
      <c r="QXL39" s="3"/>
      <c r="QXM39" s="3"/>
      <c r="QXN39" s="3"/>
      <c r="QXO39" s="3"/>
      <c r="QXP39" s="3"/>
      <c r="QXQ39" s="3"/>
      <c r="QXR39" s="3"/>
      <c r="QXS39" s="3"/>
      <c r="QXT39" s="3"/>
      <c r="QXU39" s="3"/>
      <c r="QXV39" s="3"/>
      <c r="QXW39" s="3"/>
      <c r="QXX39" s="3"/>
      <c r="QXY39" s="3"/>
      <c r="QXZ39" s="3"/>
      <c r="QYA39" s="3"/>
      <c r="QYB39" s="3"/>
      <c r="QYC39" s="3"/>
      <c r="QYD39" s="3"/>
      <c r="QYE39" s="3"/>
      <c r="QYF39" s="3"/>
      <c r="QYG39" s="3"/>
      <c r="QYH39" s="3"/>
      <c r="QYI39" s="3"/>
      <c r="QYJ39" s="3"/>
      <c r="QYK39" s="3"/>
      <c r="QYL39" s="3"/>
      <c r="QYM39" s="3"/>
      <c r="QYN39" s="3"/>
      <c r="QYO39" s="3"/>
      <c r="QYP39" s="3"/>
      <c r="QYQ39" s="3"/>
      <c r="QYR39" s="3"/>
      <c r="QYS39" s="3"/>
      <c r="QYT39" s="3"/>
      <c r="QYU39" s="3"/>
      <c r="QYV39" s="3"/>
      <c r="QYW39" s="3"/>
      <c r="QYX39" s="3"/>
      <c r="QYY39" s="3"/>
      <c r="QYZ39" s="3"/>
      <c r="QZA39" s="3"/>
      <c r="QZB39" s="3"/>
      <c r="QZC39" s="3"/>
      <c r="QZD39" s="3"/>
      <c r="QZE39" s="3"/>
      <c r="QZF39" s="3"/>
      <c r="QZG39" s="3"/>
      <c r="QZH39" s="3"/>
      <c r="QZI39" s="3"/>
      <c r="QZJ39" s="3"/>
      <c r="QZK39" s="3"/>
      <c r="QZL39" s="3"/>
      <c r="QZM39" s="3"/>
      <c r="QZN39" s="3"/>
      <c r="QZO39" s="3"/>
      <c r="QZP39" s="3"/>
      <c r="QZQ39" s="3"/>
      <c r="QZR39" s="3"/>
      <c r="QZS39" s="3"/>
      <c r="QZT39" s="3"/>
      <c r="QZU39" s="3"/>
      <c r="QZV39" s="3"/>
      <c r="QZW39" s="3"/>
      <c r="QZX39" s="3"/>
      <c r="QZY39" s="3"/>
      <c r="QZZ39" s="3"/>
      <c r="RAA39" s="3"/>
      <c r="RAB39" s="3"/>
      <c r="RAC39" s="3"/>
      <c r="RAD39" s="3"/>
      <c r="RAE39" s="3"/>
      <c r="RAF39" s="3"/>
      <c r="RAG39" s="3"/>
      <c r="RAH39" s="3"/>
      <c r="RAI39" s="3"/>
      <c r="RAJ39" s="3"/>
      <c r="RAK39" s="3"/>
      <c r="RAL39" s="3"/>
      <c r="RAM39" s="3"/>
      <c r="RAN39" s="3"/>
      <c r="RAO39" s="3"/>
      <c r="RAP39" s="3"/>
      <c r="RAQ39" s="3"/>
      <c r="RAR39" s="3"/>
      <c r="RAS39" s="3"/>
      <c r="RAT39" s="3"/>
      <c r="RAU39" s="3"/>
      <c r="RAV39" s="3"/>
      <c r="RAW39" s="3"/>
      <c r="RAX39" s="3"/>
      <c r="RAY39" s="3"/>
      <c r="RAZ39" s="3"/>
      <c r="RBA39" s="3"/>
      <c r="RBB39" s="3"/>
      <c r="RBC39" s="3"/>
      <c r="RBD39" s="3"/>
      <c r="RBE39" s="3"/>
      <c r="RBF39" s="3"/>
      <c r="RBG39" s="3"/>
      <c r="RBH39" s="3"/>
      <c r="RBI39" s="3"/>
      <c r="RBJ39" s="3"/>
      <c r="RBK39" s="3"/>
      <c r="RBL39" s="3"/>
      <c r="RBM39" s="3"/>
      <c r="RBN39" s="3"/>
      <c r="RBO39" s="3"/>
      <c r="RBP39" s="3"/>
      <c r="RBQ39" s="3"/>
      <c r="RBR39" s="3"/>
      <c r="RBS39" s="3"/>
      <c r="RBT39" s="3"/>
      <c r="RBU39" s="3"/>
      <c r="RBV39" s="3"/>
      <c r="RBW39" s="3"/>
      <c r="RBX39" s="3"/>
      <c r="RBY39" s="3"/>
      <c r="RBZ39" s="3"/>
      <c r="RCA39" s="3"/>
      <c r="RCB39" s="3"/>
      <c r="RCC39" s="3"/>
      <c r="RCD39" s="3"/>
      <c r="RCE39" s="3"/>
      <c r="RCF39" s="3"/>
      <c r="RCG39" s="3"/>
      <c r="RCH39" s="3"/>
      <c r="RCI39" s="3"/>
      <c r="RCJ39" s="3"/>
      <c r="RCK39" s="3"/>
      <c r="RCL39" s="3"/>
      <c r="RCM39" s="3"/>
      <c r="RCN39" s="3"/>
      <c r="RCO39" s="3"/>
      <c r="RCP39" s="3"/>
      <c r="RCQ39" s="3"/>
      <c r="RCR39" s="3"/>
      <c r="RCS39" s="3"/>
      <c r="RCT39" s="3"/>
      <c r="RCU39" s="3"/>
      <c r="RCV39" s="3"/>
      <c r="RCW39" s="3"/>
      <c r="RCX39" s="3"/>
      <c r="RCY39" s="3"/>
      <c r="RCZ39" s="3"/>
      <c r="RDA39" s="3"/>
      <c r="RDB39" s="3"/>
      <c r="RDC39" s="3"/>
      <c r="RDD39" s="3"/>
      <c r="RDE39" s="3"/>
      <c r="RDF39" s="3"/>
      <c r="RDG39" s="3"/>
      <c r="RDH39" s="3"/>
      <c r="RDI39" s="3"/>
      <c r="RDJ39" s="3"/>
      <c r="RDK39" s="3"/>
      <c r="RDL39" s="3"/>
      <c r="RDM39" s="3"/>
      <c r="RDN39" s="3"/>
      <c r="RDO39" s="3"/>
      <c r="RDP39" s="3"/>
      <c r="RDQ39" s="3"/>
      <c r="RDR39" s="3"/>
      <c r="RDS39" s="3"/>
      <c r="RDT39" s="3"/>
      <c r="RDU39" s="3"/>
      <c r="RDV39" s="3"/>
      <c r="RDW39" s="3"/>
      <c r="RDX39" s="3"/>
      <c r="RDY39" s="3"/>
      <c r="RDZ39" s="3"/>
      <c r="REA39" s="3"/>
      <c r="REB39" s="3"/>
      <c r="REC39" s="3"/>
      <c r="RED39" s="3"/>
      <c r="REE39" s="3"/>
      <c r="REF39" s="3"/>
      <c r="REG39" s="3"/>
      <c r="REH39" s="3"/>
      <c r="REI39" s="3"/>
      <c r="REJ39" s="3"/>
      <c r="REK39" s="3"/>
      <c r="REL39" s="3"/>
      <c r="REM39" s="3"/>
      <c r="REN39" s="3"/>
      <c r="REO39" s="3"/>
      <c r="REP39" s="3"/>
      <c r="REQ39" s="3"/>
      <c r="RER39" s="3"/>
      <c r="RES39" s="3"/>
      <c r="RET39" s="3"/>
      <c r="REU39" s="3"/>
      <c r="REV39" s="3"/>
      <c r="REW39" s="3"/>
      <c r="REX39" s="3"/>
      <c r="REY39" s="3"/>
      <c r="REZ39" s="3"/>
      <c r="RFA39" s="3"/>
      <c r="RFB39" s="3"/>
      <c r="RFC39" s="3"/>
      <c r="RFD39" s="3"/>
      <c r="RFE39" s="3"/>
      <c r="RFF39" s="3"/>
      <c r="RFG39" s="3"/>
      <c r="RFH39" s="3"/>
      <c r="RFI39" s="3"/>
      <c r="RFJ39" s="3"/>
      <c r="RFK39" s="3"/>
      <c r="RFL39" s="3"/>
      <c r="RFM39" s="3"/>
      <c r="RFN39" s="3"/>
      <c r="RFO39" s="3"/>
      <c r="RFP39" s="3"/>
      <c r="RFQ39" s="3"/>
      <c r="RFR39" s="3"/>
      <c r="RFS39" s="3"/>
      <c r="RFT39" s="3"/>
      <c r="RFU39" s="3"/>
      <c r="RFV39" s="3"/>
      <c r="RFW39" s="3"/>
      <c r="RFX39" s="3"/>
      <c r="RFY39" s="3"/>
      <c r="RFZ39" s="3"/>
      <c r="RGA39" s="3"/>
      <c r="RGB39" s="3"/>
      <c r="RGC39" s="3"/>
      <c r="RGD39" s="3"/>
      <c r="RGE39" s="3"/>
      <c r="RGF39" s="3"/>
      <c r="RGG39" s="3"/>
      <c r="RGH39" s="3"/>
      <c r="RGI39" s="3"/>
      <c r="RGJ39" s="3"/>
      <c r="RGK39" s="3"/>
      <c r="RGL39" s="3"/>
      <c r="RGM39" s="3"/>
      <c r="RGN39" s="3"/>
      <c r="RGO39" s="3"/>
      <c r="RGP39" s="3"/>
      <c r="RGQ39" s="3"/>
      <c r="RGR39" s="3"/>
      <c r="RGS39" s="3"/>
      <c r="RGT39" s="3"/>
      <c r="RGU39" s="3"/>
      <c r="RGV39" s="3"/>
      <c r="RGW39" s="3"/>
      <c r="RGX39" s="3"/>
      <c r="RGY39" s="3"/>
      <c r="RGZ39" s="3"/>
      <c r="RHA39" s="3"/>
      <c r="RHB39" s="3"/>
      <c r="RHC39" s="3"/>
      <c r="RHD39" s="3"/>
      <c r="RHE39" s="3"/>
      <c r="RHF39" s="3"/>
      <c r="RHG39" s="3"/>
      <c r="RHH39" s="3"/>
      <c r="RHI39" s="3"/>
      <c r="RHJ39" s="3"/>
      <c r="RHK39" s="3"/>
      <c r="RHL39" s="3"/>
      <c r="RHM39" s="3"/>
      <c r="RHN39" s="3"/>
      <c r="RHO39" s="3"/>
      <c r="RHP39" s="3"/>
      <c r="RHQ39" s="3"/>
      <c r="RHR39" s="3"/>
      <c r="RHS39" s="3"/>
      <c r="RHT39" s="3"/>
      <c r="RHU39" s="3"/>
      <c r="RHV39" s="3"/>
      <c r="RHW39" s="3"/>
      <c r="RHX39" s="3"/>
      <c r="RHY39" s="3"/>
      <c r="RHZ39" s="3"/>
      <c r="RIA39" s="3"/>
      <c r="RIB39" s="3"/>
      <c r="RIC39" s="3"/>
      <c r="RID39" s="3"/>
      <c r="RIE39" s="3"/>
      <c r="RIF39" s="3"/>
      <c r="RIG39" s="3"/>
      <c r="RIH39" s="3"/>
      <c r="RII39" s="3"/>
      <c r="RIJ39" s="3"/>
      <c r="RIK39" s="3"/>
      <c r="RIL39" s="3"/>
      <c r="RIM39" s="3"/>
      <c r="RIN39" s="3"/>
      <c r="RIO39" s="3"/>
      <c r="RIP39" s="3"/>
      <c r="RIQ39" s="3"/>
      <c r="RIR39" s="3"/>
      <c r="RIS39" s="3"/>
      <c r="RIT39" s="3"/>
      <c r="RIU39" s="3"/>
      <c r="RIV39" s="3"/>
      <c r="RIW39" s="3"/>
      <c r="RIX39" s="3"/>
      <c r="RIY39" s="3"/>
      <c r="RIZ39" s="3"/>
      <c r="RJA39" s="3"/>
      <c r="RJB39" s="3"/>
      <c r="RJC39" s="3"/>
      <c r="RJD39" s="3"/>
      <c r="RJE39" s="3"/>
      <c r="RJF39" s="3"/>
      <c r="RJG39" s="3"/>
      <c r="RJH39" s="3"/>
      <c r="RJI39" s="3"/>
      <c r="RJJ39" s="3"/>
      <c r="RJK39" s="3"/>
      <c r="RJL39" s="3"/>
      <c r="RJM39" s="3"/>
      <c r="RJN39" s="3"/>
      <c r="RJO39" s="3"/>
      <c r="RJP39" s="3"/>
      <c r="RJQ39" s="3"/>
      <c r="RJR39" s="3"/>
      <c r="RJS39" s="3"/>
      <c r="RJT39" s="3"/>
      <c r="RJU39" s="3"/>
      <c r="RJV39" s="3"/>
      <c r="RJW39" s="3"/>
      <c r="RJX39" s="3"/>
      <c r="RJY39" s="3"/>
      <c r="RJZ39" s="3"/>
      <c r="RKA39" s="3"/>
      <c r="RKB39" s="3"/>
      <c r="RKC39" s="3"/>
      <c r="RKD39" s="3"/>
      <c r="RKE39" s="3"/>
      <c r="RKF39" s="3"/>
      <c r="RKG39" s="3"/>
      <c r="RKH39" s="3"/>
      <c r="RKI39" s="3"/>
      <c r="RKJ39" s="3"/>
      <c r="RKK39" s="3"/>
      <c r="RKL39" s="3"/>
      <c r="RKM39" s="3"/>
      <c r="RKN39" s="3"/>
      <c r="RKO39" s="3"/>
      <c r="RKP39" s="3"/>
      <c r="RKQ39" s="3"/>
      <c r="RKR39" s="3"/>
      <c r="RKS39" s="3"/>
      <c r="RKT39" s="3"/>
      <c r="RKU39" s="3"/>
      <c r="RKV39" s="3"/>
      <c r="RKW39" s="3"/>
      <c r="RKX39" s="3"/>
      <c r="RKY39" s="3"/>
      <c r="RKZ39" s="3"/>
      <c r="RLA39" s="3"/>
      <c r="RLB39" s="3"/>
      <c r="RLC39" s="3"/>
      <c r="RLD39" s="3"/>
      <c r="RLE39" s="3"/>
      <c r="RLF39" s="3"/>
      <c r="RLG39" s="3"/>
      <c r="RLH39" s="3"/>
      <c r="RLI39" s="3"/>
      <c r="RLJ39" s="3"/>
      <c r="RLK39" s="3"/>
      <c r="RLL39" s="3"/>
      <c r="RLM39" s="3"/>
      <c r="RLN39" s="3"/>
      <c r="RLO39" s="3"/>
      <c r="RLP39" s="3"/>
      <c r="RLQ39" s="3"/>
      <c r="RLR39" s="3"/>
      <c r="RLS39" s="3"/>
      <c r="RLT39" s="3"/>
      <c r="RLU39" s="3"/>
      <c r="RLV39" s="3"/>
      <c r="RLW39" s="3"/>
      <c r="RLX39" s="3"/>
      <c r="RLY39" s="3"/>
      <c r="RLZ39" s="3"/>
      <c r="RMA39" s="3"/>
      <c r="RMB39" s="3"/>
      <c r="RMC39" s="3"/>
      <c r="RMD39" s="3"/>
      <c r="RME39" s="3"/>
      <c r="RMF39" s="3"/>
      <c r="RMG39" s="3"/>
      <c r="RMH39" s="3"/>
      <c r="RMI39" s="3"/>
      <c r="RMJ39" s="3"/>
      <c r="RMK39" s="3"/>
      <c r="RML39" s="3"/>
      <c r="RMM39" s="3"/>
      <c r="RMN39" s="3"/>
      <c r="RMO39" s="3"/>
      <c r="RMP39" s="3"/>
      <c r="RMQ39" s="3"/>
      <c r="RMR39" s="3"/>
      <c r="RMS39" s="3"/>
      <c r="RMT39" s="3"/>
      <c r="RMU39" s="3"/>
      <c r="RMV39" s="3"/>
      <c r="RMW39" s="3"/>
      <c r="RMX39" s="3"/>
      <c r="RMY39" s="3"/>
      <c r="RMZ39" s="3"/>
      <c r="RNA39" s="3"/>
      <c r="RNB39" s="3"/>
      <c r="RNC39" s="3"/>
      <c r="RND39" s="3"/>
      <c r="RNE39" s="3"/>
      <c r="RNF39" s="3"/>
      <c r="RNG39" s="3"/>
      <c r="RNH39" s="3"/>
      <c r="RNI39" s="3"/>
      <c r="RNJ39" s="3"/>
      <c r="RNK39" s="3"/>
      <c r="RNL39" s="3"/>
      <c r="RNM39" s="3"/>
      <c r="RNN39" s="3"/>
      <c r="RNO39" s="3"/>
      <c r="RNP39" s="3"/>
      <c r="RNQ39" s="3"/>
      <c r="RNR39" s="3"/>
      <c r="RNS39" s="3"/>
      <c r="RNT39" s="3"/>
      <c r="RNU39" s="3"/>
      <c r="RNV39" s="3"/>
      <c r="RNW39" s="3"/>
      <c r="RNX39" s="3"/>
      <c r="RNY39" s="3"/>
      <c r="RNZ39" s="3"/>
      <c r="ROA39" s="3"/>
      <c r="ROB39" s="3"/>
      <c r="ROC39" s="3"/>
      <c r="ROD39" s="3"/>
      <c r="ROE39" s="3"/>
      <c r="ROF39" s="3"/>
      <c r="ROG39" s="3"/>
      <c r="ROH39" s="3"/>
      <c r="ROI39" s="3"/>
      <c r="ROJ39" s="3"/>
      <c r="ROK39" s="3"/>
      <c r="ROL39" s="3"/>
      <c r="ROM39" s="3"/>
      <c r="RON39" s="3"/>
      <c r="ROO39" s="3"/>
      <c r="ROP39" s="3"/>
      <c r="ROQ39" s="3"/>
      <c r="ROR39" s="3"/>
      <c r="ROS39" s="3"/>
      <c r="ROT39" s="3"/>
      <c r="ROU39" s="3"/>
      <c r="ROV39" s="3"/>
      <c r="ROW39" s="3"/>
      <c r="ROX39" s="3"/>
      <c r="ROY39" s="3"/>
      <c r="ROZ39" s="3"/>
      <c r="RPA39" s="3"/>
      <c r="RPB39" s="3"/>
      <c r="RPC39" s="3"/>
      <c r="RPD39" s="3"/>
      <c r="RPE39" s="3"/>
      <c r="RPF39" s="3"/>
      <c r="RPG39" s="3"/>
      <c r="RPH39" s="3"/>
      <c r="RPI39" s="3"/>
      <c r="RPJ39" s="3"/>
      <c r="RPK39" s="3"/>
      <c r="RPL39" s="3"/>
      <c r="RPM39" s="3"/>
      <c r="RPN39" s="3"/>
      <c r="RPO39" s="3"/>
      <c r="RPP39" s="3"/>
      <c r="RPQ39" s="3"/>
      <c r="RPR39" s="3"/>
      <c r="RPS39" s="3"/>
      <c r="RPT39" s="3"/>
      <c r="RPU39" s="3"/>
      <c r="RPV39" s="3"/>
      <c r="RPW39" s="3"/>
      <c r="RPX39" s="3"/>
      <c r="RPY39" s="3"/>
      <c r="RPZ39" s="3"/>
      <c r="RQA39" s="3"/>
      <c r="RQB39" s="3"/>
      <c r="RQC39" s="3"/>
      <c r="RQD39" s="3"/>
      <c r="RQE39" s="3"/>
      <c r="RQF39" s="3"/>
      <c r="RQG39" s="3"/>
      <c r="RQH39" s="3"/>
      <c r="RQI39" s="3"/>
      <c r="RQJ39" s="3"/>
      <c r="RQK39" s="3"/>
      <c r="RQL39" s="3"/>
      <c r="RQM39" s="3"/>
      <c r="RQN39" s="3"/>
      <c r="RQO39" s="3"/>
      <c r="RQP39" s="3"/>
      <c r="RQQ39" s="3"/>
      <c r="RQR39" s="3"/>
      <c r="RQS39" s="3"/>
      <c r="RQT39" s="3"/>
      <c r="RQU39" s="3"/>
      <c r="RQV39" s="3"/>
      <c r="RQW39" s="3"/>
      <c r="RQX39" s="3"/>
      <c r="RQY39" s="3"/>
      <c r="RQZ39" s="3"/>
      <c r="RRA39" s="3"/>
      <c r="RRB39" s="3"/>
      <c r="RRC39" s="3"/>
      <c r="RRD39" s="3"/>
      <c r="RRE39" s="3"/>
      <c r="RRF39" s="3"/>
      <c r="RRG39" s="3"/>
      <c r="RRH39" s="3"/>
      <c r="RRI39" s="3"/>
      <c r="RRJ39" s="3"/>
      <c r="RRK39" s="3"/>
      <c r="RRL39" s="3"/>
      <c r="RRM39" s="3"/>
      <c r="RRN39" s="3"/>
      <c r="RRO39" s="3"/>
      <c r="RRP39" s="3"/>
      <c r="RRQ39" s="3"/>
      <c r="RRR39" s="3"/>
      <c r="RRS39" s="3"/>
      <c r="RRT39" s="3"/>
      <c r="RRU39" s="3"/>
      <c r="RRV39" s="3"/>
      <c r="RRW39" s="3"/>
      <c r="RRX39" s="3"/>
      <c r="RRY39" s="3"/>
      <c r="RRZ39" s="3"/>
      <c r="RSA39" s="3"/>
      <c r="RSB39" s="3"/>
      <c r="RSC39" s="3"/>
      <c r="RSD39" s="3"/>
      <c r="RSE39" s="3"/>
      <c r="RSF39" s="3"/>
      <c r="RSG39" s="3"/>
      <c r="RSH39" s="3"/>
      <c r="RSI39" s="3"/>
      <c r="RSJ39" s="3"/>
      <c r="RSK39" s="3"/>
      <c r="RSL39" s="3"/>
      <c r="RSM39" s="3"/>
      <c r="RSN39" s="3"/>
      <c r="RSO39" s="3"/>
      <c r="RSP39" s="3"/>
      <c r="RSQ39" s="3"/>
      <c r="RSR39" s="3"/>
      <c r="RSS39" s="3"/>
      <c r="RST39" s="3"/>
      <c r="RSU39" s="3"/>
      <c r="RSV39" s="3"/>
      <c r="RSW39" s="3"/>
      <c r="RSX39" s="3"/>
      <c r="RSY39" s="3"/>
      <c r="RSZ39" s="3"/>
      <c r="RTA39" s="3"/>
      <c r="RTB39" s="3"/>
      <c r="RTC39" s="3"/>
      <c r="RTD39" s="3"/>
      <c r="RTE39" s="3"/>
      <c r="RTF39" s="3"/>
      <c r="RTG39" s="3"/>
      <c r="RTH39" s="3"/>
      <c r="RTI39" s="3"/>
      <c r="RTJ39" s="3"/>
      <c r="RTK39" s="3"/>
      <c r="RTL39" s="3"/>
      <c r="RTM39" s="3"/>
      <c r="RTN39" s="3"/>
      <c r="RTO39" s="3"/>
      <c r="RTP39" s="3"/>
      <c r="RTQ39" s="3"/>
      <c r="RTR39" s="3"/>
      <c r="RTS39" s="3"/>
      <c r="RTT39" s="3"/>
      <c r="RTU39" s="3"/>
      <c r="RTV39" s="3"/>
      <c r="RTW39" s="3"/>
      <c r="RTX39" s="3"/>
      <c r="RTY39" s="3"/>
      <c r="RTZ39" s="3"/>
      <c r="RUA39" s="3"/>
      <c r="RUB39" s="3"/>
      <c r="RUC39" s="3"/>
      <c r="RUD39" s="3"/>
      <c r="RUE39" s="3"/>
      <c r="RUF39" s="3"/>
      <c r="RUG39" s="3"/>
      <c r="RUH39" s="3"/>
      <c r="RUI39" s="3"/>
      <c r="RUJ39" s="3"/>
      <c r="RUK39" s="3"/>
      <c r="RUL39" s="3"/>
      <c r="RUM39" s="3"/>
      <c r="RUN39" s="3"/>
      <c r="RUO39" s="3"/>
      <c r="RUP39" s="3"/>
      <c r="RUQ39" s="3"/>
      <c r="RUR39" s="3"/>
      <c r="RUS39" s="3"/>
      <c r="RUT39" s="3"/>
      <c r="RUU39" s="3"/>
      <c r="RUV39" s="3"/>
      <c r="RUW39" s="3"/>
      <c r="RUX39" s="3"/>
      <c r="RUY39" s="3"/>
      <c r="RUZ39" s="3"/>
      <c r="RVA39" s="3"/>
      <c r="RVB39" s="3"/>
      <c r="RVC39" s="3"/>
      <c r="RVD39" s="3"/>
      <c r="RVE39" s="3"/>
      <c r="RVF39" s="3"/>
      <c r="RVG39" s="3"/>
      <c r="RVH39" s="3"/>
      <c r="RVI39" s="3"/>
      <c r="RVJ39" s="3"/>
      <c r="RVK39" s="3"/>
      <c r="RVL39" s="3"/>
      <c r="RVM39" s="3"/>
      <c r="RVN39" s="3"/>
      <c r="RVO39" s="3"/>
      <c r="RVP39" s="3"/>
      <c r="RVQ39" s="3"/>
      <c r="RVR39" s="3"/>
      <c r="RVS39" s="3"/>
      <c r="RVT39" s="3"/>
      <c r="RVU39" s="3"/>
      <c r="RVV39" s="3"/>
      <c r="RVW39" s="3"/>
      <c r="RVX39" s="3"/>
      <c r="RVY39" s="3"/>
      <c r="RVZ39" s="3"/>
      <c r="RWA39" s="3"/>
      <c r="RWB39" s="3"/>
      <c r="RWC39" s="3"/>
      <c r="RWD39" s="3"/>
      <c r="RWE39" s="3"/>
      <c r="RWF39" s="3"/>
      <c r="RWG39" s="3"/>
      <c r="RWH39" s="3"/>
      <c r="RWI39" s="3"/>
      <c r="RWJ39" s="3"/>
      <c r="RWK39" s="3"/>
      <c r="RWL39" s="3"/>
      <c r="RWM39" s="3"/>
      <c r="RWN39" s="3"/>
      <c r="RWO39" s="3"/>
      <c r="RWP39" s="3"/>
      <c r="RWQ39" s="3"/>
      <c r="RWR39" s="3"/>
      <c r="RWS39" s="3"/>
      <c r="RWT39" s="3"/>
      <c r="RWU39" s="3"/>
      <c r="RWV39" s="3"/>
      <c r="RWW39" s="3"/>
      <c r="RWX39" s="3"/>
      <c r="RWY39" s="3"/>
      <c r="RWZ39" s="3"/>
      <c r="RXA39" s="3"/>
      <c r="RXB39" s="3"/>
      <c r="RXC39" s="3"/>
      <c r="RXD39" s="3"/>
      <c r="RXE39" s="3"/>
      <c r="RXF39" s="3"/>
      <c r="RXG39" s="3"/>
      <c r="RXH39" s="3"/>
      <c r="RXI39" s="3"/>
      <c r="RXJ39" s="3"/>
      <c r="RXK39" s="3"/>
      <c r="RXL39" s="3"/>
      <c r="RXM39" s="3"/>
      <c r="RXN39" s="3"/>
      <c r="RXO39" s="3"/>
      <c r="RXP39" s="3"/>
      <c r="RXQ39" s="3"/>
      <c r="RXR39" s="3"/>
      <c r="RXS39" s="3"/>
      <c r="RXT39" s="3"/>
      <c r="RXU39" s="3"/>
      <c r="RXV39" s="3"/>
      <c r="RXW39" s="3"/>
      <c r="RXX39" s="3"/>
      <c r="RXY39" s="3"/>
      <c r="RXZ39" s="3"/>
      <c r="RYA39" s="3"/>
      <c r="RYB39" s="3"/>
      <c r="RYC39" s="3"/>
      <c r="RYD39" s="3"/>
      <c r="RYE39" s="3"/>
      <c r="RYF39" s="3"/>
      <c r="RYG39" s="3"/>
      <c r="RYH39" s="3"/>
      <c r="RYI39" s="3"/>
      <c r="RYJ39" s="3"/>
      <c r="RYK39" s="3"/>
      <c r="RYL39" s="3"/>
      <c r="RYM39" s="3"/>
      <c r="RYN39" s="3"/>
      <c r="RYO39" s="3"/>
      <c r="RYP39" s="3"/>
      <c r="RYQ39" s="3"/>
      <c r="RYR39" s="3"/>
      <c r="RYS39" s="3"/>
      <c r="RYT39" s="3"/>
      <c r="RYU39" s="3"/>
      <c r="RYV39" s="3"/>
      <c r="RYW39" s="3"/>
      <c r="RYX39" s="3"/>
      <c r="RYY39" s="3"/>
      <c r="RYZ39" s="3"/>
      <c r="RZA39" s="3"/>
      <c r="RZB39" s="3"/>
      <c r="RZC39" s="3"/>
      <c r="RZD39" s="3"/>
      <c r="RZE39" s="3"/>
      <c r="RZF39" s="3"/>
      <c r="RZG39" s="3"/>
      <c r="RZH39" s="3"/>
      <c r="RZI39" s="3"/>
      <c r="RZJ39" s="3"/>
      <c r="RZK39" s="3"/>
      <c r="RZL39" s="3"/>
      <c r="RZM39" s="3"/>
      <c r="RZN39" s="3"/>
      <c r="RZO39" s="3"/>
      <c r="RZP39" s="3"/>
      <c r="RZQ39" s="3"/>
      <c r="RZR39" s="3"/>
      <c r="RZS39" s="3"/>
      <c r="RZT39" s="3"/>
      <c r="RZU39" s="3"/>
      <c r="RZV39" s="3"/>
      <c r="RZW39" s="3"/>
      <c r="RZX39" s="3"/>
      <c r="RZY39" s="3"/>
      <c r="RZZ39" s="3"/>
      <c r="SAA39" s="3"/>
      <c r="SAB39" s="3"/>
      <c r="SAC39" s="3"/>
      <c r="SAD39" s="3"/>
      <c r="SAE39" s="3"/>
      <c r="SAF39" s="3"/>
      <c r="SAG39" s="3"/>
      <c r="SAH39" s="3"/>
      <c r="SAI39" s="3"/>
      <c r="SAJ39" s="3"/>
      <c r="SAK39" s="3"/>
      <c r="SAL39" s="3"/>
      <c r="SAM39" s="3"/>
      <c r="SAN39" s="3"/>
      <c r="SAO39" s="3"/>
      <c r="SAP39" s="3"/>
      <c r="SAQ39" s="3"/>
      <c r="SAR39" s="3"/>
      <c r="SAS39" s="3"/>
      <c r="SAT39" s="3"/>
      <c r="SAU39" s="3"/>
      <c r="SAV39" s="3"/>
      <c r="SAW39" s="3"/>
      <c r="SAX39" s="3"/>
      <c r="SAY39" s="3"/>
      <c r="SAZ39" s="3"/>
      <c r="SBA39" s="3"/>
      <c r="SBB39" s="3"/>
      <c r="SBC39" s="3"/>
      <c r="SBD39" s="3"/>
      <c r="SBE39" s="3"/>
      <c r="SBF39" s="3"/>
      <c r="SBG39" s="3"/>
      <c r="SBH39" s="3"/>
      <c r="SBI39" s="3"/>
      <c r="SBJ39" s="3"/>
      <c r="SBK39" s="3"/>
      <c r="SBL39" s="3"/>
      <c r="SBM39" s="3"/>
      <c r="SBN39" s="3"/>
      <c r="SBO39" s="3"/>
      <c r="SBP39" s="3"/>
      <c r="SBQ39" s="3"/>
      <c r="SBR39" s="3"/>
      <c r="SBS39" s="3"/>
      <c r="SBT39" s="3"/>
      <c r="SBU39" s="3"/>
      <c r="SBV39" s="3"/>
      <c r="SBW39" s="3"/>
      <c r="SBX39" s="3"/>
      <c r="SBY39" s="3"/>
      <c r="SBZ39" s="3"/>
      <c r="SCA39" s="3"/>
      <c r="SCB39" s="3"/>
      <c r="SCC39" s="3"/>
      <c r="SCD39" s="3"/>
      <c r="SCE39" s="3"/>
      <c r="SCF39" s="3"/>
      <c r="SCG39" s="3"/>
      <c r="SCH39" s="3"/>
      <c r="SCI39" s="3"/>
      <c r="SCJ39" s="3"/>
      <c r="SCK39" s="3"/>
      <c r="SCL39" s="3"/>
      <c r="SCM39" s="3"/>
      <c r="SCN39" s="3"/>
      <c r="SCO39" s="3"/>
      <c r="SCP39" s="3"/>
      <c r="SCQ39" s="3"/>
      <c r="SCR39" s="3"/>
      <c r="SCS39" s="3"/>
      <c r="SCT39" s="3"/>
      <c r="SCU39" s="3"/>
      <c r="SCV39" s="3"/>
      <c r="SCW39" s="3"/>
      <c r="SCX39" s="3"/>
      <c r="SCY39" s="3"/>
      <c r="SCZ39" s="3"/>
      <c r="SDA39" s="3"/>
      <c r="SDB39" s="3"/>
      <c r="SDC39" s="3"/>
      <c r="SDD39" s="3"/>
      <c r="SDE39" s="3"/>
      <c r="SDF39" s="3"/>
      <c r="SDG39" s="3"/>
      <c r="SDH39" s="3"/>
      <c r="SDI39" s="3"/>
      <c r="SDJ39" s="3"/>
      <c r="SDK39" s="3"/>
      <c r="SDL39" s="3"/>
      <c r="SDM39" s="3"/>
      <c r="SDN39" s="3"/>
      <c r="SDO39" s="3"/>
      <c r="SDP39" s="3"/>
      <c r="SDQ39" s="3"/>
      <c r="SDR39" s="3"/>
      <c r="SDS39" s="3"/>
      <c r="SDT39" s="3"/>
      <c r="SDU39" s="3"/>
      <c r="SDV39" s="3"/>
      <c r="SDW39" s="3"/>
      <c r="SDX39" s="3"/>
      <c r="SDY39" s="3"/>
      <c r="SDZ39" s="3"/>
      <c r="SEA39" s="3"/>
      <c r="SEB39" s="3"/>
      <c r="SEC39" s="3"/>
      <c r="SED39" s="3"/>
      <c r="SEE39" s="3"/>
      <c r="SEF39" s="3"/>
      <c r="SEG39" s="3"/>
      <c r="SEH39" s="3"/>
      <c r="SEI39" s="3"/>
      <c r="SEJ39" s="3"/>
      <c r="SEK39" s="3"/>
      <c r="SEL39" s="3"/>
      <c r="SEM39" s="3"/>
      <c r="SEN39" s="3"/>
      <c r="SEO39" s="3"/>
      <c r="SEP39" s="3"/>
      <c r="SEQ39" s="3"/>
      <c r="SER39" s="3"/>
      <c r="SES39" s="3"/>
      <c r="SET39" s="3"/>
      <c r="SEU39" s="3"/>
      <c r="SEV39" s="3"/>
      <c r="SEW39" s="3"/>
      <c r="SEX39" s="3"/>
      <c r="SEY39" s="3"/>
      <c r="SEZ39" s="3"/>
      <c r="SFA39" s="3"/>
      <c r="SFB39" s="3"/>
      <c r="SFC39" s="3"/>
      <c r="SFD39" s="3"/>
      <c r="SFE39" s="3"/>
      <c r="SFF39" s="3"/>
      <c r="SFG39" s="3"/>
      <c r="SFH39" s="3"/>
      <c r="SFI39" s="3"/>
      <c r="SFJ39" s="3"/>
      <c r="SFK39" s="3"/>
      <c r="SFL39" s="3"/>
      <c r="SFM39" s="3"/>
      <c r="SFN39" s="3"/>
      <c r="SFO39" s="3"/>
      <c r="SFP39" s="3"/>
      <c r="SFQ39" s="3"/>
      <c r="SFR39" s="3"/>
      <c r="SFS39" s="3"/>
      <c r="SFT39" s="3"/>
      <c r="SFU39" s="3"/>
      <c r="SFV39" s="3"/>
      <c r="SFW39" s="3"/>
      <c r="SFX39" s="3"/>
      <c r="SFY39" s="3"/>
      <c r="SFZ39" s="3"/>
      <c r="SGA39" s="3"/>
      <c r="SGB39" s="3"/>
      <c r="SGC39" s="3"/>
      <c r="SGD39" s="3"/>
      <c r="SGE39" s="3"/>
      <c r="SGF39" s="3"/>
      <c r="SGG39" s="3"/>
      <c r="SGH39" s="3"/>
      <c r="SGI39" s="3"/>
      <c r="SGJ39" s="3"/>
      <c r="SGK39" s="3"/>
      <c r="SGL39" s="3"/>
      <c r="SGM39" s="3"/>
      <c r="SGN39" s="3"/>
      <c r="SGO39" s="3"/>
      <c r="SGP39" s="3"/>
      <c r="SGQ39" s="3"/>
      <c r="SGR39" s="3"/>
      <c r="SGS39" s="3"/>
      <c r="SGT39" s="3"/>
      <c r="SGU39" s="3"/>
      <c r="SGV39" s="3"/>
      <c r="SGW39" s="3"/>
      <c r="SGX39" s="3"/>
      <c r="SGY39" s="3"/>
      <c r="SGZ39" s="3"/>
      <c r="SHA39" s="3"/>
      <c r="SHB39" s="3"/>
      <c r="SHC39" s="3"/>
      <c r="SHD39" s="3"/>
      <c r="SHE39" s="3"/>
      <c r="SHF39" s="3"/>
      <c r="SHG39" s="3"/>
      <c r="SHH39" s="3"/>
      <c r="SHI39" s="3"/>
      <c r="SHJ39" s="3"/>
      <c r="SHK39" s="3"/>
      <c r="SHL39" s="3"/>
      <c r="SHM39" s="3"/>
      <c r="SHN39" s="3"/>
      <c r="SHO39" s="3"/>
      <c r="SHP39" s="3"/>
      <c r="SHQ39" s="3"/>
      <c r="SHR39" s="3"/>
      <c r="SHS39" s="3"/>
      <c r="SHT39" s="3"/>
      <c r="SHU39" s="3"/>
      <c r="SHV39" s="3"/>
      <c r="SHW39" s="3"/>
      <c r="SHX39" s="3"/>
      <c r="SHY39" s="3"/>
      <c r="SHZ39" s="3"/>
      <c r="SIA39" s="3"/>
      <c r="SIB39" s="3"/>
      <c r="SIC39" s="3"/>
      <c r="SID39" s="3"/>
      <c r="SIE39" s="3"/>
      <c r="SIF39" s="3"/>
      <c r="SIG39" s="3"/>
      <c r="SIH39" s="3"/>
      <c r="SII39" s="3"/>
      <c r="SIJ39" s="3"/>
      <c r="SIK39" s="3"/>
      <c r="SIL39" s="3"/>
      <c r="SIM39" s="3"/>
      <c r="SIN39" s="3"/>
      <c r="SIO39" s="3"/>
      <c r="SIP39" s="3"/>
      <c r="SIQ39" s="3"/>
      <c r="SIR39" s="3"/>
      <c r="SIS39" s="3"/>
      <c r="SIT39" s="3"/>
      <c r="SIU39" s="3"/>
      <c r="SIV39" s="3"/>
      <c r="SIW39" s="3"/>
      <c r="SIX39" s="3"/>
      <c r="SIY39" s="3"/>
      <c r="SIZ39" s="3"/>
      <c r="SJA39" s="3"/>
      <c r="SJB39" s="3"/>
      <c r="SJC39" s="3"/>
      <c r="SJD39" s="3"/>
      <c r="SJE39" s="3"/>
      <c r="SJF39" s="3"/>
      <c r="SJG39" s="3"/>
      <c r="SJH39" s="3"/>
      <c r="SJI39" s="3"/>
      <c r="SJJ39" s="3"/>
      <c r="SJK39" s="3"/>
      <c r="SJL39" s="3"/>
      <c r="SJM39" s="3"/>
      <c r="SJN39" s="3"/>
      <c r="SJO39" s="3"/>
      <c r="SJP39" s="3"/>
      <c r="SJQ39" s="3"/>
      <c r="SJR39" s="3"/>
      <c r="SJS39" s="3"/>
      <c r="SJT39" s="3"/>
      <c r="SJU39" s="3"/>
      <c r="SJV39" s="3"/>
      <c r="SJW39" s="3"/>
      <c r="SJX39" s="3"/>
      <c r="SJY39" s="3"/>
      <c r="SJZ39" s="3"/>
      <c r="SKA39" s="3"/>
      <c r="SKB39" s="3"/>
      <c r="SKC39" s="3"/>
      <c r="SKD39" s="3"/>
      <c r="SKE39" s="3"/>
      <c r="SKF39" s="3"/>
      <c r="SKG39" s="3"/>
      <c r="SKH39" s="3"/>
      <c r="SKI39" s="3"/>
      <c r="SKJ39" s="3"/>
      <c r="SKK39" s="3"/>
      <c r="SKL39" s="3"/>
      <c r="SKM39" s="3"/>
      <c r="SKN39" s="3"/>
      <c r="SKO39" s="3"/>
      <c r="SKP39" s="3"/>
      <c r="SKQ39" s="3"/>
      <c r="SKR39" s="3"/>
      <c r="SKS39" s="3"/>
      <c r="SKT39" s="3"/>
      <c r="SKU39" s="3"/>
      <c r="SKV39" s="3"/>
      <c r="SKW39" s="3"/>
      <c r="SKX39" s="3"/>
      <c r="SKY39" s="3"/>
      <c r="SKZ39" s="3"/>
      <c r="SLA39" s="3"/>
      <c r="SLB39" s="3"/>
      <c r="SLC39" s="3"/>
      <c r="SLD39" s="3"/>
      <c r="SLE39" s="3"/>
      <c r="SLF39" s="3"/>
      <c r="SLG39" s="3"/>
      <c r="SLH39" s="3"/>
      <c r="SLI39" s="3"/>
      <c r="SLJ39" s="3"/>
      <c r="SLK39" s="3"/>
      <c r="SLL39" s="3"/>
      <c r="SLM39" s="3"/>
      <c r="SLN39" s="3"/>
      <c r="SLO39" s="3"/>
      <c r="SLP39" s="3"/>
      <c r="SLQ39" s="3"/>
      <c r="SLR39" s="3"/>
      <c r="SLS39" s="3"/>
      <c r="SLT39" s="3"/>
      <c r="SLU39" s="3"/>
      <c r="SLV39" s="3"/>
      <c r="SLW39" s="3"/>
      <c r="SLX39" s="3"/>
      <c r="SLY39" s="3"/>
      <c r="SLZ39" s="3"/>
      <c r="SMA39" s="3"/>
      <c r="SMB39" s="3"/>
      <c r="SMC39" s="3"/>
      <c r="SMD39" s="3"/>
      <c r="SME39" s="3"/>
      <c r="SMF39" s="3"/>
      <c r="SMG39" s="3"/>
      <c r="SMH39" s="3"/>
      <c r="SMI39" s="3"/>
      <c r="SMJ39" s="3"/>
      <c r="SMK39" s="3"/>
      <c r="SML39" s="3"/>
      <c r="SMM39" s="3"/>
      <c r="SMN39" s="3"/>
      <c r="SMO39" s="3"/>
      <c r="SMP39" s="3"/>
      <c r="SMQ39" s="3"/>
      <c r="SMR39" s="3"/>
      <c r="SMS39" s="3"/>
      <c r="SMT39" s="3"/>
      <c r="SMU39" s="3"/>
      <c r="SMV39" s="3"/>
      <c r="SMW39" s="3"/>
      <c r="SMX39" s="3"/>
      <c r="SMY39" s="3"/>
      <c r="SMZ39" s="3"/>
      <c r="SNA39" s="3"/>
      <c r="SNB39" s="3"/>
      <c r="SNC39" s="3"/>
      <c r="SND39" s="3"/>
      <c r="SNE39" s="3"/>
      <c r="SNF39" s="3"/>
      <c r="SNG39" s="3"/>
      <c r="SNH39" s="3"/>
      <c r="SNI39" s="3"/>
      <c r="SNJ39" s="3"/>
      <c r="SNK39" s="3"/>
      <c r="SNL39" s="3"/>
      <c r="SNM39" s="3"/>
      <c r="SNN39" s="3"/>
      <c r="SNO39" s="3"/>
      <c r="SNP39" s="3"/>
      <c r="SNQ39" s="3"/>
      <c r="SNR39" s="3"/>
      <c r="SNS39" s="3"/>
      <c r="SNT39" s="3"/>
      <c r="SNU39" s="3"/>
      <c r="SNV39" s="3"/>
      <c r="SNW39" s="3"/>
      <c r="SNX39" s="3"/>
      <c r="SNY39" s="3"/>
      <c r="SNZ39" s="3"/>
      <c r="SOA39" s="3"/>
      <c r="SOB39" s="3"/>
      <c r="SOC39" s="3"/>
      <c r="SOD39" s="3"/>
      <c r="SOE39" s="3"/>
      <c r="SOF39" s="3"/>
      <c r="SOG39" s="3"/>
      <c r="SOH39" s="3"/>
      <c r="SOI39" s="3"/>
      <c r="SOJ39" s="3"/>
      <c r="SOK39" s="3"/>
      <c r="SOL39" s="3"/>
      <c r="SOM39" s="3"/>
      <c r="SON39" s="3"/>
      <c r="SOO39" s="3"/>
      <c r="SOP39" s="3"/>
      <c r="SOQ39" s="3"/>
      <c r="SOR39" s="3"/>
      <c r="SOS39" s="3"/>
      <c r="SOT39" s="3"/>
      <c r="SOU39" s="3"/>
      <c r="SOV39" s="3"/>
      <c r="SOW39" s="3"/>
      <c r="SOX39" s="3"/>
      <c r="SOY39" s="3"/>
      <c r="SOZ39" s="3"/>
      <c r="SPA39" s="3"/>
      <c r="SPB39" s="3"/>
      <c r="SPC39" s="3"/>
      <c r="SPD39" s="3"/>
      <c r="SPE39" s="3"/>
      <c r="SPF39" s="3"/>
      <c r="SPG39" s="3"/>
      <c r="SPH39" s="3"/>
      <c r="SPI39" s="3"/>
      <c r="SPJ39" s="3"/>
      <c r="SPK39" s="3"/>
      <c r="SPL39" s="3"/>
      <c r="SPM39" s="3"/>
      <c r="SPN39" s="3"/>
      <c r="SPO39" s="3"/>
      <c r="SPP39" s="3"/>
      <c r="SPQ39" s="3"/>
      <c r="SPR39" s="3"/>
      <c r="SPS39" s="3"/>
      <c r="SPT39" s="3"/>
      <c r="SPU39" s="3"/>
      <c r="SPV39" s="3"/>
      <c r="SPW39" s="3"/>
      <c r="SPX39" s="3"/>
      <c r="SPY39" s="3"/>
      <c r="SPZ39" s="3"/>
      <c r="SQA39" s="3"/>
      <c r="SQB39" s="3"/>
      <c r="SQC39" s="3"/>
      <c r="SQD39" s="3"/>
      <c r="SQE39" s="3"/>
      <c r="SQF39" s="3"/>
      <c r="SQG39" s="3"/>
      <c r="SQH39" s="3"/>
      <c r="SQI39" s="3"/>
      <c r="SQJ39" s="3"/>
      <c r="SQK39" s="3"/>
      <c r="SQL39" s="3"/>
      <c r="SQM39" s="3"/>
      <c r="SQN39" s="3"/>
      <c r="SQO39" s="3"/>
      <c r="SQP39" s="3"/>
      <c r="SQQ39" s="3"/>
      <c r="SQR39" s="3"/>
      <c r="SQS39" s="3"/>
      <c r="SQT39" s="3"/>
      <c r="SQU39" s="3"/>
      <c r="SQV39" s="3"/>
      <c r="SQW39" s="3"/>
      <c r="SQX39" s="3"/>
      <c r="SQY39" s="3"/>
      <c r="SQZ39" s="3"/>
      <c r="SRA39" s="3"/>
      <c r="SRB39" s="3"/>
      <c r="SRC39" s="3"/>
      <c r="SRD39" s="3"/>
      <c r="SRE39" s="3"/>
      <c r="SRF39" s="3"/>
      <c r="SRG39" s="3"/>
      <c r="SRH39" s="3"/>
      <c r="SRI39" s="3"/>
      <c r="SRJ39" s="3"/>
      <c r="SRK39" s="3"/>
      <c r="SRL39" s="3"/>
      <c r="SRM39" s="3"/>
      <c r="SRN39" s="3"/>
      <c r="SRO39" s="3"/>
      <c r="SRP39" s="3"/>
      <c r="SRQ39" s="3"/>
      <c r="SRR39" s="3"/>
      <c r="SRS39" s="3"/>
      <c r="SRT39" s="3"/>
      <c r="SRU39" s="3"/>
      <c r="SRV39" s="3"/>
      <c r="SRW39" s="3"/>
      <c r="SRX39" s="3"/>
      <c r="SRY39" s="3"/>
      <c r="SRZ39" s="3"/>
      <c r="SSA39" s="3"/>
      <c r="SSB39" s="3"/>
      <c r="SSC39" s="3"/>
      <c r="SSD39" s="3"/>
      <c r="SSE39" s="3"/>
      <c r="SSF39" s="3"/>
      <c r="SSG39" s="3"/>
      <c r="SSH39" s="3"/>
      <c r="SSI39" s="3"/>
      <c r="SSJ39" s="3"/>
      <c r="SSK39" s="3"/>
      <c r="SSL39" s="3"/>
      <c r="SSM39" s="3"/>
      <c r="SSN39" s="3"/>
      <c r="SSO39" s="3"/>
      <c r="SSP39" s="3"/>
      <c r="SSQ39" s="3"/>
      <c r="SSR39" s="3"/>
      <c r="SSS39" s="3"/>
      <c r="SST39" s="3"/>
      <c r="SSU39" s="3"/>
      <c r="SSV39" s="3"/>
      <c r="SSW39" s="3"/>
      <c r="SSX39" s="3"/>
      <c r="SSY39" s="3"/>
      <c r="SSZ39" s="3"/>
      <c r="STA39" s="3"/>
      <c r="STB39" s="3"/>
      <c r="STC39" s="3"/>
      <c r="STD39" s="3"/>
      <c r="STE39" s="3"/>
      <c r="STF39" s="3"/>
      <c r="STG39" s="3"/>
      <c r="STH39" s="3"/>
      <c r="STI39" s="3"/>
      <c r="STJ39" s="3"/>
      <c r="STK39" s="3"/>
      <c r="STL39" s="3"/>
      <c r="STM39" s="3"/>
      <c r="STN39" s="3"/>
      <c r="STO39" s="3"/>
      <c r="STP39" s="3"/>
      <c r="STQ39" s="3"/>
      <c r="STR39" s="3"/>
      <c r="STS39" s="3"/>
      <c r="STT39" s="3"/>
      <c r="STU39" s="3"/>
      <c r="STV39" s="3"/>
      <c r="STW39" s="3"/>
      <c r="STX39" s="3"/>
      <c r="STY39" s="3"/>
      <c r="STZ39" s="3"/>
      <c r="SUA39" s="3"/>
      <c r="SUB39" s="3"/>
      <c r="SUC39" s="3"/>
      <c r="SUD39" s="3"/>
      <c r="SUE39" s="3"/>
      <c r="SUF39" s="3"/>
      <c r="SUG39" s="3"/>
      <c r="SUH39" s="3"/>
      <c r="SUI39" s="3"/>
      <c r="SUJ39" s="3"/>
      <c r="SUK39" s="3"/>
      <c r="SUL39" s="3"/>
      <c r="SUM39" s="3"/>
      <c r="SUN39" s="3"/>
      <c r="SUO39" s="3"/>
      <c r="SUP39" s="3"/>
      <c r="SUQ39" s="3"/>
      <c r="SUR39" s="3"/>
      <c r="SUS39" s="3"/>
      <c r="SUT39" s="3"/>
      <c r="SUU39" s="3"/>
      <c r="SUV39" s="3"/>
      <c r="SUW39" s="3"/>
      <c r="SUX39" s="3"/>
      <c r="SUY39" s="3"/>
      <c r="SUZ39" s="3"/>
      <c r="SVA39" s="3"/>
      <c r="SVB39" s="3"/>
      <c r="SVC39" s="3"/>
      <c r="SVD39" s="3"/>
      <c r="SVE39" s="3"/>
      <c r="SVF39" s="3"/>
      <c r="SVG39" s="3"/>
      <c r="SVH39" s="3"/>
      <c r="SVI39" s="3"/>
      <c r="SVJ39" s="3"/>
      <c r="SVK39" s="3"/>
      <c r="SVL39" s="3"/>
      <c r="SVM39" s="3"/>
      <c r="SVN39" s="3"/>
      <c r="SVO39" s="3"/>
      <c r="SVP39" s="3"/>
      <c r="SVQ39" s="3"/>
      <c r="SVR39" s="3"/>
      <c r="SVS39" s="3"/>
      <c r="SVT39" s="3"/>
      <c r="SVU39" s="3"/>
      <c r="SVV39" s="3"/>
      <c r="SVW39" s="3"/>
      <c r="SVX39" s="3"/>
      <c r="SVY39" s="3"/>
      <c r="SVZ39" s="3"/>
      <c r="SWA39" s="3"/>
      <c r="SWB39" s="3"/>
      <c r="SWC39" s="3"/>
      <c r="SWD39" s="3"/>
      <c r="SWE39" s="3"/>
      <c r="SWF39" s="3"/>
      <c r="SWG39" s="3"/>
      <c r="SWH39" s="3"/>
      <c r="SWI39" s="3"/>
      <c r="SWJ39" s="3"/>
      <c r="SWK39" s="3"/>
      <c r="SWL39" s="3"/>
      <c r="SWM39" s="3"/>
      <c r="SWN39" s="3"/>
      <c r="SWO39" s="3"/>
      <c r="SWP39" s="3"/>
      <c r="SWQ39" s="3"/>
      <c r="SWR39" s="3"/>
      <c r="SWS39" s="3"/>
      <c r="SWT39" s="3"/>
      <c r="SWU39" s="3"/>
      <c r="SWV39" s="3"/>
      <c r="SWW39" s="3"/>
      <c r="SWX39" s="3"/>
      <c r="SWY39" s="3"/>
      <c r="SWZ39" s="3"/>
      <c r="SXA39" s="3"/>
      <c r="SXB39" s="3"/>
      <c r="SXC39" s="3"/>
      <c r="SXD39" s="3"/>
      <c r="SXE39" s="3"/>
      <c r="SXF39" s="3"/>
      <c r="SXG39" s="3"/>
      <c r="SXH39" s="3"/>
      <c r="SXI39" s="3"/>
      <c r="SXJ39" s="3"/>
      <c r="SXK39" s="3"/>
      <c r="SXL39" s="3"/>
      <c r="SXM39" s="3"/>
      <c r="SXN39" s="3"/>
      <c r="SXO39" s="3"/>
      <c r="SXP39" s="3"/>
      <c r="SXQ39" s="3"/>
      <c r="SXR39" s="3"/>
      <c r="SXS39" s="3"/>
      <c r="SXT39" s="3"/>
      <c r="SXU39" s="3"/>
      <c r="SXV39" s="3"/>
      <c r="SXW39" s="3"/>
      <c r="SXX39" s="3"/>
      <c r="SXY39" s="3"/>
      <c r="SXZ39" s="3"/>
      <c r="SYA39" s="3"/>
      <c r="SYB39" s="3"/>
      <c r="SYC39" s="3"/>
      <c r="SYD39" s="3"/>
      <c r="SYE39" s="3"/>
      <c r="SYF39" s="3"/>
      <c r="SYG39" s="3"/>
      <c r="SYH39" s="3"/>
      <c r="SYI39" s="3"/>
      <c r="SYJ39" s="3"/>
      <c r="SYK39" s="3"/>
      <c r="SYL39" s="3"/>
      <c r="SYM39" s="3"/>
      <c r="SYN39" s="3"/>
      <c r="SYO39" s="3"/>
      <c r="SYP39" s="3"/>
      <c r="SYQ39" s="3"/>
      <c r="SYR39" s="3"/>
      <c r="SYS39" s="3"/>
      <c r="SYT39" s="3"/>
      <c r="SYU39" s="3"/>
      <c r="SYV39" s="3"/>
      <c r="SYW39" s="3"/>
      <c r="SYX39" s="3"/>
      <c r="SYY39" s="3"/>
      <c r="SYZ39" s="3"/>
      <c r="SZA39" s="3"/>
      <c r="SZB39" s="3"/>
      <c r="SZC39" s="3"/>
      <c r="SZD39" s="3"/>
      <c r="SZE39" s="3"/>
      <c r="SZF39" s="3"/>
      <c r="SZG39" s="3"/>
      <c r="SZH39" s="3"/>
      <c r="SZI39" s="3"/>
      <c r="SZJ39" s="3"/>
      <c r="SZK39" s="3"/>
      <c r="SZL39" s="3"/>
      <c r="SZM39" s="3"/>
      <c r="SZN39" s="3"/>
      <c r="SZO39" s="3"/>
      <c r="SZP39" s="3"/>
      <c r="SZQ39" s="3"/>
      <c r="SZR39" s="3"/>
      <c r="SZS39" s="3"/>
      <c r="SZT39" s="3"/>
      <c r="SZU39" s="3"/>
      <c r="SZV39" s="3"/>
      <c r="SZW39" s="3"/>
      <c r="SZX39" s="3"/>
      <c r="SZY39" s="3"/>
      <c r="SZZ39" s="3"/>
      <c r="TAA39" s="3"/>
      <c r="TAB39" s="3"/>
      <c r="TAC39" s="3"/>
      <c r="TAD39" s="3"/>
      <c r="TAE39" s="3"/>
      <c r="TAF39" s="3"/>
      <c r="TAG39" s="3"/>
      <c r="TAH39" s="3"/>
      <c r="TAI39" s="3"/>
      <c r="TAJ39" s="3"/>
      <c r="TAK39" s="3"/>
      <c r="TAL39" s="3"/>
      <c r="TAM39" s="3"/>
      <c r="TAN39" s="3"/>
      <c r="TAO39" s="3"/>
      <c r="TAP39" s="3"/>
      <c r="TAQ39" s="3"/>
      <c r="TAR39" s="3"/>
      <c r="TAS39" s="3"/>
      <c r="TAT39" s="3"/>
      <c r="TAU39" s="3"/>
      <c r="TAV39" s="3"/>
      <c r="TAW39" s="3"/>
      <c r="TAX39" s="3"/>
      <c r="TAY39" s="3"/>
      <c r="TAZ39" s="3"/>
      <c r="TBA39" s="3"/>
      <c r="TBB39" s="3"/>
      <c r="TBC39" s="3"/>
      <c r="TBD39" s="3"/>
      <c r="TBE39" s="3"/>
      <c r="TBF39" s="3"/>
      <c r="TBG39" s="3"/>
      <c r="TBH39" s="3"/>
      <c r="TBI39" s="3"/>
      <c r="TBJ39" s="3"/>
      <c r="TBK39" s="3"/>
      <c r="TBL39" s="3"/>
      <c r="TBM39" s="3"/>
      <c r="TBN39" s="3"/>
      <c r="TBO39" s="3"/>
      <c r="TBP39" s="3"/>
      <c r="TBQ39" s="3"/>
      <c r="TBR39" s="3"/>
      <c r="TBS39" s="3"/>
      <c r="TBT39" s="3"/>
      <c r="TBU39" s="3"/>
      <c r="TBV39" s="3"/>
      <c r="TBW39" s="3"/>
      <c r="TBX39" s="3"/>
      <c r="TBY39" s="3"/>
      <c r="TBZ39" s="3"/>
      <c r="TCA39" s="3"/>
      <c r="TCB39" s="3"/>
      <c r="TCC39" s="3"/>
      <c r="TCD39" s="3"/>
      <c r="TCE39" s="3"/>
      <c r="TCF39" s="3"/>
      <c r="TCG39" s="3"/>
      <c r="TCH39" s="3"/>
      <c r="TCI39" s="3"/>
      <c r="TCJ39" s="3"/>
      <c r="TCK39" s="3"/>
      <c r="TCL39" s="3"/>
      <c r="TCM39" s="3"/>
      <c r="TCN39" s="3"/>
      <c r="TCO39" s="3"/>
      <c r="TCP39" s="3"/>
      <c r="TCQ39" s="3"/>
      <c r="TCR39" s="3"/>
      <c r="TCS39" s="3"/>
      <c r="TCT39" s="3"/>
      <c r="TCU39" s="3"/>
      <c r="TCV39" s="3"/>
      <c r="TCW39" s="3"/>
      <c r="TCX39" s="3"/>
      <c r="TCY39" s="3"/>
      <c r="TCZ39" s="3"/>
      <c r="TDA39" s="3"/>
      <c r="TDB39" s="3"/>
      <c r="TDC39" s="3"/>
      <c r="TDD39" s="3"/>
      <c r="TDE39" s="3"/>
      <c r="TDF39" s="3"/>
      <c r="TDG39" s="3"/>
      <c r="TDH39" s="3"/>
      <c r="TDI39" s="3"/>
      <c r="TDJ39" s="3"/>
      <c r="TDK39" s="3"/>
      <c r="TDL39" s="3"/>
      <c r="TDM39" s="3"/>
      <c r="TDN39" s="3"/>
      <c r="TDO39" s="3"/>
      <c r="TDP39" s="3"/>
      <c r="TDQ39" s="3"/>
      <c r="TDR39" s="3"/>
      <c r="TDS39" s="3"/>
      <c r="TDT39" s="3"/>
      <c r="TDU39" s="3"/>
      <c r="TDV39" s="3"/>
      <c r="TDW39" s="3"/>
      <c r="TDX39" s="3"/>
      <c r="TDY39" s="3"/>
      <c r="TDZ39" s="3"/>
      <c r="TEA39" s="3"/>
      <c r="TEB39" s="3"/>
      <c r="TEC39" s="3"/>
      <c r="TED39" s="3"/>
      <c r="TEE39" s="3"/>
      <c r="TEF39" s="3"/>
      <c r="TEG39" s="3"/>
      <c r="TEH39" s="3"/>
      <c r="TEI39" s="3"/>
      <c r="TEJ39" s="3"/>
      <c r="TEK39" s="3"/>
      <c r="TEL39" s="3"/>
      <c r="TEM39" s="3"/>
      <c r="TEN39" s="3"/>
      <c r="TEO39" s="3"/>
      <c r="TEP39" s="3"/>
      <c r="TEQ39" s="3"/>
      <c r="TER39" s="3"/>
      <c r="TES39" s="3"/>
      <c r="TET39" s="3"/>
      <c r="TEU39" s="3"/>
      <c r="TEV39" s="3"/>
      <c r="TEW39" s="3"/>
      <c r="TEX39" s="3"/>
      <c r="TEY39" s="3"/>
      <c r="TEZ39" s="3"/>
      <c r="TFA39" s="3"/>
      <c r="TFB39" s="3"/>
      <c r="TFC39" s="3"/>
      <c r="TFD39" s="3"/>
      <c r="TFE39" s="3"/>
      <c r="TFF39" s="3"/>
      <c r="TFG39" s="3"/>
      <c r="TFH39" s="3"/>
      <c r="TFI39" s="3"/>
      <c r="TFJ39" s="3"/>
      <c r="TFK39" s="3"/>
      <c r="TFL39" s="3"/>
      <c r="TFM39" s="3"/>
      <c r="TFN39" s="3"/>
      <c r="TFO39" s="3"/>
      <c r="TFP39" s="3"/>
      <c r="TFQ39" s="3"/>
      <c r="TFR39" s="3"/>
      <c r="TFS39" s="3"/>
      <c r="TFT39" s="3"/>
      <c r="TFU39" s="3"/>
      <c r="TFV39" s="3"/>
      <c r="TFW39" s="3"/>
      <c r="TFX39" s="3"/>
      <c r="TFY39" s="3"/>
      <c r="TFZ39" s="3"/>
      <c r="TGA39" s="3"/>
      <c r="TGB39" s="3"/>
      <c r="TGC39" s="3"/>
      <c r="TGD39" s="3"/>
      <c r="TGE39" s="3"/>
      <c r="TGF39" s="3"/>
      <c r="TGG39" s="3"/>
      <c r="TGH39" s="3"/>
      <c r="TGI39" s="3"/>
      <c r="TGJ39" s="3"/>
      <c r="TGK39" s="3"/>
      <c r="TGL39" s="3"/>
      <c r="TGM39" s="3"/>
      <c r="TGN39" s="3"/>
      <c r="TGO39" s="3"/>
      <c r="TGP39" s="3"/>
      <c r="TGQ39" s="3"/>
      <c r="TGR39" s="3"/>
      <c r="TGS39" s="3"/>
      <c r="TGT39" s="3"/>
      <c r="TGU39" s="3"/>
      <c r="TGV39" s="3"/>
      <c r="TGW39" s="3"/>
      <c r="TGX39" s="3"/>
      <c r="TGY39" s="3"/>
      <c r="TGZ39" s="3"/>
      <c r="THA39" s="3"/>
      <c r="THB39" s="3"/>
      <c r="THC39" s="3"/>
      <c r="THD39" s="3"/>
      <c r="THE39" s="3"/>
      <c r="THF39" s="3"/>
      <c r="THG39" s="3"/>
      <c r="THH39" s="3"/>
      <c r="THI39" s="3"/>
      <c r="THJ39" s="3"/>
      <c r="THK39" s="3"/>
      <c r="THL39" s="3"/>
      <c r="THM39" s="3"/>
      <c r="THN39" s="3"/>
      <c r="THO39" s="3"/>
      <c r="THP39" s="3"/>
      <c r="THQ39" s="3"/>
      <c r="THR39" s="3"/>
      <c r="THS39" s="3"/>
      <c r="THT39" s="3"/>
      <c r="THU39" s="3"/>
      <c r="THV39" s="3"/>
      <c r="THW39" s="3"/>
      <c r="THX39" s="3"/>
      <c r="THY39" s="3"/>
      <c r="THZ39" s="3"/>
      <c r="TIA39" s="3"/>
      <c r="TIB39" s="3"/>
      <c r="TIC39" s="3"/>
      <c r="TID39" s="3"/>
      <c r="TIE39" s="3"/>
      <c r="TIF39" s="3"/>
      <c r="TIG39" s="3"/>
      <c r="TIH39" s="3"/>
      <c r="TII39" s="3"/>
      <c r="TIJ39" s="3"/>
      <c r="TIK39" s="3"/>
      <c r="TIL39" s="3"/>
      <c r="TIM39" s="3"/>
      <c r="TIN39" s="3"/>
      <c r="TIO39" s="3"/>
      <c r="TIP39" s="3"/>
      <c r="TIQ39" s="3"/>
      <c r="TIR39" s="3"/>
      <c r="TIS39" s="3"/>
      <c r="TIT39" s="3"/>
      <c r="TIU39" s="3"/>
      <c r="TIV39" s="3"/>
      <c r="TIW39" s="3"/>
      <c r="TIX39" s="3"/>
      <c r="TIY39" s="3"/>
      <c r="TIZ39" s="3"/>
      <c r="TJA39" s="3"/>
      <c r="TJB39" s="3"/>
      <c r="TJC39" s="3"/>
      <c r="TJD39" s="3"/>
      <c r="TJE39" s="3"/>
      <c r="TJF39" s="3"/>
      <c r="TJG39" s="3"/>
      <c r="TJH39" s="3"/>
      <c r="TJI39" s="3"/>
      <c r="TJJ39" s="3"/>
      <c r="TJK39" s="3"/>
      <c r="TJL39" s="3"/>
      <c r="TJM39" s="3"/>
      <c r="TJN39" s="3"/>
      <c r="TJO39" s="3"/>
      <c r="TJP39" s="3"/>
      <c r="TJQ39" s="3"/>
      <c r="TJR39" s="3"/>
      <c r="TJS39" s="3"/>
      <c r="TJT39" s="3"/>
      <c r="TJU39" s="3"/>
      <c r="TJV39" s="3"/>
      <c r="TJW39" s="3"/>
      <c r="TJX39" s="3"/>
      <c r="TJY39" s="3"/>
      <c r="TJZ39" s="3"/>
      <c r="TKA39" s="3"/>
      <c r="TKB39" s="3"/>
      <c r="TKC39" s="3"/>
      <c r="TKD39" s="3"/>
      <c r="TKE39" s="3"/>
      <c r="TKF39" s="3"/>
      <c r="TKG39" s="3"/>
      <c r="TKH39" s="3"/>
      <c r="TKI39" s="3"/>
      <c r="TKJ39" s="3"/>
      <c r="TKK39" s="3"/>
      <c r="TKL39" s="3"/>
      <c r="TKM39" s="3"/>
      <c r="TKN39" s="3"/>
      <c r="TKO39" s="3"/>
      <c r="TKP39" s="3"/>
      <c r="TKQ39" s="3"/>
      <c r="TKR39" s="3"/>
      <c r="TKS39" s="3"/>
      <c r="TKT39" s="3"/>
      <c r="TKU39" s="3"/>
      <c r="TKV39" s="3"/>
      <c r="TKW39" s="3"/>
      <c r="TKX39" s="3"/>
      <c r="TKY39" s="3"/>
      <c r="TKZ39" s="3"/>
      <c r="TLA39" s="3"/>
      <c r="TLB39" s="3"/>
      <c r="TLC39" s="3"/>
      <c r="TLD39" s="3"/>
      <c r="TLE39" s="3"/>
      <c r="TLF39" s="3"/>
      <c r="TLG39" s="3"/>
      <c r="TLH39" s="3"/>
      <c r="TLI39" s="3"/>
      <c r="TLJ39" s="3"/>
      <c r="TLK39" s="3"/>
      <c r="TLL39" s="3"/>
      <c r="TLM39" s="3"/>
      <c r="TLN39" s="3"/>
      <c r="TLO39" s="3"/>
      <c r="TLP39" s="3"/>
      <c r="TLQ39" s="3"/>
      <c r="TLR39" s="3"/>
      <c r="TLS39" s="3"/>
      <c r="TLT39" s="3"/>
      <c r="TLU39" s="3"/>
      <c r="TLV39" s="3"/>
      <c r="TLW39" s="3"/>
      <c r="TLX39" s="3"/>
      <c r="TLY39" s="3"/>
      <c r="TLZ39" s="3"/>
      <c r="TMA39" s="3"/>
      <c r="TMB39" s="3"/>
      <c r="TMC39" s="3"/>
      <c r="TMD39" s="3"/>
      <c r="TME39" s="3"/>
      <c r="TMF39" s="3"/>
      <c r="TMG39" s="3"/>
      <c r="TMH39" s="3"/>
      <c r="TMI39" s="3"/>
      <c r="TMJ39" s="3"/>
      <c r="TMK39" s="3"/>
      <c r="TML39" s="3"/>
      <c r="TMM39" s="3"/>
      <c r="TMN39" s="3"/>
      <c r="TMO39" s="3"/>
      <c r="TMP39" s="3"/>
      <c r="TMQ39" s="3"/>
      <c r="TMR39" s="3"/>
      <c r="TMS39" s="3"/>
      <c r="TMT39" s="3"/>
      <c r="TMU39" s="3"/>
      <c r="TMV39" s="3"/>
      <c r="TMW39" s="3"/>
      <c r="TMX39" s="3"/>
      <c r="TMY39" s="3"/>
      <c r="TMZ39" s="3"/>
      <c r="TNA39" s="3"/>
      <c r="TNB39" s="3"/>
      <c r="TNC39" s="3"/>
      <c r="TND39" s="3"/>
      <c r="TNE39" s="3"/>
      <c r="TNF39" s="3"/>
      <c r="TNG39" s="3"/>
      <c r="TNH39" s="3"/>
      <c r="TNI39" s="3"/>
      <c r="TNJ39" s="3"/>
      <c r="TNK39" s="3"/>
      <c r="TNL39" s="3"/>
      <c r="TNM39" s="3"/>
      <c r="TNN39" s="3"/>
      <c r="TNO39" s="3"/>
      <c r="TNP39" s="3"/>
      <c r="TNQ39" s="3"/>
      <c r="TNR39" s="3"/>
      <c r="TNS39" s="3"/>
      <c r="TNT39" s="3"/>
      <c r="TNU39" s="3"/>
      <c r="TNV39" s="3"/>
      <c r="TNW39" s="3"/>
      <c r="TNX39" s="3"/>
      <c r="TNY39" s="3"/>
      <c r="TNZ39" s="3"/>
      <c r="TOA39" s="3"/>
      <c r="TOB39" s="3"/>
      <c r="TOC39" s="3"/>
      <c r="TOD39" s="3"/>
      <c r="TOE39" s="3"/>
      <c r="TOF39" s="3"/>
      <c r="TOG39" s="3"/>
      <c r="TOH39" s="3"/>
      <c r="TOI39" s="3"/>
      <c r="TOJ39" s="3"/>
      <c r="TOK39" s="3"/>
      <c r="TOL39" s="3"/>
      <c r="TOM39" s="3"/>
      <c r="TON39" s="3"/>
      <c r="TOO39" s="3"/>
      <c r="TOP39" s="3"/>
      <c r="TOQ39" s="3"/>
      <c r="TOR39" s="3"/>
      <c r="TOS39" s="3"/>
      <c r="TOT39" s="3"/>
      <c r="TOU39" s="3"/>
      <c r="TOV39" s="3"/>
      <c r="TOW39" s="3"/>
      <c r="TOX39" s="3"/>
      <c r="TOY39" s="3"/>
      <c r="TOZ39" s="3"/>
      <c r="TPA39" s="3"/>
      <c r="TPB39" s="3"/>
      <c r="TPC39" s="3"/>
      <c r="TPD39" s="3"/>
      <c r="TPE39" s="3"/>
      <c r="TPF39" s="3"/>
      <c r="TPG39" s="3"/>
      <c r="TPH39" s="3"/>
      <c r="TPI39" s="3"/>
      <c r="TPJ39" s="3"/>
      <c r="TPK39" s="3"/>
      <c r="TPL39" s="3"/>
      <c r="TPM39" s="3"/>
      <c r="TPN39" s="3"/>
      <c r="TPO39" s="3"/>
      <c r="TPP39" s="3"/>
      <c r="TPQ39" s="3"/>
      <c r="TPR39" s="3"/>
      <c r="TPS39" s="3"/>
      <c r="TPT39" s="3"/>
      <c r="TPU39" s="3"/>
      <c r="TPV39" s="3"/>
      <c r="TPW39" s="3"/>
      <c r="TPX39" s="3"/>
      <c r="TPY39" s="3"/>
      <c r="TPZ39" s="3"/>
      <c r="TQA39" s="3"/>
      <c r="TQB39" s="3"/>
      <c r="TQC39" s="3"/>
      <c r="TQD39" s="3"/>
      <c r="TQE39" s="3"/>
      <c r="TQF39" s="3"/>
      <c r="TQG39" s="3"/>
      <c r="TQH39" s="3"/>
      <c r="TQI39" s="3"/>
      <c r="TQJ39" s="3"/>
      <c r="TQK39" s="3"/>
      <c r="TQL39" s="3"/>
      <c r="TQM39" s="3"/>
      <c r="TQN39" s="3"/>
      <c r="TQO39" s="3"/>
      <c r="TQP39" s="3"/>
      <c r="TQQ39" s="3"/>
      <c r="TQR39" s="3"/>
      <c r="TQS39" s="3"/>
      <c r="TQT39" s="3"/>
      <c r="TQU39" s="3"/>
      <c r="TQV39" s="3"/>
      <c r="TQW39" s="3"/>
      <c r="TQX39" s="3"/>
      <c r="TQY39" s="3"/>
      <c r="TQZ39" s="3"/>
      <c r="TRA39" s="3"/>
      <c r="TRB39" s="3"/>
      <c r="TRC39" s="3"/>
      <c r="TRD39" s="3"/>
      <c r="TRE39" s="3"/>
      <c r="TRF39" s="3"/>
      <c r="TRG39" s="3"/>
      <c r="TRH39" s="3"/>
      <c r="TRI39" s="3"/>
      <c r="TRJ39" s="3"/>
      <c r="TRK39" s="3"/>
      <c r="TRL39" s="3"/>
      <c r="TRM39" s="3"/>
      <c r="TRN39" s="3"/>
      <c r="TRO39" s="3"/>
      <c r="TRP39" s="3"/>
      <c r="TRQ39" s="3"/>
      <c r="TRR39" s="3"/>
      <c r="TRS39" s="3"/>
      <c r="TRT39" s="3"/>
      <c r="TRU39" s="3"/>
      <c r="TRV39" s="3"/>
      <c r="TRW39" s="3"/>
      <c r="TRX39" s="3"/>
      <c r="TRY39" s="3"/>
      <c r="TRZ39" s="3"/>
      <c r="TSA39" s="3"/>
      <c r="TSB39" s="3"/>
      <c r="TSC39" s="3"/>
      <c r="TSD39" s="3"/>
      <c r="TSE39" s="3"/>
      <c r="TSF39" s="3"/>
      <c r="TSG39" s="3"/>
      <c r="TSH39" s="3"/>
      <c r="TSI39" s="3"/>
      <c r="TSJ39" s="3"/>
      <c r="TSK39" s="3"/>
      <c r="TSL39" s="3"/>
      <c r="TSM39" s="3"/>
      <c r="TSN39" s="3"/>
      <c r="TSO39" s="3"/>
      <c r="TSP39" s="3"/>
      <c r="TSQ39" s="3"/>
      <c r="TSR39" s="3"/>
      <c r="TSS39" s="3"/>
      <c r="TST39" s="3"/>
      <c r="TSU39" s="3"/>
      <c r="TSV39" s="3"/>
      <c r="TSW39" s="3"/>
      <c r="TSX39" s="3"/>
      <c r="TSY39" s="3"/>
      <c r="TSZ39" s="3"/>
      <c r="TTA39" s="3"/>
      <c r="TTB39" s="3"/>
      <c r="TTC39" s="3"/>
      <c r="TTD39" s="3"/>
      <c r="TTE39" s="3"/>
      <c r="TTF39" s="3"/>
      <c r="TTG39" s="3"/>
      <c r="TTH39" s="3"/>
      <c r="TTI39" s="3"/>
      <c r="TTJ39" s="3"/>
      <c r="TTK39" s="3"/>
      <c r="TTL39" s="3"/>
      <c r="TTM39" s="3"/>
      <c r="TTN39" s="3"/>
      <c r="TTO39" s="3"/>
      <c r="TTP39" s="3"/>
      <c r="TTQ39" s="3"/>
      <c r="TTR39" s="3"/>
      <c r="TTS39" s="3"/>
      <c r="TTT39" s="3"/>
      <c r="TTU39" s="3"/>
      <c r="TTV39" s="3"/>
      <c r="TTW39" s="3"/>
      <c r="TTX39" s="3"/>
      <c r="TTY39" s="3"/>
      <c r="TTZ39" s="3"/>
      <c r="TUA39" s="3"/>
      <c r="TUB39" s="3"/>
      <c r="TUC39" s="3"/>
      <c r="TUD39" s="3"/>
      <c r="TUE39" s="3"/>
      <c r="TUF39" s="3"/>
      <c r="TUG39" s="3"/>
      <c r="TUH39" s="3"/>
      <c r="TUI39" s="3"/>
      <c r="TUJ39" s="3"/>
      <c r="TUK39" s="3"/>
      <c r="TUL39" s="3"/>
      <c r="TUM39" s="3"/>
      <c r="TUN39" s="3"/>
      <c r="TUO39" s="3"/>
      <c r="TUP39" s="3"/>
      <c r="TUQ39" s="3"/>
      <c r="TUR39" s="3"/>
      <c r="TUS39" s="3"/>
      <c r="TUT39" s="3"/>
      <c r="TUU39" s="3"/>
      <c r="TUV39" s="3"/>
      <c r="TUW39" s="3"/>
      <c r="TUX39" s="3"/>
      <c r="TUY39" s="3"/>
      <c r="TUZ39" s="3"/>
      <c r="TVA39" s="3"/>
      <c r="TVB39" s="3"/>
      <c r="TVC39" s="3"/>
      <c r="TVD39" s="3"/>
      <c r="TVE39" s="3"/>
      <c r="TVF39" s="3"/>
      <c r="TVG39" s="3"/>
      <c r="TVH39" s="3"/>
      <c r="TVI39" s="3"/>
      <c r="TVJ39" s="3"/>
      <c r="TVK39" s="3"/>
      <c r="TVL39" s="3"/>
      <c r="TVM39" s="3"/>
      <c r="TVN39" s="3"/>
      <c r="TVO39" s="3"/>
      <c r="TVP39" s="3"/>
      <c r="TVQ39" s="3"/>
      <c r="TVR39" s="3"/>
      <c r="TVS39" s="3"/>
      <c r="TVT39" s="3"/>
      <c r="TVU39" s="3"/>
      <c r="TVV39" s="3"/>
      <c r="TVW39" s="3"/>
      <c r="TVX39" s="3"/>
      <c r="TVY39" s="3"/>
      <c r="TVZ39" s="3"/>
      <c r="TWA39" s="3"/>
      <c r="TWB39" s="3"/>
      <c r="TWC39" s="3"/>
      <c r="TWD39" s="3"/>
      <c r="TWE39" s="3"/>
      <c r="TWF39" s="3"/>
      <c r="TWG39" s="3"/>
      <c r="TWH39" s="3"/>
      <c r="TWI39" s="3"/>
      <c r="TWJ39" s="3"/>
      <c r="TWK39" s="3"/>
      <c r="TWL39" s="3"/>
      <c r="TWM39" s="3"/>
      <c r="TWN39" s="3"/>
      <c r="TWO39" s="3"/>
      <c r="TWP39" s="3"/>
      <c r="TWQ39" s="3"/>
      <c r="TWR39" s="3"/>
      <c r="TWS39" s="3"/>
      <c r="TWT39" s="3"/>
      <c r="TWU39" s="3"/>
      <c r="TWV39" s="3"/>
      <c r="TWW39" s="3"/>
      <c r="TWX39" s="3"/>
      <c r="TWY39" s="3"/>
      <c r="TWZ39" s="3"/>
      <c r="TXA39" s="3"/>
      <c r="TXB39" s="3"/>
      <c r="TXC39" s="3"/>
      <c r="TXD39" s="3"/>
      <c r="TXE39" s="3"/>
      <c r="TXF39" s="3"/>
      <c r="TXG39" s="3"/>
      <c r="TXH39" s="3"/>
      <c r="TXI39" s="3"/>
      <c r="TXJ39" s="3"/>
      <c r="TXK39" s="3"/>
      <c r="TXL39" s="3"/>
      <c r="TXM39" s="3"/>
      <c r="TXN39" s="3"/>
      <c r="TXO39" s="3"/>
      <c r="TXP39" s="3"/>
      <c r="TXQ39" s="3"/>
      <c r="TXR39" s="3"/>
      <c r="TXS39" s="3"/>
      <c r="TXT39" s="3"/>
      <c r="TXU39" s="3"/>
      <c r="TXV39" s="3"/>
      <c r="TXW39" s="3"/>
      <c r="TXX39" s="3"/>
      <c r="TXY39" s="3"/>
      <c r="TXZ39" s="3"/>
      <c r="TYA39" s="3"/>
      <c r="TYB39" s="3"/>
      <c r="TYC39" s="3"/>
      <c r="TYD39" s="3"/>
      <c r="TYE39" s="3"/>
      <c r="TYF39" s="3"/>
      <c r="TYG39" s="3"/>
      <c r="TYH39" s="3"/>
      <c r="TYI39" s="3"/>
      <c r="TYJ39" s="3"/>
      <c r="TYK39" s="3"/>
      <c r="TYL39" s="3"/>
      <c r="TYM39" s="3"/>
      <c r="TYN39" s="3"/>
      <c r="TYO39" s="3"/>
      <c r="TYP39" s="3"/>
      <c r="TYQ39" s="3"/>
      <c r="TYR39" s="3"/>
      <c r="TYS39" s="3"/>
      <c r="TYT39" s="3"/>
      <c r="TYU39" s="3"/>
      <c r="TYV39" s="3"/>
      <c r="TYW39" s="3"/>
      <c r="TYX39" s="3"/>
      <c r="TYY39" s="3"/>
      <c r="TYZ39" s="3"/>
      <c r="TZA39" s="3"/>
      <c r="TZB39" s="3"/>
      <c r="TZC39" s="3"/>
      <c r="TZD39" s="3"/>
      <c r="TZE39" s="3"/>
      <c r="TZF39" s="3"/>
      <c r="TZG39" s="3"/>
      <c r="TZH39" s="3"/>
      <c r="TZI39" s="3"/>
      <c r="TZJ39" s="3"/>
      <c r="TZK39" s="3"/>
      <c r="TZL39" s="3"/>
      <c r="TZM39" s="3"/>
      <c r="TZN39" s="3"/>
      <c r="TZO39" s="3"/>
      <c r="TZP39" s="3"/>
      <c r="TZQ39" s="3"/>
      <c r="TZR39" s="3"/>
      <c r="TZS39" s="3"/>
      <c r="TZT39" s="3"/>
      <c r="TZU39" s="3"/>
      <c r="TZV39" s="3"/>
      <c r="TZW39" s="3"/>
      <c r="TZX39" s="3"/>
      <c r="TZY39" s="3"/>
      <c r="TZZ39" s="3"/>
      <c r="UAA39" s="3"/>
      <c r="UAB39" s="3"/>
      <c r="UAC39" s="3"/>
      <c r="UAD39" s="3"/>
      <c r="UAE39" s="3"/>
      <c r="UAF39" s="3"/>
      <c r="UAG39" s="3"/>
      <c r="UAH39" s="3"/>
      <c r="UAI39" s="3"/>
      <c r="UAJ39" s="3"/>
      <c r="UAK39" s="3"/>
      <c r="UAL39" s="3"/>
      <c r="UAM39" s="3"/>
      <c r="UAN39" s="3"/>
      <c r="UAO39" s="3"/>
      <c r="UAP39" s="3"/>
      <c r="UAQ39" s="3"/>
      <c r="UAR39" s="3"/>
      <c r="UAS39" s="3"/>
      <c r="UAT39" s="3"/>
      <c r="UAU39" s="3"/>
      <c r="UAV39" s="3"/>
      <c r="UAW39" s="3"/>
      <c r="UAX39" s="3"/>
      <c r="UAY39" s="3"/>
      <c r="UAZ39" s="3"/>
      <c r="UBA39" s="3"/>
      <c r="UBB39" s="3"/>
      <c r="UBC39" s="3"/>
      <c r="UBD39" s="3"/>
      <c r="UBE39" s="3"/>
      <c r="UBF39" s="3"/>
      <c r="UBG39" s="3"/>
      <c r="UBH39" s="3"/>
      <c r="UBI39" s="3"/>
      <c r="UBJ39" s="3"/>
      <c r="UBK39" s="3"/>
      <c r="UBL39" s="3"/>
      <c r="UBM39" s="3"/>
      <c r="UBN39" s="3"/>
      <c r="UBO39" s="3"/>
      <c r="UBP39" s="3"/>
      <c r="UBQ39" s="3"/>
      <c r="UBR39" s="3"/>
      <c r="UBS39" s="3"/>
      <c r="UBT39" s="3"/>
      <c r="UBU39" s="3"/>
      <c r="UBV39" s="3"/>
      <c r="UBW39" s="3"/>
      <c r="UBX39" s="3"/>
      <c r="UBY39" s="3"/>
      <c r="UBZ39" s="3"/>
      <c r="UCA39" s="3"/>
      <c r="UCB39" s="3"/>
      <c r="UCC39" s="3"/>
      <c r="UCD39" s="3"/>
      <c r="UCE39" s="3"/>
      <c r="UCF39" s="3"/>
      <c r="UCG39" s="3"/>
      <c r="UCH39" s="3"/>
      <c r="UCI39" s="3"/>
      <c r="UCJ39" s="3"/>
      <c r="UCK39" s="3"/>
      <c r="UCL39" s="3"/>
      <c r="UCM39" s="3"/>
      <c r="UCN39" s="3"/>
      <c r="UCO39" s="3"/>
      <c r="UCP39" s="3"/>
      <c r="UCQ39" s="3"/>
      <c r="UCR39" s="3"/>
      <c r="UCS39" s="3"/>
      <c r="UCT39" s="3"/>
      <c r="UCU39" s="3"/>
      <c r="UCV39" s="3"/>
      <c r="UCW39" s="3"/>
      <c r="UCX39" s="3"/>
      <c r="UCY39" s="3"/>
      <c r="UCZ39" s="3"/>
      <c r="UDA39" s="3"/>
      <c r="UDB39" s="3"/>
      <c r="UDC39" s="3"/>
      <c r="UDD39" s="3"/>
      <c r="UDE39" s="3"/>
      <c r="UDF39" s="3"/>
      <c r="UDG39" s="3"/>
      <c r="UDH39" s="3"/>
      <c r="UDI39" s="3"/>
      <c r="UDJ39" s="3"/>
      <c r="UDK39" s="3"/>
      <c r="UDL39" s="3"/>
      <c r="UDM39" s="3"/>
      <c r="UDN39" s="3"/>
      <c r="UDO39" s="3"/>
      <c r="UDP39" s="3"/>
      <c r="UDQ39" s="3"/>
      <c r="UDR39" s="3"/>
      <c r="UDS39" s="3"/>
      <c r="UDT39" s="3"/>
      <c r="UDU39" s="3"/>
      <c r="UDV39" s="3"/>
      <c r="UDW39" s="3"/>
      <c r="UDX39" s="3"/>
      <c r="UDY39" s="3"/>
      <c r="UDZ39" s="3"/>
      <c r="UEA39" s="3"/>
      <c r="UEB39" s="3"/>
      <c r="UEC39" s="3"/>
      <c r="UED39" s="3"/>
      <c r="UEE39" s="3"/>
      <c r="UEF39" s="3"/>
      <c r="UEG39" s="3"/>
      <c r="UEH39" s="3"/>
      <c r="UEI39" s="3"/>
      <c r="UEJ39" s="3"/>
      <c r="UEK39" s="3"/>
      <c r="UEL39" s="3"/>
      <c r="UEM39" s="3"/>
      <c r="UEN39" s="3"/>
      <c r="UEO39" s="3"/>
      <c r="UEP39" s="3"/>
      <c r="UEQ39" s="3"/>
      <c r="UER39" s="3"/>
      <c r="UES39" s="3"/>
      <c r="UET39" s="3"/>
      <c r="UEU39" s="3"/>
      <c r="UEV39" s="3"/>
      <c r="UEW39" s="3"/>
      <c r="UEX39" s="3"/>
      <c r="UEY39" s="3"/>
      <c r="UEZ39" s="3"/>
      <c r="UFA39" s="3"/>
      <c r="UFB39" s="3"/>
      <c r="UFC39" s="3"/>
      <c r="UFD39" s="3"/>
      <c r="UFE39" s="3"/>
      <c r="UFF39" s="3"/>
      <c r="UFG39" s="3"/>
      <c r="UFH39" s="3"/>
      <c r="UFI39" s="3"/>
      <c r="UFJ39" s="3"/>
      <c r="UFK39" s="3"/>
      <c r="UFL39" s="3"/>
      <c r="UFM39" s="3"/>
      <c r="UFN39" s="3"/>
      <c r="UFO39" s="3"/>
      <c r="UFP39" s="3"/>
      <c r="UFQ39" s="3"/>
      <c r="UFR39" s="3"/>
      <c r="UFS39" s="3"/>
      <c r="UFT39" s="3"/>
      <c r="UFU39" s="3"/>
      <c r="UFV39" s="3"/>
      <c r="UFW39" s="3"/>
      <c r="UFX39" s="3"/>
      <c r="UFY39" s="3"/>
      <c r="UFZ39" s="3"/>
      <c r="UGA39" s="3"/>
      <c r="UGB39" s="3"/>
      <c r="UGC39" s="3"/>
      <c r="UGD39" s="3"/>
      <c r="UGE39" s="3"/>
      <c r="UGF39" s="3"/>
      <c r="UGG39" s="3"/>
      <c r="UGH39" s="3"/>
      <c r="UGI39" s="3"/>
      <c r="UGJ39" s="3"/>
      <c r="UGK39" s="3"/>
      <c r="UGL39" s="3"/>
      <c r="UGM39" s="3"/>
      <c r="UGN39" s="3"/>
      <c r="UGO39" s="3"/>
      <c r="UGP39" s="3"/>
      <c r="UGQ39" s="3"/>
      <c r="UGR39" s="3"/>
      <c r="UGS39" s="3"/>
      <c r="UGT39" s="3"/>
      <c r="UGU39" s="3"/>
      <c r="UGV39" s="3"/>
      <c r="UGW39" s="3"/>
      <c r="UGX39" s="3"/>
      <c r="UGY39" s="3"/>
      <c r="UGZ39" s="3"/>
      <c r="UHA39" s="3"/>
      <c r="UHB39" s="3"/>
      <c r="UHC39" s="3"/>
      <c r="UHD39" s="3"/>
      <c r="UHE39" s="3"/>
      <c r="UHF39" s="3"/>
      <c r="UHG39" s="3"/>
      <c r="UHH39" s="3"/>
      <c r="UHI39" s="3"/>
      <c r="UHJ39" s="3"/>
      <c r="UHK39" s="3"/>
      <c r="UHL39" s="3"/>
      <c r="UHM39" s="3"/>
      <c r="UHN39" s="3"/>
      <c r="UHO39" s="3"/>
      <c r="UHP39" s="3"/>
      <c r="UHQ39" s="3"/>
      <c r="UHR39" s="3"/>
      <c r="UHS39" s="3"/>
      <c r="UHT39" s="3"/>
      <c r="UHU39" s="3"/>
      <c r="UHV39" s="3"/>
      <c r="UHW39" s="3"/>
      <c r="UHX39" s="3"/>
      <c r="UHY39" s="3"/>
      <c r="UHZ39" s="3"/>
      <c r="UIA39" s="3"/>
      <c r="UIB39" s="3"/>
      <c r="UIC39" s="3"/>
      <c r="UID39" s="3"/>
      <c r="UIE39" s="3"/>
      <c r="UIF39" s="3"/>
      <c r="UIG39" s="3"/>
      <c r="UIH39" s="3"/>
      <c r="UII39" s="3"/>
      <c r="UIJ39" s="3"/>
      <c r="UIK39" s="3"/>
      <c r="UIL39" s="3"/>
      <c r="UIM39" s="3"/>
      <c r="UIN39" s="3"/>
      <c r="UIO39" s="3"/>
      <c r="UIP39" s="3"/>
      <c r="UIQ39" s="3"/>
      <c r="UIR39" s="3"/>
      <c r="UIS39" s="3"/>
      <c r="UIT39" s="3"/>
      <c r="UIU39" s="3"/>
      <c r="UIV39" s="3"/>
      <c r="UIW39" s="3"/>
      <c r="UIX39" s="3"/>
      <c r="UIY39" s="3"/>
      <c r="UIZ39" s="3"/>
      <c r="UJA39" s="3"/>
      <c r="UJB39" s="3"/>
      <c r="UJC39" s="3"/>
      <c r="UJD39" s="3"/>
      <c r="UJE39" s="3"/>
      <c r="UJF39" s="3"/>
      <c r="UJG39" s="3"/>
      <c r="UJH39" s="3"/>
      <c r="UJI39" s="3"/>
      <c r="UJJ39" s="3"/>
      <c r="UJK39" s="3"/>
      <c r="UJL39" s="3"/>
      <c r="UJM39" s="3"/>
      <c r="UJN39" s="3"/>
      <c r="UJO39" s="3"/>
      <c r="UJP39" s="3"/>
      <c r="UJQ39" s="3"/>
      <c r="UJR39" s="3"/>
      <c r="UJS39" s="3"/>
      <c r="UJT39" s="3"/>
      <c r="UJU39" s="3"/>
      <c r="UJV39" s="3"/>
      <c r="UJW39" s="3"/>
      <c r="UJX39" s="3"/>
      <c r="UJY39" s="3"/>
      <c r="UJZ39" s="3"/>
      <c r="UKA39" s="3"/>
      <c r="UKB39" s="3"/>
      <c r="UKC39" s="3"/>
      <c r="UKD39" s="3"/>
      <c r="UKE39" s="3"/>
      <c r="UKF39" s="3"/>
      <c r="UKG39" s="3"/>
      <c r="UKH39" s="3"/>
      <c r="UKI39" s="3"/>
      <c r="UKJ39" s="3"/>
      <c r="UKK39" s="3"/>
      <c r="UKL39" s="3"/>
      <c r="UKM39" s="3"/>
      <c r="UKN39" s="3"/>
      <c r="UKO39" s="3"/>
      <c r="UKP39" s="3"/>
      <c r="UKQ39" s="3"/>
      <c r="UKR39" s="3"/>
      <c r="UKS39" s="3"/>
      <c r="UKT39" s="3"/>
      <c r="UKU39" s="3"/>
      <c r="UKV39" s="3"/>
      <c r="UKW39" s="3"/>
      <c r="UKX39" s="3"/>
      <c r="UKY39" s="3"/>
      <c r="UKZ39" s="3"/>
      <c r="ULA39" s="3"/>
      <c r="ULB39" s="3"/>
      <c r="ULC39" s="3"/>
      <c r="ULD39" s="3"/>
      <c r="ULE39" s="3"/>
      <c r="ULF39" s="3"/>
      <c r="ULG39" s="3"/>
      <c r="ULH39" s="3"/>
      <c r="ULI39" s="3"/>
      <c r="ULJ39" s="3"/>
      <c r="ULK39" s="3"/>
      <c r="ULL39" s="3"/>
      <c r="ULM39" s="3"/>
      <c r="ULN39" s="3"/>
      <c r="ULO39" s="3"/>
      <c r="ULP39" s="3"/>
      <c r="ULQ39" s="3"/>
      <c r="ULR39" s="3"/>
      <c r="ULS39" s="3"/>
      <c r="ULT39" s="3"/>
      <c r="ULU39" s="3"/>
      <c r="ULV39" s="3"/>
      <c r="ULW39" s="3"/>
      <c r="ULX39" s="3"/>
      <c r="ULY39" s="3"/>
      <c r="ULZ39" s="3"/>
      <c r="UMA39" s="3"/>
      <c r="UMB39" s="3"/>
      <c r="UMC39" s="3"/>
      <c r="UMD39" s="3"/>
      <c r="UME39" s="3"/>
      <c r="UMF39" s="3"/>
      <c r="UMG39" s="3"/>
      <c r="UMH39" s="3"/>
      <c r="UMI39" s="3"/>
      <c r="UMJ39" s="3"/>
      <c r="UMK39" s="3"/>
      <c r="UML39" s="3"/>
      <c r="UMM39" s="3"/>
      <c r="UMN39" s="3"/>
      <c r="UMO39" s="3"/>
      <c r="UMP39" s="3"/>
      <c r="UMQ39" s="3"/>
      <c r="UMR39" s="3"/>
      <c r="UMS39" s="3"/>
      <c r="UMT39" s="3"/>
      <c r="UMU39" s="3"/>
      <c r="UMV39" s="3"/>
      <c r="UMW39" s="3"/>
      <c r="UMX39" s="3"/>
      <c r="UMY39" s="3"/>
      <c r="UMZ39" s="3"/>
      <c r="UNA39" s="3"/>
      <c r="UNB39" s="3"/>
      <c r="UNC39" s="3"/>
      <c r="UND39" s="3"/>
      <c r="UNE39" s="3"/>
      <c r="UNF39" s="3"/>
      <c r="UNG39" s="3"/>
      <c r="UNH39" s="3"/>
      <c r="UNI39" s="3"/>
      <c r="UNJ39" s="3"/>
      <c r="UNK39" s="3"/>
      <c r="UNL39" s="3"/>
      <c r="UNM39" s="3"/>
      <c r="UNN39" s="3"/>
      <c r="UNO39" s="3"/>
      <c r="UNP39" s="3"/>
      <c r="UNQ39" s="3"/>
      <c r="UNR39" s="3"/>
      <c r="UNS39" s="3"/>
      <c r="UNT39" s="3"/>
      <c r="UNU39" s="3"/>
      <c r="UNV39" s="3"/>
      <c r="UNW39" s="3"/>
      <c r="UNX39" s="3"/>
      <c r="UNY39" s="3"/>
      <c r="UNZ39" s="3"/>
      <c r="UOA39" s="3"/>
      <c r="UOB39" s="3"/>
      <c r="UOC39" s="3"/>
      <c r="UOD39" s="3"/>
      <c r="UOE39" s="3"/>
      <c r="UOF39" s="3"/>
      <c r="UOG39" s="3"/>
      <c r="UOH39" s="3"/>
      <c r="UOI39" s="3"/>
      <c r="UOJ39" s="3"/>
      <c r="UOK39" s="3"/>
      <c r="UOL39" s="3"/>
      <c r="UOM39" s="3"/>
      <c r="UON39" s="3"/>
      <c r="UOO39" s="3"/>
      <c r="UOP39" s="3"/>
      <c r="UOQ39" s="3"/>
      <c r="UOR39" s="3"/>
      <c r="UOS39" s="3"/>
      <c r="UOT39" s="3"/>
      <c r="UOU39" s="3"/>
      <c r="UOV39" s="3"/>
      <c r="UOW39" s="3"/>
      <c r="UOX39" s="3"/>
      <c r="UOY39" s="3"/>
      <c r="UOZ39" s="3"/>
      <c r="UPA39" s="3"/>
      <c r="UPB39" s="3"/>
      <c r="UPC39" s="3"/>
      <c r="UPD39" s="3"/>
      <c r="UPE39" s="3"/>
      <c r="UPF39" s="3"/>
      <c r="UPG39" s="3"/>
      <c r="UPH39" s="3"/>
      <c r="UPI39" s="3"/>
      <c r="UPJ39" s="3"/>
      <c r="UPK39" s="3"/>
      <c r="UPL39" s="3"/>
      <c r="UPM39" s="3"/>
      <c r="UPN39" s="3"/>
      <c r="UPO39" s="3"/>
      <c r="UPP39" s="3"/>
      <c r="UPQ39" s="3"/>
      <c r="UPR39" s="3"/>
      <c r="UPS39" s="3"/>
      <c r="UPT39" s="3"/>
      <c r="UPU39" s="3"/>
      <c r="UPV39" s="3"/>
      <c r="UPW39" s="3"/>
      <c r="UPX39" s="3"/>
      <c r="UPY39" s="3"/>
      <c r="UPZ39" s="3"/>
      <c r="UQA39" s="3"/>
      <c r="UQB39" s="3"/>
      <c r="UQC39" s="3"/>
      <c r="UQD39" s="3"/>
      <c r="UQE39" s="3"/>
      <c r="UQF39" s="3"/>
      <c r="UQG39" s="3"/>
      <c r="UQH39" s="3"/>
      <c r="UQI39" s="3"/>
      <c r="UQJ39" s="3"/>
      <c r="UQK39" s="3"/>
      <c r="UQL39" s="3"/>
      <c r="UQM39" s="3"/>
      <c r="UQN39" s="3"/>
      <c r="UQO39" s="3"/>
      <c r="UQP39" s="3"/>
      <c r="UQQ39" s="3"/>
      <c r="UQR39" s="3"/>
      <c r="UQS39" s="3"/>
      <c r="UQT39" s="3"/>
      <c r="UQU39" s="3"/>
      <c r="UQV39" s="3"/>
      <c r="UQW39" s="3"/>
      <c r="UQX39" s="3"/>
      <c r="UQY39" s="3"/>
      <c r="UQZ39" s="3"/>
      <c r="URA39" s="3"/>
      <c r="URB39" s="3"/>
      <c r="URC39" s="3"/>
      <c r="URD39" s="3"/>
      <c r="URE39" s="3"/>
      <c r="URF39" s="3"/>
      <c r="URG39" s="3"/>
      <c r="URH39" s="3"/>
      <c r="URI39" s="3"/>
      <c r="URJ39" s="3"/>
      <c r="URK39" s="3"/>
      <c r="URL39" s="3"/>
      <c r="URM39" s="3"/>
      <c r="URN39" s="3"/>
      <c r="URO39" s="3"/>
      <c r="URP39" s="3"/>
      <c r="URQ39" s="3"/>
      <c r="URR39" s="3"/>
      <c r="URS39" s="3"/>
      <c r="URT39" s="3"/>
      <c r="URU39" s="3"/>
      <c r="URV39" s="3"/>
      <c r="URW39" s="3"/>
      <c r="URX39" s="3"/>
      <c r="URY39" s="3"/>
      <c r="URZ39" s="3"/>
      <c r="USA39" s="3"/>
      <c r="USB39" s="3"/>
      <c r="USC39" s="3"/>
      <c r="USD39" s="3"/>
      <c r="USE39" s="3"/>
      <c r="USF39" s="3"/>
      <c r="USG39" s="3"/>
      <c r="USH39" s="3"/>
      <c r="USI39" s="3"/>
      <c r="USJ39" s="3"/>
      <c r="USK39" s="3"/>
      <c r="USL39" s="3"/>
      <c r="USM39" s="3"/>
      <c r="USN39" s="3"/>
      <c r="USO39" s="3"/>
      <c r="USP39" s="3"/>
      <c r="USQ39" s="3"/>
      <c r="USR39" s="3"/>
      <c r="USS39" s="3"/>
      <c r="UST39" s="3"/>
      <c r="USU39" s="3"/>
      <c r="USV39" s="3"/>
      <c r="USW39" s="3"/>
      <c r="USX39" s="3"/>
      <c r="USY39" s="3"/>
      <c r="USZ39" s="3"/>
      <c r="UTA39" s="3"/>
      <c r="UTB39" s="3"/>
      <c r="UTC39" s="3"/>
      <c r="UTD39" s="3"/>
      <c r="UTE39" s="3"/>
      <c r="UTF39" s="3"/>
      <c r="UTG39" s="3"/>
      <c r="UTH39" s="3"/>
      <c r="UTI39" s="3"/>
      <c r="UTJ39" s="3"/>
      <c r="UTK39" s="3"/>
      <c r="UTL39" s="3"/>
      <c r="UTM39" s="3"/>
      <c r="UTN39" s="3"/>
      <c r="UTO39" s="3"/>
      <c r="UTP39" s="3"/>
      <c r="UTQ39" s="3"/>
      <c r="UTR39" s="3"/>
      <c r="UTS39" s="3"/>
      <c r="UTT39" s="3"/>
      <c r="UTU39" s="3"/>
      <c r="UTV39" s="3"/>
      <c r="UTW39" s="3"/>
      <c r="UTX39" s="3"/>
      <c r="UTY39" s="3"/>
      <c r="UTZ39" s="3"/>
      <c r="UUA39" s="3"/>
      <c r="UUB39" s="3"/>
      <c r="UUC39" s="3"/>
      <c r="UUD39" s="3"/>
      <c r="UUE39" s="3"/>
      <c r="UUF39" s="3"/>
      <c r="UUG39" s="3"/>
      <c r="UUH39" s="3"/>
      <c r="UUI39" s="3"/>
      <c r="UUJ39" s="3"/>
      <c r="UUK39" s="3"/>
      <c r="UUL39" s="3"/>
      <c r="UUM39" s="3"/>
      <c r="UUN39" s="3"/>
      <c r="UUO39" s="3"/>
      <c r="UUP39" s="3"/>
      <c r="UUQ39" s="3"/>
      <c r="UUR39" s="3"/>
      <c r="UUS39" s="3"/>
      <c r="UUT39" s="3"/>
      <c r="UUU39" s="3"/>
      <c r="UUV39" s="3"/>
      <c r="UUW39" s="3"/>
      <c r="UUX39" s="3"/>
      <c r="UUY39" s="3"/>
      <c r="UUZ39" s="3"/>
      <c r="UVA39" s="3"/>
      <c r="UVB39" s="3"/>
      <c r="UVC39" s="3"/>
      <c r="UVD39" s="3"/>
      <c r="UVE39" s="3"/>
      <c r="UVF39" s="3"/>
      <c r="UVG39" s="3"/>
      <c r="UVH39" s="3"/>
      <c r="UVI39" s="3"/>
      <c r="UVJ39" s="3"/>
      <c r="UVK39" s="3"/>
      <c r="UVL39" s="3"/>
      <c r="UVM39" s="3"/>
      <c r="UVN39" s="3"/>
      <c r="UVO39" s="3"/>
      <c r="UVP39" s="3"/>
      <c r="UVQ39" s="3"/>
      <c r="UVR39" s="3"/>
      <c r="UVS39" s="3"/>
      <c r="UVT39" s="3"/>
      <c r="UVU39" s="3"/>
      <c r="UVV39" s="3"/>
      <c r="UVW39" s="3"/>
      <c r="UVX39" s="3"/>
      <c r="UVY39" s="3"/>
      <c r="UVZ39" s="3"/>
      <c r="UWA39" s="3"/>
      <c r="UWB39" s="3"/>
      <c r="UWC39" s="3"/>
      <c r="UWD39" s="3"/>
      <c r="UWE39" s="3"/>
      <c r="UWF39" s="3"/>
      <c r="UWG39" s="3"/>
      <c r="UWH39" s="3"/>
      <c r="UWI39" s="3"/>
      <c r="UWJ39" s="3"/>
      <c r="UWK39" s="3"/>
      <c r="UWL39" s="3"/>
      <c r="UWM39" s="3"/>
      <c r="UWN39" s="3"/>
      <c r="UWO39" s="3"/>
      <c r="UWP39" s="3"/>
      <c r="UWQ39" s="3"/>
      <c r="UWR39" s="3"/>
      <c r="UWS39" s="3"/>
      <c r="UWT39" s="3"/>
      <c r="UWU39" s="3"/>
      <c r="UWV39" s="3"/>
      <c r="UWW39" s="3"/>
      <c r="UWX39" s="3"/>
      <c r="UWY39" s="3"/>
      <c r="UWZ39" s="3"/>
      <c r="UXA39" s="3"/>
      <c r="UXB39" s="3"/>
      <c r="UXC39" s="3"/>
      <c r="UXD39" s="3"/>
      <c r="UXE39" s="3"/>
      <c r="UXF39" s="3"/>
      <c r="UXG39" s="3"/>
      <c r="UXH39" s="3"/>
      <c r="UXI39" s="3"/>
      <c r="UXJ39" s="3"/>
      <c r="UXK39" s="3"/>
      <c r="UXL39" s="3"/>
      <c r="UXM39" s="3"/>
      <c r="UXN39" s="3"/>
      <c r="UXO39" s="3"/>
      <c r="UXP39" s="3"/>
      <c r="UXQ39" s="3"/>
      <c r="UXR39" s="3"/>
      <c r="UXS39" s="3"/>
      <c r="UXT39" s="3"/>
      <c r="UXU39" s="3"/>
      <c r="UXV39" s="3"/>
      <c r="UXW39" s="3"/>
      <c r="UXX39" s="3"/>
      <c r="UXY39" s="3"/>
      <c r="UXZ39" s="3"/>
      <c r="UYA39" s="3"/>
      <c r="UYB39" s="3"/>
      <c r="UYC39" s="3"/>
      <c r="UYD39" s="3"/>
      <c r="UYE39" s="3"/>
      <c r="UYF39" s="3"/>
      <c r="UYG39" s="3"/>
      <c r="UYH39" s="3"/>
      <c r="UYI39" s="3"/>
      <c r="UYJ39" s="3"/>
      <c r="UYK39" s="3"/>
      <c r="UYL39" s="3"/>
      <c r="UYM39" s="3"/>
      <c r="UYN39" s="3"/>
      <c r="UYO39" s="3"/>
      <c r="UYP39" s="3"/>
      <c r="UYQ39" s="3"/>
      <c r="UYR39" s="3"/>
      <c r="UYS39" s="3"/>
      <c r="UYT39" s="3"/>
      <c r="UYU39" s="3"/>
      <c r="UYV39" s="3"/>
      <c r="UYW39" s="3"/>
      <c r="UYX39" s="3"/>
      <c r="UYY39" s="3"/>
      <c r="UYZ39" s="3"/>
      <c r="UZA39" s="3"/>
      <c r="UZB39" s="3"/>
      <c r="UZC39" s="3"/>
      <c r="UZD39" s="3"/>
      <c r="UZE39" s="3"/>
      <c r="UZF39" s="3"/>
      <c r="UZG39" s="3"/>
      <c r="UZH39" s="3"/>
      <c r="UZI39" s="3"/>
      <c r="UZJ39" s="3"/>
      <c r="UZK39" s="3"/>
      <c r="UZL39" s="3"/>
      <c r="UZM39" s="3"/>
      <c r="UZN39" s="3"/>
      <c r="UZO39" s="3"/>
      <c r="UZP39" s="3"/>
      <c r="UZQ39" s="3"/>
      <c r="UZR39" s="3"/>
      <c r="UZS39" s="3"/>
      <c r="UZT39" s="3"/>
      <c r="UZU39" s="3"/>
      <c r="UZV39" s="3"/>
      <c r="UZW39" s="3"/>
      <c r="UZX39" s="3"/>
      <c r="UZY39" s="3"/>
      <c r="UZZ39" s="3"/>
      <c r="VAA39" s="3"/>
      <c r="VAB39" s="3"/>
      <c r="VAC39" s="3"/>
      <c r="VAD39" s="3"/>
      <c r="VAE39" s="3"/>
      <c r="VAF39" s="3"/>
      <c r="VAG39" s="3"/>
      <c r="VAH39" s="3"/>
      <c r="VAI39" s="3"/>
      <c r="VAJ39" s="3"/>
      <c r="VAK39" s="3"/>
      <c r="VAL39" s="3"/>
      <c r="VAM39" s="3"/>
      <c r="VAN39" s="3"/>
      <c r="VAO39" s="3"/>
      <c r="VAP39" s="3"/>
      <c r="VAQ39" s="3"/>
      <c r="VAR39" s="3"/>
      <c r="VAS39" s="3"/>
      <c r="VAT39" s="3"/>
      <c r="VAU39" s="3"/>
      <c r="VAV39" s="3"/>
      <c r="VAW39" s="3"/>
      <c r="VAX39" s="3"/>
      <c r="VAY39" s="3"/>
      <c r="VAZ39" s="3"/>
      <c r="VBA39" s="3"/>
      <c r="VBB39" s="3"/>
      <c r="VBC39" s="3"/>
      <c r="VBD39" s="3"/>
      <c r="VBE39" s="3"/>
      <c r="VBF39" s="3"/>
      <c r="VBG39" s="3"/>
      <c r="VBH39" s="3"/>
      <c r="VBI39" s="3"/>
      <c r="VBJ39" s="3"/>
      <c r="VBK39" s="3"/>
      <c r="VBL39" s="3"/>
      <c r="VBM39" s="3"/>
      <c r="VBN39" s="3"/>
      <c r="VBO39" s="3"/>
      <c r="VBP39" s="3"/>
      <c r="VBQ39" s="3"/>
      <c r="VBR39" s="3"/>
      <c r="VBS39" s="3"/>
      <c r="VBT39" s="3"/>
      <c r="VBU39" s="3"/>
      <c r="VBV39" s="3"/>
      <c r="VBW39" s="3"/>
      <c r="VBX39" s="3"/>
      <c r="VBY39" s="3"/>
      <c r="VBZ39" s="3"/>
      <c r="VCA39" s="3"/>
      <c r="VCB39" s="3"/>
      <c r="VCC39" s="3"/>
      <c r="VCD39" s="3"/>
      <c r="VCE39" s="3"/>
      <c r="VCF39" s="3"/>
      <c r="VCG39" s="3"/>
      <c r="VCH39" s="3"/>
      <c r="VCI39" s="3"/>
      <c r="VCJ39" s="3"/>
      <c r="VCK39" s="3"/>
      <c r="VCL39" s="3"/>
      <c r="VCM39" s="3"/>
      <c r="VCN39" s="3"/>
      <c r="VCO39" s="3"/>
      <c r="VCP39" s="3"/>
      <c r="VCQ39" s="3"/>
      <c r="VCR39" s="3"/>
      <c r="VCS39" s="3"/>
      <c r="VCT39" s="3"/>
      <c r="VCU39" s="3"/>
      <c r="VCV39" s="3"/>
      <c r="VCW39" s="3"/>
      <c r="VCX39" s="3"/>
      <c r="VCY39" s="3"/>
      <c r="VCZ39" s="3"/>
      <c r="VDA39" s="3"/>
      <c r="VDB39" s="3"/>
      <c r="VDC39" s="3"/>
      <c r="VDD39" s="3"/>
      <c r="VDE39" s="3"/>
      <c r="VDF39" s="3"/>
      <c r="VDG39" s="3"/>
      <c r="VDH39" s="3"/>
      <c r="VDI39" s="3"/>
      <c r="VDJ39" s="3"/>
      <c r="VDK39" s="3"/>
      <c r="VDL39" s="3"/>
      <c r="VDM39" s="3"/>
      <c r="VDN39" s="3"/>
      <c r="VDO39" s="3"/>
      <c r="VDP39" s="3"/>
      <c r="VDQ39" s="3"/>
      <c r="VDR39" s="3"/>
      <c r="VDS39" s="3"/>
      <c r="VDT39" s="3"/>
      <c r="VDU39" s="3"/>
      <c r="VDV39" s="3"/>
      <c r="VDW39" s="3"/>
      <c r="VDX39" s="3"/>
      <c r="VDY39" s="3"/>
      <c r="VDZ39" s="3"/>
      <c r="VEA39" s="3"/>
      <c r="VEB39" s="3"/>
      <c r="VEC39" s="3"/>
      <c r="VED39" s="3"/>
      <c r="VEE39" s="3"/>
      <c r="VEF39" s="3"/>
      <c r="VEG39" s="3"/>
      <c r="VEH39" s="3"/>
      <c r="VEI39" s="3"/>
      <c r="VEJ39" s="3"/>
      <c r="VEK39" s="3"/>
      <c r="VEL39" s="3"/>
      <c r="VEM39" s="3"/>
      <c r="VEN39" s="3"/>
      <c r="VEO39" s="3"/>
      <c r="VEP39" s="3"/>
      <c r="VEQ39" s="3"/>
      <c r="VER39" s="3"/>
      <c r="VES39" s="3"/>
      <c r="VET39" s="3"/>
      <c r="VEU39" s="3"/>
      <c r="VEV39" s="3"/>
      <c r="VEW39" s="3"/>
      <c r="VEX39" s="3"/>
      <c r="VEY39" s="3"/>
      <c r="VEZ39" s="3"/>
      <c r="VFA39" s="3"/>
      <c r="VFB39" s="3"/>
      <c r="VFC39" s="3"/>
      <c r="VFD39" s="3"/>
      <c r="VFE39" s="3"/>
      <c r="VFF39" s="3"/>
      <c r="VFG39" s="3"/>
      <c r="VFH39" s="3"/>
      <c r="VFI39" s="3"/>
      <c r="VFJ39" s="3"/>
      <c r="VFK39" s="3"/>
      <c r="VFL39" s="3"/>
      <c r="VFM39" s="3"/>
      <c r="VFN39" s="3"/>
      <c r="VFO39" s="3"/>
      <c r="VFP39" s="3"/>
      <c r="VFQ39" s="3"/>
      <c r="VFR39" s="3"/>
      <c r="VFS39" s="3"/>
      <c r="VFT39" s="3"/>
      <c r="VFU39" s="3"/>
      <c r="VFV39" s="3"/>
      <c r="VFW39" s="3"/>
      <c r="VFX39" s="3"/>
      <c r="VFY39" s="3"/>
      <c r="VFZ39" s="3"/>
      <c r="VGA39" s="3"/>
      <c r="VGB39" s="3"/>
      <c r="VGC39" s="3"/>
      <c r="VGD39" s="3"/>
      <c r="VGE39" s="3"/>
      <c r="VGF39" s="3"/>
      <c r="VGG39" s="3"/>
      <c r="VGH39" s="3"/>
      <c r="VGI39" s="3"/>
      <c r="VGJ39" s="3"/>
      <c r="VGK39" s="3"/>
      <c r="VGL39" s="3"/>
      <c r="VGM39" s="3"/>
      <c r="VGN39" s="3"/>
      <c r="VGO39" s="3"/>
      <c r="VGP39" s="3"/>
      <c r="VGQ39" s="3"/>
      <c r="VGR39" s="3"/>
      <c r="VGS39" s="3"/>
      <c r="VGT39" s="3"/>
      <c r="VGU39" s="3"/>
      <c r="VGV39" s="3"/>
      <c r="VGW39" s="3"/>
      <c r="VGX39" s="3"/>
      <c r="VGY39" s="3"/>
      <c r="VGZ39" s="3"/>
      <c r="VHA39" s="3"/>
      <c r="VHB39" s="3"/>
      <c r="VHC39" s="3"/>
      <c r="VHD39" s="3"/>
      <c r="VHE39" s="3"/>
      <c r="VHF39" s="3"/>
      <c r="VHG39" s="3"/>
      <c r="VHH39" s="3"/>
      <c r="VHI39" s="3"/>
      <c r="VHJ39" s="3"/>
      <c r="VHK39" s="3"/>
      <c r="VHL39" s="3"/>
      <c r="VHM39" s="3"/>
      <c r="VHN39" s="3"/>
      <c r="VHO39" s="3"/>
      <c r="VHP39" s="3"/>
      <c r="VHQ39" s="3"/>
      <c r="VHR39" s="3"/>
      <c r="VHS39" s="3"/>
      <c r="VHT39" s="3"/>
      <c r="VHU39" s="3"/>
      <c r="VHV39" s="3"/>
      <c r="VHW39" s="3"/>
      <c r="VHX39" s="3"/>
      <c r="VHY39" s="3"/>
      <c r="VHZ39" s="3"/>
      <c r="VIA39" s="3"/>
      <c r="VIB39" s="3"/>
      <c r="VIC39" s="3"/>
      <c r="VID39" s="3"/>
      <c r="VIE39" s="3"/>
      <c r="VIF39" s="3"/>
      <c r="VIG39" s="3"/>
      <c r="VIH39" s="3"/>
      <c r="VII39" s="3"/>
      <c r="VIJ39" s="3"/>
      <c r="VIK39" s="3"/>
      <c r="VIL39" s="3"/>
      <c r="VIM39" s="3"/>
      <c r="VIN39" s="3"/>
      <c r="VIO39" s="3"/>
      <c r="VIP39" s="3"/>
      <c r="VIQ39" s="3"/>
      <c r="VIR39" s="3"/>
      <c r="VIS39" s="3"/>
      <c r="VIT39" s="3"/>
      <c r="VIU39" s="3"/>
      <c r="VIV39" s="3"/>
      <c r="VIW39" s="3"/>
      <c r="VIX39" s="3"/>
      <c r="VIY39" s="3"/>
      <c r="VIZ39" s="3"/>
      <c r="VJA39" s="3"/>
      <c r="VJB39" s="3"/>
      <c r="VJC39" s="3"/>
      <c r="VJD39" s="3"/>
      <c r="VJE39" s="3"/>
      <c r="VJF39" s="3"/>
      <c r="VJG39" s="3"/>
      <c r="VJH39" s="3"/>
      <c r="VJI39" s="3"/>
      <c r="VJJ39" s="3"/>
      <c r="VJK39" s="3"/>
      <c r="VJL39" s="3"/>
      <c r="VJM39" s="3"/>
      <c r="VJN39" s="3"/>
      <c r="VJO39" s="3"/>
      <c r="VJP39" s="3"/>
      <c r="VJQ39" s="3"/>
      <c r="VJR39" s="3"/>
      <c r="VJS39" s="3"/>
      <c r="VJT39" s="3"/>
      <c r="VJU39" s="3"/>
      <c r="VJV39" s="3"/>
      <c r="VJW39" s="3"/>
      <c r="VJX39" s="3"/>
      <c r="VJY39" s="3"/>
      <c r="VJZ39" s="3"/>
      <c r="VKA39" s="3"/>
      <c r="VKB39" s="3"/>
      <c r="VKC39" s="3"/>
      <c r="VKD39" s="3"/>
      <c r="VKE39" s="3"/>
      <c r="VKF39" s="3"/>
      <c r="VKG39" s="3"/>
      <c r="VKH39" s="3"/>
      <c r="VKI39" s="3"/>
      <c r="VKJ39" s="3"/>
      <c r="VKK39" s="3"/>
      <c r="VKL39" s="3"/>
      <c r="VKM39" s="3"/>
      <c r="VKN39" s="3"/>
      <c r="VKO39" s="3"/>
      <c r="VKP39" s="3"/>
      <c r="VKQ39" s="3"/>
      <c r="VKR39" s="3"/>
      <c r="VKS39" s="3"/>
      <c r="VKT39" s="3"/>
      <c r="VKU39" s="3"/>
      <c r="VKV39" s="3"/>
      <c r="VKW39" s="3"/>
      <c r="VKX39" s="3"/>
      <c r="VKY39" s="3"/>
      <c r="VKZ39" s="3"/>
      <c r="VLA39" s="3"/>
      <c r="VLB39" s="3"/>
      <c r="VLC39" s="3"/>
      <c r="VLD39" s="3"/>
      <c r="VLE39" s="3"/>
      <c r="VLF39" s="3"/>
      <c r="VLG39" s="3"/>
      <c r="VLH39" s="3"/>
      <c r="VLI39" s="3"/>
      <c r="VLJ39" s="3"/>
      <c r="VLK39" s="3"/>
      <c r="VLL39" s="3"/>
      <c r="VLM39" s="3"/>
      <c r="VLN39" s="3"/>
      <c r="VLO39" s="3"/>
      <c r="VLP39" s="3"/>
      <c r="VLQ39" s="3"/>
      <c r="VLR39" s="3"/>
      <c r="VLS39" s="3"/>
      <c r="VLT39" s="3"/>
      <c r="VLU39" s="3"/>
      <c r="VLV39" s="3"/>
      <c r="VLW39" s="3"/>
      <c r="VLX39" s="3"/>
      <c r="VLY39" s="3"/>
      <c r="VLZ39" s="3"/>
      <c r="VMA39" s="3"/>
      <c r="VMB39" s="3"/>
      <c r="VMC39" s="3"/>
      <c r="VMD39" s="3"/>
      <c r="VME39" s="3"/>
      <c r="VMF39" s="3"/>
      <c r="VMG39" s="3"/>
      <c r="VMH39" s="3"/>
      <c r="VMI39" s="3"/>
      <c r="VMJ39" s="3"/>
      <c r="VMK39" s="3"/>
      <c r="VML39" s="3"/>
      <c r="VMM39" s="3"/>
      <c r="VMN39" s="3"/>
      <c r="VMO39" s="3"/>
      <c r="VMP39" s="3"/>
      <c r="VMQ39" s="3"/>
      <c r="VMR39" s="3"/>
      <c r="VMS39" s="3"/>
      <c r="VMT39" s="3"/>
      <c r="VMU39" s="3"/>
      <c r="VMV39" s="3"/>
      <c r="VMW39" s="3"/>
      <c r="VMX39" s="3"/>
      <c r="VMY39" s="3"/>
      <c r="VMZ39" s="3"/>
      <c r="VNA39" s="3"/>
      <c r="VNB39" s="3"/>
      <c r="VNC39" s="3"/>
      <c r="VND39" s="3"/>
      <c r="VNE39" s="3"/>
      <c r="VNF39" s="3"/>
      <c r="VNG39" s="3"/>
      <c r="VNH39" s="3"/>
      <c r="VNI39" s="3"/>
      <c r="VNJ39" s="3"/>
      <c r="VNK39" s="3"/>
      <c r="VNL39" s="3"/>
      <c r="VNM39" s="3"/>
      <c r="VNN39" s="3"/>
      <c r="VNO39" s="3"/>
      <c r="VNP39" s="3"/>
      <c r="VNQ39" s="3"/>
      <c r="VNR39" s="3"/>
      <c r="VNS39" s="3"/>
      <c r="VNT39" s="3"/>
      <c r="VNU39" s="3"/>
      <c r="VNV39" s="3"/>
      <c r="VNW39" s="3"/>
      <c r="VNX39" s="3"/>
      <c r="VNY39" s="3"/>
      <c r="VNZ39" s="3"/>
      <c r="VOA39" s="3"/>
      <c r="VOB39" s="3"/>
      <c r="VOC39" s="3"/>
      <c r="VOD39" s="3"/>
      <c r="VOE39" s="3"/>
      <c r="VOF39" s="3"/>
      <c r="VOG39" s="3"/>
      <c r="VOH39" s="3"/>
      <c r="VOI39" s="3"/>
      <c r="VOJ39" s="3"/>
      <c r="VOK39" s="3"/>
      <c r="VOL39" s="3"/>
      <c r="VOM39" s="3"/>
      <c r="VON39" s="3"/>
      <c r="VOO39" s="3"/>
      <c r="VOP39" s="3"/>
      <c r="VOQ39" s="3"/>
      <c r="VOR39" s="3"/>
      <c r="VOS39" s="3"/>
      <c r="VOT39" s="3"/>
      <c r="VOU39" s="3"/>
      <c r="VOV39" s="3"/>
      <c r="VOW39" s="3"/>
      <c r="VOX39" s="3"/>
      <c r="VOY39" s="3"/>
      <c r="VOZ39" s="3"/>
      <c r="VPA39" s="3"/>
      <c r="VPB39" s="3"/>
      <c r="VPC39" s="3"/>
      <c r="VPD39" s="3"/>
      <c r="VPE39" s="3"/>
      <c r="VPF39" s="3"/>
      <c r="VPG39" s="3"/>
      <c r="VPH39" s="3"/>
      <c r="VPI39" s="3"/>
      <c r="VPJ39" s="3"/>
      <c r="VPK39" s="3"/>
      <c r="VPL39" s="3"/>
      <c r="VPM39" s="3"/>
      <c r="VPN39" s="3"/>
      <c r="VPO39" s="3"/>
      <c r="VPP39" s="3"/>
      <c r="VPQ39" s="3"/>
      <c r="VPR39" s="3"/>
      <c r="VPS39" s="3"/>
      <c r="VPT39" s="3"/>
      <c r="VPU39" s="3"/>
      <c r="VPV39" s="3"/>
      <c r="VPW39" s="3"/>
      <c r="VPX39" s="3"/>
      <c r="VPY39" s="3"/>
      <c r="VPZ39" s="3"/>
      <c r="VQA39" s="3"/>
      <c r="VQB39" s="3"/>
      <c r="VQC39" s="3"/>
      <c r="VQD39" s="3"/>
      <c r="VQE39" s="3"/>
      <c r="VQF39" s="3"/>
      <c r="VQG39" s="3"/>
      <c r="VQH39" s="3"/>
      <c r="VQI39" s="3"/>
      <c r="VQJ39" s="3"/>
      <c r="VQK39" s="3"/>
      <c r="VQL39" s="3"/>
      <c r="VQM39" s="3"/>
      <c r="VQN39" s="3"/>
      <c r="VQO39" s="3"/>
      <c r="VQP39" s="3"/>
      <c r="VQQ39" s="3"/>
      <c r="VQR39" s="3"/>
      <c r="VQS39" s="3"/>
      <c r="VQT39" s="3"/>
      <c r="VQU39" s="3"/>
      <c r="VQV39" s="3"/>
      <c r="VQW39" s="3"/>
      <c r="VQX39" s="3"/>
      <c r="VQY39" s="3"/>
      <c r="VQZ39" s="3"/>
      <c r="VRA39" s="3"/>
      <c r="VRB39" s="3"/>
      <c r="VRC39" s="3"/>
      <c r="VRD39" s="3"/>
      <c r="VRE39" s="3"/>
      <c r="VRF39" s="3"/>
      <c r="VRG39" s="3"/>
      <c r="VRH39" s="3"/>
      <c r="VRI39" s="3"/>
      <c r="VRJ39" s="3"/>
      <c r="VRK39" s="3"/>
      <c r="VRL39" s="3"/>
      <c r="VRM39" s="3"/>
      <c r="VRN39" s="3"/>
      <c r="VRO39" s="3"/>
      <c r="VRP39" s="3"/>
      <c r="VRQ39" s="3"/>
      <c r="VRR39" s="3"/>
      <c r="VRS39" s="3"/>
      <c r="VRT39" s="3"/>
      <c r="VRU39" s="3"/>
      <c r="VRV39" s="3"/>
      <c r="VRW39" s="3"/>
      <c r="VRX39" s="3"/>
      <c r="VRY39" s="3"/>
      <c r="VRZ39" s="3"/>
      <c r="VSA39" s="3"/>
      <c r="VSB39" s="3"/>
      <c r="VSC39" s="3"/>
      <c r="VSD39" s="3"/>
      <c r="VSE39" s="3"/>
      <c r="VSF39" s="3"/>
      <c r="VSG39" s="3"/>
      <c r="VSH39" s="3"/>
      <c r="VSI39" s="3"/>
      <c r="VSJ39" s="3"/>
      <c r="VSK39" s="3"/>
      <c r="VSL39" s="3"/>
      <c r="VSM39" s="3"/>
      <c r="VSN39" s="3"/>
      <c r="VSO39" s="3"/>
      <c r="VSP39" s="3"/>
      <c r="VSQ39" s="3"/>
      <c r="VSR39" s="3"/>
      <c r="VSS39" s="3"/>
      <c r="VST39" s="3"/>
      <c r="VSU39" s="3"/>
      <c r="VSV39" s="3"/>
      <c r="VSW39" s="3"/>
      <c r="VSX39" s="3"/>
      <c r="VSY39" s="3"/>
      <c r="VSZ39" s="3"/>
      <c r="VTA39" s="3"/>
      <c r="VTB39" s="3"/>
      <c r="VTC39" s="3"/>
      <c r="VTD39" s="3"/>
      <c r="VTE39" s="3"/>
      <c r="VTF39" s="3"/>
      <c r="VTG39" s="3"/>
      <c r="VTH39" s="3"/>
      <c r="VTI39" s="3"/>
      <c r="VTJ39" s="3"/>
      <c r="VTK39" s="3"/>
      <c r="VTL39" s="3"/>
      <c r="VTM39" s="3"/>
      <c r="VTN39" s="3"/>
      <c r="VTO39" s="3"/>
      <c r="VTP39" s="3"/>
      <c r="VTQ39" s="3"/>
      <c r="VTR39" s="3"/>
      <c r="VTS39" s="3"/>
      <c r="VTT39" s="3"/>
      <c r="VTU39" s="3"/>
      <c r="VTV39" s="3"/>
      <c r="VTW39" s="3"/>
      <c r="VTX39" s="3"/>
      <c r="VTY39" s="3"/>
      <c r="VTZ39" s="3"/>
      <c r="VUA39" s="3"/>
      <c r="VUB39" s="3"/>
      <c r="VUC39" s="3"/>
      <c r="VUD39" s="3"/>
      <c r="VUE39" s="3"/>
      <c r="VUF39" s="3"/>
      <c r="VUG39" s="3"/>
      <c r="VUH39" s="3"/>
      <c r="VUI39" s="3"/>
      <c r="VUJ39" s="3"/>
      <c r="VUK39" s="3"/>
      <c r="VUL39" s="3"/>
      <c r="VUM39" s="3"/>
      <c r="VUN39" s="3"/>
      <c r="VUO39" s="3"/>
      <c r="VUP39" s="3"/>
      <c r="VUQ39" s="3"/>
      <c r="VUR39" s="3"/>
      <c r="VUS39" s="3"/>
      <c r="VUT39" s="3"/>
      <c r="VUU39" s="3"/>
      <c r="VUV39" s="3"/>
      <c r="VUW39" s="3"/>
      <c r="VUX39" s="3"/>
      <c r="VUY39" s="3"/>
      <c r="VUZ39" s="3"/>
      <c r="VVA39" s="3"/>
      <c r="VVB39" s="3"/>
      <c r="VVC39" s="3"/>
      <c r="VVD39" s="3"/>
      <c r="VVE39" s="3"/>
      <c r="VVF39" s="3"/>
      <c r="VVG39" s="3"/>
      <c r="VVH39" s="3"/>
      <c r="VVI39" s="3"/>
      <c r="VVJ39" s="3"/>
      <c r="VVK39" s="3"/>
      <c r="VVL39" s="3"/>
      <c r="VVM39" s="3"/>
      <c r="VVN39" s="3"/>
      <c r="VVO39" s="3"/>
      <c r="VVP39" s="3"/>
      <c r="VVQ39" s="3"/>
      <c r="VVR39" s="3"/>
      <c r="VVS39" s="3"/>
      <c r="VVT39" s="3"/>
      <c r="VVU39" s="3"/>
      <c r="VVV39" s="3"/>
      <c r="VVW39" s="3"/>
      <c r="VVX39" s="3"/>
      <c r="VVY39" s="3"/>
      <c r="VVZ39" s="3"/>
      <c r="VWA39" s="3"/>
      <c r="VWB39" s="3"/>
      <c r="VWC39" s="3"/>
      <c r="VWD39" s="3"/>
      <c r="VWE39" s="3"/>
      <c r="VWF39" s="3"/>
      <c r="VWG39" s="3"/>
      <c r="VWH39" s="3"/>
      <c r="VWI39" s="3"/>
      <c r="VWJ39" s="3"/>
      <c r="VWK39" s="3"/>
      <c r="VWL39" s="3"/>
      <c r="VWM39" s="3"/>
      <c r="VWN39" s="3"/>
      <c r="VWO39" s="3"/>
      <c r="VWP39" s="3"/>
      <c r="VWQ39" s="3"/>
      <c r="VWR39" s="3"/>
      <c r="VWS39" s="3"/>
      <c r="VWT39" s="3"/>
      <c r="VWU39" s="3"/>
      <c r="VWV39" s="3"/>
      <c r="VWW39" s="3"/>
      <c r="VWX39" s="3"/>
      <c r="VWY39" s="3"/>
      <c r="VWZ39" s="3"/>
      <c r="VXA39" s="3"/>
      <c r="VXB39" s="3"/>
      <c r="VXC39" s="3"/>
      <c r="VXD39" s="3"/>
      <c r="VXE39" s="3"/>
      <c r="VXF39" s="3"/>
      <c r="VXG39" s="3"/>
      <c r="VXH39" s="3"/>
      <c r="VXI39" s="3"/>
      <c r="VXJ39" s="3"/>
      <c r="VXK39" s="3"/>
      <c r="VXL39" s="3"/>
      <c r="VXM39" s="3"/>
      <c r="VXN39" s="3"/>
      <c r="VXO39" s="3"/>
      <c r="VXP39" s="3"/>
      <c r="VXQ39" s="3"/>
      <c r="VXR39" s="3"/>
      <c r="VXS39" s="3"/>
      <c r="VXT39" s="3"/>
      <c r="VXU39" s="3"/>
      <c r="VXV39" s="3"/>
      <c r="VXW39" s="3"/>
      <c r="VXX39" s="3"/>
      <c r="VXY39" s="3"/>
      <c r="VXZ39" s="3"/>
      <c r="VYA39" s="3"/>
      <c r="VYB39" s="3"/>
      <c r="VYC39" s="3"/>
      <c r="VYD39" s="3"/>
      <c r="VYE39" s="3"/>
      <c r="VYF39" s="3"/>
      <c r="VYG39" s="3"/>
      <c r="VYH39" s="3"/>
      <c r="VYI39" s="3"/>
      <c r="VYJ39" s="3"/>
      <c r="VYK39" s="3"/>
      <c r="VYL39" s="3"/>
      <c r="VYM39" s="3"/>
      <c r="VYN39" s="3"/>
      <c r="VYO39" s="3"/>
      <c r="VYP39" s="3"/>
      <c r="VYQ39" s="3"/>
      <c r="VYR39" s="3"/>
      <c r="VYS39" s="3"/>
      <c r="VYT39" s="3"/>
      <c r="VYU39" s="3"/>
      <c r="VYV39" s="3"/>
      <c r="VYW39" s="3"/>
      <c r="VYX39" s="3"/>
      <c r="VYY39" s="3"/>
      <c r="VYZ39" s="3"/>
      <c r="VZA39" s="3"/>
      <c r="VZB39" s="3"/>
      <c r="VZC39" s="3"/>
      <c r="VZD39" s="3"/>
      <c r="VZE39" s="3"/>
      <c r="VZF39" s="3"/>
      <c r="VZG39" s="3"/>
      <c r="VZH39" s="3"/>
      <c r="VZI39" s="3"/>
      <c r="VZJ39" s="3"/>
      <c r="VZK39" s="3"/>
      <c r="VZL39" s="3"/>
      <c r="VZM39" s="3"/>
      <c r="VZN39" s="3"/>
      <c r="VZO39" s="3"/>
      <c r="VZP39" s="3"/>
      <c r="VZQ39" s="3"/>
      <c r="VZR39" s="3"/>
      <c r="VZS39" s="3"/>
      <c r="VZT39" s="3"/>
      <c r="VZU39" s="3"/>
      <c r="VZV39" s="3"/>
      <c r="VZW39" s="3"/>
      <c r="VZX39" s="3"/>
      <c r="VZY39" s="3"/>
      <c r="VZZ39" s="3"/>
      <c r="WAA39" s="3"/>
      <c r="WAB39" s="3"/>
      <c r="WAC39" s="3"/>
      <c r="WAD39" s="3"/>
      <c r="WAE39" s="3"/>
      <c r="WAF39" s="3"/>
      <c r="WAG39" s="3"/>
      <c r="WAH39" s="3"/>
      <c r="WAI39" s="3"/>
      <c r="WAJ39" s="3"/>
      <c r="WAK39" s="3"/>
      <c r="WAL39" s="3"/>
      <c r="WAM39" s="3"/>
      <c r="WAN39" s="3"/>
      <c r="WAO39" s="3"/>
      <c r="WAP39" s="3"/>
      <c r="WAQ39" s="3"/>
      <c r="WAR39" s="3"/>
      <c r="WAS39" s="3"/>
      <c r="WAT39" s="3"/>
      <c r="WAU39" s="3"/>
      <c r="WAV39" s="3"/>
      <c r="WAW39" s="3"/>
      <c r="WAX39" s="3"/>
      <c r="WAY39" s="3"/>
      <c r="WAZ39" s="3"/>
      <c r="WBA39" s="3"/>
      <c r="WBB39" s="3"/>
      <c r="WBC39" s="3"/>
      <c r="WBD39" s="3"/>
      <c r="WBE39" s="3"/>
      <c r="WBF39" s="3"/>
      <c r="WBG39" s="3"/>
      <c r="WBH39" s="3"/>
      <c r="WBI39" s="3"/>
      <c r="WBJ39" s="3"/>
      <c r="WBK39" s="3"/>
      <c r="WBL39" s="3"/>
      <c r="WBM39" s="3"/>
      <c r="WBN39" s="3"/>
      <c r="WBO39" s="3"/>
      <c r="WBP39" s="3"/>
      <c r="WBQ39" s="3"/>
      <c r="WBR39" s="3"/>
      <c r="WBS39" s="3"/>
      <c r="WBT39" s="3"/>
      <c r="WBU39" s="3"/>
      <c r="WBV39" s="3"/>
      <c r="WBW39" s="3"/>
      <c r="WBX39" s="3"/>
      <c r="WBY39" s="3"/>
      <c r="WBZ39" s="3"/>
      <c r="WCA39" s="3"/>
      <c r="WCB39" s="3"/>
      <c r="WCC39" s="3"/>
      <c r="WCD39" s="3"/>
      <c r="WCE39" s="3"/>
      <c r="WCF39" s="3"/>
      <c r="WCG39" s="3"/>
      <c r="WCH39" s="3"/>
      <c r="WCI39" s="3"/>
      <c r="WCJ39" s="3"/>
      <c r="WCK39" s="3"/>
      <c r="WCL39" s="3"/>
      <c r="WCM39" s="3"/>
      <c r="WCN39" s="3"/>
      <c r="WCO39" s="3"/>
      <c r="WCP39" s="3"/>
      <c r="WCQ39" s="3"/>
      <c r="WCR39" s="3"/>
      <c r="WCS39" s="3"/>
      <c r="WCT39" s="3"/>
      <c r="WCU39" s="3"/>
      <c r="WCV39" s="3"/>
      <c r="WCW39" s="3"/>
      <c r="WCX39" s="3"/>
      <c r="WCY39" s="3"/>
      <c r="WCZ39" s="3"/>
      <c r="WDA39" s="3"/>
      <c r="WDB39" s="3"/>
      <c r="WDC39" s="3"/>
      <c r="WDD39" s="3"/>
      <c r="WDE39" s="3"/>
      <c r="WDF39" s="3"/>
      <c r="WDG39" s="3"/>
      <c r="WDH39" s="3"/>
      <c r="WDI39" s="3"/>
      <c r="WDJ39" s="3"/>
      <c r="WDK39" s="3"/>
      <c r="WDL39" s="3"/>
      <c r="WDM39" s="3"/>
      <c r="WDN39" s="3"/>
      <c r="WDO39" s="3"/>
      <c r="WDP39" s="3"/>
      <c r="WDQ39" s="3"/>
      <c r="WDR39" s="3"/>
      <c r="WDS39" s="3"/>
      <c r="WDT39" s="3"/>
      <c r="WDU39" s="3"/>
      <c r="WDV39" s="3"/>
      <c r="WDW39" s="3"/>
      <c r="WDX39" s="3"/>
      <c r="WDY39" s="3"/>
      <c r="WDZ39" s="3"/>
      <c r="WEA39" s="3"/>
      <c r="WEB39" s="3"/>
      <c r="WEC39" s="3"/>
      <c r="WED39" s="3"/>
      <c r="WEE39" s="3"/>
      <c r="WEF39" s="3"/>
      <c r="WEG39" s="3"/>
      <c r="WEH39" s="3"/>
      <c r="WEI39" s="3"/>
      <c r="WEJ39" s="3"/>
      <c r="WEK39" s="3"/>
      <c r="WEL39" s="3"/>
      <c r="WEM39" s="3"/>
      <c r="WEN39" s="3"/>
      <c r="WEO39" s="3"/>
      <c r="WEP39" s="3"/>
      <c r="WEQ39" s="3"/>
      <c r="WER39" s="3"/>
      <c r="WES39" s="3"/>
      <c r="WET39" s="3"/>
      <c r="WEU39" s="3"/>
      <c r="WEV39" s="3"/>
      <c r="WEW39" s="3"/>
      <c r="WEX39" s="3"/>
      <c r="WEY39" s="3"/>
      <c r="WEZ39" s="3"/>
      <c r="WFA39" s="3"/>
      <c r="WFB39" s="3"/>
      <c r="WFC39" s="3"/>
      <c r="WFD39" s="3"/>
      <c r="WFE39" s="3"/>
      <c r="WFF39" s="3"/>
      <c r="WFG39" s="3"/>
      <c r="WFH39" s="3"/>
      <c r="WFI39" s="3"/>
      <c r="WFJ39" s="3"/>
      <c r="WFK39" s="3"/>
      <c r="WFL39" s="3"/>
      <c r="WFM39" s="3"/>
      <c r="WFN39" s="3"/>
      <c r="WFO39" s="3"/>
      <c r="WFP39" s="3"/>
      <c r="WFQ39" s="3"/>
      <c r="WFR39" s="3"/>
      <c r="WFS39" s="3"/>
      <c r="WFT39" s="3"/>
      <c r="WFU39" s="3"/>
      <c r="WFV39" s="3"/>
      <c r="WFW39" s="3"/>
      <c r="WFX39" s="3"/>
      <c r="WFY39" s="3"/>
      <c r="WFZ39" s="3"/>
      <c r="WGA39" s="3"/>
      <c r="WGB39" s="3"/>
      <c r="WGC39" s="3"/>
      <c r="WGD39" s="3"/>
      <c r="WGE39" s="3"/>
      <c r="WGF39" s="3"/>
      <c r="WGG39" s="3"/>
      <c r="WGH39" s="3"/>
      <c r="WGI39" s="3"/>
      <c r="WGJ39" s="3"/>
      <c r="WGK39" s="3"/>
      <c r="WGL39" s="3"/>
      <c r="WGM39" s="3"/>
      <c r="WGN39" s="3"/>
      <c r="WGO39" s="3"/>
      <c r="WGP39" s="3"/>
      <c r="WGQ39" s="3"/>
      <c r="WGR39" s="3"/>
      <c r="WGS39" s="3"/>
      <c r="WGT39" s="3"/>
      <c r="WGU39" s="3"/>
      <c r="WGV39" s="3"/>
      <c r="WGW39" s="3"/>
      <c r="WGX39" s="3"/>
      <c r="WGY39" s="3"/>
      <c r="WGZ39" s="3"/>
      <c r="WHA39" s="3"/>
      <c r="WHB39" s="3"/>
      <c r="WHC39" s="3"/>
      <c r="WHD39" s="3"/>
      <c r="WHE39" s="3"/>
      <c r="WHF39" s="3"/>
      <c r="WHG39" s="3"/>
      <c r="WHH39" s="3"/>
      <c r="WHI39" s="3"/>
      <c r="WHJ39" s="3"/>
      <c r="WHK39" s="3"/>
      <c r="WHL39" s="3"/>
      <c r="WHM39" s="3"/>
      <c r="WHN39" s="3"/>
      <c r="WHO39" s="3"/>
      <c r="WHP39" s="3"/>
      <c r="WHQ39" s="3"/>
      <c r="WHR39" s="3"/>
      <c r="WHS39" s="3"/>
      <c r="WHT39" s="3"/>
      <c r="WHU39" s="3"/>
      <c r="WHV39" s="3"/>
      <c r="WHW39" s="3"/>
      <c r="WHX39" s="3"/>
      <c r="WHY39" s="3"/>
      <c r="WHZ39" s="3"/>
      <c r="WIA39" s="3"/>
      <c r="WIB39" s="3"/>
      <c r="WIC39" s="3"/>
      <c r="WID39" s="3"/>
      <c r="WIE39" s="3"/>
      <c r="WIF39" s="3"/>
      <c r="WIG39" s="3"/>
      <c r="WIH39" s="3"/>
      <c r="WII39" s="3"/>
      <c r="WIJ39" s="3"/>
      <c r="WIK39" s="3"/>
      <c r="WIL39" s="3"/>
      <c r="WIM39" s="3"/>
      <c r="WIN39" s="3"/>
      <c r="WIO39" s="3"/>
      <c r="WIP39" s="3"/>
      <c r="WIQ39" s="3"/>
      <c r="WIR39" s="3"/>
      <c r="WIS39" s="3"/>
      <c r="WIT39" s="3"/>
      <c r="WIU39" s="3"/>
      <c r="WIV39" s="3"/>
      <c r="WIW39" s="3"/>
      <c r="WIX39" s="3"/>
      <c r="WIY39" s="3"/>
      <c r="WIZ39" s="3"/>
      <c r="WJA39" s="3"/>
      <c r="WJB39" s="3"/>
      <c r="WJC39" s="3"/>
      <c r="WJD39" s="3"/>
      <c r="WJE39" s="3"/>
      <c r="WJF39" s="3"/>
      <c r="WJG39" s="3"/>
      <c r="WJH39" s="3"/>
      <c r="WJI39" s="3"/>
      <c r="WJJ39" s="3"/>
      <c r="WJK39" s="3"/>
      <c r="WJL39" s="3"/>
      <c r="WJM39" s="3"/>
      <c r="WJN39" s="3"/>
      <c r="WJO39" s="3"/>
      <c r="WJP39" s="3"/>
      <c r="WJQ39" s="3"/>
      <c r="WJR39" s="3"/>
      <c r="WJS39" s="3"/>
      <c r="WJT39" s="3"/>
      <c r="WJU39" s="3"/>
      <c r="WJV39" s="3"/>
      <c r="WJW39" s="3"/>
      <c r="WJX39" s="3"/>
      <c r="WJY39" s="3"/>
      <c r="WJZ39" s="3"/>
      <c r="WKA39" s="3"/>
      <c r="WKB39" s="3"/>
      <c r="WKC39" s="3"/>
      <c r="WKD39" s="3"/>
      <c r="WKE39" s="3"/>
      <c r="WKF39" s="3"/>
      <c r="WKG39" s="3"/>
      <c r="WKH39" s="3"/>
      <c r="WKI39" s="3"/>
      <c r="WKJ39" s="3"/>
      <c r="WKK39" s="3"/>
      <c r="WKL39" s="3"/>
      <c r="WKM39" s="3"/>
      <c r="WKN39" s="3"/>
      <c r="WKO39" s="3"/>
      <c r="WKP39" s="3"/>
      <c r="WKQ39" s="3"/>
      <c r="WKR39" s="3"/>
      <c r="WKS39" s="3"/>
      <c r="WKT39" s="3"/>
      <c r="WKU39" s="3"/>
      <c r="WKV39" s="3"/>
      <c r="WKW39" s="3"/>
      <c r="WKX39" s="3"/>
      <c r="WKY39" s="3"/>
      <c r="WKZ39" s="3"/>
      <c r="WLA39" s="3"/>
      <c r="WLB39" s="3"/>
      <c r="WLC39" s="3"/>
      <c r="WLD39" s="3"/>
      <c r="WLE39" s="3"/>
      <c r="WLF39" s="3"/>
      <c r="WLG39" s="3"/>
      <c r="WLH39" s="3"/>
      <c r="WLI39" s="3"/>
      <c r="WLJ39" s="3"/>
      <c r="WLK39" s="3"/>
      <c r="WLL39" s="3"/>
      <c r="WLM39" s="3"/>
      <c r="WLN39" s="3"/>
      <c r="WLO39" s="3"/>
      <c r="WLP39" s="3"/>
      <c r="WLQ39" s="3"/>
      <c r="WLR39" s="3"/>
      <c r="WLS39" s="3"/>
      <c r="WLT39" s="3"/>
      <c r="WLU39" s="3"/>
      <c r="WLV39" s="3"/>
      <c r="WLW39" s="3"/>
      <c r="WLX39" s="3"/>
      <c r="WLY39" s="3"/>
      <c r="WLZ39" s="3"/>
      <c r="WMA39" s="3"/>
      <c r="WMB39" s="3"/>
      <c r="WMC39" s="3"/>
      <c r="WMD39" s="3"/>
      <c r="WME39" s="3"/>
      <c r="WMF39" s="3"/>
      <c r="WMG39" s="3"/>
      <c r="WMH39" s="3"/>
      <c r="WMI39" s="3"/>
      <c r="WMJ39" s="3"/>
      <c r="WMK39" s="3"/>
      <c r="WML39" s="3"/>
      <c r="WMM39" s="3"/>
      <c r="WMN39" s="3"/>
      <c r="WMO39" s="3"/>
      <c r="WMP39" s="3"/>
      <c r="WMQ39" s="3"/>
      <c r="WMR39" s="3"/>
      <c r="WMS39" s="3"/>
      <c r="WMT39" s="3"/>
      <c r="WMU39" s="3"/>
      <c r="WMV39" s="3"/>
      <c r="WMW39" s="3"/>
      <c r="WMX39" s="3"/>
      <c r="WMY39" s="3"/>
      <c r="WMZ39" s="3"/>
      <c r="WNA39" s="3"/>
      <c r="WNB39" s="3"/>
      <c r="WNC39" s="3"/>
      <c r="WND39" s="3"/>
      <c r="WNE39" s="3"/>
      <c r="WNF39" s="3"/>
      <c r="WNG39" s="3"/>
      <c r="WNH39" s="3"/>
      <c r="WNI39" s="3"/>
      <c r="WNJ39" s="3"/>
      <c r="WNK39" s="3"/>
      <c r="WNL39" s="3"/>
      <c r="WNM39" s="3"/>
      <c r="WNN39" s="3"/>
      <c r="WNO39" s="3"/>
      <c r="WNP39" s="3"/>
      <c r="WNQ39" s="3"/>
      <c r="WNR39" s="3"/>
      <c r="WNS39" s="3"/>
      <c r="WNT39" s="3"/>
      <c r="WNU39" s="3"/>
      <c r="WNV39" s="3"/>
      <c r="WNW39" s="3"/>
      <c r="WNX39" s="3"/>
      <c r="WNY39" s="3"/>
      <c r="WNZ39" s="3"/>
      <c r="WOA39" s="3"/>
      <c r="WOB39" s="3"/>
      <c r="WOC39" s="3"/>
      <c r="WOD39" s="3"/>
      <c r="WOE39" s="3"/>
      <c r="WOF39" s="3"/>
      <c r="WOG39" s="3"/>
      <c r="WOH39" s="3"/>
      <c r="WOI39" s="3"/>
      <c r="WOJ39" s="3"/>
      <c r="WOK39" s="3"/>
      <c r="WOL39" s="3"/>
      <c r="WOM39" s="3"/>
      <c r="WON39" s="3"/>
      <c r="WOO39" s="3"/>
      <c r="WOP39" s="3"/>
      <c r="WOQ39" s="3"/>
      <c r="WOR39" s="3"/>
      <c r="WOS39" s="3"/>
      <c r="WOT39" s="3"/>
      <c r="WOU39" s="3"/>
      <c r="WOV39" s="3"/>
      <c r="WOW39" s="3"/>
      <c r="WOX39" s="3"/>
      <c r="WOY39" s="3"/>
      <c r="WOZ39" s="3"/>
      <c r="WPA39" s="3"/>
      <c r="WPB39" s="3"/>
      <c r="WPC39" s="3"/>
      <c r="WPD39" s="3"/>
      <c r="WPE39" s="3"/>
      <c r="WPF39" s="3"/>
      <c r="WPG39" s="3"/>
      <c r="WPH39" s="3"/>
      <c r="WPI39" s="3"/>
      <c r="WPJ39" s="3"/>
      <c r="WPK39" s="3"/>
      <c r="WPL39" s="3"/>
      <c r="WPM39" s="3"/>
      <c r="WPN39" s="3"/>
      <c r="WPO39" s="3"/>
      <c r="WPP39" s="3"/>
      <c r="WPQ39" s="3"/>
      <c r="WPR39" s="3"/>
      <c r="WPS39" s="3"/>
      <c r="WPT39" s="3"/>
      <c r="WPU39" s="3"/>
      <c r="WPV39" s="3"/>
      <c r="WPW39" s="3"/>
      <c r="WPX39" s="3"/>
      <c r="WPY39" s="3"/>
      <c r="WPZ39" s="3"/>
      <c r="WQA39" s="3"/>
      <c r="WQB39" s="3"/>
      <c r="WQC39" s="3"/>
      <c r="WQD39" s="3"/>
      <c r="WQE39" s="3"/>
      <c r="WQF39" s="3"/>
      <c r="WQG39" s="3"/>
      <c r="WQH39" s="3"/>
      <c r="WQI39" s="3"/>
      <c r="WQJ39" s="3"/>
      <c r="WQK39" s="3"/>
      <c r="WQL39" s="3"/>
      <c r="WQM39" s="3"/>
      <c r="WQN39" s="3"/>
      <c r="WQO39" s="3"/>
      <c r="WQP39" s="3"/>
      <c r="WQQ39" s="3"/>
      <c r="WQR39" s="3"/>
      <c r="WQS39" s="3"/>
      <c r="WQT39" s="3"/>
      <c r="WQU39" s="3"/>
      <c r="WQV39" s="3"/>
      <c r="WQW39" s="3"/>
      <c r="WQX39" s="3"/>
      <c r="WQY39" s="3"/>
      <c r="WQZ39" s="3"/>
      <c r="WRA39" s="3"/>
      <c r="WRB39" s="3"/>
      <c r="WRC39" s="3"/>
      <c r="WRD39" s="3"/>
      <c r="WRE39" s="3"/>
      <c r="WRF39" s="3"/>
      <c r="WRG39" s="3"/>
      <c r="WRH39" s="3"/>
      <c r="WRI39" s="3"/>
      <c r="WRJ39" s="3"/>
      <c r="WRK39" s="3"/>
      <c r="WRL39" s="3"/>
      <c r="WRM39" s="3"/>
      <c r="WRN39" s="3"/>
      <c r="WRO39" s="3"/>
      <c r="WRP39" s="3"/>
      <c r="WRQ39" s="3"/>
      <c r="WRR39" s="3"/>
      <c r="WRS39" s="3"/>
      <c r="WRT39" s="3"/>
      <c r="WRU39" s="3"/>
      <c r="WRV39" s="3"/>
      <c r="WRW39" s="3"/>
      <c r="WRX39" s="3"/>
      <c r="WRY39" s="3"/>
      <c r="WRZ39" s="3"/>
      <c r="WSA39" s="3"/>
      <c r="WSB39" s="3"/>
      <c r="WSC39" s="3"/>
      <c r="WSD39" s="3"/>
      <c r="WSE39" s="3"/>
      <c r="WSF39" s="3"/>
      <c r="WSG39" s="3"/>
      <c r="WSH39" s="3"/>
      <c r="WSI39" s="3"/>
      <c r="WSJ39" s="3"/>
      <c r="WSK39" s="3"/>
      <c r="WSL39" s="3"/>
      <c r="WSM39" s="3"/>
      <c r="WSN39" s="3"/>
      <c r="WSO39" s="3"/>
      <c r="WSP39" s="3"/>
      <c r="WSQ39" s="3"/>
      <c r="WSR39" s="3"/>
      <c r="WSS39" s="3"/>
      <c r="WST39" s="3"/>
      <c r="WSU39" s="3"/>
      <c r="WSV39" s="3"/>
      <c r="WSW39" s="3"/>
      <c r="WSX39" s="3"/>
      <c r="WSY39" s="3"/>
      <c r="WSZ39" s="3"/>
      <c r="WTA39" s="3"/>
      <c r="WTB39" s="3"/>
      <c r="WTC39" s="3"/>
      <c r="WTD39" s="3"/>
      <c r="WTE39" s="3"/>
      <c r="WTF39" s="3"/>
      <c r="WTG39" s="3"/>
      <c r="WTH39" s="3"/>
      <c r="WTI39" s="3"/>
      <c r="WTJ39" s="3"/>
      <c r="WTK39" s="3"/>
      <c r="WTL39" s="3"/>
      <c r="WTM39" s="3"/>
      <c r="WTN39" s="3"/>
      <c r="WTO39" s="3"/>
      <c r="WTP39" s="3"/>
      <c r="WTQ39" s="3"/>
      <c r="WTR39" s="3"/>
      <c r="WTS39" s="3"/>
      <c r="WTT39" s="3"/>
      <c r="WTU39" s="3"/>
      <c r="WTV39" s="3"/>
      <c r="WTW39" s="3"/>
      <c r="WTX39" s="3"/>
      <c r="WTY39" s="3"/>
      <c r="WTZ39" s="3"/>
      <c r="WUA39" s="3"/>
      <c r="WUB39" s="3"/>
      <c r="WUC39" s="3"/>
      <c r="WUD39" s="3"/>
      <c r="WUE39" s="3"/>
      <c r="WUF39" s="3"/>
      <c r="WUG39" s="3"/>
      <c r="WUH39" s="3"/>
      <c r="WUI39" s="3"/>
      <c r="WUJ39" s="3"/>
      <c r="WUK39" s="3"/>
      <c r="WUL39" s="3"/>
      <c r="WUM39" s="3"/>
      <c r="WUN39" s="3"/>
      <c r="WUO39" s="3"/>
      <c r="WUP39" s="3"/>
      <c r="WUQ39" s="3"/>
      <c r="WUR39" s="3"/>
      <c r="WUS39" s="3"/>
      <c r="WUT39" s="3"/>
      <c r="WUU39" s="3"/>
      <c r="WUV39" s="3"/>
      <c r="WUW39" s="3"/>
      <c r="WUX39" s="3"/>
      <c r="WUY39" s="3"/>
      <c r="WUZ39" s="3"/>
      <c r="WVA39" s="3"/>
      <c r="WVB39" s="3"/>
      <c r="WVC39" s="3"/>
      <c r="WVD39" s="3"/>
      <c r="WVE39" s="3"/>
      <c r="WVF39" s="3"/>
      <c r="WVG39" s="3"/>
      <c r="WVH39" s="3"/>
      <c r="WVI39" s="3"/>
      <c r="WVJ39" s="3"/>
      <c r="WVK39" s="3"/>
      <c r="WVL39" s="3"/>
      <c r="WVM39" s="3"/>
      <c r="WVN39" s="3"/>
      <c r="WVO39" s="3"/>
      <c r="WVP39" s="3"/>
      <c r="WVQ39" s="3"/>
      <c r="WVR39" s="3"/>
      <c r="WVS39" s="3"/>
      <c r="WVT39" s="3"/>
      <c r="WVU39" s="3"/>
      <c r="WVV39" s="3"/>
      <c r="WVW39" s="3"/>
      <c r="WVX39" s="3"/>
      <c r="WVY39" s="3"/>
      <c r="WVZ39" s="3"/>
      <c r="WWA39" s="3"/>
      <c r="WWB39" s="3"/>
      <c r="WWC39" s="3"/>
      <c r="WWD39" s="3"/>
      <c r="WWE39" s="3"/>
      <c r="WWF39" s="3"/>
      <c r="WWG39" s="3"/>
      <c r="WWH39" s="3"/>
      <c r="WWI39" s="3"/>
      <c r="WWJ39" s="3"/>
      <c r="WWK39" s="3"/>
      <c r="WWL39" s="3"/>
      <c r="WWM39" s="3"/>
      <c r="WWN39" s="3"/>
      <c r="WWO39" s="3"/>
      <c r="WWP39" s="3"/>
      <c r="WWQ39" s="3"/>
      <c r="WWR39" s="3"/>
      <c r="WWS39" s="3"/>
      <c r="WWT39" s="3"/>
      <c r="WWU39" s="3"/>
      <c r="WWV39" s="3"/>
      <c r="WWW39" s="3"/>
      <c r="WWX39" s="3"/>
      <c r="WWY39" s="3"/>
      <c r="WWZ39" s="3"/>
      <c r="WXA39" s="3"/>
      <c r="WXB39" s="3"/>
      <c r="WXC39" s="3"/>
      <c r="WXD39" s="3"/>
      <c r="WXE39" s="3"/>
      <c r="WXF39" s="3"/>
      <c r="WXG39" s="3"/>
      <c r="WXH39" s="3"/>
      <c r="WXI39" s="3"/>
      <c r="WXJ39" s="3"/>
      <c r="WXK39" s="3"/>
      <c r="WXL39" s="3"/>
      <c r="WXM39" s="3"/>
      <c r="WXN39" s="3"/>
      <c r="WXO39" s="3"/>
      <c r="WXP39" s="3"/>
      <c r="WXQ39" s="3"/>
      <c r="WXR39" s="3"/>
      <c r="WXS39" s="3"/>
      <c r="WXT39" s="3"/>
      <c r="WXU39" s="3"/>
      <c r="WXV39" s="3"/>
      <c r="WXW39" s="3"/>
      <c r="WXX39" s="3"/>
      <c r="WXY39" s="3"/>
      <c r="WXZ39" s="3"/>
      <c r="WYA39" s="3"/>
      <c r="WYB39" s="3"/>
      <c r="WYC39" s="3"/>
      <c r="WYD39" s="3"/>
      <c r="WYE39" s="3"/>
      <c r="WYF39" s="3"/>
      <c r="WYG39" s="3"/>
      <c r="WYH39" s="3"/>
      <c r="WYI39" s="3"/>
      <c r="WYJ39" s="3"/>
      <c r="WYK39" s="3"/>
      <c r="WYL39" s="3"/>
      <c r="WYM39" s="3"/>
      <c r="WYN39" s="3"/>
      <c r="WYO39" s="3"/>
      <c r="WYP39" s="3"/>
      <c r="WYQ39" s="3"/>
      <c r="WYR39" s="3"/>
      <c r="WYS39" s="3"/>
      <c r="WYT39" s="3"/>
      <c r="WYU39" s="3"/>
      <c r="WYV39" s="3"/>
      <c r="WYW39" s="3"/>
      <c r="WYX39" s="3"/>
      <c r="WYY39" s="3"/>
      <c r="WYZ39" s="3"/>
      <c r="WZA39" s="3"/>
      <c r="WZB39" s="3"/>
      <c r="WZC39" s="3"/>
      <c r="WZD39" s="3"/>
      <c r="WZE39" s="3"/>
      <c r="WZF39" s="3"/>
      <c r="WZG39" s="3"/>
      <c r="WZH39" s="3"/>
      <c r="WZI39" s="3"/>
      <c r="WZJ39" s="3"/>
      <c r="WZK39" s="3"/>
      <c r="WZL39" s="3"/>
      <c r="WZM39" s="3"/>
      <c r="WZN39" s="3"/>
      <c r="WZO39" s="3"/>
      <c r="WZP39" s="3"/>
      <c r="WZQ39" s="3"/>
      <c r="WZR39" s="3"/>
      <c r="WZS39" s="3"/>
      <c r="WZT39" s="3"/>
      <c r="WZU39" s="3"/>
      <c r="WZV39" s="3"/>
      <c r="WZW39" s="3"/>
      <c r="WZX39" s="3"/>
      <c r="WZY39" s="3"/>
      <c r="WZZ39" s="3"/>
      <c r="XAA39" s="3"/>
      <c r="XAB39" s="3"/>
      <c r="XAC39" s="3"/>
      <c r="XAD39" s="3"/>
      <c r="XAE39" s="3"/>
      <c r="XAF39" s="3"/>
      <c r="XAG39" s="3"/>
      <c r="XAH39" s="3"/>
      <c r="XAI39" s="3"/>
      <c r="XAJ39" s="3"/>
      <c r="XAK39" s="3"/>
      <c r="XAL39" s="3"/>
      <c r="XAM39" s="3"/>
      <c r="XAN39" s="3"/>
      <c r="XAO39" s="3"/>
      <c r="XAP39" s="3"/>
      <c r="XAQ39" s="3"/>
      <c r="XAR39" s="3"/>
      <c r="XAS39" s="3"/>
      <c r="XAT39" s="3"/>
      <c r="XAU39" s="3"/>
      <c r="XAV39" s="3"/>
      <c r="XAW39" s="3"/>
      <c r="XAX39" s="3"/>
      <c r="XAY39" s="3"/>
      <c r="XAZ39" s="3"/>
      <c r="XBA39" s="3"/>
      <c r="XBB39" s="3"/>
      <c r="XBC39" s="3"/>
      <c r="XBD39" s="3"/>
      <c r="XBE39" s="3"/>
      <c r="XBF39" s="3"/>
      <c r="XBG39" s="3"/>
      <c r="XBH39" s="3"/>
      <c r="XBI39" s="3"/>
      <c r="XBJ39" s="3"/>
      <c r="XBK39" s="3"/>
      <c r="XBL39" s="3"/>
      <c r="XBM39" s="3"/>
      <c r="XBN39" s="3"/>
      <c r="XBO39" s="3"/>
      <c r="XBP39" s="3"/>
      <c r="XBQ39" s="3"/>
      <c r="XBR39" s="3"/>
      <c r="XBS39" s="3"/>
      <c r="XBT39" s="3"/>
      <c r="XBU39" s="3"/>
      <c r="XBV39" s="3"/>
      <c r="XBW39" s="3"/>
      <c r="XBX39" s="3"/>
      <c r="XBY39" s="3"/>
      <c r="XBZ39" s="3"/>
      <c r="XCA39" s="3"/>
      <c r="XCB39" s="3"/>
      <c r="XCC39" s="3"/>
      <c r="XCD39" s="3"/>
      <c r="XCE39" s="3"/>
      <c r="XCF39" s="3"/>
      <c r="XCG39" s="3"/>
      <c r="XCH39" s="3"/>
      <c r="XCI39" s="3"/>
      <c r="XCJ39" s="3"/>
      <c r="XCK39" s="3"/>
      <c r="XCL39" s="3"/>
      <c r="XCM39" s="3"/>
      <c r="XCN39" s="3"/>
      <c r="XCO39" s="3"/>
      <c r="XCP39" s="3"/>
      <c r="XCQ39" s="3"/>
      <c r="XCR39" s="3"/>
      <c r="XCS39" s="3"/>
      <c r="XCT39" s="3"/>
      <c r="XCU39" s="3"/>
      <c r="XCV39" s="3"/>
      <c r="XCW39" s="3"/>
      <c r="XCX39" s="3"/>
      <c r="XCY39" s="3"/>
      <c r="XCZ39" s="3"/>
      <c r="XDA39" s="3"/>
      <c r="XDB39" s="3"/>
      <c r="XDC39" s="3"/>
      <c r="XDD39" s="3"/>
      <c r="XDE39" s="3"/>
      <c r="XDF39" s="3"/>
      <c r="XDG39" s="3"/>
      <c r="XDH39" s="3"/>
      <c r="XDI39" s="3"/>
      <c r="XDJ39" s="3"/>
      <c r="XDK39" s="3"/>
      <c r="XDL39" s="3"/>
      <c r="XDM39" s="3"/>
      <c r="XDN39" s="3"/>
      <c r="XDO39" s="3"/>
      <c r="XDP39" s="3"/>
      <c r="XDQ39" s="3"/>
      <c r="XDR39" s="3"/>
      <c r="XDS39" s="3"/>
      <c r="XDT39" s="3"/>
      <c r="XDU39" s="3"/>
      <c r="XDV39" s="3"/>
      <c r="XDW39" s="3"/>
      <c r="XDX39" s="3"/>
      <c r="XDY39" s="3"/>
      <c r="XDZ39" s="3"/>
      <c r="XEA39" s="3"/>
      <c r="XEB39" s="3"/>
      <c r="XEC39" s="3"/>
      <c r="XED39" s="3"/>
      <c r="XEE39" s="3"/>
      <c r="XEF39" s="3"/>
      <c r="XEG39" s="3"/>
      <c r="XEH39" s="3"/>
      <c r="XEI39" s="3"/>
      <c r="XEJ39" s="3"/>
      <c r="XEK39" s="3"/>
      <c r="XEL39" s="3"/>
      <c r="XEM39" s="3"/>
      <c r="XEN39" s="3"/>
      <c r="XEO39" s="3"/>
      <c r="XEP39" s="3"/>
      <c r="XEQ39" s="3"/>
      <c r="XER39" s="3"/>
      <c r="XES39" s="3"/>
      <c r="XET39" s="3"/>
      <c r="XEU39" s="3"/>
      <c r="XEV39" s="3"/>
      <c r="XEW39" s="3"/>
      <c r="XEX39" s="3"/>
      <c r="XEY39" s="3"/>
      <c r="XEZ39" s="3"/>
      <c r="XFA39" s="3"/>
      <c r="XFB39" s="3"/>
      <c r="XFC39" s="3"/>
      <c r="XFD39" s="3"/>
    </row>
    <row r="40" spans="1:16384" s="3" customFormat="1">
      <c r="A40" s="3">
        <f t="shared" si="13"/>
        <v>38</v>
      </c>
      <c r="B40" s="7" t="s">
        <v>31</v>
      </c>
      <c r="C40" s="3">
        <v>87</v>
      </c>
      <c r="D40" s="3" t="s">
        <v>788</v>
      </c>
      <c r="E40" s="114">
        <v>24</v>
      </c>
      <c r="F40" s="120">
        <v>0</v>
      </c>
      <c r="G40" s="120">
        <v>24</v>
      </c>
      <c r="H40" s="120">
        <v>0</v>
      </c>
      <c r="I40" s="120">
        <v>0</v>
      </c>
      <c r="J40" s="114" t="s">
        <v>775</v>
      </c>
      <c r="K40" s="114">
        <v>24</v>
      </c>
      <c r="L40" s="114">
        <v>1</v>
      </c>
      <c r="M40" s="114" t="s">
        <v>792</v>
      </c>
      <c r="N40" s="114">
        <v>0</v>
      </c>
      <c r="O40" s="114">
        <v>0</v>
      </c>
      <c r="P40" s="3">
        <v>8200</v>
      </c>
      <c r="Q40" s="3">
        <f t="shared" si="16"/>
        <v>8225</v>
      </c>
      <c r="R40" s="114">
        <v>10939</v>
      </c>
      <c r="S40" s="121">
        <v>23792</v>
      </c>
      <c r="T40" s="121">
        <v>241205</v>
      </c>
      <c r="U40" s="4">
        <f t="shared" si="1"/>
        <v>0.21939848249382943</v>
      </c>
      <c r="V40" s="4">
        <f t="shared" si="2"/>
        <v>0.21939848249382943</v>
      </c>
      <c r="W40" s="4">
        <f t="shared" si="11"/>
        <v>0</v>
      </c>
      <c r="X40" s="4">
        <f t="shared" si="3"/>
        <v>9.1416034372428928E-3</v>
      </c>
      <c r="Y40" s="4">
        <f t="shared" si="12"/>
        <v>0</v>
      </c>
      <c r="Z40" s="4">
        <f t="shared" si="4"/>
        <v>24.810311728677206</v>
      </c>
      <c r="AA40" s="4">
        <f t="shared" si="5"/>
        <v>74.961148185391721</v>
      </c>
      <c r="AB40" s="4">
        <f t="shared" si="6"/>
        <v>0.22854008593107233</v>
      </c>
      <c r="AC40" s="4">
        <f t="shared" si="7"/>
        <v>75.189688271322794</v>
      </c>
      <c r="AD40" s="4">
        <f t="shared" si="8"/>
        <v>100</v>
      </c>
      <c r="AE40" s="4">
        <f t="shared" si="9"/>
        <v>0</v>
      </c>
      <c r="AF40" s="4">
        <f t="shared" si="17"/>
        <v>45.977639542703429</v>
      </c>
    </row>
    <row r="41" spans="1:16384" s="3" customFormat="1">
      <c r="A41" s="3">
        <f t="shared" si="13"/>
        <v>39</v>
      </c>
      <c r="B41" s="3" t="s">
        <v>47</v>
      </c>
      <c r="C41" s="3">
        <v>89</v>
      </c>
      <c r="D41" s="3" t="s">
        <v>788</v>
      </c>
      <c r="E41" s="114">
        <f t="shared" ref="E41:E64" si="18">SUM(F41:I41)</f>
        <v>1037</v>
      </c>
      <c r="F41" s="114">
        <v>339</v>
      </c>
      <c r="G41" s="114">
        <v>171</v>
      </c>
      <c r="H41" s="114">
        <v>237</v>
      </c>
      <c r="I41" s="114">
        <v>290</v>
      </c>
      <c r="J41" s="114" t="s">
        <v>785</v>
      </c>
      <c r="K41" s="114">
        <f>F41+H41</f>
        <v>576</v>
      </c>
      <c r="L41" s="114">
        <v>10</v>
      </c>
      <c r="M41" s="114" t="s">
        <v>790</v>
      </c>
      <c r="N41" s="114">
        <v>0</v>
      </c>
      <c r="O41" s="114">
        <v>0</v>
      </c>
      <c r="P41" s="3">
        <v>195520</v>
      </c>
      <c r="Q41" s="3">
        <f t="shared" si="16"/>
        <v>196106</v>
      </c>
      <c r="R41" s="114">
        <v>240592</v>
      </c>
      <c r="S41" s="3">
        <v>314462</v>
      </c>
      <c r="T41" s="3">
        <v>417158</v>
      </c>
      <c r="U41" s="4">
        <f t="shared" si="1"/>
        <v>0.43102015029593671</v>
      </c>
      <c r="V41" s="4">
        <f t="shared" si="2"/>
        <v>0.23940945667353861</v>
      </c>
      <c r="W41" s="4">
        <f t="shared" si="11"/>
        <v>0</v>
      </c>
      <c r="X41" s="4">
        <f t="shared" si="3"/>
        <v>4.1564141783600453E-3</v>
      </c>
      <c r="Y41" s="4">
        <f t="shared" si="12"/>
        <v>0</v>
      </c>
      <c r="Z41" s="4">
        <f t="shared" si="4"/>
        <v>18.490224113852502</v>
      </c>
      <c r="AA41" s="4">
        <f t="shared" si="5"/>
        <v>81.266210015295599</v>
      </c>
      <c r="AB41" s="4">
        <f t="shared" si="6"/>
        <v>0.24356587085189865</v>
      </c>
      <c r="AC41" s="4">
        <f t="shared" si="7"/>
        <v>81.509775886147509</v>
      </c>
      <c r="AD41" s="4">
        <f t="shared" si="8"/>
        <v>55.544840887174544</v>
      </c>
      <c r="AE41" s="4">
        <f t="shared" si="9"/>
        <v>0</v>
      </c>
      <c r="AF41" s="4">
        <f t="shared" si="17"/>
        <v>76.509085358485279</v>
      </c>
    </row>
    <row r="42" spans="1:16384" s="92" customFormat="1">
      <c r="A42" s="3">
        <f t="shared" si="13"/>
        <v>40</v>
      </c>
      <c r="B42" s="1" t="s">
        <v>793</v>
      </c>
      <c r="C42" s="1">
        <v>37</v>
      </c>
      <c r="D42" s="1" t="s">
        <v>788</v>
      </c>
      <c r="E42" s="11">
        <f>SUM(F42:I42)</f>
        <v>173</v>
      </c>
      <c r="F42" s="11">
        <v>70</v>
      </c>
      <c r="G42" s="11">
        <v>80</v>
      </c>
      <c r="H42" s="11">
        <v>23</v>
      </c>
      <c r="I42" s="11">
        <v>0</v>
      </c>
      <c r="J42" s="12" t="s">
        <v>784</v>
      </c>
      <c r="K42" s="12">
        <v>173</v>
      </c>
      <c r="L42" s="12">
        <v>11</v>
      </c>
      <c r="M42" s="114" t="s">
        <v>790</v>
      </c>
      <c r="N42" s="12">
        <v>0</v>
      </c>
      <c r="O42" s="12">
        <v>0</v>
      </c>
      <c r="P42" s="1">
        <v>7456</v>
      </c>
      <c r="Q42" s="3">
        <f>K42+P42+L42</f>
        <v>7640</v>
      </c>
      <c r="R42" s="12">
        <v>8545</v>
      </c>
      <c r="S42" s="12">
        <v>26445</v>
      </c>
      <c r="T42" s="96">
        <v>140884</v>
      </c>
      <c r="U42" s="4">
        <f>E42*100/R42</f>
        <v>2.0245757753071971</v>
      </c>
      <c r="V42" s="4">
        <f>K42*100/R42</f>
        <v>2.0245757753071971</v>
      </c>
      <c r="W42" s="4">
        <f>N42*100/R42</f>
        <v>0</v>
      </c>
      <c r="X42" s="4">
        <f>L42*100/R42</f>
        <v>0.12873025160912815</v>
      </c>
      <c r="Y42" s="4">
        <f t="shared" si="12"/>
        <v>0</v>
      </c>
      <c r="Z42" s="4">
        <f>100-AA42-V42-X42</f>
        <v>10.590988882387366</v>
      </c>
      <c r="AA42" s="4">
        <f>P42*100/R42</f>
        <v>87.25570509069631</v>
      </c>
      <c r="AB42" s="4">
        <f>V42+X42</f>
        <v>2.1533060269163253</v>
      </c>
      <c r="AC42" s="4">
        <f>Q42*100/R42</f>
        <v>89.409011117612636</v>
      </c>
      <c r="AD42" s="4">
        <f>K42*100/E42</f>
        <v>100</v>
      </c>
      <c r="AE42" s="4">
        <f>N42*100/E42</f>
        <v>0</v>
      </c>
      <c r="AF42" s="4">
        <f>R42*100/S42</f>
        <v>32.312346379277749</v>
      </c>
    </row>
    <row r="43" spans="1:16384" customFormat="1">
      <c r="A43" s="3">
        <f t="shared" si="13"/>
        <v>41</v>
      </c>
      <c r="B43" s="12" t="s">
        <v>794</v>
      </c>
      <c r="C43" s="1">
        <v>66</v>
      </c>
      <c r="D43" s="1" t="s">
        <v>788</v>
      </c>
      <c r="E43" s="11">
        <v>1055</v>
      </c>
      <c r="F43" s="11">
        <v>260</v>
      </c>
      <c r="G43" s="11">
        <v>491</v>
      </c>
      <c r="H43" s="11">
        <v>244</v>
      </c>
      <c r="I43" s="11">
        <v>60</v>
      </c>
      <c r="J43" s="12" t="s">
        <v>777</v>
      </c>
      <c r="K43" s="12">
        <v>1055</v>
      </c>
      <c r="L43" s="12">
        <v>149</v>
      </c>
      <c r="M43" s="114" t="s">
        <v>790</v>
      </c>
      <c r="N43" s="12">
        <v>0</v>
      </c>
      <c r="O43" s="12">
        <v>0</v>
      </c>
      <c r="P43" s="1">
        <v>207796</v>
      </c>
      <c r="Q43" s="3">
        <f>K43+P43+L43</f>
        <v>209000</v>
      </c>
      <c r="R43" s="1">
        <v>230936</v>
      </c>
      <c r="S43" s="1">
        <v>281614</v>
      </c>
      <c r="T43" s="1">
        <v>679416</v>
      </c>
      <c r="U43" s="4">
        <f>E43*100/R43</f>
        <v>0.45683652613711156</v>
      </c>
      <c r="V43" s="4">
        <f>K43*100/R43</f>
        <v>0.45683652613711156</v>
      </c>
      <c r="W43" s="4">
        <f>N43*100/R43</f>
        <v>0</v>
      </c>
      <c r="X43" s="4">
        <f>L43*100/R43</f>
        <v>6.4520040184293484E-2</v>
      </c>
      <c r="Y43" s="4">
        <f t="shared" si="12"/>
        <v>0</v>
      </c>
      <c r="Z43" s="4">
        <f>100-AA43-V43-X43</f>
        <v>9.4987355804205542</v>
      </c>
      <c r="AA43" s="4">
        <f>P43*100/R43</f>
        <v>89.979907853258041</v>
      </c>
      <c r="AB43" s="4">
        <f>V43+X43</f>
        <v>0.52135656632140503</v>
      </c>
      <c r="AC43" s="4">
        <f>Q43*100/R43</f>
        <v>90.501264419579456</v>
      </c>
      <c r="AD43" s="4">
        <f>K43*100/E43</f>
        <v>100</v>
      </c>
      <c r="AE43" s="4">
        <f>N43*100/E43</f>
        <v>0</v>
      </c>
      <c r="AF43" s="4">
        <f>R43*100/S43</f>
        <v>82.0044458017002</v>
      </c>
      <c r="AG43" s="123"/>
    </row>
    <row r="44" spans="1:16384" customFormat="1" ht="15" customHeight="1">
      <c r="A44" s="3">
        <f t="shared" si="13"/>
        <v>42</v>
      </c>
      <c r="B44" s="12" t="s">
        <v>795</v>
      </c>
      <c r="C44" s="1">
        <v>46</v>
      </c>
      <c r="D44" s="1" t="s">
        <v>788</v>
      </c>
      <c r="E44" s="11">
        <v>10</v>
      </c>
      <c r="F44" s="11">
        <v>0</v>
      </c>
      <c r="G44" s="11">
        <v>0</v>
      </c>
      <c r="H44" s="11">
        <v>10</v>
      </c>
      <c r="I44" s="11">
        <v>0</v>
      </c>
      <c r="J44" s="12" t="s">
        <v>779</v>
      </c>
      <c r="K44" s="12">
        <v>10</v>
      </c>
      <c r="L44" s="12">
        <v>111</v>
      </c>
      <c r="M44" s="114" t="s">
        <v>790</v>
      </c>
      <c r="N44" s="12">
        <v>0</v>
      </c>
      <c r="O44" s="12">
        <v>0</v>
      </c>
      <c r="P44" s="1">
        <v>247984</v>
      </c>
      <c r="Q44" s="3">
        <f>K44+P44+L44</f>
        <v>248105</v>
      </c>
      <c r="R44" s="1">
        <v>284802</v>
      </c>
      <c r="S44" s="1">
        <v>339679</v>
      </c>
      <c r="T44" s="1">
        <v>571048</v>
      </c>
      <c r="U44" s="4">
        <f>E44*100/R44</f>
        <v>3.5112112976734716E-3</v>
      </c>
      <c r="V44" s="4">
        <f>K44*100/R44</f>
        <v>3.5112112976734716E-3</v>
      </c>
      <c r="W44" s="4">
        <f>N44*100/R44</f>
        <v>0</v>
      </c>
      <c r="X44" s="4">
        <f>L44*100/R44</f>
        <v>3.897444540417553E-2</v>
      </c>
      <c r="Y44" s="4">
        <f t="shared" si="12"/>
        <v>0</v>
      </c>
      <c r="Z44" s="4">
        <f>100-AA44-V44-X44</f>
        <v>12.885092099072331</v>
      </c>
      <c r="AA44" s="4">
        <f>P44*100/R44</f>
        <v>87.07242224422582</v>
      </c>
      <c r="AB44" s="4">
        <f>V44+X44</f>
        <v>4.2485656701848999E-2</v>
      </c>
      <c r="AC44" s="4">
        <f>Q44*100/R44</f>
        <v>87.114907900927662</v>
      </c>
      <c r="AD44" s="4">
        <f>K44*100/E44</f>
        <v>100</v>
      </c>
      <c r="AE44" s="4">
        <f>N44*100/E44</f>
        <v>0</v>
      </c>
      <c r="AF44" s="4">
        <f>R44*100/S44</f>
        <v>83.8444531454697</v>
      </c>
      <c r="AG44" s="123"/>
    </row>
    <row r="45" spans="1:16384" s="3" customFormat="1">
      <c r="A45" s="3">
        <f t="shared" si="13"/>
        <v>43</v>
      </c>
      <c r="B45" s="3" t="s">
        <v>19</v>
      </c>
      <c r="C45" s="3">
        <v>39</v>
      </c>
      <c r="D45" s="3" t="s">
        <v>5</v>
      </c>
      <c r="E45" s="114">
        <f t="shared" si="18"/>
        <v>75355</v>
      </c>
      <c r="F45" s="114">
        <v>73731</v>
      </c>
      <c r="G45" s="114">
        <v>22</v>
      </c>
      <c r="H45" s="114">
        <v>256</v>
      </c>
      <c r="I45" s="114">
        <v>1346</v>
      </c>
      <c r="J45" s="114" t="s">
        <v>783</v>
      </c>
      <c r="K45" s="114">
        <v>75077</v>
      </c>
      <c r="L45" s="114">
        <v>15058</v>
      </c>
      <c r="M45" s="114" t="s">
        <v>783</v>
      </c>
      <c r="N45" s="114">
        <v>73987</v>
      </c>
      <c r="O45" s="114">
        <v>294</v>
      </c>
      <c r="P45" s="3">
        <v>10924</v>
      </c>
      <c r="Q45" s="3">
        <f t="shared" si="16"/>
        <v>101059</v>
      </c>
      <c r="R45" s="114">
        <v>248702</v>
      </c>
      <c r="S45" s="3">
        <v>405254</v>
      </c>
      <c r="T45" s="3">
        <v>942376</v>
      </c>
      <c r="U45" s="4">
        <f t="shared" si="1"/>
        <v>30.299314038487829</v>
      </c>
      <c r="V45" s="4">
        <f t="shared" si="2"/>
        <v>30.187533674839766</v>
      </c>
      <c r="W45" s="4">
        <f t="shared" si="11"/>
        <v>29.749258148306005</v>
      </c>
      <c r="X45" s="4">
        <f t="shared" si="3"/>
        <v>6.054635668390282</v>
      </c>
      <c r="Y45" s="4">
        <f t="shared" si="12"/>
        <v>0.11821376587240955</v>
      </c>
      <c r="Z45" s="4">
        <f t="shared" si="4"/>
        <v>59.365425288095786</v>
      </c>
      <c r="AA45" s="4">
        <f t="shared" si="5"/>
        <v>4.3924053686741562</v>
      </c>
      <c r="AB45" s="4">
        <f t="shared" si="6"/>
        <v>36.242169343230046</v>
      </c>
      <c r="AC45" s="4">
        <f t="shared" si="7"/>
        <v>40.634574711904207</v>
      </c>
      <c r="AD45" s="4">
        <f t="shared" si="8"/>
        <v>99.631079556764647</v>
      </c>
      <c r="AE45" s="4">
        <f t="shared" si="9"/>
        <v>98.184592926813082</v>
      </c>
      <c r="AF45" s="4">
        <f t="shared" si="17"/>
        <v>61.369412763353353</v>
      </c>
    </row>
    <row r="46" spans="1:16384" s="3" customFormat="1">
      <c r="A46" s="3">
        <f t="shared" si="13"/>
        <v>44</v>
      </c>
      <c r="B46" s="3" t="s">
        <v>20</v>
      </c>
      <c r="C46" s="3">
        <v>52</v>
      </c>
      <c r="D46" s="3" t="s">
        <v>6</v>
      </c>
      <c r="E46" s="114">
        <f t="shared" si="18"/>
        <v>16588</v>
      </c>
      <c r="F46" s="114">
        <v>3614</v>
      </c>
      <c r="G46" s="114">
        <v>11731</v>
      </c>
      <c r="H46" s="114">
        <v>658</v>
      </c>
      <c r="I46" s="114">
        <v>585</v>
      </c>
      <c r="J46" s="114" t="s">
        <v>775</v>
      </c>
      <c r="K46" s="117">
        <f>G46+I46</f>
        <v>12316</v>
      </c>
      <c r="L46" s="117">
        <v>1039</v>
      </c>
      <c r="M46" s="114" t="s">
        <v>775</v>
      </c>
      <c r="N46" s="117">
        <f>G46+I46</f>
        <v>12316</v>
      </c>
      <c r="O46" s="114">
        <v>1039</v>
      </c>
      <c r="P46" s="3">
        <v>119923</v>
      </c>
      <c r="Q46" s="3">
        <f t="shared" si="16"/>
        <v>133278</v>
      </c>
      <c r="R46" s="114">
        <v>268576</v>
      </c>
      <c r="S46" s="3">
        <v>409246</v>
      </c>
      <c r="T46" s="3">
        <v>721267</v>
      </c>
      <c r="U46" s="4">
        <f t="shared" si="1"/>
        <v>6.1762778505897771</v>
      </c>
      <c r="V46" s="4">
        <f t="shared" si="2"/>
        <v>4.5856666269510304</v>
      </c>
      <c r="W46" s="4">
        <f t="shared" si="11"/>
        <v>4.5856666269510304</v>
      </c>
      <c r="X46" s="4">
        <f t="shared" si="3"/>
        <v>0.38685511735970451</v>
      </c>
      <c r="Y46" s="4">
        <f t="shared" si="12"/>
        <v>0.38685511735970451</v>
      </c>
      <c r="Z46" s="4">
        <f t="shared" si="4"/>
        <v>50.376057428809723</v>
      </c>
      <c r="AA46" s="4">
        <f t="shared" si="5"/>
        <v>44.651420826879544</v>
      </c>
      <c r="AB46" s="4">
        <f t="shared" si="6"/>
        <v>4.9725217443107352</v>
      </c>
      <c r="AC46" s="4">
        <f t="shared" si="7"/>
        <v>49.623942571190277</v>
      </c>
      <c r="AD46" s="4">
        <f t="shared" si="8"/>
        <v>74.246443211960454</v>
      </c>
      <c r="AE46" s="4">
        <f t="shared" si="9"/>
        <v>74.246443211960454</v>
      </c>
      <c r="AF46" s="4">
        <f t="shared" si="17"/>
        <v>65.627031174403655</v>
      </c>
    </row>
    <row r="47" spans="1:16384" s="3" customFormat="1">
      <c r="A47" s="3">
        <f t="shared" si="13"/>
        <v>45</v>
      </c>
      <c r="B47" s="3" t="s">
        <v>21</v>
      </c>
      <c r="C47" s="3">
        <v>63</v>
      </c>
      <c r="D47" s="3" t="s">
        <v>6</v>
      </c>
      <c r="E47" s="114">
        <f t="shared" si="18"/>
        <v>2312</v>
      </c>
      <c r="F47" s="114">
        <v>2093</v>
      </c>
      <c r="G47" s="114">
        <v>212</v>
      </c>
      <c r="H47" s="114">
        <v>7</v>
      </c>
      <c r="I47" s="114">
        <v>0</v>
      </c>
      <c r="J47" s="114" t="s">
        <v>796</v>
      </c>
      <c r="K47" s="117">
        <f>F47+G47</f>
        <v>2305</v>
      </c>
      <c r="L47" s="114">
        <v>687</v>
      </c>
      <c r="M47" s="114" t="s">
        <v>796</v>
      </c>
      <c r="N47" s="117">
        <f>F47+G47</f>
        <v>2305</v>
      </c>
      <c r="O47" s="114">
        <v>687</v>
      </c>
      <c r="P47" s="7">
        <v>519</v>
      </c>
      <c r="Q47" s="3">
        <f>K47+P47+L47</f>
        <v>3511</v>
      </c>
      <c r="R47" s="117">
        <v>5840</v>
      </c>
      <c r="S47" s="7">
        <v>11894</v>
      </c>
      <c r="T47" s="7">
        <v>49371</v>
      </c>
      <c r="U47" s="4">
        <f t="shared" si="1"/>
        <v>39.589041095890408</v>
      </c>
      <c r="V47" s="4">
        <f t="shared" si="2"/>
        <v>39.469178082191782</v>
      </c>
      <c r="W47" s="4">
        <f t="shared" si="11"/>
        <v>39.469178082191782</v>
      </c>
      <c r="X47" s="4">
        <f t="shared" si="3"/>
        <v>11.763698630136986</v>
      </c>
      <c r="Y47" s="4">
        <f t="shared" si="12"/>
        <v>11.763698630136986</v>
      </c>
      <c r="Z47" s="4">
        <f t="shared" si="4"/>
        <v>39.880136986301373</v>
      </c>
      <c r="AA47" s="4">
        <f t="shared" si="5"/>
        <v>8.8869863013698627</v>
      </c>
      <c r="AB47" s="4">
        <f t="shared" si="6"/>
        <v>51.232876712328768</v>
      </c>
      <c r="AC47" s="4">
        <f t="shared" si="7"/>
        <v>60.119863013698627</v>
      </c>
      <c r="AD47" s="4">
        <f t="shared" si="8"/>
        <v>99.697231833910038</v>
      </c>
      <c r="AE47" s="4">
        <f t="shared" si="9"/>
        <v>99.697231833910038</v>
      </c>
      <c r="AF47" s="4">
        <f t="shared" si="17"/>
        <v>49.100386749621656</v>
      </c>
    </row>
    <row r="48" spans="1:16384" s="3" customFormat="1">
      <c r="A48" s="3">
        <f t="shared" si="13"/>
        <v>46</v>
      </c>
      <c r="B48" s="3" t="s">
        <v>22</v>
      </c>
      <c r="C48" s="3">
        <v>70</v>
      </c>
      <c r="D48" s="3" t="s">
        <v>6</v>
      </c>
      <c r="E48" s="114">
        <f t="shared" si="18"/>
        <v>3632</v>
      </c>
      <c r="F48" s="114">
        <v>0</v>
      </c>
      <c r="G48" s="114">
        <v>0</v>
      </c>
      <c r="H48" s="11">
        <v>816</v>
      </c>
      <c r="I48" s="11">
        <v>2816</v>
      </c>
      <c r="J48" s="114" t="s">
        <v>782</v>
      </c>
      <c r="K48" s="117">
        <v>3632</v>
      </c>
      <c r="L48" s="114">
        <v>719</v>
      </c>
      <c r="M48" s="114" t="s">
        <v>782</v>
      </c>
      <c r="N48" s="114">
        <v>3632</v>
      </c>
      <c r="O48" s="114">
        <v>719</v>
      </c>
      <c r="P48" s="7">
        <v>2248</v>
      </c>
      <c r="Q48" s="3">
        <f t="shared" si="16"/>
        <v>6599</v>
      </c>
      <c r="R48" s="117">
        <v>11030</v>
      </c>
      <c r="S48" s="7">
        <v>42075</v>
      </c>
      <c r="T48" s="7">
        <v>581275</v>
      </c>
      <c r="U48" s="4">
        <f t="shared" si="1"/>
        <v>32.928377153218499</v>
      </c>
      <c r="V48" s="4">
        <f t="shared" si="2"/>
        <v>32.928377153218499</v>
      </c>
      <c r="W48" s="4">
        <f t="shared" si="11"/>
        <v>32.928377153218499</v>
      </c>
      <c r="X48" s="4">
        <f t="shared" si="3"/>
        <v>6.5185856754306437</v>
      </c>
      <c r="Y48" s="4">
        <f t="shared" si="12"/>
        <v>6.5185856754306437</v>
      </c>
      <c r="Z48" s="4">
        <f t="shared" si="4"/>
        <v>40.172257479601079</v>
      </c>
      <c r="AA48" s="4">
        <f t="shared" si="5"/>
        <v>20.380779691749773</v>
      </c>
      <c r="AB48" s="4">
        <f t="shared" si="6"/>
        <v>39.446962828649141</v>
      </c>
      <c r="AC48" s="4">
        <f t="shared" si="7"/>
        <v>59.827742520398914</v>
      </c>
      <c r="AD48" s="4">
        <f t="shared" si="8"/>
        <v>100</v>
      </c>
      <c r="AE48" s="4">
        <f t="shared" si="9"/>
        <v>100</v>
      </c>
      <c r="AF48" s="4">
        <f t="shared" si="17"/>
        <v>26.215092097445037</v>
      </c>
    </row>
    <row r="49" spans="1:33">
      <c r="A49" s="3">
        <f t="shared" si="13"/>
        <v>47</v>
      </c>
      <c r="B49" s="18" t="s">
        <v>797</v>
      </c>
      <c r="C49" s="18">
        <v>49</v>
      </c>
      <c r="D49" s="18" t="s">
        <v>5</v>
      </c>
      <c r="E49" s="114">
        <f>SUM(F49:I49)</f>
        <v>202414</v>
      </c>
      <c r="F49" s="114">
        <v>179900</v>
      </c>
      <c r="G49" s="114">
        <v>21237</v>
      </c>
      <c r="H49" s="114">
        <v>759</v>
      </c>
      <c r="I49" s="114">
        <v>518</v>
      </c>
      <c r="J49" s="1" t="s">
        <v>777</v>
      </c>
      <c r="K49" s="1">
        <v>201137</v>
      </c>
      <c r="L49" s="1">
        <v>1401</v>
      </c>
      <c r="M49" s="1" t="s">
        <v>777</v>
      </c>
      <c r="N49" s="3">
        <v>201137</v>
      </c>
      <c r="O49" s="3">
        <v>1401</v>
      </c>
      <c r="P49" s="3">
        <v>31635</v>
      </c>
      <c r="Q49" s="3">
        <f>K49+P49+L49</f>
        <v>234173</v>
      </c>
      <c r="R49" s="3">
        <v>570809</v>
      </c>
      <c r="S49" s="3">
        <v>943453</v>
      </c>
      <c r="T49" s="3">
        <v>1782805</v>
      </c>
      <c r="U49" s="124">
        <f t="shared" si="1"/>
        <v>35.460898479176045</v>
      </c>
      <c r="V49" s="125">
        <f t="shared" si="2"/>
        <v>35.237180913405361</v>
      </c>
      <c r="W49" s="125">
        <f t="shared" si="11"/>
        <v>35.237180913405361</v>
      </c>
      <c r="X49" s="125">
        <f t="shared" si="3"/>
        <v>0.24544111953385458</v>
      </c>
      <c r="Y49" s="4">
        <f t="shared" si="12"/>
        <v>0.24544111953385458</v>
      </c>
      <c r="Z49" s="125">
        <f t="shared" si="4"/>
        <v>58.975243908207474</v>
      </c>
      <c r="AA49" s="125">
        <f t="shared" si="5"/>
        <v>5.5421340588533115</v>
      </c>
      <c r="AB49" s="125">
        <f t="shared" si="6"/>
        <v>35.482622032939219</v>
      </c>
      <c r="AC49" s="125">
        <f t="shared" si="7"/>
        <v>41.024756091792526</v>
      </c>
      <c r="AD49" s="125">
        <f t="shared" si="8"/>
        <v>99.369114784550476</v>
      </c>
      <c r="AE49" s="125">
        <f t="shared" si="9"/>
        <v>99.369114784550476</v>
      </c>
      <c r="AF49" s="125">
        <f t="shared" si="17"/>
        <v>60.502112982840693</v>
      </c>
    </row>
    <row r="50" spans="1:33">
      <c r="A50" s="3">
        <f t="shared" si="13"/>
        <v>48</v>
      </c>
      <c r="B50" s="18" t="s">
        <v>798</v>
      </c>
      <c r="C50" s="18">
        <v>52</v>
      </c>
      <c r="D50" s="18" t="s">
        <v>5</v>
      </c>
      <c r="E50" s="114">
        <f>SUM(F50:I50)</f>
        <v>58330</v>
      </c>
      <c r="F50" s="114">
        <v>38007</v>
      </c>
      <c r="G50" s="114">
        <v>106</v>
      </c>
      <c r="H50" s="114">
        <v>103</v>
      </c>
      <c r="I50" s="114">
        <v>20114</v>
      </c>
      <c r="J50" s="1" t="s">
        <v>783</v>
      </c>
      <c r="K50" s="1">
        <v>58121</v>
      </c>
      <c r="L50" s="1">
        <v>71276</v>
      </c>
      <c r="M50" s="1" t="s">
        <v>783</v>
      </c>
      <c r="N50" s="3">
        <v>58121</v>
      </c>
      <c r="O50" s="3">
        <v>71276</v>
      </c>
      <c r="P50" s="3">
        <v>14437</v>
      </c>
      <c r="Q50" s="3">
        <f>K50+P50+L50</f>
        <v>143834</v>
      </c>
      <c r="R50" s="3">
        <v>265471</v>
      </c>
      <c r="S50" s="3">
        <v>784577</v>
      </c>
      <c r="T50" s="3">
        <v>1781027</v>
      </c>
      <c r="U50" s="124">
        <f t="shared" si="1"/>
        <v>21.97226815735052</v>
      </c>
      <c r="V50" s="125">
        <f t="shared" si="2"/>
        <v>21.893540160695519</v>
      </c>
      <c r="W50" s="125">
        <f t="shared" si="11"/>
        <v>21.893540160695519</v>
      </c>
      <c r="X50" s="125">
        <f t="shared" si="3"/>
        <v>26.848883682210111</v>
      </c>
      <c r="Y50" s="4">
        <f t="shared" si="12"/>
        <v>26.848883682210111</v>
      </c>
      <c r="Z50" s="125">
        <f t="shared" si="4"/>
        <v>45.819317364231864</v>
      </c>
      <c r="AA50" s="125">
        <f t="shared" si="5"/>
        <v>5.4382587928624968</v>
      </c>
      <c r="AB50" s="125">
        <f t="shared" si="6"/>
        <v>48.74242384290563</v>
      </c>
      <c r="AC50" s="125">
        <f t="shared" si="7"/>
        <v>54.180682635768129</v>
      </c>
      <c r="AD50" s="125">
        <f t="shared" si="8"/>
        <v>99.641693811074916</v>
      </c>
      <c r="AE50" s="125">
        <f t="shared" si="9"/>
        <v>99.641693811074916</v>
      </c>
      <c r="AF50" s="125">
        <f t="shared" si="17"/>
        <v>33.836194535399329</v>
      </c>
    </row>
    <row r="51" spans="1:33">
      <c r="A51" s="3">
        <f t="shared" si="13"/>
        <v>49</v>
      </c>
      <c r="B51" s="18" t="s">
        <v>799</v>
      </c>
      <c r="C51" s="1">
        <v>55</v>
      </c>
      <c r="D51" s="1" t="s">
        <v>5</v>
      </c>
      <c r="E51" s="114">
        <v>136917</v>
      </c>
      <c r="F51" s="114">
        <v>129041</v>
      </c>
      <c r="G51" s="114">
        <v>316</v>
      </c>
      <c r="H51" s="114">
        <v>7404</v>
      </c>
      <c r="I51" s="114">
        <v>156</v>
      </c>
      <c r="J51" s="1" t="s">
        <v>800</v>
      </c>
      <c r="K51" s="1">
        <v>136445</v>
      </c>
      <c r="L51" s="1">
        <v>16649</v>
      </c>
      <c r="M51" s="1" t="s">
        <v>800</v>
      </c>
      <c r="N51" s="3">
        <v>136445</v>
      </c>
      <c r="O51" s="3">
        <v>15791</v>
      </c>
      <c r="P51" s="3">
        <v>30594</v>
      </c>
      <c r="Q51" s="3">
        <v>183688</v>
      </c>
      <c r="R51" s="3">
        <v>298854</v>
      </c>
      <c r="S51" s="3">
        <v>679347</v>
      </c>
      <c r="T51" s="3">
        <v>1314492</v>
      </c>
      <c r="U51" s="124">
        <v>45.814009516352463</v>
      </c>
      <c r="V51" s="125">
        <v>45.656072865011012</v>
      </c>
      <c r="W51" s="125">
        <v>45.656072865011012</v>
      </c>
      <c r="X51" s="125">
        <v>5.5709476868303582</v>
      </c>
      <c r="Y51" s="4">
        <f t="shared" si="12"/>
        <v>5.2838509774003359</v>
      </c>
      <c r="Z51" s="125">
        <v>38.535873704216776</v>
      </c>
      <c r="AA51" s="125">
        <v>10.237105743941857</v>
      </c>
      <c r="AB51" s="125">
        <v>51.22702055184137</v>
      </c>
      <c r="AC51" s="125">
        <v>61.464126295783224</v>
      </c>
      <c r="AD51" s="125">
        <v>99.655265598866464</v>
      </c>
      <c r="AE51" s="125">
        <v>99.655265598866464</v>
      </c>
      <c r="AF51" s="125">
        <v>43.99136229349655</v>
      </c>
    </row>
    <row r="52" spans="1:33">
      <c r="A52" s="3">
        <f t="shared" si="13"/>
        <v>50</v>
      </c>
      <c r="B52" s="1" t="s">
        <v>801</v>
      </c>
      <c r="C52" s="1">
        <v>76</v>
      </c>
      <c r="D52" s="1" t="s">
        <v>6</v>
      </c>
      <c r="E52" s="1">
        <f>SUM(F52:I52)</f>
        <v>3009</v>
      </c>
      <c r="F52" s="1">
        <v>1</v>
      </c>
      <c r="G52" s="1">
        <v>2461</v>
      </c>
      <c r="H52" s="1">
        <v>542</v>
      </c>
      <c r="I52" s="1">
        <v>5</v>
      </c>
      <c r="J52" s="1" t="s">
        <v>775</v>
      </c>
      <c r="K52" s="1">
        <v>2466</v>
      </c>
      <c r="L52" s="1">
        <v>1748</v>
      </c>
      <c r="M52" s="1" t="s">
        <v>775</v>
      </c>
      <c r="N52" s="3">
        <v>2466</v>
      </c>
      <c r="O52" s="3">
        <v>1748</v>
      </c>
      <c r="P52" s="3">
        <v>4097</v>
      </c>
      <c r="Q52" s="3">
        <f>P52+K52+L52</f>
        <v>8311</v>
      </c>
      <c r="R52" s="3">
        <v>20502</v>
      </c>
      <c r="S52" s="3">
        <v>25328</v>
      </c>
      <c r="T52" s="3">
        <v>26663</v>
      </c>
      <c r="U52" s="124">
        <f>E52*100/R52</f>
        <v>14.676616915422885</v>
      </c>
      <c r="V52" s="125">
        <f>K52*100/R52</f>
        <v>12.028094820017559</v>
      </c>
      <c r="W52" s="125">
        <f>N52*100/R52</f>
        <v>12.028094820017559</v>
      </c>
      <c r="X52" s="125">
        <f t="shared" ref="X52:X53" si="19">L52*100/R52</f>
        <v>8.5259974636620814</v>
      </c>
      <c r="Y52" s="4">
        <f t="shared" si="12"/>
        <v>8.5259974636620814</v>
      </c>
      <c r="Z52" s="125">
        <f t="shared" ref="Z52:Z53" si="20">100-AA52-V52-X52</f>
        <v>59.462491464247393</v>
      </c>
      <c r="AA52" s="125">
        <f>P52*100/R52</f>
        <v>19.983416252072967</v>
      </c>
      <c r="AB52" s="125">
        <f>V52+X52</f>
        <v>20.55409228367964</v>
      </c>
      <c r="AC52" s="125">
        <f t="shared" ref="AC52:AC53" si="21">Q52*100/R52</f>
        <v>40.537508535752607</v>
      </c>
      <c r="AD52" s="125">
        <f t="shared" ref="AD52:AD53" si="22">K52*100/E52</f>
        <v>81.954137587238279</v>
      </c>
      <c r="AE52" s="125">
        <f t="shared" ref="AE52:AE53" si="23">N52*100/E52</f>
        <v>81.954137587238279</v>
      </c>
      <c r="AF52" s="125">
        <f t="shared" ref="AF52" si="24">R52*100/S52</f>
        <v>80.945988629185095</v>
      </c>
    </row>
    <row r="53" spans="1:33">
      <c r="A53" s="3">
        <f t="shared" si="13"/>
        <v>51</v>
      </c>
      <c r="B53" s="1" t="s">
        <v>802</v>
      </c>
      <c r="C53" s="1">
        <v>48</v>
      </c>
      <c r="D53" s="1" t="s">
        <v>6</v>
      </c>
      <c r="E53" s="1">
        <f>SUM(F53:I53)</f>
        <v>22</v>
      </c>
      <c r="F53" s="1">
        <v>0</v>
      </c>
      <c r="G53" s="1">
        <v>0</v>
      </c>
      <c r="H53" s="1">
        <v>22</v>
      </c>
      <c r="I53" s="1">
        <v>0</v>
      </c>
      <c r="J53" s="1" t="s">
        <v>791</v>
      </c>
      <c r="K53" s="1">
        <v>22</v>
      </c>
      <c r="L53" s="1">
        <v>19</v>
      </c>
      <c r="M53" s="1" t="s">
        <v>791</v>
      </c>
      <c r="N53" s="3">
        <v>22</v>
      </c>
      <c r="O53" s="3">
        <v>19</v>
      </c>
      <c r="P53" s="3">
        <v>1</v>
      </c>
      <c r="Q53" s="3">
        <f>P53+K53+L53</f>
        <v>42</v>
      </c>
      <c r="R53" s="3">
        <v>7469</v>
      </c>
      <c r="S53" s="3">
        <v>409390</v>
      </c>
      <c r="T53" s="3">
        <v>1486160</v>
      </c>
      <c r="U53" s="124">
        <f>E53*100/R53</f>
        <v>0.29455081001472755</v>
      </c>
      <c r="V53" s="125">
        <f>K53*100/R53</f>
        <v>0.29455081001472755</v>
      </c>
      <c r="W53" s="125">
        <f>N53*100/R53</f>
        <v>0.29455081001472755</v>
      </c>
      <c r="X53" s="125">
        <f t="shared" si="19"/>
        <v>0.2543847904672647</v>
      </c>
      <c r="Y53" s="4">
        <f t="shared" si="12"/>
        <v>0.2543847904672647</v>
      </c>
      <c r="Z53" s="125">
        <f t="shared" si="20"/>
        <v>99.437675726335513</v>
      </c>
      <c r="AA53" s="125">
        <f>P53*100/R53</f>
        <v>1.3388673182487616E-2</v>
      </c>
      <c r="AB53" s="125">
        <f>V53+X53</f>
        <v>0.5489356004819923</v>
      </c>
      <c r="AC53" s="125">
        <f t="shared" si="21"/>
        <v>0.5623242736644799</v>
      </c>
      <c r="AD53" s="125">
        <f t="shared" si="22"/>
        <v>100</v>
      </c>
      <c r="AE53" s="125">
        <f t="shared" si="23"/>
        <v>100</v>
      </c>
      <c r="AF53" s="125">
        <f>R53*100/S53</f>
        <v>1.8244217005789101</v>
      </c>
    </row>
    <row r="54" spans="1:33">
      <c r="A54" s="3">
        <f t="shared" si="13"/>
        <v>52</v>
      </c>
      <c r="B54" s="1" t="s">
        <v>803</v>
      </c>
      <c r="C54" s="1">
        <v>59</v>
      </c>
      <c r="D54" s="1" t="s">
        <v>5</v>
      </c>
      <c r="E54" s="1">
        <v>80781</v>
      </c>
      <c r="F54" s="1">
        <v>872</v>
      </c>
      <c r="G54" s="1">
        <v>686</v>
      </c>
      <c r="H54" s="1">
        <v>78120</v>
      </c>
      <c r="I54" s="1">
        <v>1103</v>
      </c>
      <c r="J54" s="1" t="s">
        <v>804</v>
      </c>
      <c r="K54" s="1">
        <v>78120</v>
      </c>
      <c r="L54" s="1">
        <v>136</v>
      </c>
      <c r="M54" s="1" t="s">
        <v>804</v>
      </c>
      <c r="N54" s="3">
        <v>78120</v>
      </c>
      <c r="O54" s="3">
        <v>0</v>
      </c>
      <c r="P54" s="3">
        <v>402099</v>
      </c>
      <c r="Q54" s="3">
        <v>480355</v>
      </c>
      <c r="R54" s="3">
        <v>739887</v>
      </c>
      <c r="S54" s="3">
        <v>1291131</v>
      </c>
      <c r="T54" s="3">
        <v>2288977</v>
      </c>
      <c r="U54" s="124">
        <v>10.918018562293971</v>
      </c>
      <c r="V54" s="125">
        <v>10.558369048246556</v>
      </c>
      <c r="W54" s="125">
        <v>10.558369048246556</v>
      </c>
      <c r="X54" s="125">
        <v>1.838118523504265E-2</v>
      </c>
      <c r="Y54" s="4">
        <f t="shared" si="12"/>
        <v>0</v>
      </c>
      <c r="Z54" s="125">
        <v>35.077248282508009</v>
      </c>
      <c r="AA54" s="125">
        <v>54.346001484010394</v>
      </c>
      <c r="AB54" s="125">
        <v>10.576750233481599</v>
      </c>
      <c r="AC54" s="125">
        <v>64.922751717491991</v>
      </c>
      <c r="AD54" s="125">
        <v>96.705908567608716</v>
      </c>
      <c r="AE54" s="125">
        <v>96.705908567608716</v>
      </c>
      <c r="AF54" s="125">
        <v>57.305339272312416</v>
      </c>
    </row>
    <row r="55" spans="1:33">
      <c r="A55" s="3">
        <f t="shared" si="13"/>
        <v>53</v>
      </c>
      <c r="B55" s="1" t="s">
        <v>805</v>
      </c>
      <c r="C55" s="1">
        <v>78</v>
      </c>
      <c r="D55" s="1" t="s">
        <v>5</v>
      </c>
      <c r="E55" s="1">
        <v>32343</v>
      </c>
      <c r="F55" s="1">
        <v>10</v>
      </c>
      <c r="G55" s="1">
        <v>32235</v>
      </c>
      <c r="H55" s="1">
        <v>0</v>
      </c>
      <c r="I55" s="1">
        <v>98</v>
      </c>
      <c r="J55" s="1" t="s">
        <v>806</v>
      </c>
      <c r="K55" s="1">
        <v>32235</v>
      </c>
      <c r="L55" s="1">
        <v>2984</v>
      </c>
      <c r="M55" s="1" t="s">
        <v>806</v>
      </c>
      <c r="N55" s="1">
        <v>32235</v>
      </c>
      <c r="O55" s="1">
        <v>2984</v>
      </c>
      <c r="P55" s="1">
        <v>18206</v>
      </c>
      <c r="Q55" s="1">
        <v>53425</v>
      </c>
      <c r="R55" s="8">
        <v>85700</v>
      </c>
      <c r="S55" s="1">
        <v>360458</v>
      </c>
      <c r="T55" s="1">
        <v>1819112</v>
      </c>
      <c r="U55" s="1">
        <v>37.739789964994166</v>
      </c>
      <c r="V55" s="1">
        <v>37.613768961493584</v>
      </c>
      <c r="W55" s="125">
        <v>37.613768961493584</v>
      </c>
      <c r="X55" s="125">
        <v>3.4819136522753791</v>
      </c>
      <c r="Y55" s="4">
        <f t="shared" si="12"/>
        <v>3.4819136522753791</v>
      </c>
      <c r="Z55" s="125">
        <v>37.660443407234531</v>
      </c>
      <c r="AA55" s="125">
        <v>21.243873978996501</v>
      </c>
      <c r="AB55" s="125">
        <v>41.095682613768965</v>
      </c>
      <c r="AC55" s="125">
        <v>62.339556592765462</v>
      </c>
      <c r="AD55" s="125">
        <v>99.666079213431033</v>
      </c>
      <c r="AE55" s="125">
        <v>99.666079213431033</v>
      </c>
      <c r="AF55" s="125">
        <v>23.77530808027565</v>
      </c>
    </row>
    <row r="56" spans="1:33" s="92" customFormat="1">
      <c r="A56" s="3">
        <f t="shared" si="13"/>
        <v>54</v>
      </c>
      <c r="B56" s="1" t="s">
        <v>807</v>
      </c>
      <c r="C56" s="1">
        <v>64</v>
      </c>
      <c r="D56" s="1" t="s">
        <v>6</v>
      </c>
      <c r="E56" s="12">
        <v>2286</v>
      </c>
      <c r="F56" s="12">
        <v>0</v>
      </c>
      <c r="G56" s="12">
        <v>2286</v>
      </c>
      <c r="H56" s="12">
        <v>0</v>
      </c>
      <c r="I56" s="12">
        <v>0</v>
      </c>
      <c r="J56" s="12" t="s">
        <v>784</v>
      </c>
      <c r="K56" s="12">
        <v>2286</v>
      </c>
      <c r="L56" s="12">
        <v>110</v>
      </c>
      <c r="M56" s="12" t="s">
        <v>784</v>
      </c>
      <c r="N56" s="12">
        <v>2286</v>
      </c>
      <c r="O56" s="12">
        <v>0</v>
      </c>
      <c r="P56" s="12">
        <v>29910</v>
      </c>
      <c r="Q56" s="3">
        <f>K56+P56+L56</f>
        <v>32306</v>
      </c>
      <c r="R56" s="12">
        <v>34282</v>
      </c>
      <c r="S56" s="12">
        <v>45537</v>
      </c>
      <c r="T56" s="12">
        <v>426657</v>
      </c>
      <c r="U56" s="4">
        <f>E56*100/R56</f>
        <v>6.6682223907589986</v>
      </c>
      <c r="V56" s="4">
        <f>K56*100/R56</f>
        <v>6.6682223907589986</v>
      </c>
      <c r="W56" s="124">
        <f>N56*100/R56</f>
        <v>6.6682223907589986</v>
      </c>
      <c r="X56" s="124">
        <f>L56*100/R56</f>
        <v>0.3208680940435214</v>
      </c>
      <c r="Y56" s="4">
        <f t="shared" si="12"/>
        <v>0</v>
      </c>
      <c r="Z56" s="124">
        <f>100-AA56-V56-X56</f>
        <v>5.7639577620908939</v>
      </c>
      <c r="AA56" s="124">
        <f>P56*100/R56</f>
        <v>87.246951753106586</v>
      </c>
      <c r="AB56" s="124">
        <f>V56+X56</f>
        <v>6.9890904848025199</v>
      </c>
      <c r="AC56" s="124">
        <f>Q56*100/R56</f>
        <v>94.236042237909103</v>
      </c>
      <c r="AD56" s="124">
        <f>K56*100/E56</f>
        <v>100</v>
      </c>
      <c r="AE56" s="124">
        <f>N56*100/E56</f>
        <v>100</v>
      </c>
      <c r="AF56" s="124">
        <f>R56*100/S56</f>
        <v>75.283835123086718</v>
      </c>
      <c r="AG56" s="12"/>
    </row>
    <row r="57" spans="1:33" customFormat="1">
      <c r="A57" s="3">
        <f t="shared" si="13"/>
        <v>55</v>
      </c>
      <c r="B57" s="1" t="s">
        <v>808</v>
      </c>
      <c r="C57" s="1">
        <v>65</v>
      </c>
      <c r="D57" s="1" t="s">
        <v>6</v>
      </c>
      <c r="E57" s="12">
        <v>138701</v>
      </c>
      <c r="F57" s="12">
        <v>0</v>
      </c>
      <c r="G57" s="12">
        <v>18588</v>
      </c>
      <c r="H57" s="12">
        <v>0</v>
      </c>
      <c r="I57" s="12">
        <v>120113</v>
      </c>
      <c r="J57" s="114" t="s">
        <v>775</v>
      </c>
      <c r="K57" s="12">
        <v>138701</v>
      </c>
      <c r="L57" s="12">
        <v>70279</v>
      </c>
      <c r="M57" s="114" t="s">
        <v>775</v>
      </c>
      <c r="N57" s="12">
        <f>G57+I57</f>
        <v>138701</v>
      </c>
      <c r="O57" s="12">
        <v>69819</v>
      </c>
      <c r="P57" s="12">
        <v>14668</v>
      </c>
      <c r="Q57" s="3">
        <f>K57+P57+L57</f>
        <v>223648</v>
      </c>
      <c r="R57" s="12">
        <v>364255</v>
      </c>
      <c r="S57" s="12">
        <v>542093</v>
      </c>
      <c r="T57" s="12">
        <v>965498</v>
      </c>
      <c r="U57" s="4">
        <f>E57*100/R57</f>
        <v>38.07799481132723</v>
      </c>
      <c r="V57" s="4">
        <f>K57*100/R57</f>
        <v>38.07799481132723</v>
      </c>
      <c r="W57" s="124">
        <f>N57*100/R57</f>
        <v>38.07799481132723</v>
      </c>
      <c r="X57" s="124">
        <f>L57*100/R57</f>
        <v>19.293901250497591</v>
      </c>
      <c r="Y57" s="4">
        <f t="shared" si="12"/>
        <v>19.167616093121577</v>
      </c>
      <c r="Z57" s="124">
        <f>100-AA57-V57-X57</f>
        <v>38.601254615585241</v>
      </c>
      <c r="AA57" s="124">
        <f>P57*100/R57</f>
        <v>4.0268493225899435</v>
      </c>
      <c r="AB57" s="124">
        <f>V57+X57</f>
        <v>57.37189606182482</v>
      </c>
      <c r="AC57" s="124">
        <f>Q57*100/R57</f>
        <v>61.398745384414767</v>
      </c>
      <c r="AD57" s="124">
        <f>K57*100/E57</f>
        <v>100</v>
      </c>
      <c r="AE57" s="124">
        <f>N57*100/E57</f>
        <v>100</v>
      </c>
      <c r="AF57" s="124">
        <f>R57*100/S57</f>
        <v>67.19418992682067</v>
      </c>
      <c r="AG57" s="123"/>
    </row>
    <row r="58" spans="1:33" customFormat="1">
      <c r="A58" s="3">
        <f t="shared" si="13"/>
        <v>56</v>
      </c>
      <c r="B58" s="1" t="s">
        <v>809</v>
      </c>
      <c r="C58" s="1">
        <v>90</v>
      </c>
      <c r="D58" s="1" t="s">
        <v>6</v>
      </c>
      <c r="E58" s="12">
        <v>93834</v>
      </c>
      <c r="F58" s="12">
        <v>326</v>
      </c>
      <c r="G58" s="12">
        <v>80191</v>
      </c>
      <c r="H58" s="12">
        <v>141</v>
      </c>
      <c r="I58" s="12">
        <v>13176</v>
      </c>
      <c r="J58" s="114" t="s">
        <v>775</v>
      </c>
      <c r="K58" s="12">
        <v>93834</v>
      </c>
      <c r="L58" s="12">
        <v>69443</v>
      </c>
      <c r="M58" s="114" t="s">
        <v>775</v>
      </c>
      <c r="N58" s="12">
        <f>G58+I58</f>
        <v>93367</v>
      </c>
      <c r="O58" s="12">
        <v>69041</v>
      </c>
      <c r="P58" s="12">
        <v>107536</v>
      </c>
      <c r="Q58" s="3">
        <f>K58+P58+L58</f>
        <v>270813</v>
      </c>
      <c r="R58" s="12">
        <v>338933</v>
      </c>
      <c r="S58" s="12">
        <v>522760</v>
      </c>
      <c r="T58" s="12">
        <v>781372</v>
      </c>
      <c r="U58" s="4">
        <f>E58*100/R58</f>
        <v>27.68511770762953</v>
      </c>
      <c r="V58" s="4">
        <f>K58*100/R58</f>
        <v>27.68511770762953</v>
      </c>
      <c r="W58" s="124">
        <f>N58*100/R58</f>
        <v>27.547332363623489</v>
      </c>
      <c r="X58" s="124">
        <f>L58*100/R58</f>
        <v>20.488710158054836</v>
      </c>
      <c r="Y58" s="4">
        <f t="shared" si="12"/>
        <v>20.370102645655631</v>
      </c>
      <c r="Z58" s="124">
        <f>100-AA58-V58-X58</f>
        <v>20.098367523964917</v>
      </c>
      <c r="AA58" s="124">
        <f>P58*100/R58</f>
        <v>31.727804610350717</v>
      </c>
      <c r="AB58" s="124">
        <f>V58+X58</f>
        <v>48.173827865684366</v>
      </c>
      <c r="AC58" s="124">
        <f>Q58*100/R58</f>
        <v>79.90163247603509</v>
      </c>
      <c r="AD58" s="124">
        <f>K58*100/E58</f>
        <v>100</v>
      </c>
      <c r="AE58" s="124">
        <f>N58*100/E58</f>
        <v>99.502312594581923</v>
      </c>
      <c r="AF58" s="124">
        <f>R58*100/S58</f>
        <v>64.835297268344945</v>
      </c>
      <c r="AG58" s="123"/>
    </row>
    <row r="59" spans="1:33" customFormat="1">
      <c r="A59" s="3">
        <f t="shared" si="13"/>
        <v>57</v>
      </c>
      <c r="B59" s="1" t="s">
        <v>810</v>
      </c>
      <c r="C59" s="1">
        <v>97</v>
      </c>
      <c r="D59" s="1" t="s">
        <v>6</v>
      </c>
      <c r="E59" s="12">
        <v>341378</v>
      </c>
      <c r="F59" s="12">
        <v>239</v>
      </c>
      <c r="G59" s="12">
        <v>394</v>
      </c>
      <c r="H59" s="12">
        <v>17372</v>
      </c>
      <c r="I59" s="12">
        <v>323373</v>
      </c>
      <c r="J59" s="114" t="s">
        <v>782</v>
      </c>
      <c r="K59" s="12">
        <v>341378</v>
      </c>
      <c r="L59" s="12">
        <v>112214</v>
      </c>
      <c r="M59" s="114" t="s">
        <v>782</v>
      </c>
      <c r="N59" s="12">
        <f>H59+I59</f>
        <v>340745</v>
      </c>
      <c r="O59" s="12">
        <v>110827</v>
      </c>
      <c r="P59" s="12">
        <v>25301</v>
      </c>
      <c r="Q59" s="3">
        <f>K59+P59+L59</f>
        <v>478893</v>
      </c>
      <c r="R59" s="12">
        <v>528470</v>
      </c>
      <c r="S59" s="12">
        <v>612062</v>
      </c>
      <c r="T59" s="12">
        <v>1007600</v>
      </c>
      <c r="U59" s="4">
        <f>E59*100/R59</f>
        <v>64.59742274868961</v>
      </c>
      <c r="V59" s="4">
        <f>K59*100/R59</f>
        <v>64.59742274868961</v>
      </c>
      <c r="W59" s="124">
        <f>N59*100/R59</f>
        <v>64.47764300717165</v>
      </c>
      <c r="X59" s="124">
        <f>L59*100/R59</f>
        <v>21.233750260185062</v>
      </c>
      <c r="Y59" s="4">
        <f t="shared" si="12"/>
        <v>20.971294491645693</v>
      </c>
      <c r="Z59" s="124">
        <f>100-AA59-V59-X59</f>
        <v>9.3812326149071907</v>
      </c>
      <c r="AA59" s="124">
        <f>P59*100/R59</f>
        <v>4.7875943762181388</v>
      </c>
      <c r="AB59" s="124">
        <f>V59+X59</f>
        <v>85.831173008874671</v>
      </c>
      <c r="AC59" s="124">
        <f>Q59*100/R59</f>
        <v>90.618767385092809</v>
      </c>
      <c r="AD59" s="124">
        <f>K59*100/E59</f>
        <v>100</v>
      </c>
      <c r="AE59" s="124">
        <f>N59*100/E59</f>
        <v>99.814575045843611</v>
      </c>
      <c r="AF59" s="124">
        <f>R59*100/S59</f>
        <v>86.342560067444154</v>
      </c>
      <c r="AG59" s="123"/>
    </row>
    <row r="60" spans="1:33" customFormat="1">
      <c r="A60" s="3">
        <f t="shared" si="13"/>
        <v>58</v>
      </c>
      <c r="B60" s="1" t="s">
        <v>811</v>
      </c>
      <c r="C60" s="1">
        <v>122</v>
      </c>
      <c r="D60" s="1" t="s">
        <v>6</v>
      </c>
      <c r="E60" s="12">
        <v>94287</v>
      </c>
      <c r="F60" s="12">
        <v>0</v>
      </c>
      <c r="G60" s="12">
        <v>0</v>
      </c>
      <c r="H60" s="12">
        <v>61208</v>
      </c>
      <c r="I60" s="12">
        <v>33079</v>
      </c>
      <c r="J60" s="114" t="s">
        <v>782</v>
      </c>
      <c r="K60" s="12">
        <v>94287</v>
      </c>
      <c r="L60" s="12">
        <v>15854</v>
      </c>
      <c r="M60" s="114" t="s">
        <v>782</v>
      </c>
      <c r="N60" s="12">
        <f>H60+I60</f>
        <v>94287</v>
      </c>
      <c r="O60" s="12">
        <v>15141</v>
      </c>
      <c r="P60" s="12">
        <v>275605</v>
      </c>
      <c r="Q60" s="3">
        <f>K60+P60+L60</f>
        <v>385746</v>
      </c>
      <c r="R60" s="12">
        <v>419382</v>
      </c>
      <c r="S60" s="12">
        <v>570241</v>
      </c>
      <c r="T60" s="12">
        <v>1032034</v>
      </c>
      <c r="U60" s="4">
        <f>E60*100/R60</f>
        <v>22.482366911312358</v>
      </c>
      <c r="V60" s="4">
        <f>K60*100/R60</f>
        <v>22.482366911312358</v>
      </c>
      <c r="W60" s="124">
        <f>N60*100/R60</f>
        <v>22.482366911312358</v>
      </c>
      <c r="X60" s="124">
        <f>L60*100/R60</f>
        <v>3.7803243820669463</v>
      </c>
      <c r="Y60" s="4">
        <f t="shared" si="12"/>
        <v>3.6103123166945648</v>
      </c>
      <c r="Z60" s="124">
        <f>100-AA60-V60-X60</f>
        <v>8.0203728343133491</v>
      </c>
      <c r="AA60" s="124">
        <f>P60*100/R60</f>
        <v>65.716935872307346</v>
      </c>
      <c r="AB60" s="124">
        <f>V60+X60</f>
        <v>26.262691293379305</v>
      </c>
      <c r="AC60" s="124">
        <f>Q60*100/R60</f>
        <v>91.979627165686651</v>
      </c>
      <c r="AD60" s="124">
        <f>K60*100/E60</f>
        <v>100</v>
      </c>
      <c r="AE60" s="124">
        <f>N60*100/E60</f>
        <v>100</v>
      </c>
      <c r="AF60" s="124">
        <f>R60*100/S60</f>
        <v>73.544694260847606</v>
      </c>
      <c r="AG60" s="123"/>
    </row>
    <row r="61" spans="1:33" s="3" customFormat="1">
      <c r="A61" s="3">
        <f t="shared" si="13"/>
        <v>59</v>
      </c>
      <c r="B61" s="3" t="s">
        <v>13</v>
      </c>
      <c r="C61" s="3">
        <v>37</v>
      </c>
      <c r="D61" s="3" t="s">
        <v>4</v>
      </c>
      <c r="E61" s="114">
        <f t="shared" si="18"/>
        <v>5305</v>
      </c>
      <c r="F61" s="114">
        <v>32</v>
      </c>
      <c r="G61" s="114">
        <v>12</v>
      </c>
      <c r="H61" s="114">
        <v>5255</v>
      </c>
      <c r="I61" s="114">
        <v>6</v>
      </c>
      <c r="J61" s="114" t="s">
        <v>770</v>
      </c>
      <c r="K61" s="117">
        <f>H61</f>
        <v>5255</v>
      </c>
      <c r="L61" s="117">
        <v>921</v>
      </c>
      <c r="M61" s="114" t="s">
        <v>812</v>
      </c>
      <c r="N61" s="117">
        <f>H61</f>
        <v>5255</v>
      </c>
      <c r="O61" s="114">
        <v>919</v>
      </c>
      <c r="P61" s="3">
        <v>12691</v>
      </c>
      <c r="Q61" s="3">
        <f t="shared" si="16"/>
        <v>18867</v>
      </c>
      <c r="R61" s="114">
        <v>26738</v>
      </c>
      <c r="S61" s="3">
        <v>35374</v>
      </c>
      <c r="T61" s="3">
        <v>135092</v>
      </c>
      <c r="U61" s="4">
        <f t="shared" si="1"/>
        <v>19.840676191188571</v>
      </c>
      <c r="V61" s="4">
        <f t="shared" si="2"/>
        <v>19.653676415588301</v>
      </c>
      <c r="W61" s="124">
        <f t="shared" si="11"/>
        <v>19.653676415588301</v>
      </c>
      <c r="X61" s="124">
        <f t="shared" si="3"/>
        <v>3.4445358665569601</v>
      </c>
      <c r="Y61" s="4">
        <f t="shared" si="12"/>
        <v>3.4370558755329492</v>
      </c>
      <c r="Z61" s="124">
        <f t="shared" si="4"/>
        <v>29.437504674994386</v>
      </c>
      <c r="AA61" s="124">
        <f t="shared" si="5"/>
        <v>47.464283042860352</v>
      </c>
      <c r="AB61" s="124">
        <f t="shared" si="6"/>
        <v>23.098212282145262</v>
      </c>
      <c r="AC61" s="124">
        <f t="shared" si="7"/>
        <v>70.562495325005614</v>
      </c>
      <c r="AD61" s="124">
        <f t="shared" si="8"/>
        <v>99.05749293119699</v>
      </c>
      <c r="AE61" s="124">
        <f t="shared" si="9"/>
        <v>99.05749293119699</v>
      </c>
      <c r="AF61" s="124">
        <f t="shared" si="17"/>
        <v>75.58658902018432</v>
      </c>
    </row>
    <row r="62" spans="1:33" s="3" customFormat="1">
      <c r="A62" s="3">
        <f t="shared" si="13"/>
        <v>60</v>
      </c>
      <c r="B62" s="3" t="s">
        <v>15</v>
      </c>
      <c r="C62" s="3">
        <v>44</v>
      </c>
      <c r="D62" s="3" t="s">
        <v>4</v>
      </c>
      <c r="E62" s="114">
        <f t="shared" si="18"/>
        <v>104997</v>
      </c>
      <c r="F62" s="114">
        <v>104108</v>
      </c>
      <c r="G62" s="114">
        <v>261</v>
      </c>
      <c r="H62" s="114">
        <v>462</v>
      </c>
      <c r="I62" s="114">
        <v>166</v>
      </c>
      <c r="J62" s="114" t="s">
        <v>785</v>
      </c>
      <c r="K62" s="114">
        <v>104570</v>
      </c>
      <c r="L62" s="114">
        <v>9742</v>
      </c>
      <c r="M62" s="114" t="s">
        <v>813</v>
      </c>
      <c r="N62" s="114">
        <v>104108</v>
      </c>
      <c r="O62" s="114">
        <v>9471</v>
      </c>
      <c r="P62" s="3">
        <v>25674</v>
      </c>
      <c r="Q62" s="3">
        <f t="shared" si="16"/>
        <v>139986</v>
      </c>
      <c r="R62" s="114">
        <v>218463</v>
      </c>
      <c r="S62" s="3">
        <v>340072</v>
      </c>
      <c r="T62" s="3">
        <v>593971</v>
      </c>
      <c r="U62" s="4">
        <f t="shared" si="1"/>
        <v>48.061685502808253</v>
      </c>
      <c r="V62" s="4">
        <f t="shared" si="2"/>
        <v>47.866229063960489</v>
      </c>
      <c r="W62" s="124">
        <f t="shared" si="11"/>
        <v>47.654751605535033</v>
      </c>
      <c r="X62" s="124">
        <f t="shared" si="3"/>
        <v>4.4593363635947503</v>
      </c>
      <c r="Y62" s="4">
        <f t="shared" si="12"/>
        <v>4.3352878977218108</v>
      </c>
      <c r="Z62" s="124">
        <f t="shared" si="4"/>
        <v>35.922330097087375</v>
      </c>
      <c r="AA62" s="124">
        <f t="shared" si="5"/>
        <v>11.752104475357383</v>
      </c>
      <c r="AB62" s="124">
        <f t="shared" si="6"/>
        <v>52.32556542755524</v>
      </c>
      <c r="AC62" s="124">
        <f t="shared" si="7"/>
        <v>64.077669902912618</v>
      </c>
      <c r="AD62" s="124">
        <f t="shared" si="8"/>
        <v>99.593321713953728</v>
      </c>
      <c r="AE62" s="124">
        <f t="shared" si="9"/>
        <v>99.153309142165966</v>
      </c>
      <c r="AF62" s="124">
        <f t="shared" si="17"/>
        <v>64.240219718177329</v>
      </c>
    </row>
    <row r="63" spans="1:33" s="3" customFormat="1">
      <c r="A63" s="3">
        <f t="shared" si="13"/>
        <v>61</v>
      </c>
      <c r="B63" s="3" t="s">
        <v>814</v>
      </c>
      <c r="C63" s="3">
        <v>56</v>
      </c>
      <c r="D63" s="3" t="s">
        <v>4</v>
      </c>
      <c r="E63" s="114">
        <f t="shared" si="18"/>
        <v>2676</v>
      </c>
      <c r="F63" s="114">
        <v>557</v>
      </c>
      <c r="G63" s="114">
        <v>637</v>
      </c>
      <c r="H63" s="114">
        <v>787</v>
      </c>
      <c r="I63" s="114">
        <v>695</v>
      </c>
      <c r="J63" s="114" t="s">
        <v>791</v>
      </c>
      <c r="K63" s="114">
        <f>H63+I63</f>
        <v>1482</v>
      </c>
      <c r="L63" s="114">
        <v>25</v>
      </c>
      <c r="M63" s="114" t="s">
        <v>815</v>
      </c>
      <c r="N63" s="114">
        <f>I63</f>
        <v>695</v>
      </c>
      <c r="O63" s="114">
        <v>911</v>
      </c>
      <c r="P63" s="3">
        <v>134888</v>
      </c>
      <c r="Q63" s="3">
        <f t="shared" si="16"/>
        <v>136395</v>
      </c>
      <c r="R63" s="114">
        <v>195646</v>
      </c>
      <c r="S63" s="3">
        <v>362107</v>
      </c>
      <c r="T63" s="3">
        <v>949787</v>
      </c>
      <c r="U63" s="4">
        <f t="shared" si="1"/>
        <v>1.3677764942804862</v>
      </c>
      <c r="V63" s="4">
        <f t="shared" si="2"/>
        <v>0.75749056970242168</v>
      </c>
      <c r="W63" s="124">
        <f t="shared" si="11"/>
        <v>0.35523343181051492</v>
      </c>
      <c r="X63" s="124">
        <f t="shared" si="3"/>
        <v>1.2778181000378233E-2</v>
      </c>
      <c r="Y63" s="4">
        <f t="shared" si="12"/>
        <v>0.46563691565378285</v>
      </c>
      <c r="Z63" s="124">
        <f t="shared" si="4"/>
        <v>30.284800098136426</v>
      </c>
      <c r="AA63" s="124">
        <f t="shared" si="5"/>
        <v>68.944931151160773</v>
      </c>
      <c r="AB63" s="124">
        <f t="shared" si="6"/>
        <v>0.77026875070279988</v>
      </c>
      <c r="AC63" s="124">
        <f t="shared" si="7"/>
        <v>69.715199901863571</v>
      </c>
      <c r="AD63" s="124">
        <f t="shared" si="8"/>
        <v>55.381165919282509</v>
      </c>
      <c r="AE63" s="124">
        <f t="shared" si="9"/>
        <v>25.971599402092675</v>
      </c>
      <c r="AF63" s="124">
        <f t="shared" si="17"/>
        <v>54.029886193859824</v>
      </c>
    </row>
    <row r="64" spans="1:33" s="3" customFormat="1">
      <c r="A64" s="3">
        <f t="shared" si="13"/>
        <v>62</v>
      </c>
      <c r="B64" s="3" t="s">
        <v>27</v>
      </c>
      <c r="C64" s="3">
        <v>57</v>
      </c>
      <c r="D64" s="3" t="s">
        <v>4</v>
      </c>
      <c r="E64" s="114">
        <f t="shared" si="18"/>
        <v>18681</v>
      </c>
      <c r="F64" s="114">
        <v>113</v>
      </c>
      <c r="G64" s="114">
        <v>18384</v>
      </c>
      <c r="H64" s="114">
        <v>126</v>
      </c>
      <c r="I64" s="114">
        <v>58</v>
      </c>
      <c r="J64" s="114" t="s">
        <v>784</v>
      </c>
      <c r="K64" s="114">
        <f>G64+H64</f>
        <v>18510</v>
      </c>
      <c r="L64" s="114">
        <v>404</v>
      </c>
      <c r="M64" s="114" t="s">
        <v>816</v>
      </c>
      <c r="N64" s="114">
        <f>G64</f>
        <v>18384</v>
      </c>
      <c r="O64" s="114">
        <v>404</v>
      </c>
      <c r="P64" s="3">
        <v>15898</v>
      </c>
      <c r="Q64" s="3">
        <f t="shared" si="16"/>
        <v>34812</v>
      </c>
      <c r="R64" s="114">
        <v>57682</v>
      </c>
      <c r="S64" s="7">
        <v>84797</v>
      </c>
      <c r="T64" s="3">
        <v>94054</v>
      </c>
      <c r="U64" s="4">
        <f t="shared" si="1"/>
        <v>32.38618633195798</v>
      </c>
      <c r="V64" s="4">
        <f t="shared" si="2"/>
        <v>32.08973336569467</v>
      </c>
      <c r="W64" s="124">
        <f t="shared" si="11"/>
        <v>31.871294337921707</v>
      </c>
      <c r="X64" s="124">
        <f t="shared" si="3"/>
        <v>0.70039180333552931</v>
      </c>
      <c r="Y64" s="4">
        <f t="shared" si="12"/>
        <v>0.70039180333552931</v>
      </c>
      <c r="Z64" s="124">
        <f t="shared" si="4"/>
        <v>39.648417183870187</v>
      </c>
      <c r="AA64" s="124">
        <f t="shared" si="5"/>
        <v>27.561457647099616</v>
      </c>
      <c r="AB64" s="124">
        <f t="shared" si="6"/>
        <v>32.790125169030198</v>
      </c>
      <c r="AC64" s="124">
        <f t="shared" si="7"/>
        <v>60.351582816129813</v>
      </c>
      <c r="AD64" s="124">
        <f t="shared" si="8"/>
        <v>99.084631443712865</v>
      </c>
      <c r="AE64" s="124">
        <f t="shared" si="9"/>
        <v>98.410149349606556</v>
      </c>
      <c r="AF64" s="124">
        <f t="shared" si="17"/>
        <v>68.023632911541682</v>
      </c>
    </row>
    <row r="65" spans="1:33" s="3" customFormat="1">
      <c r="A65" s="3">
        <f t="shared" si="13"/>
        <v>63</v>
      </c>
      <c r="B65" s="7" t="s">
        <v>16</v>
      </c>
      <c r="C65" s="3">
        <v>75</v>
      </c>
      <c r="D65" s="3" t="s">
        <v>4</v>
      </c>
      <c r="E65" s="114">
        <v>2371</v>
      </c>
      <c r="F65" s="119">
        <v>42</v>
      </c>
      <c r="G65" s="119">
        <v>2293</v>
      </c>
      <c r="H65" s="119">
        <v>1</v>
      </c>
      <c r="I65" s="119">
        <v>35</v>
      </c>
      <c r="J65" s="114" t="s">
        <v>775</v>
      </c>
      <c r="K65" s="117">
        <v>2328</v>
      </c>
      <c r="L65" s="117">
        <v>105</v>
      </c>
      <c r="M65" s="114" t="s">
        <v>816</v>
      </c>
      <c r="N65" s="117">
        <v>2293</v>
      </c>
      <c r="O65" s="114">
        <v>98</v>
      </c>
      <c r="P65" s="7">
        <v>19510</v>
      </c>
      <c r="Q65" s="3">
        <f t="shared" si="16"/>
        <v>21943</v>
      </c>
      <c r="R65" s="117">
        <v>31073</v>
      </c>
      <c r="S65" s="121">
        <v>42350</v>
      </c>
      <c r="T65" s="121">
        <v>262155</v>
      </c>
      <c r="U65" s="4">
        <f t="shared" si="1"/>
        <v>7.6304186914684777</v>
      </c>
      <c r="V65" s="4">
        <f t="shared" si="2"/>
        <v>7.4920348855919929</v>
      </c>
      <c r="W65" s="124">
        <f t="shared" si="11"/>
        <v>7.3793969040646221</v>
      </c>
      <c r="X65" s="124">
        <f t="shared" si="3"/>
        <v>0.3379139445821131</v>
      </c>
      <c r="Y65" s="4">
        <f t="shared" si="12"/>
        <v>0.31538634827663886</v>
      </c>
      <c r="Z65" s="124">
        <f t="shared" si="4"/>
        <v>29.382422038425645</v>
      </c>
      <c r="AA65" s="124">
        <f t="shared" si="5"/>
        <v>62.787629131400251</v>
      </c>
      <c r="AB65" s="124">
        <f t="shared" si="6"/>
        <v>7.8299488301741063</v>
      </c>
      <c r="AC65" s="124">
        <f t="shared" si="7"/>
        <v>70.617577961574355</v>
      </c>
      <c r="AD65" s="124">
        <f t="shared" si="8"/>
        <v>98.186419232391401</v>
      </c>
      <c r="AE65" s="124">
        <f t="shared" si="9"/>
        <v>96.710248840151834</v>
      </c>
      <c r="AF65" s="124">
        <f t="shared" si="17"/>
        <v>73.371900826446279</v>
      </c>
    </row>
    <row r="66" spans="1:33" s="3" customFormat="1">
      <c r="A66" s="3">
        <f t="shared" si="13"/>
        <v>64</v>
      </c>
      <c r="B66" s="3" t="s">
        <v>18</v>
      </c>
      <c r="C66" s="3">
        <v>77</v>
      </c>
      <c r="D66" s="3" t="s">
        <v>4</v>
      </c>
      <c r="E66" s="114">
        <f>SUM(F66:I66)</f>
        <v>1690</v>
      </c>
      <c r="F66" s="114">
        <v>48</v>
      </c>
      <c r="G66" s="114">
        <v>1582</v>
      </c>
      <c r="H66" s="114">
        <v>51</v>
      </c>
      <c r="I66" s="114">
        <v>9</v>
      </c>
      <c r="J66" s="114" t="s">
        <v>817</v>
      </c>
      <c r="K66" s="117">
        <f>F66+G66</f>
        <v>1630</v>
      </c>
      <c r="L66" s="114">
        <v>62</v>
      </c>
      <c r="M66" s="114" t="s">
        <v>816</v>
      </c>
      <c r="N66" s="117">
        <f>G66</f>
        <v>1582</v>
      </c>
      <c r="O66" s="114">
        <v>55</v>
      </c>
      <c r="P66" s="3">
        <v>9717</v>
      </c>
      <c r="Q66" s="3">
        <f t="shared" si="16"/>
        <v>11409</v>
      </c>
      <c r="R66" s="114">
        <v>16336</v>
      </c>
      <c r="S66" s="3">
        <v>36383</v>
      </c>
      <c r="T66" s="3">
        <v>164965</v>
      </c>
      <c r="U66" s="4">
        <f t="shared" si="1"/>
        <v>10.345249755142017</v>
      </c>
      <c r="V66" s="4">
        <f t="shared" si="2"/>
        <v>9.9779627815866796</v>
      </c>
      <c r="W66" s="124">
        <f t="shared" si="11"/>
        <v>9.6841332027424087</v>
      </c>
      <c r="X66" s="124">
        <f t="shared" si="3"/>
        <v>0.37952987267384919</v>
      </c>
      <c r="Y66" s="4">
        <f t="shared" si="12"/>
        <v>0.33667972575905974</v>
      </c>
      <c r="Z66" s="124">
        <f t="shared" si="4"/>
        <v>30.160381978452495</v>
      </c>
      <c r="AA66" s="124">
        <f t="shared" si="5"/>
        <v>59.482125367286976</v>
      </c>
      <c r="AB66" s="124">
        <f t="shared" si="6"/>
        <v>10.357492654260529</v>
      </c>
      <c r="AC66" s="124">
        <f t="shared" si="7"/>
        <v>69.839618021547508</v>
      </c>
      <c r="AD66" s="124">
        <f t="shared" si="8"/>
        <v>96.449704142011839</v>
      </c>
      <c r="AE66" s="124">
        <f t="shared" si="9"/>
        <v>93.609467455621299</v>
      </c>
      <c r="AF66" s="124">
        <f t="shared" si="17"/>
        <v>44.900090701701345</v>
      </c>
    </row>
    <row r="67" spans="1:33" s="3" customFormat="1">
      <c r="A67" s="3">
        <f t="shared" si="13"/>
        <v>65</v>
      </c>
      <c r="B67" s="7" t="s">
        <v>17</v>
      </c>
      <c r="C67" s="3">
        <v>85</v>
      </c>
      <c r="D67" s="3" t="s">
        <v>4</v>
      </c>
      <c r="E67" s="114">
        <v>5684</v>
      </c>
      <c r="F67" s="119">
        <v>90</v>
      </c>
      <c r="G67" s="119">
        <v>5437</v>
      </c>
      <c r="H67" s="119">
        <v>41</v>
      </c>
      <c r="I67" s="119">
        <v>116</v>
      </c>
      <c r="J67" s="114" t="s">
        <v>775</v>
      </c>
      <c r="K67" s="117">
        <v>5553</v>
      </c>
      <c r="L67" s="117">
        <v>1463</v>
      </c>
      <c r="M67" s="114" t="s">
        <v>816</v>
      </c>
      <c r="N67" s="117">
        <v>5437</v>
      </c>
      <c r="O67" s="114">
        <v>1445</v>
      </c>
      <c r="P67" s="7">
        <v>13427</v>
      </c>
      <c r="Q67" s="3">
        <f t="shared" si="16"/>
        <v>20443</v>
      </c>
      <c r="R67" s="117">
        <v>39284</v>
      </c>
      <c r="S67" s="121">
        <v>66363</v>
      </c>
      <c r="T67" s="121">
        <v>630366</v>
      </c>
      <c r="U67" s="4">
        <f t="shared" ref="U67:U68" si="25">E67*100/R67</f>
        <v>14.468995010691376</v>
      </c>
      <c r="V67" s="4">
        <f t="shared" ref="V67:V68" si="26">K67*100/R67</f>
        <v>14.135525913858059</v>
      </c>
      <c r="W67" s="124">
        <f t="shared" si="11"/>
        <v>13.840240301394969</v>
      </c>
      <c r="X67" s="124">
        <f t="shared" ref="X67:X68" si="27">L67*100/R67</f>
        <v>3.7241625089094796</v>
      </c>
      <c r="Y67" s="4">
        <f t="shared" si="12"/>
        <v>3.6783423276652072</v>
      </c>
      <c r="Z67" s="124">
        <f t="shared" ref="Z67:Z68" si="28">100-AA67-V67-X67</f>
        <v>47.96100193462987</v>
      </c>
      <c r="AA67" s="124">
        <f t="shared" ref="AA67:AA68" si="29">P67*100/R67</f>
        <v>34.17930964260259</v>
      </c>
      <c r="AB67" s="124">
        <f t="shared" ref="AB67:AB68" si="30">V67+X67</f>
        <v>17.85968842276754</v>
      </c>
      <c r="AC67" s="124">
        <f t="shared" ref="AC67:AC68" si="31">Q67*100/R67</f>
        <v>52.038998065370123</v>
      </c>
      <c r="AD67" s="124">
        <f t="shared" ref="AD67:AD68" si="32">K67*100/E67</f>
        <v>97.695285010555949</v>
      </c>
      <c r="AE67" s="124">
        <f t="shared" ref="AE67:AE68" si="33">N67*100/E67</f>
        <v>95.654468684025332</v>
      </c>
      <c r="AF67" s="124">
        <f t="shared" si="17"/>
        <v>59.195636122538161</v>
      </c>
    </row>
    <row r="68" spans="1:33" s="3" customFormat="1">
      <c r="A68" s="3">
        <f t="shared" si="13"/>
        <v>66</v>
      </c>
      <c r="B68" s="3" t="s">
        <v>818</v>
      </c>
      <c r="C68" s="3">
        <v>92</v>
      </c>
      <c r="D68" s="3" t="s">
        <v>4</v>
      </c>
      <c r="E68" s="114">
        <f>SUM(F68:I68)</f>
        <v>368011</v>
      </c>
      <c r="F68" s="114">
        <v>55</v>
      </c>
      <c r="G68" s="114">
        <v>364882</v>
      </c>
      <c r="H68" s="114">
        <v>2164</v>
      </c>
      <c r="I68" s="114">
        <v>910</v>
      </c>
      <c r="J68" s="114" t="s">
        <v>775</v>
      </c>
      <c r="K68" s="117">
        <f>G68+I68</f>
        <v>365792</v>
      </c>
      <c r="L68" s="114">
        <v>1047</v>
      </c>
      <c r="M68" s="114" t="s">
        <v>816</v>
      </c>
      <c r="N68" s="117">
        <f>G68</f>
        <v>364882</v>
      </c>
      <c r="O68" s="114">
        <v>1047</v>
      </c>
      <c r="P68" s="3">
        <v>39224</v>
      </c>
      <c r="Q68" s="3">
        <f t="shared" si="16"/>
        <v>406063</v>
      </c>
      <c r="R68" s="114">
        <v>453564</v>
      </c>
      <c r="S68" s="3">
        <v>510201</v>
      </c>
      <c r="T68" s="3">
        <v>869407</v>
      </c>
      <c r="U68" s="4">
        <f t="shared" si="25"/>
        <v>81.137612332548443</v>
      </c>
      <c r="V68" s="4">
        <f t="shared" si="26"/>
        <v>80.64837597340177</v>
      </c>
      <c r="W68" s="124">
        <f t="shared" si="11"/>
        <v>80.447742766180738</v>
      </c>
      <c r="X68" s="124">
        <f t="shared" si="27"/>
        <v>0.23083842633013202</v>
      </c>
      <c r="Y68" s="4">
        <f t="shared" ref="Y68:Y73" si="34">O68*100/R68</f>
        <v>0.23083842633013202</v>
      </c>
      <c r="Z68" s="124">
        <f t="shared" si="28"/>
        <v>10.472832940885956</v>
      </c>
      <c r="AA68" s="124">
        <f t="shared" si="29"/>
        <v>8.6479526593821383</v>
      </c>
      <c r="AB68" s="124">
        <f t="shared" si="30"/>
        <v>80.879214399731907</v>
      </c>
      <c r="AC68" s="124">
        <f t="shared" si="31"/>
        <v>89.527167059114035</v>
      </c>
      <c r="AD68" s="124">
        <f t="shared" si="32"/>
        <v>99.39702889315808</v>
      </c>
      <c r="AE68" s="124">
        <f t="shared" si="33"/>
        <v>99.149753675841211</v>
      </c>
      <c r="AF68" s="124">
        <f t="shared" si="17"/>
        <v>88.899080950448948</v>
      </c>
    </row>
    <row r="69" spans="1:33">
      <c r="A69" s="3">
        <f t="shared" ref="A69:A73" si="35">1+A68</f>
        <v>67</v>
      </c>
      <c r="B69" s="1" t="s">
        <v>819</v>
      </c>
      <c r="C69" s="1">
        <v>46</v>
      </c>
      <c r="D69" s="1" t="s">
        <v>4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 t="s">
        <v>820</v>
      </c>
      <c r="K69" s="1">
        <v>0</v>
      </c>
      <c r="L69" s="1">
        <v>1</v>
      </c>
      <c r="M69" s="1" t="s">
        <v>821</v>
      </c>
      <c r="N69" s="1">
        <v>0</v>
      </c>
      <c r="O69" s="1">
        <v>1</v>
      </c>
      <c r="P69" s="1">
        <v>0</v>
      </c>
      <c r="Q69" s="1">
        <v>1</v>
      </c>
      <c r="R69" s="8">
        <v>22992</v>
      </c>
      <c r="S69" s="1">
        <v>923268</v>
      </c>
      <c r="T69" s="1">
        <v>1801427</v>
      </c>
      <c r="U69" s="1">
        <v>0</v>
      </c>
      <c r="V69" s="1">
        <v>0</v>
      </c>
      <c r="W69" s="125">
        <v>0</v>
      </c>
      <c r="X69" s="125">
        <v>4.3493389004871262E-3</v>
      </c>
      <c r="Y69" s="4">
        <f t="shared" si="34"/>
        <v>4.3493389004871262E-3</v>
      </c>
      <c r="Z69" s="125">
        <v>99.995650661099518</v>
      </c>
      <c r="AA69" s="125">
        <v>0</v>
      </c>
      <c r="AB69" s="125">
        <v>4.3493389004871262E-3</v>
      </c>
      <c r="AC69" s="125">
        <v>4.3493389004871262E-3</v>
      </c>
      <c r="AD69" s="125" t="e">
        <v>#DIV/0!</v>
      </c>
      <c r="AE69" s="125" t="e">
        <v>#DIV/0!</v>
      </c>
      <c r="AF69" s="125">
        <v>2.4902845111062009</v>
      </c>
    </row>
    <row r="70" spans="1:33" s="92" customFormat="1">
      <c r="A70" s="3">
        <f t="shared" si="35"/>
        <v>68</v>
      </c>
      <c r="B70" s="1" t="s">
        <v>822</v>
      </c>
      <c r="C70" s="1">
        <v>44</v>
      </c>
      <c r="D70" s="1" t="s">
        <v>780</v>
      </c>
      <c r="E70" s="12">
        <v>4227</v>
      </c>
      <c r="F70" s="12">
        <v>0</v>
      </c>
      <c r="G70" s="12">
        <v>0</v>
      </c>
      <c r="H70" s="12">
        <v>4227</v>
      </c>
      <c r="I70" s="12">
        <v>0</v>
      </c>
      <c r="J70" s="12" t="s">
        <v>782</v>
      </c>
      <c r="K70" s="12">
        <v>4227</v>
      </c>
      <c r="L70" s="12">
        <v>57</v>
      </c>
      <c r="M70" s="114" t="s">
        <v>812</v>
      </c>
      <c r="N70" s="12">
        <v>4227</v>
      </c>
      <c r="O70" s="12">
        <v>0</v>
      </c>
      <c r="P70" s="1">
        <v>21441</v>
      </c>
      <c r="Q70" s="3">
        <f>K70+P70+L70</f>
        <v>25725</v>
      </c>
      <c r="R70" s="1">
        <v>28929</v>
      </c>
      <c r="S70" s="1">
        <v>33928</v>
      </c>
      <c r="T70" s="1">
        <v>322678</v>
      </c>
      <c r="U70" s="4">
        <f>E70*100/R70</f>
        <v>14.611635383179509</v>
      </c>
      <c r="V70" s="4">
        <f>K70*100/R70</f>
        <v>14.611635383179509</v>
      </c>
      <c r="W70" s="4">
        <f>N70*100/R70</f>
        <v>14.611635383179509</v>
      </c>
      <c r="X70" s="4">
        <f>L70*100/R70</f>
        <v>0.19703411801306647</v>
      </c>
      <c r="Y70" s="4">
        <f t="shared" si="34"/>
        <v>0</v>
      </c>
      <c r="Z70" s="4">
        <f>100-AA70-V70-X70</f>
        <v>11.075391475681847</v>
      </c>
      <c r="AA70" s="4">
        <f>P70*100/R70</f>
        <v>74.115939023125577</v>
      </c>
      <c r="AB70" s="4">
        <f>V70+X70</f>
        <v>14.808669501192576</v>
      </c>
      <c r="AC70" s="4">
        <f>Q70*100/R70</f>
        <v>88.92460852431816</v>
      </c>
      <c r="AD70" s="4">
        <f>K70*100/E70</f>
        <v>100</v>
      </c>
      <c r="AE70" s="4">
        <f>N70*100/E70</f>
        <v>100</v>
      </c>
      <c r="AF70" s="4">
        <f>R70*100/S70</f>
        <v>85.265857109172359</v>
      </c>
      <c r="AG70" s="12"/>
    </row>
    <row r="71" spans="1:33" s="92" customFormat="1">
      <c r="A71" s="3">
        <f t="shared" si="35"/>
        <v>69</v>
      </c>
      <c r="B71" s="1" t="s">
        <v>823</v>
      </c>
      <c r="C71" s="1">
        <v>50</v>
      </c>
      <c r="D71" s="1" t="s">
        <v>780</v>
      </c>
      <c r="E71" s="12">
        <v>193</v>
      </c>
      <c r="F71" s="12">
        <v>0</v>
      </c>
      <c r="G71" s="12">
        <v>193</v>
      </c>
      <c r="H71" s="12">
        <v>0</v>
      </c>
      <c r="I71" s="12">
        <v>0</v>
      </c>
      <c r="J71" s="12" t="s">
        <v>775</v>
      </c>
      <c r="K71" s="12">
        <v>193</v>
      </c>
      <c r="L71" s="12">
        <v>6</v>
      </c>
      <c r="M71" s="114" t="s">
        <v>816</v>
      </c>
      <c r="N71" s="12">
        <v>193</v>
      </c>
      <c r="O71" s="12">
        <v>3</v>
      </c>
      <c r="P71" s="12">
        <v>1713</v>
      </c>
      <c r="Q71" s="3">
        <f>K71+P71+L71</f>
        <v>1912</v>
      </c>
      <c r="R71" s="12">
        <v>2424</v>
      </c>
      <c r="S71" s="12">
        <v>36727</v>
      </c>
      <c r="T71" s="12">
        <v>562617</v>
      </c>
      <c r="U71" s="4">
        <f>E71*100/R71</f>
        <v>7.9620462046204619</v>
      </c>
      <c r="V71" s="4">
        <f>K71*100/R71</f>
        <v>7.9620462046204619</v>
      </c>
      <c r="W71" s="4">
        <f>N71*100/R71</f>
        <v>7.9620462046204619</v>
      </c>
      <c r="X71" s="4">
        <f>L71*100/R71</f>
        <v>0.24752475247524752</v>
      </c>
      <c r="Y71" s="4">
        <f t="shared" si="34"/>
        <v>0.12376237623762376</v>
      </c>
      <c r="Z71" s="4">
        <f>100-AA71-V71-X71</f>
        <v>21.122112211221118</v>
      </c>
      <c r="AA71" s="4">
        <f>P71*100/R71</f>
        <v>70.668316831683171</v>
      </c>
      <c r="AB71" s="4">
        <f>V71+X71</f>
        <v>8.2095709570957087</v>
      </c>
      <c r="AC71" s="4">
        <f>Q71*100/R71</f>
        <v>78.877887788778878</v>
      </c>
      <c r="AD71" s="4">
        <f>K71*100/E71</f>
        <v>100</v>
      </c>
      <c r="AE71" s="4">
        <f>N71*100/E71</f>
        <v>100</v>
      </c>
      <c r="AF71" s="4">
        <f>R71*100/S71</f>
        <v>6.6000490102649279</v>
      </c>
      <c r="AG71" s="12"/>
    </row>
    <row r="72" spans="1:33" customFormat="1">
      <c r="A72" s="3">
        <f t="shared" si="35"/>
        <v>70</v>
      </c>
      <c r="B72" s="1" t="s">
        <v>824</v>
      </c>
      <c r="C72" s="1">
        <v>95</v>
      </c>
      <c r="D72" s="1" t="s">
        <v>780</v>
      </c>
      <c r="E72" s="12">
        <v>57894</v>
      </c>
      <c r="F72" s="12">
        <v>307</v>
      </c>
      <c r="G72" s="12">
        <v>56425</v>
      </c>
      <c r="H72" s="12">
        <v>788</v>
      </c>
      <c r="I72" s="12">
        <v>374</v>
      </c>
      <c r="J72" s="114" t="s">
        <v>784</v>
      </c>
      <c r="K72" s="12">
        <v>57894</v>
      </c>
      <c r="L72" s="12">
        <v>61849</v>
      </c>
      <c r="M72" s="114" t="s">
        <v>825</v>
      </c>
      <c r="N72" s="12">
        <f>G72</f>
        <v>56425</v>
      </c>
      <c r="O72" s="12">
        <v>60845</v>
      </c>
      <c r="P72" s="12">
        <v>78486</v>
      </c>
      <c r="Q72" s="3">
        <f>K72+P72+L72</f>
        <v>198229</v>
      </c>
      <c r="R72" s="12">
        <v>233694</v>
      </c>
      <c r="S72" s="12">
        <v>337255</v>
      </c>
      <c r="T72" s="12">
        <v>844498</v>
      </c>
      <c r="U72" s="4">
        <f>E72*100/R72</f>
        <v>24.77342165395774</v>
      </c>
      <c r="V72" s="4">
        <f>K72*100/R72</f>
        <v>24.77342165395774</v>
      </c>
      <c r="W72" s="4">
        <f>N72*100/R72</f>
        <v>24.14482186106618</v>
      </c>
      <c r="X72" s="4">
        <f>L72*100/R72</f>
        <v>26.465805711742707</v>
      </c>
      <c r="Y72" s="4">
        <f t="shared" si="34"/>
        <v>26.036184069766446</v>
      </c>
      <c r="Z72" s="4">
        <f>100-AA72-V72-X72</f>
        <v>15.175828219808817</v>
      </c>
      <c r="AA72" s="4">
        <f>P72*100/R72</f>
        <v>33.584944414490742</v>
      </c>
      <c r="AB72" s="4">
        <f>V72+X72</f>
        <v>51.239227365700444</v>
      </c>
      <c r="AC72" s="4">
        <f>Q72*100/R72</f>
        <v>84.824171780191193</v>
      </c>
      <c r="AD72" s="4">
        <f>K72*100/E72</f>
        <v>100</v>
      </c>
      <c r="AE72" s="4">
        <f>N72*100/E72</f>
        <v>97.462604069506341</v>
      </c>
      <c r="AF72" s="4">
        <f>R72*100/S72</f>
        <v>69.292968228788311</v>
      </c>
      <c r="AG72" s="123"/>
    </row>
    <row r="73" spans="1:33" customFormat="1">
      <c r="A73" s="3">
        <f t="shared" si="35"/>
        <v>71</v>
      </c>
      <c r="B73" s="1" t="s">
        <v>826</v>
      </c>
      <c r="C73" s="1">
        <v>127</v>
      </c>
      <c r="D73" s="1" t="s">
        <v>780</v>
      </c>
      <c r="E73" s="12">
        <v>49455</v>
      </c>
      <c r="F73" s="12">
        <v>277</v>
      </c>
      <c r="G73" s="12">
        <v>427</v>
      </c>
      <c r="H73" s="12">
        <v>48567</v>
      </c>
      <c r="I73" s="12">
        <v>184</v>
      </c>
      <c r="J73" s="114" t="s">
        <v>770</v>
      </c>
      <c r="K73" s="12">
        <v>49455</v>
      </c>
      <c r="L73" s="12">
        <v>2079</v>
      </c>
      <c r="M73" s="114" t="s">
        <v>827</v>
      </c>
      <c r="N73" s="12">
        <f>H73</f>
        <v>48567</v>
      </c>
      <c r="O73" s="12">
        <v>1039</v>
      </c>
      <c r="P73" s="12">
        <v>242520</v>
      </c>
      <c r="Q73" s="3">
        <f>K73+P73+L73</f>
        <v>294054</v>
      </c>
      <c r="R73" s="12">
        <v>317717</v>
      </c>
      <c r="S73" s="12">
        <v>378709</v>
      </c>
      <c r="T73" s="12">
        <v>984198</v>
      </c>
      <c r="U73" s="4">
        <f>E73*100/R73</f>
        <v>15.565739321471623</v>
      </c>
      <c r="V73" s="4">
        <f>K73*100/R73</f>
        <v>15.565739321471623</v>
      </c>
      <c r="W73" s="4">
        <f>N73*100/R73</f>
        <v>15.286245306357545</v>
      </c>
      <c r="X73" s="4">
        <f>L73*100/R73</f>
        <v>0.65435592052046321</v>
      </c>
      <c r="Y73" s="4">
        <f t="shared" si="34"/>
        <v>0.32702058750397367</v>
      </c>
      <c r="Z73" s="4">
        <f>100-AA73-V73-X73</f>
        <v>7.4478230626626898</v>
      </c>
      <c r="AA73" s="4">
        <f>P73*100/R73</f>
        <v>76.332081695345224</v>
      </c>
      <c r="AB73" s="4">
        <f>V73+X73</f>
        <v>16.220095241992087</v>
      </c>
      <c r="AC73" s="4">
        <f>Q73*100/R73</f>
        <v>92.552176937337322</v>
      </c>
      <c r="AD73" s="4">
        <f>K73*100/E73</f>
        <v>100</v>
      </c>
      <c r="AE73" s="4">
        <f>N73*100/E73</f>
        <v>98.204428268122541</v>
      </c>
      <c r="AF73" s="4">
        <f>R73*100/S73</f>
        <v>83.894758244456824</v>
      </c>
      <c r="AG73" s="123"/>
    </row>
    <row r="84" spans="17:32" customFormat="1">
      <c r="Q84" s="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</row>
    <row r="93" spans="17:32" customFormat="1">
      <c r="AF93" s="4"/>
    </row>
    <row r="94" spans="17:32" customFormat="1" ht="14"/>
  </sheetData>
  <mergeCells count="1">
    <mergeCell ref="A1:AF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9"/>
  <sheetViews>
    <sheetView workbookViewId="0">
      <selection sqref="A1:XFD1048576"/>
    </sheetView>
  </sheetViews>
  <sheetFormatPr baseColWidth="10" defaultColWidth="11" defaultRowHeight="15" x14ac:dyDescent="0"/>
  <cols>
    <col min="1" max="1" width="4.83203125" style="3" customWidth="1"/>
    <col min="2" max="2" width="15.5" style="3" customWidth="1"/>
    <col min="3" max="3" width="9.5" style="3" customWidth="1"/>
    <col min="4" max="4" width="11" style="3"/>
    <col min="5" max="6" width="14.5" style="3" customWidth="1"/>
    <col min="7" max="25" width="11" style="3"/>
    <col min="26" max="27" width="11.83203125" style="3" customWidth="1"/>
    <col min="28" max="28" width="11" style="3"/>
    <col min="29" max="30" width="12.33203125" style="3" customWidth="1"/>
    <col min="31" max="31" width="11" style="3"/>
    <col min="32" max="32" width="12.6640625" style="3" customWidth="1"/>
    <col min="33" max="33" width="11" style="3"/>
    <col min="34" max="34" width="8.83203125" style="3" customWidth="1"/>
    <col min="35" max="35" width="11.83203125" style="3" customWidth="1"/>
    <col min="36" max="36" width="9" style="3" customWidth="1"/>
    <col min="37" max="37" width="19.33203125" style="3" customWidth="1"/>
    <col min="38" max="38" width="9.33203125" style="3" customWidth="1"/>
    <col min="39" max="39" width="20.33203125" style="3" customWidth="1"/>
    <col min="40" max="41" width="11" style="3"/>
    <col min="42" max="42" width="10.1640625" style="3" customWidth="1"/>
    <col min="43" max="43" width="16" style="3" customWidth="1"/>
    <col min="44" max="16384" width="11" style="3"/>
  </cols>
  <sheetData>
    <row r="1" spans="1:43" ht="16">
      <c r="A1" s="165" t="s">
        <v>828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  <c r="AG1" s="166"/>
      <c r="AH1" s="166"/>
      <c r="AI1" s="166"/>
      <c r="AJ1" s="166"/>
      <c r="AK1" s="166"/>
      <c r="AL1" s="166"/>
      <c r="AM1" s="166"/>
      <c r="AN1" s="166"/>
      <c r="AO1" s="166"/>
      <c r="AP1" s="166"/>
      <c r="AQ1" s="166"/>
    </row>
    <row r="2" spans="1:43" s="2" customFormat="1">
      <c r="A2" s="163" t="s">
        <v>65</v>
      </c>
      <c r="B2" s="163" t="s">
        <v>60</v>
      </c>
      <c r="C2" s="163" t="s">
        <v>0</v>
      </c>
      <c r="D2" s="163" t="s">
        <v>1</v>
      </c>
      <c r="E2" s="163" t="s">
        <v>829</v>
      </c>
      <c r="F2" s="163" t="s">
        <v>830</v>
      </c>
      <c r="G2" s="164" t="s">
        <v>831</v>
      </c>
      <c r="H2" s="164"/>
      <c r="I2" s="164"/>
      <c r="J2" s="164" t="s">
        <v>832</v>
      </c>
      <c r="K2" s="164"/>
      <c r="L2" s="164"/>
      <c r="M2" s="164" t="s">
        <v>833</v>
      </c>
      <c r="N2" s="164"/>
      <c r="O2" s="164"/>
      <c r="P2" s="164" t="s">
        <v>834</v>
      </c>
      <c r="Q2" s="164"/>
      <c r="R2" s="164"/>
      <c r="S2" s="164" t="s">
        <v>835</v>
      </c>
      <c r="T2" s="164"/>
      <c r="U2" s="164"/>
      <c r="V2" s="164" t="s">
        <v>63</v>
      </c>
      <c r="W2" s="164"/>
      <c r="X2" s="164"/>
      <c r="Y2" s="164" t="s">
        <v>836</v>
      </c>
      <c r="Z2" s="164"/>
      <c r="AA2" s="164"/>
      <c r="AB2" s="164" t="s">
        <v>837</v>
      </c>
      <c r="AC2" s="164"/>
      <c r="AD2" s="164"/>
      <c r="AE2" s="163" t="s">
        <v>2</v>
      </c>
      <c r="AF2" s="163" t="s">
        <v>758</v>
      </c>
      <c r="AG2" s="163" t="s">
        <v>63</v>
      </c>
      <c r="AH2" s="164" t="s">
        <v>838</v>
      </c>
      <c r="AI2" s="164"/>
      <c r="AJ2" s="164" t="s">
        <v>839</v>
      </c>
      <c r="AK2" s="164"/>
      <c r="AL2" s="164" t="s">
        <v>840</v>
      </c>
      <c r="AM2" s="164"/>
      <c r="AN2" s="164" t="s">
        <v>841</v>
      </c>
      <c r="AO2" s="164"/>
      <c r="AP2" s="163" t="s">
        <v>3</v>
      </c>
      <c r="AQ2" s="163" t="s">
        <v>766</v>
      </c>
    </row>
    <row r="3" spans="1:43" s="2" customFormat="1">
      <c r="A3" s="163"/>
      <c r="B3" s="163"/>
      <c r="C3" s="163"/>
      <c r="D3" s="163"/>
      <c r="E3" s="163"/>
      <c r="F3" s="163"/>
      <c r="G3" s="2" t="s">
        <v>842</v>
      </c>
      <c r="H3" s="2" t="s">
        <v>843</v>
      </c>
      <c r="I3" s="2" t="s">
        <v>844</v>
      </c>
      <c r="J3" s="2" t="s">
        <v>842</v>
      </c>
      <c r="K3" s="2" t="s">
        <v>843</v>
      </c>
      <c r="L3" s="2" t="s">
        <v>844</v>
      </c>
      <c r="M3" s="2" t="s">
        <v>842</v>
      </c>
      <c r="N3" s="2" t="s">
        <v>843</v>
      </c>
      <c r="O3" s="2" t="s">
        <v>844</v>
      </c>
      <c r="P3" s="2" t="s">
        <v>842</v>
      </c>
      <c r="Q3" s="2" t="s">
        <v>843</v>
      </c>
      <c r="R3" s="2" t="s">
        <v>844</v>
      </c>
      <c r="S3" s="2" t="s">
        <v>842</v>
      </c>
      <c r="T3" s="2" t="s">
        <v>843</v>
      </c>
      <c r="U3" s="2" t="s">
        <v>844</v>
      </c>
      <c r="V3" s="2" t="s">
        <v>845</v>
      </c>
      <c r="W3" s="2" t="s">
        <v>846</v>
      </c>
      <c r="X3" s="2" t="s">
        <v>58</v>
      </c>
      <c r="Y3" s="2" t="s">
        <v>845</v>
      </c>
      <c r="Z3" s="2" t="s">
        <v>846</v>
      </c>
      <c r="AA3" s="2" t="s">
        <v>58</v>
      </c>
      <c r="AB3" s="2" t="s">
        <v>845</v>
      </c>
      <c r="AC3" s="2" t="s">
        <v>846</v>
      </c>
      <c r="AD3" s="2" t="s">
        <v>58</v>
      </c>
      <c r="AE3" s="163"/>
      <c r="AF3" s="163"/>
      <c r="AG3" s="163"/>
      <c r="AH3" s="2" t="s">
        <v>845</v>
      </c>
      <c r="AI3" s="2" t="s">
        <v>846</v>
      </c>
      <c r="AJ3" s="2" t="s">
        <v>845</v>
      </c>
      <c r="AK3" s="2" t="s">
        <v>846</v>
      </c>
      <c r="AL3" s="2" t="s">
        <v>845</v>
      </c>
      <c r="AM3" s="2" t="s">
        <v>846</v>
      </c>
      <c r="AN3" s="126" t="s">
        <v>847</v>
      </c>
      <c r="AO3" s="126" t="s">
        <v>848</v>
      </c>
      <c r="AP3" s="163"/>
      <c r="AQ3" s="163"/>
    </row>
    <row r="4" spans="1:43">
      <c r="A4" s="3">
        <f t="shared" ref="A4:A54" si="0">A3+1</f>
        <v>1</v>
      </c>
      <c r="B4" s="3" t="s">
        <v>21</v>
      </c>
      <c r="C4" s="3">
        <v>63</v>
      </c>
      <c r="D4" s="3" t="s">
        <v>849</v>
      </c>
      <c r="E4" s="7">
        <v>2305</v>
      </c>
      <c r="F4" s="7">
        <v>687</v>
      </c>
      <c r="G4" s="7">
        <v>519</v>
      </c>
      <c r="H4" s="3">
        <v>0</v>
      </c>
      <c r="I4" s="3">
        <v>0</v>
      </c>
      <c r="J4" s="3">
        <v>951</v>
      </c>
      <c r="K4" s="3">
        <v>1522</v>
      </c>
      <c r="L4" s="3">
        <v>2848</v>
      </c>
      <c r="M4" s="3">
        <v>568</v>
      </c>
      <c r="N4" s="3">
        <v>539</v>
      </c>
      <c r="O4" s="3">
        <v>688</v>
      </c>
      <c r="P4" s="3">
        <v>123</v>
      </c>
      <c r="Q4" s="3">
        <v>239</v>
      </c>
      <c r="R4" s="3">
        <v>349</v>
      </c>
      <c r="S4" s="3">
        <v>1218</v>
      </c>
      <c r="T4" s="3">
        <v>1234</v>
      </c>
      <c r="U4" s="3">
        <v>1096</v>
      </c>
      <c r="V4" s="3">
        <f t="shared" ref="V4:V43" si="1">SUM(G4,J4)</f>
        <v>1470</v>
      </c>
      <c r="W4" s="3">
        <f t="shared" ref="W4:W43" si="2">SUM(H4,I4,K4,L4)</f>
        <v>4370</v>
      </c>
      <c r="X4" s="3">
        <f t="shared" ref="X4:X43" si="3">V4+W4</f>
        <v>5840</v>
      </c>
      <c r="Y4" s="3">
        <f t="shared" ref="Y4:Y43" si="4">SUM(G4,J4,M4,P4,S4)</f>
        <v>3379</v>
      </c>
      <c r="Z4" s="3">
        <f t="shared" ref="Z4:Z43" si="5">SUM(H4,I4,K4,L4,N4,O4,Q4,R4,T4,U4)</f>
        <v>8515</v>
      </c>
      <c r="AA4" s="3">
        <f t="shared" ref="AA4:AA43" si="6">Y4+Z4</f>
        <v>11894</v>
      </c>
      <c r="AB4" s="3">
        <f t="shared" ref="AB4:AB43" si="7">SUM(M4,P4,S4)</f>
        <v>1909</v>
      </c>
      <c r="AC4" s="3">
        <f t="shared" ref="AC4:AC43" si="8">SUM(N4:O4,Q4:R4,T4:U4)</f>
        <v>4145</v>
      </c>
      <c r="AD4" s="3">
        <f t="shared" ref="AD4:AD43" si="9">AB4+AC4</f>
        <v>6054</v>
      </c>
      <c r="AE4" s="7">
        <v>519</v>
      </c>
      <c r="AF4" s="3">
        <f t="shared" ref="AF4:AF43" si="10">AE4+E4+F4</f>
        <v>3511</v>
      </c>
      <c r="AG4" s="7">
        <v>5840</v>
      </c>
      <c r="AH4" s="4">
        <f t="shared" ref="AH4:AH43" si="11">V4*100/X4</f>
        <v>25.171232876712327</v>
      </c>
      <c r="AI4" s="4">
        <f t="shared" ref="AI4:AI43" si="12">W4*100/X4</f>
        <v>74.828767123287676</v>
      </c>
      <c r="AJ4" s="4">
        <f t="shared" ref="AJ4:AJ43" si="13">Y4*100/AA4</f>
        <v>28.409281990919791</v>
      </c>
      <c r="AK4" s="4">
        <f t="shared" ref="AK4:AK43" si="14">Z4*100/AA4</f>
        <v>71.590718009080206</v>
      </c>
      <c r="AL4" s="4">
        <f t="shared" ref="AL4:AL43" si="15">AB4*100/AD4</f>
        <v>31.532870829203834</v>
      </c>
      <c r="AM4" s="4">
        <f t="shared" ref="AM4:AM43" si="16">AC4*100/AD4</f>
        <v>68.46712917079617</v>
      </c>
      <c r="AN4" s="4">
        <f t="shared" ref="AN4:AN43" si="17">E4*100/AG4</f>
        <v>39.469178082191782</v>
      </c>
      <c r="AO4" s="4">
        <f t="shared" ref="AO4:AO43" si="18">F4*100/AG4</f>
        <v>11.763698630136986</v>
      </c>
      <c r="AP4" s="4">
        <f t="shared" ref="AP4:AP43" si="19">AE4*100/AG4</f>
        <v>8.8869863013698627</v>
      </c>
      <c r="AQ4" s="4">
        <f t="shared" ref="AQ4:AQ43" si="20">AF4*100/AG4</f>
        <v>60.119863013698627</v>
      </c>
    </row>
    <row r="5" spans="1:43">
      <c r="A5" s="3">
        <f t="shared" si="0"/>
        <v>2</v>
      </c>
      <c r="B5" s="3" t="s">
        <v>43</v>
      </c>
      <c r="C5" s="3">
        <v>69</v>
      </c>
      <c r="D5" s="3" t="s">
        <v>8</v>
      </c>
      <c r="E5" s="7">
        <v>3766</v>
      </c>
      <c r="F5" s="1">
        <v>0</v>
      </c>
      <c r="G5" s="3">
        <v>5817</v>
      </c>
      <c r="H5" s="3">
        <v>0</v>
      </c>
      <c r="I5" s="3">
        <v>0</v>
      </c>
      <c r="J5" s="3">
        <v>1602</v>
      </c>
      <c r="K5" s="3">
        <v>1885</v>
      </c>
      <c r="L5" s="3">
        <v>4285</v>
      </c>
      <c r="M5" s="3">
        <v>552</v>
      </c>
      <c r="N5" s="3">
        <v>806</v>
      </c>
      <c r="O5" s="3">
        <v>802</v>
      </c>
      <c r="P5" s="3">
        <v>78</v>
      </c>
      <c r="Q5" s="3">
        <v>232</v>
      </c>
      <c r="R5" s="3">
        <v>274</v>
      </c>
      <c r="S5" s="3">
        <v>1406</v>
      </c>
      <c r="T5" s="3">
        <v>1275</v>
      </c>
      <c r="U5" s="3">
        <v>1338</v>
      </c>
      <c r="V5" s="3">
        <f t="shared" si="1"/>
        <v>7419</v>
      </c>
      <c r="W5" s="3">
        <f t="shared" si="2"/>
        <v>6170</v>
      </c>
      <c r="X5" s="3">
        <f t="shared" si="3"/>
        <v>13589</v>
      </c>
      <c r="Y5" s="3">
        <f t="shared" si="4"/>
        <v>9455</v>
      </c>
      <c r="Z5" s="3">
        <f t="shared" si="5"/>
        <v>10897</v>
      </c>
      <c r="AA5" s="3">
        <f t="shared" si="6"/>
        <v>20352</v>
      </c>
      <c r="AB5" s="3">
        <f t="shared" si="7"/>
        <v>2036</v>
      </c>
      <c r="AC5" s="3">
        <f t="shared" si="8"/>
        <v>4727</v>
      </c>
      <c r="AD5" s="3">
        <f t="shared" si="9"/>
        <v>6763</v>
      </c>
      <c r="AE5" s="3">
        <v>5817</v>
      </c>
      <c r="AF5" s="3">
        <f t="shared" si="10"/>
        <v>9583</v>
      </c>
      <c r="AG5" s="3">
        <v>13589</v>
      </c>
      <c r="AH5" s="4">
        <f t="shared" si="11"/>
        <v>54.595628817425862</v>
      </c>
      <c r="AI5" s="4">
        <f t="shared" si="12"/>
        <v>45.404371182574138</v>
      </c>
      <c r="AJ5" s="4">
        <f t="shared" si="13"/>
        <v>46.457350628930818</v>
      </c>
      <c r="AK5" s="4">
        <f t="shared" si="14"/>
        <v>53.542649371069182</v>
      </c>
      <c r="AL5" s="4">
        <f t="shared" si="15"/>
        <v>30.104982995711961</v>
      </c>
      <c r="AM5" s="4">
        <f t="shared" si="16"/>
        <v>69.895017004288036</v>
      </c>
      <c r="AN5" s="4">
        <f t="shared" si="17"/>
        <v>27.713591875781884</v>
      </c>
      <c r="AO5" s="4">
        <f t="shared" si="18"/>
        <v>0</v>
      </c>
      <c r="AP5" s="4">
        <f t="shared" si="19"/>
        <v>42.806681875045996</v>
      </c>
      <c r="AQ5" s="4">
        <f t="shared" si="20"/>
        <v>70.520273750827869</v>
      </c>
    </row>
    <row r="6" spans="1:43">
      <c r="A6" s="3">
        <f t="shared" si="0"/>
        <v>3</v>
      </c>
      <c r="B6" s="3" t="s">
        <v>26</v>
      </c>
      <c r="C6" s="3">
        <v>63</v>
      </c>
      <c r="D6" s="3" t="s">
        <v>118</v>
      </c>
      <c r="E6" s="3">
        <v>0</v>
      </c>
      <c r="F6" s="3">
        <v>0</v>
      </c>
      <c r="G6" s="3">
        <v>7008</v>
      </c>
      <c r="H6" s="3">
        <v>0</v>
      </c>
      <c r="I6" s="3">
        <v>0</v>
      </c>
      <c r="J6" s="3">
        <v>700</v>
      </c>
      <c r="K6" s="3">
        <v>1424</v>
      </c>
      <c r="L6" s="3">
        <v>454</v>
      </c>
      <c r="M6" s="3">
        <v>522</v>
      </c>
      <c r="N6" s="3">
        <v>485</v>
      </c>
      <c r="O6" s="3">
        <v>412</v>
      </c>
      <c r="P6" s="3">
        <v>29</v>
      </c>
      <c r="Q6" s="3">
        <v>26</v>
      </c>
      <c r="R6" s="3">
        <v>337</v>
      </c>
      <c r="S6" s="3">
        <v>3040</v>
      </c>
      <c r="T6" s="3">
        <v>2486</v>
      </c>
      <c r="U6" s="3">
        <v>2459</v>
      </c>
      <c r="V6" s="3">
        <f t="shared" si="1"/>
        <v>7708</v>
      </c>
      <c r="W6" s="3">
        <f t="shared" si="2"/>
        <v>1878</v>
      </c>
      <c r="X6" s="3">
        <f t="shared" si="3"/>
        <v>9586</v>
      </c>
      <c r="Y6" s="3">
        <f t="shared" si="4"/>
        <v>11299</v>
      </c>
      <c r="Z6" s="3">
        <f t="shared" si="5"/>
        <v>8083</v>
      </c>
      <c r="AA6" s="3">
        <f t="shared" si="6"/>
        <v>19382</v>
      </c>
      <c r="AB6" s="3">
        <f t="shared" si="7"/>
        <v>3591</v>
      </c>
      <c r="AC6" s="3">
        <f t="shared" si="8"/>
        <v>6205</v>
      </c>
      <c r="AD6" s="3">
        <f t="shared" si="9"/>
        <v>9796</v>
      </c>
      <c r="AE6" s="3">
        <v>7008</v>
      </c>
      <c r="AF6" s="3">
        <f t="shared" si="10"/>
        <v>7008</v>
      </c>
      <c r="AG6" s="3">
        <v>9586</v>
      </c>
      <c r="AH6" s="4">
        <f t="shared" si="11"/>
        <v>80.408929689129977</v>
      </c>
      <c r="AI6" s="4">
        <f t="shared" si="12"/>
        <v>19.59107031087002</v>
      </c>
      <c r="AJ6" s="4">
        <f t="shared" si="13"/>
        <v>58.296357445052109</v>
      </c>
      <c r="AK6" s="4">
        <f t="shared" si="14"/>
        <v>41.703642554947891</v>
      </c>
      <c r="AL6" s="4">
        <f t="shared" si="15"/>
        <v>36.657819518170683</v>
      </c>
      <c r="AM6" s="4">
        <f t="shared" si="16"/>
        <v>63.342180481829317</v>
      </c>
      <c r="AN6" s="4">
        <f t="shared" si="17"/>
        <v>0</v>
      </c>
      <c r="AO6" s="4">
        <f t="shared" si="18"/>
        <v>0</v>
      </c>
      <c r="AP6" s="4">
        <f t="shared" si="19"/>
        <v>73.106613811808884</v>
      </c>
      <c r="AQ6" s="4">
        <f t="shared" si="20"/>
        <v>73.106613811808884</v>
      </c>
    </row>
    <row r="7" spans="1:43">
      <c r="A7" s="3">
        <f t="shared" si="0"/>
        <v>4</v>
      </c>
      <c r="B7" s="7" t="s">
        <v>31</v>
      </c>
      <c r="C7" s="3">
        <v>87</v>
      </c>
      <c r="D7" s="3" t="s">
        <v>850</v>
      </c>
      <c r="E7" s="3">
        <v>0</v>
      </c>
      <c r="F7" s="3">
        <v>0</v>
      </c>
      <c r="G7" s="3">
        <v>8200</v>
      </c>
      <c r="H7" s="3">
        <v>0</v>
      </c>
      <c r="I7" s="3">
        <v>0</v>
      </c>
      <c r="J7" s="3">
        <v>1398</v>
      </c>
      <c r="K7" s="3">
        <v>630</v>
      </c>
      <c r="L7" s="3">
        <v>711</v>
      </c>
      <c r="M7" s="3">
        <v>203</v>
      </c>
      <c r="N7" s="3">
        <v>696</v>
      </c>
      <c r="O7" s="3">
        <v>398</v>
      </c>
      <c r="P7" s="3">
        <v>2097</v>
      </c>
      <c r="Q7" s="3">
        <v>3566</v>
      </c>
      <c r="R7" s="3">
        <v>1650</v>
      </c>
      <c r="S7" s="3">
        <v>1201</v>
      </c>
      <c r="T7" s="3">
        <v>1305</v>
      </c>
      <c r="U7" s="3">
        <v>1737</v>
      </c>
      <c r="V7" s="3">
        <f t="shared" si="1"/>
        <v>9598</v>
      </c>
      <c r="W7" s="3">
        <f t="shared" si="2"/>
        <v>1341</v>
      </c>
      <c r="X7" s="3">
        <f t="shared" si="3"/>
        <v>10939</v>
      </c>
      <c r="Y7" s="3">
        <f t="shared" si="4"/>
        <v>13099</v>
      </c>
      <c r="Z7" s="3">
        <f t="shared" si="5"/>
        <v>10693</v>
      </c>
      <c r="AA7" s="3">
        <f t="shared" si="6"/>
        <v>23792</v>
      </c>
      <c r="AB7" s="3">
        <f t="shared" si="7"/>
        <v>3501</v>
      </c>
      <c r="AC7" s="3">
        <f t="shared" si="8"/>
        <v>9352</v>
      </c>
      <c r="AD7" s="3">
        <f t="shared" si="9"/>
        <v>12853</v>
      </c>
      <c r="AE7" s="3">
        <v>8200</v>
      </c>
      <c r="AF7" s="3">
        <f t="shared" si="10"/>
        <v>8200</v>
      </c>
      <c r="AG7" s="3">
        <v>10939</v>
      </c>
      <c r="AH7" s="4">
        <f t="shared" si="11"/>
        <v>87.741109790657276</v>
      </c>
      <c r="AI7" s="4">
        <f t="shared" si="12"/>
        <v>12.258890209342718</v>
      </c>
      <c r="AJ7" s="4">
        <f t="shared" si="13"/>
        <v>55.056321452589103</v>
      </c>
      <c r="AK7" s="4">
        <f t="shared" si="14"/>
        <v>44.943678547410897</v>
      </c>
      <c r="AL7" s="4">
        <f t="shared" si="15"/>
        <v>27.238776939235976</v>
      </c>
      <c r="AM7" s="4">
        <f t="shared" si="16"/>
        <v>72.761223060764024</v>
      </c>
      <c r="AN7" s="4">
        <f t="shared" si="17"/>
        <v>0</v>
      </c>
      <c r="AO7" s="4">
        <f t="shared" si="18"/>
        <v>0</v>
      </c>
      <c r="AP7" s="4">
        <f t="shared" si="19"/>
        <v>74.961148185391721</v>
      </c>
      <c r="AQ7" s="4">
        <f t="shared" si="20"/>
        <v>74.961148185391721</v>
      </c>
    </row>
    <row r="8" spans="1:43">
      <c r="A8" s="3">
        <f t="shared" si="0"/>
        <v>5</v>
      </c>
      <c r="B8" s="3" t="s">
        <v>19</v>
      </c>
      <c r="C8" s="3">
        <v>39</v>
      </c>
      <c r="D8" s="3" t="s">
        <v>5</v>
      </c>
      <c r="E8" s="3">
        <v>73987</v>
      </c>
      <c r="F8" s="1">
        <v>294</v>
      </c>
      <c r="G8" s="3">
        <v>10924</v>
      </c>
      <c r="H8" s="3">
        <v>0</v>
      </c>
      <c r="I8" s="3">
        <v>0</v>
      </c>
      <c r="J8" s="3">
        <v>81497</v>
      </c>
      <c r="K8" s="3">
        <v>59754</v>
      </c>
      <c r="L8" s="3">
        <v>96527</v>
      </c>
      <c r="M8" s="3">
        <v>6273</v>
      </c>
      <c r="N8" s="3">
        <v>15760</v>
      </c>
      <c r="O8" s="3">
        <v>8229</v>
      </c>
      <c r="P8" s="3">
        <v>15157</v>
      </c>
      <c r="Q8" s="3">
        <v>18379</v>
      </c>
      <c r="R8" s="3">
        <v>19139</v>
      </c>
      <c r="S8" s="3">
        <v>24776</v>
      </c>
      <c r="T8" s="3">
        <v>25886</v>
      </c>
      <c r="U8" s="3">
        <v>22953</v>
      </c>
      <c r="V8" s="3">
        <f t="shared" si="1"/>
        <v>92421</v>
      </c>
      <c r="W8" s="3">
        <f t="shared" si="2"/>
        <v>156281</v>
      </c>
      <c r="X8" s="3">
        <f t="shared" si="3"/>
        <v>248702</v>
      </c>
      <c r="Y8" s="3">
        <f t="shared" si="4"/>
        <v>138627</v>
      </c>
      <c r="Z8" s="3">
        <f t="shared" si="5"/>
        <v>266627</v>
      </c>
      <c r="AA8" s="3">
        <f t="shared" si="6"/>
        <v>405254</v>
      </c>
      <c r="AB8" s="3">
        <f t="shared" si="7"/>
        <v>46206</v>
      </c>
      <c r="AC8" s="3">
        <f t="shared" si="8"/>
        <v>110346</v>
      </c>
      <c r="AD8" s="3">
        <f t="shared" si="9"/>
        <v>156552</v>
      </c>
      <c r="AE8" s="3">
        <v>10924</v>
      </c>
      <c r="AF8" s="3">
        <f t="shared" si="10"/>
        <v>85205</v>
      </c>
      <c r="AG8" s="3">
        <v>248702</v>
      </c>
      <c r="AH8" s="4">
        <f t="shared" si="11"/>
        <v>37.161341686033886</v>
      </c>
      <c r="AI8" s="4">
        <f t="shared" si="12"/>
        <v>62.838658313966114</v>
      </c>
      <c r="AJ8" s="4">
        <f t="shared" si="13"/>
        <v>34.207435336850466</v>
      </c>
      <c r="AK8" s="4">
        <f t="shared" si="14"/>
        <v>65.792564663149534</v>
      </c>
      <c r="AL8" s="4">
        <f t="shared" si="15"/>
        <v>29.514793806530736</v>
      </c>
      <c r="AM8" s="4">
        <f t="shared" si="16"/>
        <v>70.485206193469267</v>
      </c>
      <c r="AN8" s="4">
        <f t="shared" si="17"/>
        <v>29.749258148306005</v>
      </c>
      <c r="AO8" s="4">
        <f t="shared" si="18"/>
        <v>0.11821376587240955</v>
      </c>
      <c r="AP8" s="4">
        <f t="shared" si="19"/>
        <v>4.3924053686741562</v>
      </c>
      <c r="AQ8" s="4">
        <f t="shared" si="20"/>
        <v>34.259877282852571</v>
      </c>
    </row>
    <row r="9" spans="1:43">
      <c r="A9" s="3">
        <f t="shared" si="0"/>
        <v>6</v>
      </c>
      <c r="B9" s="3" t="s">
        <v>27</v>
      </c>
      <c r="C9" s="3">
        <v>57</v>
      </c>
      <c r="D9" s="3" t="s">
        <v>4</v>
      </c>
      <c r="E9" s="3">
        <v>18384</v>
      </c>
      <c r="F9" s="1">
        <v>404</v>
      </c>
      <c r="G9" s="3">
        <v>15898</v>
      </c>
      <c r="H9" s="3">
        <v>0</v>
      </c>
      <c r="I9" s="3">
        <v>0</v>
      </c>
      <c r="J9" s="3">
        <v>5705</v>
      </c>
      <c r="K9" s="3">
        <v>9017</v>
      </c>
      <c r="L9" s="3">
        <v>27062</v>
      </c>
      <c r="M9" s="3">
        <v>3963</v>
      </c>
      <c r="N9" s="3">
        <v>3572</v>
      </c>
      <c r="O9" s="3">
        <v>3371</v>
      </c>
      <c r="P9" s="3">
        <v>111</v>
      </c>
      <c r="Q9" s="3">
        <v>125</v>
      </c>
      <c r="R9" s="3">
        <v>191</v>
      </c>
      <c r="S9" s="3">
        <v>5638</v>
      </c>
      <c r="T9" s="3">
        <v>5575</v>
      </c>
      <c r="U9" s="3">
        <v>4569</v>
      </c>
      <c r="V9" s="3">
        <f t="shared" si="1"/>
        <v>21603</v>
      </c>
      <c r="W9" s="3">
        <f t="shared" si="2"/>
        <v>36079</v>
      </c>
      <c r="X9" s="3">
        <f t="shared" si="3"/>
        <v>57682</v>
      </c>
      <c r="Y9" s="3">
        <f t="shared" si="4"/>
        <v>31315</v>
      </c>
      <c r="Z9" s="3">
        <f t="shared" si="5"/>
        <v>53482</v>
      </c>
      <c r="AA9" s="3">
        <f t="shared" si="6"/>
        <v>84797</v>
      </c>
      <c r="AB9" s="3">
        <f t="shared" si="7"/>
        <v>9712</v>
      </c>
      <c r="AC9" s="3">
        <f t="shared" si="8"/>
        <v>17403</v>
      </c>
      <c r="AD9" s="3">
        <f t="shared" si="9"/>
        <v>27115</v>
      </c>
      <c r="AE9" s="3">
        <v>15898</v>
      </c>
      <c r="AF9" s="3">
        <f t="shared" si="10"/>
        <v>34686</v>
      </c>
      <c r="AG9" s="3">
        <v>57682</v>
      </c>
      <c r="AH9" s="4">
        <f t="shared" si="11"/>
        <v>37.451891404597625</v>
      </c>
      <c r="AI9" s="4">
        <f t="shared" si="12"/>
        <v>62.548108595402375</v>
      </c>
      <c r="AJ9" s="4">
        <f t="shared" si="13"/>
        <v>36.929372501385664</v>
      </c>
      <c r="AK9" s="4">
        <f t="shared" si="14"/>
        <v>63.070627498614336</v>
      </c>
      <c r="AL9" s="4">
        <f t="shared" si="15"/>
        <v>35.817813018624378</v>
      </c>
      <c r="AM9" s="4">
        <f t="shared" si="16"/>
        <v>64.182186981375622</v>
      </c>
      <c r="AN9" s="4">
        <f t="shared" si="17"/>
        <v>31.871294337921707</v>
      </c>
      <c r="AO9" s="4">
        <f t="shared" si="18"/>
        <v>0.70039180333552931</v>
      </c>
      <c r="AP9" s="4">
        <f t="shared" si="19"/>
        <v>27.561457647099616</v>
      </c>
      <c r="AQ9" s="4">
        <f t="shared" si="20"/>
        <v>60.133143788356854</v>
      </c>
    </row>
    <row r="10" spans="1:43">
      <c r="A10" s="3">
        <f t="shared" si="0"/>
        <v>7</v>
      </c>
      <c r="B10" s="7" t="s">
        <v>16</v>
      </c>
      <c r="C10" s="3">
        <v>75</v>
      </c>
      <c r="D10" s="3" t="s">
        <v>4</v>
      </c>
      <c r="E10" s="7">
        <v>2293</v>
      </c>
      <c r="F10" s="7">
        <v>98</v>
      </c>
      <c r="G10" s="3">
        <v>19510</v>
      </c>
      <c r="H10" s="3">
        <v>0</v>
      </c>
      <c r="I10" s="3">
        <v>0</v>
      </c>
      <c r="J10" s="3">
        <v>1846</v>
      </c>
      <c r="K10" s="3">
        <v>5829</v>
      </c>
      <c r="L10" s="3">
        <v>3888</v>
      </c>
      <c r="M10" s="3">
        <v>385</v>
      </c>
      <c r="N10" s="3">
        <v>717</v>
      </c>
      <c r="O10" s="3">
        <v>534</v>
      </c>
      <c r="P10" s="3">
        <v>461</v>
      </c>
      <c r="Q10" s="3">
        <v>900</v>
      </c>
      <c r="R10" s="3">
        <v>2801</v>
      </c>
      <c r="S10" s="3">
        <v>2027</v>
      </c>
      <c r="T10" s="3">
        <v>1889</v>
      </c>
      <c r="U10" s="3">
        <v>1563</v>
      </c>
      <c r="V10" s="3">
        <f t="shared" si="1"/>
        <v>21356</v>
      </c>
      <c r="W10" s="3">
        <f t="shared" si="2"/>
        <v>9717</v>
      </c>
      <c r="X10" s="3">
        <f t="shared" si="3"/>
        <v>31073</v>
      </c>
      <c r="Y10" s="3">
        <f t="shared" si="4"/>
        <v>24229</v>
      </c>
      <c r="Z10" s="3">
        <f t="shared" si="5"/>
        <v>18121</v>
      </c>
      <c r="AA10" s="3">
        <f t="shared" si="6"/>
        <v>42350</v>
      </c>
      <c r="AB10" s="3">
        <f t="shared" si="7"/>
        <v>2873</v>
      </c>
      <c r="AC10" s="3">
        <f t="shared" si="8"/>
        <v>8404</v>
      </c>
      <c r="AD10" s="3">
        <f t="shared" si="9"/>
        <v>11277</v>
      </c>
      <c r="AE10" s="7">
        <v>19510</v>
      </c>
      <c r="AF10" s="3">
        <f t="shared" si="10"/>
        <v>21901</v>
      </c>
      <c r="AG10" s="7">
        <v>31073</v>
      </c>
      <c r="AH10" s="4">
        <f t="shared" si="11"/>
        <v>68.728478099958167</v>
      </c>
      <c r="AI10" s="4">
        <f t="shared" si="12"/>
        <v>31.271521900041837</v>
      </c>
      <c r="AJ10" s="4">
        <f t="shared" si="13"/>
        <v>57.211334120425029</v>
      </c>
      <c r="AK10" s="4">
        <f t="shared" si="14"/>
        <v>42.788665879574971</v>
      </c>
      <c r="AL10" s="4">
        <f t="shared" si="15"/>
        <v>25.476633856522124</v>
      </c>
      <c r="AM10" s="4">
        <f t="shared" si="16"/>
        <v>74.523366143477872</v>
      </c>
      <c r="AN10" s="4">
        <f t="shared" si="17"/>
        <v>7.3793969040646221</v>
      </c>
      <c r="AO10" s="4">
        <f t="shared" si="18"/>
        <v>0.31538634827663886</v>
      </c>
      <c r="AP10" s="4">
        <f t="shared" si="19"/>
        <v>62.787629131400251</v>
      </c>
      <c r="AQ10" s="4">
        <f t="shared" si="20"/>
        <v>70.482412383741519</v>
      </c>
    </row>
    <row r="11" spans="1:43">
      <c r="A11" s="3">
        <f t="shared" si="0"/>
        <v>8</v>
      </c>
      <c r="B11" s="3" t="s">
        <v>41</v>
      </c>
      <c r="C11" s="3">
        <v>102</v>
      </c>
      <c r="D11" s="3" t="s">
        <v>851</v>
      </c>
      <c r="E11" s="3">
        <v>1871</v>
      </c>
      <c r="F11" s="3">
        <v>0</v>
      </c>
      <c r="G11" s="3">
        <v>19643</v>
      </c>
      <c r="H11" s="3">
        <v>0</v>
      </c>
      <c r="I11" s="3">
        <v>0</v>
      </c>
      <c r="J11" s="3">
        <v>3052</v>
      </c>
      <c r="K11" s="3">
        <v>4556</v>
      </c>
      <c r="L11" s="3">
        <v>6359</v>
      </c>
      <c r="M11" s="3">
        <v>15389</v>
      </c>
      <c r="N11" s="3">
        <v>14350</v>
      </c>
      <c r="O11" s="3">
        <v>8471</v>
      </c>
      <c r="P11" s="3">
        <v>1215</v>
      </c>
      <c r="Q11" s="3">
        <v>2849</v>
      </c>
      <c r="R11" s="3">
        <v>2236</v>
      </c>
      <c r="S11" s="3">
        <v>5725</v>
      </c>
      <c r="T11" s="3">
        <v>6365</v>
      </c>
      <c r="U11" s="3">
        <v>7564</v>
      </c>
      <c r="V11" s="3">
        <f t="shared" si="1"/>
        <v>22695</v>
      </c>
      <c r="W11" s="3">
        <f t="shared" si="2"/>
        <v>10915</v>
      </c>
      <c r="X11" s="3">
        <f t="shared" si="3"/>
        <v>33610</v>
      </c>
      <c r="Y11" s="3">
        <f t="shared" si="4"/>
        <v>45024</v>
      </c>
      <c r="Z11" s="3">
        <f t="shared" si="5"/>
        <v>52750</v>
      </c>
      <c r="AA11" s="3">
        <f t="shared" si="6"/>
        <v>97774</v>
      </c>
      <c r="AB11" s="3">
        <f t="shared" si="7"/>
        <v>22329</v>
      </c>
      <c r="AC11" s="3">
        <f t="shared" si="8"/>
        <v>41835</v>
      </c>
      <c r="AD11" s="3">
        <f t="shared" si="9"/>
        <v>64164</v>
      </c>
      <c r="AE11" s="3">
        <v>19643</v>
      </c>
      <c r="AF11" s="3">
        <f t="shared" si="10"/>
        <v>21514</v>
      </c>
      <c r="AG11" s="3">
        <v>33610</v>
      </c>
      <c r="AH11" s="4">
        <f t="shared" si="11"/>
        <v>67.524546265992271</v>
      </c>
      <c r="AI11" s="4">
        <f t="shared" si="12"/>
        <v>32.475453734007736</v>
      </c>
      <c r="AJ11" s="4">
        <f t="shared" si="13"/>
        <v>46.049051895186857</v>
      </c>
      <c r="AK11" s="4">
        <f t="shared" si="14"/>
        <v>53.950948104813143</v>
      </c>
      <c r="AL11" s="4">
        <f t="shared" si="15"/>
        <v>34.799887787544421</v>
      </c>
      <c r="AM11" s="4">
        <f t="shared" si="16"/>
        <v>65.200112212455579</v>
      </c>
      <c r="AN11" s="4">
        <f t="shared" si="17"/>
        <v>5.566795596548646</v>
      </c>
      <c r="AO11" s="4">
        <f t="shared" si="18"/>
        <v>0</v>
      </c>
      <c r="AP11" s="4">
        <f t="shared" si="19"/>
        <v>58.443915501338886</v>
      </c>
      <c r="AQ11" s="4">
        <f t="shared" si="20"/>
        <v>64.010711097887537</v>
      </c>
    </row>
    <row r="12" spans="1:43">
      <c r="A12" s="3">
        <f t="shared" si="0"/>
        <v>9</v>
      </c>
      <c r="B12" s="3" t="s">
        <v>46</v>
      </c>
      <c r="C12" s="3">
        <v>84</v>
      </c>
      <c r="D12" s="3" t="s">
        <v>8</v>
      </c>
      <c r="E12" s="7">
        <v>2508</v>
      </c>
      <c r="F12" s="1">
        <v>764</v>
      </c>
      <c r="G12" s="3">
        <v>21263</v>
      </c>
      <c r="H12" s="3">
        <v>0</v>
      </c>
      <c r="I12" s="3">
        <v>0</v>
      </c>
      <c r="J12" s="3">
        <v>3315</v>
      </c>
      <c r="K12" s="3">
        <v>3605</v>
      </c>
      <c r="L12" s="3">
        <v>5699</v>
      </c>
      <c r="M12" s="3">
        <v>1814</v>
      </c>
      <c r="N12" s="3">
        <v>458</v>
      </c>
      <c r="O12" s="3">
        <v>2177</v>
      </c>
      <c r="P12" s="3">
        <v>5489</v>
      </c>
      <c r="Q12" s="3">
        <v>4726</v>
      </c>
      <c r="R12" s="3">
        <v>2919</v>
      </c>
      <c r="S12" s="3">
        <v>4568</v>
      </c>
      <c r="T12" s="3">
        <v>3666</v>
      </c>
      <c r="U12" s="3">
        <v>3880</v>
      </c>
      <c r="V12" s="3">
        <f t="shared" si="1"/>
        <v>24578</v>
      </c>
      <c r="W12" s="3">
        <f t="shared" si="2"/>
        <v>9304</v>
      </c>
      <c r="X12" s="3">
        <f t="shared" si="3"/>
        <v>33882</v>
      </c>
      <c r="Y12" s="3">
        <f t="shared" si="4"/>
        <v>36449</v>
      </c>
      <c r="Z12" s="3">
        <f t="shared" si="5"/>
        <v>27130</v>
      </c>
      <c r="AA12" s="3">
        <f t="shared" si="6"/>
        <v>63579</v>
      </c>
      <c r="AB12" s="3">
        <f t="shared" si="7"/>
        <v>11871</v>
      </c>
      <c r="AC12" s="3">
        <f t="shared" si="8"/>
        <v>17826</v>
      </c>
      <c r="AD12" s="3">
        <f t="shared" si="9"/>
        <v>29697</v>
      </c>
      <c r="AE12" s="3">
        <v>21263</v>
      </c>
      <c r="AF12" s="3">
        <f t="shared" si="10"/>
        <v>24535</v>
      </c>
      <c r="AG12" s="3">
        <v>33882</v>
      </c>
      <c r="AH12" s="4">
        <f t="shared" si="11"/>
        <v>72.53999173602503</v>
      </c>
      <c r="AI12" s="4">
        <f t="shared" si="12"/>
        <v>27.460008263974974</v>
      </c>
      <c r="AJ12" s="4">
        <f t="shared" si="13"/>
        <v>57.328677708048254</v>
      </c>
      <c r="AK12" s="4">
        <f t="shared" si="14"/>
        <v>42.671322291951746</v>
      </c>
      <c r="AL12" s="4">
        <f t="shared" si="15"/>
        <v>39.973734720678856</v>
      </c>
      <c r="AM12" s="4">
        <f t="shared" si="16"/>
        <v>60.026265279321144</v>
      </c>
      <c r="AN12" s="4">
        <f t="shared" si="17"/>
        <v>7.402160439171241</v>
      </c>
      <c r="AO12" s="4">
        <f t="shared" si="18"/>
        <v>2.2548845994923559</v>
      </c>
      <c r="AP12" s="4">
        <f t="shared" si="19"/>
        <v>62.756035653149162</v>
      </c>
      <c r="AQ12" s="4">
        <f t="shared" si="20"/>
        <v>72.413080691812766</v>
      </c>
    </row>
    <row r="13" spans="1:43">
      <c r="A13" s="3">
        <f t="shared" si="0"/>
        <v>10</v>
      </c>
      <c r="B13" s="3" t="s">
        <v>33</v>
      </c>
      <c r="C13" s="3">
        <v>48</v>
      </c>
      <c r="D13" s="3" t="s">
        <v>8</v>
      </c>
      <c r="E13" s="3">
        <v>10341</v>
      </c>
      <c r="F13" s="3">
        <v>939</v>
      </c>
      <c r="G13" s="3">
        <v>22251</v>
      </c>
      <c r="H13" s="3">
        <v>0</v>
      </c>
      <c r="I13" s="3">
        <v>0</v>
      </c>
      <c r="J13" s="3">
        <v>26294</v>
      </c>
      <c r="K13" s="3">
        <v>18642</v>
      </c>
      <c r="L13" s="3">
        <v>38801</v>
      </c>
      <c r="M13" s="3">
        <v>1551</v>
      </c>
      <c r="N13" s="3">
        <v>950</v>
      </c>
      <c r="O13" s="3">
        <v>1472</v>
      </c>
      <c r="P13" s="3">
        <v>783</v>
      </c>
      <c r="Q13" s="3">
        <v>1409</v>
      </c>
      <c r="R13" s="3">
        <v>1039</v>
      </c>
      <c r="S13" s="3">
        <v>1325</v>
      </c>
      <c r="T13" s="3">
        <v>1456</v>
      </c>
      <c r="U13" s="3">
        <v>1417</v>
      </c>
      <c r="V13" s="3">
        <f t="shared" si="1"/>
        <v>48545</v>
      </c>
      <c r="W13" s="3">
        <f t="shared" si="2"/>
        <v>57443</v>
      </c>
      <c r="X13" s="3">
        <f t="shared" si="3"/>
        <v>105988</v>
      </c>
      <c r="Y13" s="3">
        <f t="shared" si="4"/>
        <v>52204</v>
      </c>
      <c r="Z13" s="3">
        <f t="shared" si="5"/>
        <v>65186</v>
      </c>
      <c r="AA13" s="3">
        <f t="shared" si="6"/>
        <v>117390</v>
      </c>
      <c r="AB13" s="3">
        <f t="shared" si="7"/>
        <v>3659</v>
      </c>
      <c r="AC13" s="3">
        <f t="shared" si="8"/>
        <v>7743</v>
      </c>
      <c r="AD13" s="3">
        <f t="shared" si="9"/>
        <v>11402</v>
      </c>
      <c r="AE13" s="3">
        <v>22251</v>
      </c>
      <c r="AF13" s="3">
        <f t="shared" si="10"/>
        <v>33531</v>
      </c>
      <c r="AG13" s="3">
        <v>105988</v>
      </c>
      <c r="AH13" s="4">
        <f t="shared" si="11"/>
        <v>45.802354983583044</v>
      </c>
      <c r="AI13" s="4">
        <f t="shared" si="12"/>
        <v>54.197645016416956</v>
      </c>
      <c r="AJ13" s="4">
        <f t="shared" si="13"/>
        <v>44.470568191498423</v>
      </c>
      <c r="AK13" s="4">
        <f t="shared" si="14"/>
        <v>55.529431808501577</v>
      </c>
      <c r="AL13" s="4">
        <f t="shared" si="15"/>
        <v>32.090861252411855</v>
      </c>
      <c r="AM13" s="4">
        <f t="shared" si="16"/>
        <v>67.909138747588145</v>
      </c>
      <c r="AN13" s="4">
        <f t="shared" si="17"/>
        <v>9.7567649167830321</v>
      </c>
      <c r="AO13" s="4">
        <f t="shared" si="18"/>
        <v>0.88594935275691589</v>
      </c>
      <c r="AP13" s="4">
        <f t="shared" si="19"/>
        <v>20.993886100313244</v>
      </c>
      <c r="AQ13" s="4">
        <f t="shared" si="20"/>
        <v>31.636600369853191</v>
      </c>
    </row>
    <row r="14" spans="1:43">
      <c r="A14" s="3">
        <f t="shared" si="0"/>
        <v>11</v>
      </c>
      <c r="B14" s="3" t="s">
        <v>44</v>
      </c>
      <c r="C14" s="3">
        <v>33</v>
      </c>
      <c r="D14" s="3" t="s">
        <v>8</v>
      </c>
      <c r="E14" s="3">
        <v>2009</v>
      </c>
      <c r="F14" s="3">
        <v>35</v>
      </c>
      <c r="G14" s="3">
        <v>47276</v>
      </c>
      <c r="H14" s="3">
        <v>0</v>
      </c>
      <c r="I14" s="3">
        <v>0</v>
      </c>
      <c r="J14" s="3">
        <v>11024</v>
      </c>
      <c r="K14" s="3">
        <v>12570</v>
      </c>
      <c r="L14" s="3">
        <v>11558</v>
      </c>
      <c r="M14" s="3">
        <v>4424</v>
      </c>
      <c r="N14" s="3">
        <v>5567</v>
      </c>
      <c r="O14" s="3">
        <v>2468</v>
      </c>
      <c r="P14" s="3">
        <v>4252</v>
      </c>
      <c r="Q14" s="3">
        <v>26374</v>
      </c>
      <c r="R14" s="3">
        <v>12533</v>
      </c>
      <c r="S14" s="3">
        <v>12573</v>
      </c>
      <c r="T14" s="3">
        <v>14811</v>
      </c>
      <c r="U14" s="3">
        <v>15206</v>
      </c>
      <c r="V14" s="3">
        <f t="shared" si="1"/>
        <v>58300</v>
      </c>
      <c r="W14" s="3">
        <f t="shared" si="2"/>
        <v>24128</v>
      </c>
      <c r="X14" s="3">
        <f t="shared" si="3"/>
        <v>82428</v>
      </c>
      <c r="Y14" s="3">
        <f t="shared" si="4"/>
        <v>79549</v>
      </c>
      <c r="Z14" s="3">
        <f t="shared" si="5"/>
        <v>101087</v>
      </c>
      <c r="AA14" s="3">
        <f t="shared" si="6"/>
        <v>180636</v>
      </c>
      <c r="AB14" s="3">
        <f t="shared" si="7"/>
        <v>21249</v>
      </c>
      <c r="AC14" s="3">
        <f t="shared" si="8"/>
        <v>76959</v>
      </c>
      <c r="AD14" s="3">
        <f t="shared" si="9"/>
        <v>98208</v>
      </c>
      <c r="AE14" s="3">
        <v>47276</v>
      </c>
      <c r="AF14" s="3">
        <f t="shared" si="10"/>
        <v>49320</v>
      </c>
      <c r="AG14" s="3">
        <v>82428</v>
      </c>
      <c r="AH14" s="4">
        <f t="shared" si="11"/>
        <v>70.72839326442471</v>
      </c>
      <c r="AI14" s="4">
        <f t="shared" si="12"/>
        <v>29.27160673557529</v>
      </c>
      <c r="AJ14" s="4">
        <f t="shared" si="13"/>
        <v>44.038286941694899</v>
      </c>
      <c r="AK14" s="4">
        <f t="shared" si="14"/>
        <v>55.961713058305101</v>
      </c>
      <c r="AL14" s="4">
        <f t="shared" si="15"/>
        <v>21.636730205278592</v>
      </c>
      <c r="AM14" s="4">
        <f t="shared" si="16"/>
        <v>78.363269794721404</v>
      </c>
      <c r="AN14" s="4">
        <f t="shared" si="17"/>
        <v>2.4372785946523026</v>
      </c>
      <c r="AO14" s="4">
        <f t="shared" si="18"/>
        <v>4.2461299558402485E-2</v>
      </c>
      <c r="AP14" s="4">
        <f t="shared" si="19"/>
        <v>57.354297083515313</v>
      </c>
      <c r="AQ14" s="4">
        <f t="shared" si="20"/>
        <v>59.834036977726015</v>
      </c>
    </row>
    <row r="15" spans="1:43">
      <c r="A15" s="3">
        <f t="shared" si="0"/>
        <v>12</v>
      </c>
      <c r="B15" s="3" t="s">
        <v>61</v>
      </c>
      <c r="C15" s="3">
        <v>57</v>
      </c>
      <c r="D15" s="3" t="s">
        <v>8</v>
      </c>
      <c r="E15" s="18">
        <v>1293</v>
      </c>
      <c r="F15" s="3">
        <v>862</v>
      </c>
      <c r="G15" s="3">
        <v>52222</v>
      </c>
      <c r="H15" s="3">
        <v>0</v>
      </c>
      <c r="I15" s="3">
        <v>0</v>
      </c>
      <c r="J15" s="3">
        <v>4187</v>
      </c>
      <c r="K15" s="3">
        <v>22232</v>
      </c>
      <c r="L15" s="3">
        <v>10510</v>
      </c>
      <c r="M15" s="3">
        <v>5197</v>
      </c>
      <c r="N15" s="3">
        <v>18039</v>
      </c>
      <c r="O15" s="3">
        <v>8721</v>
      </c>
      <c r="P15" s="3">
        <v>6272</v>
      </c>
      <c r="Q15" s="3">
        <v>15413</v>
      </c>
      <c r="R15" s="3">
        <v>11519</v>
      </c>
      <c r="S15" s="3">
        <v>8310</v>
      </c>
      <c r="T15" s="3">
        <v>6524</v>
      </c>
      <c r="U15" s="3">
        <v>7453</v>
      </c>
      <c r="V15" s="3">
        <f t="shared" si="1"/>
        <v>56409</v>
      </c>
      <c r="W15" s="3">
        <f t="shared" si="2"/>
        <v>32742</v>
      </c>
      <c r="X15" s="3">
        <f t="shared" si="3"/>
        <v>89151</v>
      </c>
      <c r="Y15" s="3">
        <f t="shared" si="4"/>
        <v>76188</v>
      </c>
      <c r="Z15" s="3">
        <f t="shared" si="5"/>
        <v>100411</v>
      </c>
      <c r="AA15" s="3">
        <f t="shared" si="6"/>
        <v>176599</v>
      </c>
      <c r="AB15" s="3">
        <f t="shared" si="7"/>
        <v>19779</v>
      </c>
      <c r="AC15" s="3">
        <f t="shared" si="8"/>
        <v>67669</v>
      </c>
      <c r="AD15" s="3">
        <f t="shared" si="9"/>
        <v>87448</v>
      </c>
      <c r="AE15" s="3">
        <v>52222</v>
      </c>
      <c r="AF15" s="3">
        <f t="shared" si="10"/>
        <v>54377</v>
      </c>
      <c r="AG15" s="3">
        <v>89151</v>
      </c>
      <c r="AH15" s="4">
        <f t="shared" si="11"/>
        <v>63.273547127906582</v>
      </c>
      <c r="AI15" s="4">
        <f t="shared" si="12"/>
        <v>36.726452872093418</v>
      </c>
      <c r="AJ15" s="4">
        <f t="shared" si="13"/>
        <v>43.141807145000818</v>
      </c>
      <c r="AK15" s="4">
        <f t="shared" si="14"/>
        <v>56.858192854999182</v>
      </c>
      <c r="AL15" s="4">
        <f t="shared" si="15"/>
        <v>22.618012990577256</v>
      </c>
      <c r="AM15" s="4">
        <f t="shared" si="16"/>
        <v>77.381987009422744</v>
      </c>
      <c r="AN15" s="4">
        <f t="shared" si="17"/>
        <v>1.450348285493152</v>
      </c>
      <c r="AO15" s="4">
        <f t="shared" si="18"/>
        <v>0.96689885699543476</v>
      </c>
      <c r="AP15" s="4">
        <f t="shared" si="19"/>
        <v>58.577021009298832</v>
      </c>
      <c r="AQ15" s="4">
        <f t="shared" si="20"/>
        <v>60.994268151787416</v>
      </c>
    </row>
    <row r="16" spans="1:43">
      <c r="A16" s="3">
        <f t="shared" si="0"/>
        <v>13</v>
      </c>
      <c r="B16" s="3" t="s">
        <v>25</v>
      </c>
      <c r="C16" s="3">
        <v>51</v>
      </c>
      <c r="D16" s="3" t="s">
        <v>7</v>
      </c>
      <c r="E16" s="3">
        <v>0</v>
      </c>
      <c r="F16" s="1">
        <v>905</v>
      </c>
      <c r="G16" s="3">
        <v>52306</v>
      </c>
      <c r="H16" s="3">
        <v>0</v>
      </c>
      <c r="I16" s="3">
        <v>0</v>
      </c>
      <c r="J16" s="3">
        <v>28695</v>
      </c>
      <c r="K16" s="3">
        <v>35143</v>
      </c>
      <c r="L16" s="3">
        <v>21313</v>
      </c>
      <c r="M16" s="3">
        <v>7339</v>
      </c>
      <c r="N16" s="3">
        <v>11486</v>
      </c>
      <c r="O16" s="3">
        <v>4743</v>
      </c>
      <c r="P16" s="3">
        <v>20954</v>
      </c>
      <c r="Q16" s="3">
        <v>30703</v>
      </c>
      <c r="R16" s="3">
        <v>15641</v>
      </c>
      <c r="S16" s="3">
        <v>24786</v>
      </c>
      <c r="T16" s="3">
        <v>22318</v>
      </c>
      <c r="U16" s="3">
        <v>20999</v>
      </c>
      <c r="V16" s="3">
        <f t="shared" si="1"/>
        <v>81001</v>
      </c>
      <c r="W16" s="3">
        <f t="shared" si="2"/>
        <v>56456</v>
      </c>
      <c r="X16" s="3">
        <f t="shared" si="3"/>
        <v>137457</v>
      </c>
      <c r="Y16" s="3">
        <f t="shared" si="4"/>
        <v>134080</v>
      </c>
      <c r="Z16" s="3">
        <f t="shared" si="5"/>
        <v>162346</v>
      </c>
      <c r="AA16" s="3">
        <f t="shared" si="6"/>
        <v>296426</v>
      </c>
      <c r="AB16" s="3">
        <f t="shared" si="7"/>
        <v>53079</v>
      </c>
      <c r="AC16" s="3">
        <f t="shared" si="8"/>
        <v>105890</v>
      </c>
      <c r="AD16" s="3">
        <f t="shared" si="9"/>
        <v>158969</v>
      </c>
      <c r="AE16" s="3">
        <v>52306</v>
      </c>
      <c r="AF16" s="3">
        <f t="shared" si="10"/>
        <v>53211</v>
      </c>
      <c r="AG16" s="3">
        <v>137457</v>
      </c>
      <c r="AH16" s="4">
        <f t="shared" si="11"/>
        <v>58.928246651680162</v>
      </c>
      <c r="AI16" s="4">
        <f t="shared" si="12"/>
        <v>41.071753348319838</v>
      </c>
      <c r="AJ16" s="4">
        <f t="shared" si="13"/>
        <v>45.232199604623077</v>
      </c>
      <c r="AK16" s="4">
        <f t="shared" si="14"/>
        <v>54.767800395376923</v>
      </c>
      <c r="AL16" s="4">
        <f t="shared" si="15"/>
        <v>33.389528776050675</v>
      </c>
      <c r="AM16" s="4">
        <f t="shared" si="16"/>
        <v>66.610471223949318</v>
      </c>
      <c r="AN16" s="4">
        <f t="shared" si="17"/>
        <v>0</v>
      </c>
      <c r="AO16" s="4">
        <f t="shared" si="18"/>
        <v>0.65838771397600704</v>
      </c>
      <c r="AP16" s="4">
        <f t="shared" si="19"/>
        <v>38.052627367103895</v>
      </c>
      <c r="AQ16" s="4">
        <f t="shared" si="20"/>
        <v>38.7110150810799</v>
      </c>
    </row>
    <row r="17" spans="1:43">
      <c r="A17" s="3">
        <f t="shared" si="0"/>
        <v>14</v>
      </c>
      <c r="B17" s="3" t="s">
        <v>32</v>
      </c>
      <c r="C17" s="3">
        <v>33</v>
      </c>
      <c r="D17" s="3" t="s">
        <v>8</v>
      </c>
      <c r="E17" s="3">
        <v>5750</v>
      </c>
      <c r="F17" s="3">
        <v>0</v>
      </c>
      <c r="G17" s="3">
        <v>60522</v>
      </c>
      <c r="H17" s="3">
        <v>0</v>
      </c>
      <c r="I17" s="3">
        <v>0</v>
      </c>
      <c r="J17" s="3">
        <v>4753</v>
      </c>
      <c r="K17" s="3">
        <v>8646</v>
      </c>
      <c r="L17" s="3">
        <v>21439</v>
      </c>
      <c r="M17" s="3">
        <v>11195</v>
      </c>
      <c r="N17" s="3">
        <v>7283</v>
      </c>
      <c r="O17" s="3">
        <v>5748</v>
      </c>
      <c r="P17" s="3">
        <v>868</v>
      </c>
      <c r="Q17" s="3">
        <v>447</v>
      </c>
      <c r="R17" s="3">
        <v>264</v>
      </c>
      <c r="S17" s="3">
        <v>5405</v>
      </c>
      <c r="T17" s="3">
        <v>5049</v>
      </c>
      <c r="U17" s="3">
        <v>5048</v>
      </c>
      <c r="V17" s="3">
        <f t="shared" si="1"/>
        <v>65275</v>
      </c>
      <c r="W17" s="3">
        <f t="shared" si="2"/>
        <v>30085</v>
      </c>
      <c r="X17" s="3">
        <f t="shared" si="3"/>
        <v>95360</v>
      </c>
      <c r="Y17" s="3">
        <f t="shared" si="4"/>
        <v>82743</v>
      </c>
      <c r="Z17" s="3">
        <f t="shared" si="5"/>
        <v>53924</v>
      </c>
      <c r="AA17" s="3">
        <f t="shared" si="6"/>
        <v>136667</v>
      </c>
      <c r="AB17" s="3">
        <f t="shared" si="7"/>
        <v>17468</v>
      </c>
      <c r="AC17" s="3">
        <f t="shared" si="8"/>
        <v>23839</v>
      </c>
      <c r="AD17" s="3">
        <f t="shared" si="9"/>
        <v>41307</v>
      </c>
      <c r="AE17" s="3">
        <v>60522</v>
      </c>
      <c r="AF17" s="3">
        <f t="shared" si="10"/>
        <v>66272</v>
      </c>
      <c r="AG17" s="3">
        <v>95360</v>
      </c>
      <c r="AH17" s="4">
        <f t="shared" si="11"/>
        <v>68.451132550335572</v>
      </c>
      <c r="AI17" s="4">
        <f t="shared" si="12"/>
        <v>31.548867449664428</v>
      </c>
      <c r="AJ17" s="4">
        <f t="shared" si="13"/>
        <v>60.543510869485686</v>
      </c>
      <c r="AK17" s="4">
        <f t="shared" si="14"/>
        <v>39.456489130514314</v>
      </c>
      <c r="AL17" s="4">
        <f t="shared" si="15"/>
        <v>42.288232018786161</v>
      </c>
      <c r="AM17" s="4">
        <f t="shared" si="16"/>
        <v>57.711767981213839</v>
      </c>
      <c r="AN17" s="4">
        <f t="shared" si="17"/>
        <v>6.0297818791946307</v>
      </c>
      <c r="AO17" s="4">
        <f t="shared" si="18"/>
        <v>0</v>
      </c>
      <c r="AP17" s="4">
        <f t="shared" si="19"/>
        <v>63.466862416107382</v>
      </c>
      <c r="AQ17" s="4">
        <f t="shared" si="20"/>
        <v>69.496644295302019</v>
      </c>
    </row>
    <row r="18" spans="1:43">
      <c r="A18" s="3">
        <f t="shared" si="0"/>
        <v>15</v>
      </c>
      <c r="B18" s="3" t="s">
        <v>37</v>
      </c>
      <c r="C18" s="3">
        <v>27</v>
      </c>
      <c r="D18" s="3" t="s">
        <v>851</v>
      </c>
      <c r="E18" s="3">
        <v>5400</v>
      </c>
      <c r="F18" s="3">
        <v>201</v>
      </c>
      <c r="G18" s="3">
        <v>70935</v>
      </c>
      <c r="H18" s="3">
        <v>0</v>
      </c>
      <c r="I18" s="3">
        <v>0</v>
      </c>
      <c r="J18" s="3">
        <v>5473</v>
      </c>
      <c r="K18" s="3">
        <v>4541</v>
      </c>
      <c r="L18" s="3">
        <v>9109</v>
      </c>
      <c r="M18" s="3">
        <v>2166</v>
      </c>
      <c r="N18" s="3">
        <v>2075</v>
      </c>
      <c r="O18" s="3">
        <v>1592</v>
      </c>
      <c r="P18" s="3">
        <v>1509</v>
      </c>
      <c r="Q18" s="3">
        <v>2429</v>
      </c>
      <c r="R18" s="3">
        <v>1566</v>
      </c>
      <c r="S18" s="3">
        <v>4137</v>
      </c>
      <c r="T18" s="3">
        <v>4511</v>
      </c>
      <c r="U18" s="3">
        <v>4366</v>
      </c>
      <c r="V18" s="3">
        <f t="shared" si="1"/>
        <v>76408</v>
      </c>
      <c r="W18" s="3">
        <f t="shared" si="2"/>
        <v>13650</v>
      </c>
      <c r="X18" s="3">
        <f t="shared" si="3"/>
        <v>90058</v>
      </c>
      <c r="Y18" s="3">
        <f t="shared" si="4"/>
        <v>84220</v>
      </c>
      <c r="Z18" s="3">
        <f t="shared" si="5"/>
        <v>30189</v>
      </c>
      <c r="AA18" s="3">
        <f t="shared" si="6"/>
        <v>114409</v>
      </c>
      <c r="AB18" s="3">
        <f t="shared" si="7"/>
        <v>7812</v>
      </c>
      <c r="AC18" s="3">
        <f t="shared" si="8"/>
        <v>16539</v>
      </c>
      <c r="AD18" s="3">
        <f t="shared" si="9"/>
        <v>24351</v>
      </c>
      <c r="AE18" s="3">
        <v>70935</v>
      </c>
      <c r="AF18" s="3">
        <f t="shared" si="10"/>
        <v>76536</v>
      </c>
      <c r="AG18" s="3">
        <v>90058</v>
      </c>
      <c r="AH18" s="4">
        <f t="shared" si="11"/>
        <v>84.84310111261631</v>
      </c>
      <c r="AI18" s="4">
        <f t="shared" si="12"/>
        <v>15.156898887383687</v>
      </c>
      <c r="AJ18" s="4">
        <f t="shared" si="13"/>
        <v>73.613089879292716</v>
      </c>
      <c r="AK18" s="4">
        <f t="shared" si="14"/>
        <v>26.386910120707288</v>
      </c>
      <c r="AL18" s="4">
        <f t="shared" si="15"/>
        <v>32.080818036220279</v>
      </c>
      <c r="AM18" s="4">
        <f t="shared" si="16"/>
        <v>67.919181963779721</v>
      </c>
      <c r="AN18" s="4">
        <f t="shared" si="17"/>
        <v>5.9961358235803592</v>
      </c>
      <c r="AO18" s="4">
        <f t="shared" si="18"/>
        <v>0.2231895000999356</v>
      </c>
      <c r="AP18" s="4">
        <f t="shared" si="19"/>
        <v>78.765906415865331</v>
      </c>
      <c r="AQ18" s="4">
        <f t="shared" si="20"/>
        <v>84.985231739545625</v>
      </c>
    </row>
    <row r="19" spans="1:43">
      <c r="A19" s="3">
        <f t="shared" si="0"/>
        <v>16</v>
      </c>
      <c r="B19" s="3" t="s">
        <v>24</v>
      </c>
      <c r="C19" s="3">
        <v>39</v>
      </c>
      <c r="D19" s="3" t="s">
        <v>118</v>
      </c>
      <c r="E19" s="7">
        <v>0</v>
      </c>
      <c r="F19" s="1">
        <v>0</v>
      </c>
      <c r="G19" s="3">
        <v>85963</v>
      </c>
      <c r="H19" s="3">
        <v>0</v>
      </c>
      <c r="I19" s="3">
        <v>0</v>
      </c>
      <c r="J19" s="3">
        <v>3462</v>
      </c>
      <c r="K19" s="3">
        <v>3434</v>
      </c>
      <c r="L19" s="3">
        <v>6498</v>
      </c>
      <c r="M19" s="3">
        <v>2481</v>
      </c>
      <c r="N19" s="3">
        <v>3260</v>
      </c>
      <c r="O19" s="3">
        <v>2123</v>
      </c>
      <c r="P19" s="3">
        <v>68</v>
      </c>
      <c r="Q19" s="3">
        <v>134</v>
      </c>
      <c r="R19" s="3">
        <v>461</v>
      </c>
      <c r="S19" s="3">
        <v>6234</v>
      </c>
      <c r="T19" s="3">
        <v>5462</v>
      </c>
      <c r="U19" s="3">
        <v>4504</v>
      </c>
      <c r="V19" s="3">
        <f t="shared" si="1"/>
        <v>89425</v>
      </c>
      <c r="W19" s="3">
        <f t="shared" si="2"/>
        <v>9932</v>
      </c>
      <c r="X19" s="3">
        <f t="shared" si="3"/>
        <v>99357</v>
      </c>
      <c r="Y19" s="3">
        <f t="shared" si="4"/>
        <v>98208</v>
      </c>
      <c r="Z19" s="3">
        <f t="shared" si="5"/>
        <v>25876</v>
      </c>
      <c r="AA19" s="3">
        <f t="shared" si="6"/>
        <v>124084</v>
      </c>
      <c r="AB19" s="3">
        <f t="shared" si="7"/>
        <v>8783</v>
      </c>
      <c r="AC19" s="3">
        <f t="shared" si="8"/>
        <v>15944</v>
      </c>
      <c r="AD19" s="3">
        <f t="shared" si="9"/>
        <v>24727</v>
      </c>
      <c r="AE19" s="3">
        <v>85963</v>
      </c>
      <c r="AF19" s="3">
        <f t="shared" si="10"/>
        <v>85963</v>
      </c>
      <c r="AG19" s="3">
        <v>99357</v>
      </c>
      <c r="AH19" s="4">
        <f t="shared" si="11"/>
        <v>90.003723944966126</v>
      </c>
      <c r="AI19" s="4">
        <f t="shared" si="12"/>
        <v>9.9962760550338672</v>
      </c>
      <c r="AJ19" s="4">
        <f t="shared" si="13"/>
        <v>79.146384707133876</v>
      </c>
      <c r="AK19" s="4">
        <f t="shared" si="14"/>
        <v>20.853615292866124</v>
      </c>
      <c r="AL19" s="4">
        <f t="shared" si="15"/>
        <v>35.519877057467546</v>
      </c>
      <c r="AM19" s="4">
        <f t="shared" si="16"/>
        <v>64.480122942532461</v>
      </c>
      <c r="AN19" s="4">
        <f t="shared" si="17"/>
        <v>0</v>
      </c>
      <c r="AO19" s="4">
        <f t="shared" si="18"/>
        <v>0</v>
      </c>
      <c r="AP19" s="4">
        <f t="shared" si="19"/>
        <v>86.519319222601325</v>
      </c>
      <c r="AQ19" s="4">
        <f t="shared" si="20"/>
        <v>86.519319222601325</v>
      </c>
    </row>
    <row r="20" spans="1:43">
      <c r="A20" s="3">
        <f t="shared" si="0"/>
        <v>17</v>
      </c>
      <c r="B20" s="1" t="s">
        <v>852</v>
      </c>
      <c r="C20" s="1">
        <v>48</v>
      </c>
      <c r="D20" s="1" t="s">
        <v>5</v>
      </c>
      <c r="E20" s="3">
        <v>22</v>
      </c>
      <c r="F20" s="3">
        <v>19</v>
      </c>
      <c r="G20" s="3">
        <v>1</v>
      </c>
      <c r="H20" s="3">
        <v>0</v>
      </c>
      <c r="I20" s="3">
        <v>0</v>
      </c>
      <c r="J20" s="3">
        <v>1333</v>
      </c>
      <c r="K20" s="3">
        <v>2824</v>
      </c>
      <c r="L20" s="3">
        <v>3311</v>
      </c>
      <c r="M20" s="3">
        <v>106858</v>
      </c>
      <c r="N20" s="3">
        <v>110299</v>
      </c>
      <c r="O20" s="3">
        <v>183837</v>
      </c>
      <c r="P20" s="3">
        <v>8</v>
      </c>
      <c r="Q20" s="3">
        <v>245</v>
      </c>
      <c r="R20" s="3">
        <v>48</v>
      </c>
      <c r="S20" s="3">
        <v>189</v>
      </c>
      <c r="T20" s="3">
        <v>182</v>
      </c>
      <c r="U20" s="3">
        <v>255</v>
      </c>
      <c r="V20" s="3">
        <f>SUM(G20,J20)</f>
        <v>1334</v>
      </c>
      <c r="W20" s="3">
        <f>SUM(H20,I20,K20,L20)</f>
        <v>6135</v>
      </c>
      <c r="X20" s="3">
        <f>V20+W20</f>
        <v>7469</v>
      </c>
      <c r="Y20" s="3">
        <f t="shared" si="4"/>
        <v>108389</v>
      </c>
      <c r="Z20" s="3">
        <f t="shared" si="5"/>
        <v>301001</v>
      </c>
      <c r="AA20" s="3">
        <f t="shared" si="6"/>
        <v>409390</v>
      </c>
      <c r="AB20" s="3">
        <f t="shared" si="7"/>
        <v>107055</v>
      </c>
      <c r="AC20" s="3">
        <f t="shared" si="8"/>
        <v>294866</v>
      </c>
      <c r="AD20" s="3">
        <f t="shared" si="9"/>
        <v>401921</v>
      </c>
      <c r="AE20" s="3">
        <v>1</v>
      </c>
      <c r="AF20" s="3">
        <f>AE20+E20+F20</f>
        <v>42</v>
      </c>
      <c r="AG20" s="3">
        <v>7469</v>
      </c>
      <c r="AH20" s="127">
        <f>V20*100/X20</f>
        <v>17.86049002543848</v>
      </c>
      <c r="AI20" s="127">
        <f t="shared" si="12"/>
        <v>82.13950997456152</v>
      </c>
      <c r="AJ20" s="127">
        <f t="shared" si="13"/>
        <v>26.475732186912236</v>
      </c>
      <c r="AK20" s="127">
        <f>Z20*100/AA20</f>
        <v>73.524267813087761</v>
      </c>
      <c r="AL20" s="127">
        <f t="shared" si="15"/>
        <v>26.635831419607335</v>
      </c>
      <c r="AM20" s="127">
        <f t="shared" si="16"/>
        <v>73.364168580392658</v>
      </c>
      <c r="AN20" s="127">
        <f t="shared" si="17"/>
        <v>0.29455081001472755</v>
      </c>
      <c r="AO20" s="127">
        <f t="shared" si="18"/>
        <v>0.2543847904672647</v>
      </c>
      <c r="AP20" s="127">
        <f t="shared" si="19"/>
        <v>1.3388673182487616E-2</v>
      </c>
      <c r="AQ20" s="127">
        <f t="shared" si="20"/>
        <v>0.5623242736644799</v>
      </c>
    </row>
    <row r="21" spans="1:43">
      <c r="A21" s="3">
        <f t="shared" si="0"/>
        <v>18</v>
      </c>
      <c r="B21" s="1" t="s">
        <v>853</v>
      </c>
      <c r="C21" s="1">
        <v>78</v>
      </c>
      <c r="D21" s="1" t="s">
        <v>849</v>
      </c>
      <c r="E21" s="1">
        <v>32235</v>
      </c>
      <c r="F21" s="1">
        <v>2984</v>
      </c>
      <c r="G21" s="3">
        <v>18206</v>
      </c>
      <c r="H21" s="3">
        <v>0</v>
      </c>
      <c r="I21" s="3">
        <v>0</v>
      </c>
      <c r="J21" s="3">
        <v>11042</v>
      </c>
      <c r="K21" s="3">
        <v>16709</v>
      </c>
      <c r="L21" s="3">
        <v>39743</v>
      </c>
      <c r="M21" s="3">
        <v>67260</v>
      </c>
      <c r="N21" s="3">
        <v>111313</v>
      </c>
      <c r="O21" s="3">
        <v>63441</v>
      </c>
      <c r="P21" s="3">
        <v>1737</v>
      </c>
      <c r="Q21" s="3">
        <v>2154</v>
      </c>
      <c r="R21" s="3">
        <v>1790</v>
      </c>
      <c r="S21" s="3">
        <v>8014</v>
      </c>
      <c r="T21" s="3">
        <v>10510</v>
      </c>
      <c r="U21" s="3">
        <v>8539</v>
      </c>
      <c r="V21" s="3">
        <f>SUM(G21,J21)</f>
        <v>29248</v>
      </c>
      <c r="W21" s="3">
        <f>SUM(H21,I21,K21,L21)</f>
        <v>56452</v>
      </c>
      <c r="X21" s="3">
        <f>V21+W21</f>
        <v>85700</v>
      </c>
      <c r="Y21" s="3">
        <f>SUM(G21,J21,M21,P21,S21)</f>
        <v>106259</v>
      </c>
      <c r="Z21" s="3">
        <f>SUM(H21,I21,K21,L21,N21,O21,Q21,R21,T21,U21)</f>
        <v>254199</v>
      </c>
      <c r="AA21" s="3">
        <f>Y21+Z21</f>
        <v>360458</v>
      </c>
      <c r="AB21" s="3">
        <f>SUM(M21,P21,S21)</f>
        <v>77011</v>
      </c>
      <c r="AC21" s="3">
        <f>SUM(N21:O21,Q21:R21,T21:U21)</f>
        <v>197747</v>
      </c>
      <c r="AD21" s="3">
        <f>AB21+AC21</f>
        <v>274758</v>
      </c>
      <c r="AE21" s="3">
        <v>18206</v>
      </c>
      <c r="AF21" s="3">
        <f>AE21+E21+F21</f>
        <v>53425</v>
      </c>
      <c r="AG21" s="3">
        <v>85700</v>
      </c>
      <c r="AH21" s="4">
        <f>V21*100/X21</f>
        <v>34.128354725787631</v>
      </c>
      <c r="AI21" s="4">
        <f>W21*100/X21</f>
        <v>65.871645274212369</v>
      </c>
      <c r="AJ21" s="4">
        <f>Y21*100/AA21</f>
        <v>29.47888519605613</v>
      </c>
      <c r="AK21" s="4">
        <f>Z21*100/AA21</f>
        <v>70.521114803943874</v>
      </c>
      <c r="AL21" s="4">
        <f>AB21*100/AD21</f>
        <v>28.028665225398349</v>
      </c>
      <c r="AM21" s="4">
        <f>AC21*100/AD21</f>
        <v>71.971334774601644</v>
      </c>
      <c r="AN21" s="4">
        <f>E21*100/AG21</f>
        <v>37.613768961493584</v>
      </c>
      <c r="AO21" s="4">
        <f>F21*100/AG21</f>
        <v>3.4819136522753791</v>
      </c>
      <c r="AP21" s="4">
        <f>AE21*100/AG21</f>
        <v>21.243873978996501</v>
      </c>
      <c r="AQ21" s="4">
        <f>AF21*100/AG21</f>
        <v>62.339556592765462</v>
      </c>
    </row>
    <row r="22" spans="1:43" customFormat="1">
      <c r="A22" s="3">
        <f t="shared" si="0"/>
        <v>19</v>
      </c>
      <c r="B22" s="12" t="s">
        <v>854</v>
      </c>
      <c r="C22" s="1">
        <v>66</v>
      </c>
      <c r="D22" s="1" t="s">
        <v>118</v>
      </c>
      <c r="E22" s="12">
        <v>1055</v>
      </c>
      <c r="F22" s="12">
        <v>149</v>
      </c>
      <c r="G22" s="12">
        <v>207796</v>
      </c>
      <c r="H22" s="12">
        <v>0</v>
      </c>
      <c r="I22" s="12">
        <v>0</v>
      </c>
      <c r="J22" s="12">
        <v>6851</v>
      </c>
      <c r="K22" s="12">
        <v>8823</v>
      </c>
      <c r="L22" s="12">
        <v>7466</v>
      </c>
      <c r="M22" s="12">
        <v>1879</v>
      </c>
      <c r="N22" s="12">
        <v>4668</v>
      </c>
      <c r="O22" s="12">
        <v>4244</v>
      </c>
      <c r="P22" s="12">
        <v>3742</v>
      </c>
      <c r="Q22" s="12">
        <v>4062</v>
      </c>
      <c r="R22" s="12">
        <v>9354</v>
      </c>
      <c r="S22" s="12">
        <v>7106</v>
      </c>
      <c r="T22" s="12">
        <v>11182</v>
      </c>
      <c r="U22" s="12">
        <v>4441</v>
      </c>
      <c r="V22" s="3">
        <f>SUM(G22,J22)</f>
        <v>214647</v>
      </c>
      <c r="W22" s="3">
        <f>SUM(H22,I22,K22,L22)</f>
        <v>16289</v>
      </c>
      <c r="X22" s="3">
        <f>V22+W22</f>
        <v>230936</v>
      </c>
      <c r="Y22" s="3">
        <f>SUM(G22,J22,M22,P22,S22)</f>
        <v>227374</v>
      </c>
      <c r="Z22" s="3">
        <f>SUM(H22,I22,K22,L22,N22,O22,Q22,R22,T22,U22)</f>
        <v>54240</v>
      </c>
      <c r="AA22" s="3">
        <f>Y22+Z22</f>
        <v>281614</v>
      </c>
      <c r="AB22" s="3">
        <f>SUM(M22,P22,S22)</f>
        <v>12727</v>
      </c>
      <c r="AC22" s="3">
        <f>SUM(N22:O22,Q22:R22,T22:U22)</f>
        <v>37951</v>
      </c>
      <c r="AD22" s="3">
        <f>AB22+AC22</f>
        <v>50678</v>
      </c>
      <c r="AE22" s="1">
        <v>207796</v>
      </c>
      <c r="AF22" s="3">
        <f>AE22+E22+F22</f>
        <v>209000</v>
      </c>
      <c r="AG22" s="1">
        <v>230936</v>
      </c>
      <c r="AH22" s="4">
        <f>V22*100/X22</f>
        <v>92.946530640523775</v>
      </c>
      <c r="AI22" s="4">
        <f>W22*100/X22</f>
        <v>7.0534693594762183</v>
      </c>
      <c r="AJ22" s="4">
        <f>Y22*100/AA22</f>
        <v>80.739593912234483</v>
      </c>
      <c r="AK22" s="4">
        <f>Z22*100/AA22</f>
        <v>19.260406087765524</v>
      </c>
      <c r="AL22" s="4">
        <f>AB22*100/AD22</f>
        <v>25.113461462567585</v>
      </c>
      <c r="AM22" s="4">
        <f>AC22*100/AD22</f>
        <v>74.886538537432415</v>
      </c>
      <c r="AN22" s="4">
        <f>E22*100/AG22</f>
        <v>0.45683652613711156</v>
      </c>
      <c r="AO22" s="4">
        <f>F22*100/AG22</f>
        <v>6.4520040184293484E-2</v>
      </c>
      <c r="AP22" s="4">
        <f>AE22*100/AG22</f>
        <v>89.979907853258041</v>
      </c>
      <c r="AQ22" s="4">
        <f>AF22*100/AG22</f>
        <v>90.501264419579456</v>
      </c>
    </row>
    <row r="23" spans="1:43" customFormat="1">
      <c r="A23" s="3">
        <f t="shared" si="0"/>
        <v>20</v>
      </c>
      <c r="B23" s="1" t="s">
        <v>855</v>
      </c>
      <c r="C23" s="1">
        <v>90</v>
      </c>
      <c r="D23" s="1" t="s">
        <v>849</v>
      </c>
      <c r="E23" s="12">
        <v>93834</v>
      </c>
      <c r="F23" s="12">
        <v>69443</v>
      </c>
      <c r="G23" s="12">
        <v>107536</v>
      </c>
      <c r="H23" s="12">
        <v>0</v>
      </c>
      <c r="I23" s="12">
        <v>0</v>
      </c>
      <c r="J23" s="12">
        <v>26045</v>
      </c>
      <c r="K23" s="12">
        <v>98417</v>
      </c>
      <c r="L23" s="12">
        <v>106935</v>
      </c>
      <c r="M23" s="12">
        <v>4545</v>
      </c>
      <c r="N23" s="12">
        <v>7127</v>
      </c>
      <c r="O23" s="12">
        <v>5116</v>
      </c>
      <c r="P23" s="12">
        <v>28496</v>
      </c>
      <c r="Q23" s="12">
        <v>15065</v>
      </c>
      <c r="R23" s="12">
        <v>11687</v>
      </c>
      <c r="S23" s="12">
        <v>37137</v>
      </c>
      <c r="T23" s="12">
        <v>35887</v>
      </c>
      <c r="U23" s="12">
        <v>38767</v>
      </c>
      <c r="V23" s="3">
        <f>SUM(G23,J23)</f>
        <v>133581</v>
      </c>
      <c r="W23" s="3">
        <f>SUM(H23,I23,K23,L23)</f>
        <v>205352</v>
      </c>
      <c r="X23" s="3">
        <f>V23+W23</f>
        <v>338933</v>
      </c>
      <c r="Y23" s="3">
        <f>SUM(G23,J23,M23,P23,S23)</f>
        <v>203759</v>
      </c>
      <c r="Z23" s="3">
        <f>SUM(H23,I23,K23,L23,N23,O23,Q23,R23,T23,U23)</f>
        <v>319001</v>
      </c>
      <c r="AA23" s="3">
        <f>Y23+Z23</f>
        <v>522760</v>
      </c>
      <c r="AB23" s="3">
        <f>SUM(M23,P23,S23)</f>
        <v>70178</v>
      </c>
      <c r="AC23" s="3">
        <f>SUM(N23:O23,Q23:R23,T23:U23)</f>
        <v>113649</v>
      </c>
      <c r="AD23" s="3">
        <f>AB23+AC23</f>
        <v>183827</v>
      </c>
      <c r="AE23" s="12">
        <v>107536</v>
      </c>
      <c r="AF23" s="3">
        <f>AE23+E23+F23</f>
        <v>270813</v>
      </c>
      <c r="AG23" s="12">
        <v>338933</v>
      </c>
      <c r="AH23" s="4">
        <f>V23*100/X23</f>
        <v>39.412214213428612</v>
      </c>
      <c r="AI23" s="4">
        <f>W23*100/X23</f>
        <v>60.587785786571388</v>
      </c>
      <c r="AJ23" s="4">
        <f>Y23*100/AA23</f>
        <v>38.977542275614049</v>
      </c>
      <c r="AK23" s="4">
        <f>Z23*100/AA23</f>
        <v>61.022457724385951</v>
      </c>
      <c r="AL23" s="4">
        <f>AB23*100/AD23</f>
        <v>38.176111235019881</v>
      </c>
      <c r="AM23" s="4">
        <f>AC23*100/AD23</f>
        <v>61.823888764980119</v>
      </c>
      <c r="AN23" s="4">
        <f>E23*100/AG23</f>
        <v>27.68511770762953</v>
      </c>
      <c r="AO23" s="4">
        <f>F23*100/AG23</f>
        <v>20.488710158054836</v>
      </c>
      <c r="AP23" s="4">
        <f>AE23*100/AG23</f>
        <v>31.727804610350717</v>
      </c>
      <c r="AQ23" s="4">
        <f>AF23*100/AG23</f>
        <v>79.90163247603509</v>
      </c>
    </row>
    <row r="24" spans="1:43">
      <c r="E24" s="7"/>
      <c r="F24" s="1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>
      <c r="A25" s="3">
        <v>21</v>
      </c>
      <c r="B25" s="3" t="s">
        <v>856</v>
      </c>
      <c r="C25" s="3">
        <v>46</v>
      </c>
      <c r="D25" s="3" t="s">
        <v>8</v>
      </c>
      <c r="E25" s="3">
        <v>3617</v>
      </c>
      <c r="F25" s="1">
        <v>33</v>
      </c>
      <c r="G25" s="3">
        <v>0</v>
      </c>
      <c r="H25" s="3">
        <v>452</v>
      </c>
      <c r="I25" s="3">
        <v>0</v>
      </c>
      <c r="J25" s="3">
        <v>4006</v>
      </c>
      <c r="K25" s="3">
        <v>289</v>
      </c>
      <c r="L25" s="3">
        <v>275</v>
      </c>
      <c r="M25" s="3">
        <v>575</v>
      </c>
      <c r="N25" s="3">
        <v>584</v>
      </c>
      <c r="O25" s="3">
        <v>664</v>
      </c>
      <c r="P25" s="3">
        <v>171</v>
      </c>
      <c r="Q25" s="3">
        <v>222</v>
      </c>
      <c r="R25" s="3">
        <v>297</v>
      </c>
      <c r="S25" s="3">
        <v>1119</v>
      </c>
      <c r="T25" s="3">
        <v>1034</v>
      </c>
      <c r="U25" s="3">
        <v>1155</v>
      </c>
      <c r="V25" s="3">
        <f t="shared" si="1"/>
        <v>4006</v>
      </c>
      <c r="W25" s="3">
        <f t="shared" si="2"/>
        <v>1016</v>
      </c>
      <c r="X25" s="3">
        <f t="shared" si="3"/>
        <v>5022</v>
      </c>
      <c r="Y25" s="3">
        <f t="shared" si="4"/>
        <v>5871</v>
      </c>
      <c r="Z25" s="3">
        <f t="shared" si="5"/>
        <v>4972</v>
      </c>
      <c r="AA25" s="3">
        <f t="shared" si="6"/>
        <v>10843</v>
      </c>
      <c r="AB25" s="3">
        <f t="shared" si="7"/>
        <v>1865</v>
      </c>
      <c r="AC25" s="3">
        <f t="shared" si="8"/>
        <v>3956</v>
      </c>
      <c r="AD25" s="3">
        <f t="shared" si="9"/>
        <v>5821</v>
      </c>
      <c r="AE25" s="3">
        <v>452</v>
      </c>
      <c r="AF25" s="3">
        <f t="shared" si="10"/>
        <v>4102</v>
      </c>
      <c r="AG25" s="3">
        <v>5022</v>
      </c>
      <c r="AH25" s="4">
        <f t="shared" si="11"/>
        <v>79.769016328156113</v>
      </c>
      <c r="AI25" s="4">
        <f t="shared" si="12"/>
        <v>20.230983671843887</v>
      </c>
      <c r="AJ25" s="4">
        <f t="shared" si="13"/>
        <v>54.145531679424515</v>
      </c>
      <c r="AK25" s="4">
        <f t="shared" si="14"/>
        <v>45.854468320575485</v>
      </c>
      <c r="AL25" s="4">
        <f t="shared" si="15"/>
        <v>32.039168527744373</v>
      </c>
      <c r="AM25" s="4">
        <f t="shared" si="16"/>
        <v>67.96083147225562</v>
      </c>
      <c r="AN25" s="4">
        <f t="shared" si="17"/>
        <v>72.023098367184389</v>
      </c>
      <c r="AO25" s="4">
        <f t="shared" si="18"/>
        <v>0.65710872162485068</v>
      </c>
      <c r="AP25" s="4">
        <f t="shared" si="19"/>
        <v>9.0003982477100752</v>
      </c>
      <c r="AQ25" s="4">
        <f t="shared" si="20"/>
        <v>81.680605336519321</v>
      </c>
    </row>
    <row r="26" spans="1:43">
      <c r="A26" s="3">
        <v>22</v>
      </c>
      <c r="B26" s="3" t="s">
        <v>22</v>
      </c>
      <c r="C26" s="3">
        <v>70</v>
      </c>
      <c r="D26" s="3" t="s">
        <v>857</v>
      </c>
      <c r="E26" s="3">
        <v>3632</v>
      </c>
      <c r="F26" s="1">
        <v>719</v>
      </c>
      <c r="G26" s="3">
        <v>0</v>
      </c>
      <c r="H26" s="3">
        <v>2248</v>
      </c>
      <c r="I26" s="3">
        <v>0</v>
      </c>
      <c r="J26" s="3">
        <v>4928</v>
      </c>
      <c r="K26" s="3">
        <v>1543</v>
      </c>
      <c r="L26" s="3">
        <v>2311</v>
      </c>
      <c r="M26" s="3">
        <v>732</v>
      </c>
      <c r="N26" s="3">
        <v>1122</v>
      </c>
      <c r="O26" s="3">
        <v>538</v>
      </c>
      <c r="P26" s="3">
        <v>7501</v>
      </c>
      <c r="Q26" s="3">
        <v>10823</v>
      </c>
      <c r="R26" s="3">
        <v>7580</v>
      </c>
      <c r="S26" s="3">
        <v>901</v>
      </c>
      <c r="T26" s="3">
        <v>896</v>
      </c>
      <c r="U26" s="3">
        <v>952</v>
      </c>
      <c r="V26" s="3">
        <f t="shared" si="1"/>
        <v>4928</v>
      </c>
      <c r="W26" s="3">
        <f t="shared" si="2"/>
        <v>6102</v>
      </c>
      <c r="X26" s="3">
        <f t="shared" si="3"/>
        <v>11030</v>
      </c>
      <c r="Y26" s="3">
        <f t="shared" si="4"/>
        <v>14062</v>
      </c>
      <c r="Z26" s="3">
        <f t="shared" si="5"/>
        <v>28013</v>
      </c>
      <c r="AA26" s="3">
        <f t="shared" si="6"/>
        <v>42075</v>
      </c>
      <c r="AB26" s="3">
        <f t="shared" si="7"/>
        <v>9134</v>
      </c>
      <c r="AC26" s="3">
        <f t="shared" si="8"/>
        <v>21911</v>
      </c>
      <c r="AD26" s="3">
        <f t="shared" si="9"/>
        <v>31045</v>
      </c>
      <c r="AE26" s="7">
        <v>2248</v>
      </c>
      <c r="AF26" s="3">
        <f t="shared" si="10"/>
        <v>6599</v>
      </c>
      <c r="AG26" s="7">
        <v>11030</v>
      </c>
      <c r="AH26" s="4">
        <f t="shared" si="11"/>
        <v>44.678150498640072</v>
      </c>
      <c r="AI26" s="4">
        <f t="shared" si="12"/>
        <v>55.321849501359928</v>
      </c>
      <c r="AJ26" s="4">
        <f t="shared" si="13"/>
        <v>33.421271538918596</v>
      </c>
      <c r="AK26" s="4">
        <f t="shared" si="14"/>
        <v>66.578728461081397</v>
      </c>
      <c r="AL26" s="4">
        <f t="shared" si="15"/>
        <v>29.421807054276051</v>
      </c>
      <c r="AM26" s="4">
        <f t="shared" si="16"/>
        <v>70.578192945723956</v>
      </c>
      <c r="AN26" s="4">
        <f t="shared" si="17"/>
        <v>32.928377153218499</v>
      </c>
      <c r="AO26" s="4">
        <f t="shared" si="18"/>
        <v>6.5185856754306437</v>
      </c>
      <c r="AP26" s="4">
        <f t="shared" si="19"/>
        <v>20.380779691749773</v>
      </c>
      <c r="AQ26" s="4">
        <f t="shared" si="20"/>
        <v>59.827742520398914</v>
      </c>
    </row>
    <row r="27" spans="1:43">
      <c r="A27" s="3">
        <v>23</v>
      </c>
      <c r="B27" s="3" t="s">
        <v>49</v>
      </c>
      <c r="C27" s="3">
        <v>148</v>
      </c>
      <c r="D27" s="3" t="s">
        <v>8</v>
      </c>
      <c r="E27" s="3">
        <v>355</v>
      </c>
      <c r="F27" s="3">
        <v>15058</v>
      </c>
      <c r="G27" s="3">
        <v>0</v>
      </c>
      <c r="H27" s="3">
        <v>7612</v>
      </c>
      <c r="I27" s="3">
        <v>0</v>
      </c>
      <c r="J27" s="3">
        <v>19635</v>
      </c>
      <c r="K27" s="3">
        <v>11824</v>
      </c>
      <c r="L27" s="3">
        <v>20961</v>
      </c>
      <c r="M27" s="3">
        <v>12219</v>
      </c>
      <c r="N27" s="3">
        <v>17179</v>
      </c>
      <c r="O27" s="3">
        <v>7084</v>
      </c>
      <c r="P27" s="3">
        <v>7537</v>
      </c>
      <c r="Q27" s="3">
        <v>5298</v>
      </c>
      <c r="R27" s="3">
        <v>2552</v>
      </c>
      <c r="S27" s="3">
        <v>6817</v>
      </c>
      <c r="T27" s="3">
        <v>7852</v>
      </c>
      <c r="U27" s="3">
        <v>7188</v>
      </c>
      <c r="V27" s="3">
        <f t="shared" si="1"/>
        <v>19635</v>
      </c>
      <c r="W27" s="3">
        <f t="shared" si="2"/>
        <v>40397</v>
      </c>
      <c r="X27" s="3">
        <f t="shared" si="3"/>
        <v>60032</v>
      </c>
      <c r="Y27" s="3">
        <f t="shared" si="4"/>
        <v>46208</v>
      </c>
      <c r="Z27" s="3">
        <f t="shared" si="5"/>
        <v>87550</v>
      </c>
      <c r="AA27" s="3">
        <f t="shared" si="6"/>
        <v>133758</v>
      </c>
      <c r="AB27" s="3">
        <f t="shared" si="7"/>
        <v>26573</v>
      </c>
      <c r="AC27" s="3">
        <f t="shared" si="8"/>
        <v>47153</v>
      </c>
      <c r="AD27" s="3">
        <f t="shared" si="9"/>
        <v>73726</v>
      </c>
      <c r="AE27" s="3">
        <v>7612</v>
      </c>
      <c r="AF27" s="3">
        <f t="shared" si="10"/>
        <v>23025</v>
      </c>
      <c r="AG27" s="3">
        <v>60032</v>
      </c>
      <c r="AH27" s="4">
        <f t="shared" si="11"/>
        <v>32.707555970149251</v>
      </c>
      <c r="AI27" s="4">
        <f t="shared" si="12"/>
        <v>67.292444029850742</v>
      </c>
      <c r="AJ27" s="4">
        <f t="shared" si="13"/>
        <v>34.545971082103499</v>
      </c>
      <c r="AK27" s="4">
        <f t="shared" si="14"/>
        <v>65.454028917896494</v>
      </c>
      <c r="AL27" s="4">
        <f t="shared" si="15"/>
        <v>36.04291566068958</v>
      </c>
      <c r="AM27" s="4">
        <f t="shared" si="16"/>
        <v>63.95708433931042</v>
      </c>
      <c r="AN27" s="4">
        <f t="shared" si="17"/>
        <v>0.59135127931769726</v>
      </c>
      <c r="AO27" s="4">
        <f t="shared" si="18"/>
        <v>25.083288912579956</v>
      </c>
      <c r="AP27" s="4">
        <f t="shared" si="19"/>
        <v>12.679904051172707</v>
      </c>
      <c r="AQ27" s="4">
        <f t="shared" si="20"/>
        <v>38.354544243070364</v>
      </c>
    </row>
    <row r="28" spans="1:43">
      <c r="A28" s="3">
        <f t="shared" si="0"/>
        <v>24</v>
      </c>
      <c r="B28" s="3" t="s">
        <v>13</v>
      </c>
      <c r="C28" s="3">
        <v>37</v>
      </c>
      <c r="D28" s="3" t="s">
        <v>4</v>
      </c>
      <c r="E28" s="7">
        <v>5255</v>
      </c>
      <c r="F28" s="7">
        <v>919</v>
      </c>
      <c r="G28" s="3">
        <v>0</v>
      </c>
      <c r="H28" s="3">
        <v>12691</v>
      </c>
      <c r="I28" s="3">
        <v>0</v>
      </c>
      <c r="J28" s="3">
        <v>8734</v>
      </c>
      <c r="K28" s="3">
        <v>1333</v>
      </c>
      <c r="L28" s="3">
        <v>3980</v>
      </c>
      <c r="M28" s="3">
        <v>175</v>
      </c>
      <c r="N28" s="3">
        <v>275</v>
      </c>
      <c r="O28" s="3">
        <v>129</v>
      </c>
      <c r="P28" s="3">
        <v>1316</v>
      </c>
      <c r="Q28" s="3">
        <v>842</v>
      </c>
      <c r="R28" s="3">
        <v>1794</v>
      </c>
      <c r="S28" s="3">
        <v>1328</v>
      </c>
      <c r="T28" s="3">
        <v>1338</v>
      </c>
      <c r="U28" s="3">
        <v>1439</v>
      </c>
      <c r="V28" s="3">
        <f t="shared" si="1"/>
        <v>8734</v>
      </c>
      <c r="W28" s="3">
        <f t="shared" si="2"/>
        <v>18004</v>
      </c>
      <c r="X28" s="3">
        <f t="shared" si="3"/>
        <v>26738</v>
      </c>
      <c r="Y28" s="3">
        <f t="shared" si="4"/>
        <v>11553</v>
      </c>
      <c r="Z28" s="3">
        <f t="shared" si="5"/>
        <v>23821</v>
      </c>
      <c r="AA28" s="3">
        <f t="shared" si="6"/>
        <v>35374</v>
      </c>
      <c r="AB28" s="3">
        <f t="shared" si="7"/>
        <v>2819</v>
      </c>
      <c r="AC28" s="3">
        <f t="shared" si="8"/>
        <v>5817</v>
      </c>
      <c r="AD28" s="3">
        <f t="shared" si="9"/>
        <v>8636</v>
      </c>
      <c r="AE28" s="3">
        <v>12691</v>
      </c>
      <c r="AF28" s="3">
        <f t="shared" si="10"/>
        <v>18865</v>
      </c>
      <c r="AG28" s="3">
        <v>26738</v>
      </c>
      <c r="AH28" s="4">
        <f t="shared" si="11"/>
        <v>32.665120801855039</v>
      </c>
      <c r="AI28" s="4">
        <f t="shared" si="12"/>
        <v>67.334879198144961</v>
      </c>
      <c r="AJ28" s="4">
        <f t="shared" si="13"/>
        <v>32.659580482840504</v>
      </c>
      <c r="AK28" s="4">
        <f t="shared" si="14"/>
        <v>67.340419517159489</v>
      </c>
      <c r="AL28" s="4">
        <f t="shared" si="15"/>
        <v>32.642427049559984</v>
      </c>
      <c r="AM28" s="4">
        <f t="shared" si="16"/>
        <v>67.357572950440016</v>
      </c>
      <c r="AN28" s="4">
        <f t="shared" si="17"/>
        <v>19.653676415588301</v>
      </c>
      <c r="AO28" s="4">
        <f t="shared" si="18"/>
        <v>3.4370558755329492</v>
      </c>
      <c r="AP28" s="4">
        <f t="shared" si="19"/>
        <v>47.464283042860352</v>
      </c>
      <c r="AQ28" s="4">
        <f t="shared" si="20"/>
        <v>70.555015333981601</v>
      </c>
    </row>
    <row r="29" spans="1:43">
      <c r="A29" s="3">
        <f>A28+1</f>
        <v>25</v>
      </c>
      <c r="B29" s="3" t="s">
        <v>48</v>
      </c>
      <c r="C29" s="3">
        <v>133</v>
      </c>
      <c r="D29" s="3" t="s">
        <v>8</v>
      </c>
      <c r="E29" s="3">
        <v>6051</v>
      </c>
      <c r="F29" s="3">
        <v>180</v>
      </c>
      <c r="G29" s="3">
        <v>0</v>
      </c>
      <c r="H29" s="3">
        <v>17673</v>
      </c>
      <c r="I29" s="3">
        <v>0</v>
      </c>
      <c r="J29" s="3">
        <v>21545</v>
      </c>
      <c r="K29" s="3">
        <v>15917</v>
      </c>
      <c r="L29" s="3">
        <v>13419</v>
      </c>
      <c r="M29" s="3">
        <v>13628</v>
      </c>
      <c r="N29" s="3">
        <v>20492</v>
      </c>
      <c r="O29" s="3">
        <v>9738</v>
      </c>
      <c r="P29" s="3">
        <v>6616</v>
      </c>
      <c r="Q29" s="3">
        <v>12305</v>
      </c>
      <c r="R29" s="3">
        <v>4252</v>
      </c>
      <c r="S29" s="3">
        <v>10516</v>
      </c>
      <c r="T29" s="3">
        <v>9440</v>
      </c>
      <c r="U29" s="3">
        <v>10891</v>
      </c>
      <c r="V29" s="3">
        <f t="shared" si="1"/>
        <v>21545</v>
      </c>
      <c r="W29" s="3">
        <f t="shared" si="2"/>
        <v>47009</v>
      </c>
      <c r="X29" s="3">
        <f t="shared" si="3"/>
        <v>68554</v>
      </c>
      <c r="Y29" s="3">
        <f t="shared" si="4"/>
        <v>52305</v>
      </c>
      <c r="Z29" s="3">
        <f t="shared" si="5"/>
        <v>114127</v>
      </c>
      <c r="AA29" s="3">
        <f t="shared" si="6"/>
        <v>166432</v>
      </c>
      <c r="AB29" s="3">
        <f t="shared" si="7"/>
        <v>30760</v>
      </c>
      <c r="AC29" s="3">
        <f t="shared" si="8"/>
        <v>67118</v>
      </c>
      <c r="AD29" s="3">
        <f t="shared" si="9"/>
        <v>97878</v>
      </c>
      <c r="AE29" s="3">
        <v>17673</v>
      </c>
      <c r="AF29" s="3">
        <f t="shared" si="10"/>
        <v>23904</v>
      </c>
      <c r="AG29" s="3">
        <v>68554</v>
      </c>
      <c r="AH29" s="4">
        <f t="shared" si="11"/>
        <v>31.427779560638328</v>
      </c>
      <c r="AI29" s="4">
        <f t="shared" si="12"/>
        <v>68.572220439361672</v>
      </c>
      <c r="AJ29" s="4">
        <f t="shared" si="13"/>
        <v>31.427249567390888</v>
      </c>
      <c r="AK29" s="4">
        <f t="shared" si="14"/>
        <v>68.572750432609112</v>
      </c>
      <c r="AL29" s="4">
        <f t="shared" si="15"/>
        <v>31.426878358773166</v>
      </c>
      <c r="AM29" s="4">
        <f t="shared" si="16"/>
        <v>68.573121641226834</v>
      </c>
      <c r="AN29" s="4">
        <f t="shared" si="17"/>
        <v>8.8266184321848478</v>
      </c>
      <c r="AO29" s="4">
        <f t="shared" si="18"/>
        <v>0.26256673571199346</v>
      </c>
      <c r="AP29" s="4">
        <f t="shared" si="19"/>
        <v>25.77967733465589</v>
      </c>
      <c r="AQ29" s="4">
        <f t="shared" si="20"/>
        <v>34.86886250255273</v>
      </c>
    </row>
    <row r="30" spans="1:43">
      <c r="A30" s="3">
        <f t="shared" si="0"/>
        <v>26</v>
      </c>
      <c r="B30" s="3" t="s">
        <v>35</v>
      </c>
      <c r="C30" s="3">
        <v>85</v>
      </c>
      <c r="D30" s="3" t="s">
        <v>8</v>
      </c>
      <c r="E30" s="3">
        <v>40866</v>
      </c>
      <c r="F30" s="3">
        <v>646</v>
      </c>
      <c r="G30" s="3">
        <v>0</v>
      </c>
      <c r="H30" s="3">
        <v>19767</v>
      </c>
      <c r="I30" s="3">
        <v>0</v>
      </c>
      <c r="J30" s="3">
        <v>43531</v>
      </c>
      <c r="K30" s="3">
        <v>3748</v>
      </c>
      <c r="L30" s="3">
        <v>4000</v>
      </c>
      <c r="M30" s="3">
        <v>4815</v>
      </c>
      <c r="N30" s="3">
        <v>3270</v>
      </c>
      <c r="O30" s="3">
        <v>2200</v>
      </c>
      <c r="P30" s="3">
        <v>527</v>
      </c>
      <c r="Q30" s="3">
        <v>2466</v>
      </c>
      <c r="R30" s="3">
        <v>1566</v>
      </c>
      <c r="S30" s="3">
        <v>3800</v>
      </c>
      <c r="T30" s="3">
        <v>3415</v>
      </c>
      <c r="U30" s="3">
        <v>4568</v>
      </c>
      <c r="V30" s="3">
        <f t="shared" si="1"/>
        <v>43531</v>
      </c>
      <c r="W30" s="3">
        <f t="shared" si="2"/>
        <v>27515</v>
      </c>
      <c r="X30" s="3">
        <f t="shared" si="3"/>
        <v>71046</v>
      </c>
      <c r="Y30" s="3">
        <f t="shared" si="4"/>
        <v>52673</v>
      </c>
      <c r="Z30" s="3">
        <f t="shared" si="5"/>
        <v>45000</v>
      </c>
      <c r="AA30" s="3">
        <f t="shared" si="6"/>
        <v>97673</v>
      </c>
      <c r="AB30" s="3">
        <f t="shared" si="7"/>
        <v>9142</v>
      </c>
      <c r="AC30" s="3">
        <f t="shared" si="8"/>
        <v>17485</v>
      </c>
      <c r="AD30" s="3">
        <f t="shared" si="9"/>
        <v>26627</v>
      </c>
      <c r="AE30" s="3">
        <v>19767</v>
      </c>
      <c r="AF30" s="3">
        <f t="shared" si="10"/>
        <v>61279</v>
      </c>
      <c r="AG30" s="3">
        <v>71046</v>
      </c>
      <c r="AH30" s="4">
        <f t="shared" si="11"/>
        <v>61.271570531768148</v>
      </c>
      <c r="AI30" s="4">
        <f t="shared" si="12"/>
        <v>38.728429468231852</v>
      </c>
      <c r="AJ30" s="4">
        <f t="shared" si="13"/>
        <v>53.927902286199874</v>
      </c>
      <c r="AK30" s="4">
        <f t="shared" si="14"/>
        <v>46.072097713800126</v>
      </c>
      <c r="AL30" s="4">
        <f t="shared" si="15"/>
        <v>34.333571187140869</v>
      </c>
      <c r="AM30" s="4">
        <f t="shared" si="16"/>
        <v>65.666428812859124</v>
      </c>
      <c r="AN30" s="4">
        <f t="shared" si="17"/>
        <v>57.520479689215435</v>
      </c>
      <c r="AO30" s="4">
        <f t="shared" si="18"/>
        <v>0.90927005038988828</v>
      </c>
      <c r="AP30" s="4">
        <f t="shared" si="19"/>
        <v>27.822819018663964</v>
      </c>
      <c r="AQ30" s="4">
        <f t="shared" si="20"/>
        <v>86.252568758269291</v>
      </c>
    </row>
    <row r="31" spans="1:43">
      <c r="A31" s="3">
        <f t="shared" si="0"/>
        <v>27</v>
      </c>
      <c r="B31" s="3" t="s">
        <v>39</v>
      </c>
      <c r="C31" s="3">
        <v>64</v>
      </c>
      <c r="D31" s="3" t="s">
        <v>851</v>
      </c>
      <c r="E31" s="3">
        <v>65476</v>
      </c>
      <c r="F31" s="3">
        <v>427</v>
      </c>
      <c r="G31" s="3">
        <v>0</v>
      </c>
      <c r="H31" s="3">
        <v>41300</v>
      </c>
      <c r="I31" s="3">
        <v>0</v>
      </c>
      <c r="J31" s="3">
        <v>69465</v>
      </c>
      <c r="K31" s="3">
        <v>3859</v>
      </c>
      <c r="L31" s="3">
        <v>6547</v>
      </c>
      <c r="M31" s="3">
        <v>5198</v>
      </c>
      <c r="N31" s="3">
        <v>5182</v>
      </c>
      <c r="O31" s="3">
        <v>2362</v>
      </c>
      <c r="P31" s="3">
        <v>449</v>
      </c>
      <c r="Q31" s="3">
        <v>2569</v>
      </c>
      <c r="R31" s="3">
        <v>1480</v>
      </c>
      <c r="S31" s="3">
        <v>3142</v>
      </c>
      <c r="T31" s="3">
        <v>4127</v>
      </c>
      <c r="U31" s="3">
        <v>5471</v>
      </c>
      <c r="V31" s="3">
        <f t="shared" si="1"/>
        <v>69465</v>
      </c>
      <c r="W31" s="3">
        <f t="shared" si="2"/>
        <v>51706</v>
      </c>
      <c r="X31" s="3">
        <f t="shared" si="3"/>
        <v>121171</v>
      </c>
      <c r="Y31" s="3">
        <f t="shared" si="4"/>
        <v>78254</v>
      </c>
      <c r="Z31" s="3">
        <f t="shared" si="5"/>
        <v>72897</v>
      </c>
      <c r="AA31" s="3">
        <f t="shared" si="6"/>
        <v>151151</v>
      </c>
      <c r="AB31" s="3">
        <f t="shared" si="7"/>
        <v>8789</v>
      </c>
      <c r="AC31" s="3">
        <f t="shared" si="8"/>
        <v>21191</v>
      </c>
      <c r="AD31" s="3">
        <f t="shared" si="9"/>
        <v>29980</v>
      </c>
      <c r="AE31" s="3">
        <v>41300</v>
      </c>
      <c r="AF31" s="3">
        <f t="shared" si="10"/>
        <v>107203</v>
      </c>
      <c r="AG31" s="3">
        <v>121171</v>
      </c>
      <c r="AH31" s="4">
        <f t="shared" si="11"/>
        <v>57.32807354895148</v>
      </c>
      <c r="AI31" s="4">
        <f t="shared" si="12"/>
        <v>42.67192645104852</v>
      </c>
      <c r="AJ31" s="4">
        <f t="shared" si="13"/>
        <v>51.772068990612034</v>
      </c>
      <c r="AK31" s="4">
        <f t="shared" si="14"/>
        <v>48.227931009387966</v>
      </c>
      <c r="AL31" s="4">
        <f t="shared" si="15"/>
        <v>29.316210807204804</v>
      </c>
      <c r="AM31" s="4">
        <f t="shared" si="16"/>
        <v>70.683789192795203</v>
      </c>
      <c r="AN31" s="4">
        <f t="shared" si="17"/>
        <v>54.036031723762285</v>
      </c>
      <c r="AO31" s="4">
        <f t="shared" si="18"/>
        <v>0.35239454985103696</v>
      </c>
      <c r="AP31" s="4">
        <f t="shared" si="19"/>
        <v>34.084063018378984</v>
      </c>
      <c r="AQ31" s="4">
        <f t="shared" si="20"/>
        <v>88.472489291992304</v>
      </c>
    </row>
    <row r="32" spans="1:43">
      <c r="A32" s="3">
        <f t="shared" si="0"/>
        <v>28</v>
      </c>
      <c r="B32" s="3" t="s">
        <v>55</v>
      </c>
      <c r="C32" s="3">
        <v>85</v>
      </c>
      <c r="D32" s="3" t="s">
        <v>8</v>
      </c>
      <c r="E32" s="3">
        <v>25145</v>
      </c>
      <c r="F32" s="3">
        <v>205</v>
      </c>
      <c r="G32" s="3">
        <v>0</v>
      </c>
      <c r="H32" s="3">
        <v>62919</v>
      </c>
      <c r="I32" s="3">
        <v>0</v>
      </c>
      <c r="J32" s="3">
        <v>35548</v>
      </c>
      <c r="K32" s="3">
        <v>19267</v>
      </c>
      <c r="L32" s="3">
        <v>51017</v>
      </c>
      <c r="M32" s="3">
        <v>10199</v>
      </c>
      <c r="N32" s="3">
        <v>16807</v>
      </c>
      <c r="O32" s="3">
        <v>10978</v>
      </c>
      <c r="P32" s="3">
        <v>23456</v>
      </c>
      <c r="Q32" s="3">
        <v>62394</v>
      </c>
      <c r="R32" s="3">
        <v>19145</v>
      </c>
      <c r="S32" s="3">
        <v>17623</v>
      </c>
      <c r="T32" s="3">
        <v>15820</v>
      </c>
      <c r="U32" s="3">
        <v>17566</v>
      </c>
      <c r="V32" s="3">
        <f t="shared" si="1"/>
        <v>35548</v>
      </c>
      <c r="W32" s="3">
        <f t="shared" si="2"/>
        <v>133203</v>
      </c>
      <c r="X32" s="3">
        <f t="shared" si="3"/>
        <v>168751</v>
      </c>
      <c r="Y32" s="3">
        <f t="shared" si="4"/>
        <v>86826</v>
      </c>
      <c r="Z32" s="3">
        <f t="shared" si="5"/>
        <v>275913</v>
      </c>
      <c r="AA32" s="3">
        <f t="shared" si="6"/>
        <v>362739</v>
      </c>
      <c r="AB32" s="3">
        <f t="shared" si="7"/>
        <v>51278</v>
      </c>
      <c r="AC32" s="3">
        <f t="shared" si="8"/>
        <v>142710</v>
      </c>
      <c r="AD32" s="3">
        <f t="shared" si="9"/>
        <v>193988</v>
      </c>
      <c r="AE32" s="3">
        <v>62919</v>
      </c>
      <c r="AF32" s="3">
        <f t="shared" si="10"/>
        <v>88269</v>
      </c>
      <c r="AG32" s="3">
        <v>168751</v>
      </c>
      <c r="AH32" s="4">
        <f t="shared" si="11"/>
        <v>21.065356649738373</v>
      </c>
      <c r="AI32" s="4">
        <f t="shared" si="12"/>
        <v>78.934643350261624</v>
      </c>
      <c r="AJ32" s="4">
        <f t="shared" si="13"/>
        <v>23.936218603458684</v>
      </c>
      <c r="AK32" s="4">
        <f t="shared" si="14"/>
        <v>76.063781396541316</v>
      </c>
      <c r="AL32" s="4">
        <f t="shared" si="15"/>
        <v>26.433593830546219</v>
      </c>
      <c r="AM32" s="4">
        <f t="shared" si="16"/>
        <v>73.566406169453785</v>
      </c>
      <c r="AN32" s="4">
        <f t="shared" si="17"/>
        <v>14.90065244057813</v>
      </c>
      <c r="AO32" s="4">
        <f t="shared" si="18"/>
        <v>0.12148076159548685</v>
      </c>
      <c r="AP32" s="4">
        <f t="shared" si="19"/>
        <v>37.285112384519202</v>
      </c>
      <c r="AQ32" s="4">
        <f t="shared" si="20"/>
        <v>52.307245586692822</v>
      </c>
    </row>
    <row r="33" spans="1:43">
      <c r="A33" s="3">
        <f t="shared" si="0"/>
        <v>29</v>
      </c>
      <c r="B33" s="3" t="s">
        <v>52</v>
      </c>
      <c r="C33" s="3">
        <v>52</v>
      </c>
      <c r="D33" s="3" t="s">
        <v>8</v>
      </c>
      <c r="E33" s="3">
        <v>3211</v>
      </c>
      <c r="F33" s="3">
        <v>48</v>
      </c>
      <c r="G33" s="3">
        <v>0</v>
      </c>
      <c r="H33" s="3">
        <v>71820</v>
      </c>
      <c r="I33" s="3">
        <v>0</v>
      </c>
      <c r="J33" s="3">
        <v>59451</v>
      </c>
      <c r="K33" s="3">
        <v>59448</v>
      </c>
      <c r="L33" s="3">
        <v>42076</v>
      </c>
      <c r="M33" s="3">
        <v>73868</v>
      </c>
      <c r="N33" s="3">
        <v>42570</v>
      </c>
      <c r="O33" s="3">
        <v>30103</v>
      </c>
      <c r="P33" s="3">
        <v>14954</v>
      </c>
      <c r="Q33" s="3">
        <v>13153</v>
      </c>
      <c r="R33" s="3">
        <v>6061</v>
      </c>
      <c r="S33" s="3">
        <v>45415</v>
      </c>
      <c r="T33" s="3">
        <v>39871</v>
      </c>
      <c r="U33" s="3">
        <v>34282</v>
      </c>
      <c r="V33" s="3">
        <f t="shared" si="1"/>
        <v>59451</v>
      </c>
      <c r="W33" s="3">
        <f t="shared" si="2"/>
        <v>173344</v>
      </c>
      <c r="X33" s="3">
        <f t="shared" si="3"/>
        <v>232795</v>
      </c>
      <c r="Y33" s="3">
        <f t="shared" si="4"/>
        <v>193688</v>
      </c>
      <c r="Z33" s="3">
        <f t="shared" si="5"/>
        <v>339384</v>
      </c>
      <c r="AA33" s="3">
        <f t="shared" si="6"/>
        <v>533072</v>
      </c>
      <c r="AB33" s="3">
        <f t="shared" si="7"/>
        <v>134237</v>
      </c>
      <c r="AC33" s="3">
        <f t="shared" si="8"/>
        <v>166040</v>
      </c>
      <c r="AD33" s="3">
        <f t="shared" si="9"/>
        <v>300277</v>
      </c>
      <c r="AE33" s="3">
        <v>71820</v>
      </c>
      <c r="AF33" s="3">
        <f t="shared" si="10"/>
        <v>75079</v>
      </c>
      <c r="AG33" s="3">
        <v>232795</v>
      </c>
      <c r="AH33" s="4">
        <f t="shared" si="11"/>
        <v>25.53791962885801</v>
      </c>
      <c r="AI33" s="4">
        <f t="shared" si="12"/>
        <v>74.462080371141994</v>
      </c>
      <c r="AJ33" s="4">
        <f t="shared" si="13"/>
        <v>36.334303808866345</v>
      </c>
      <c r="AK33" s="4">
        <f t="shared" si="14"/>
        <v>63.665696191133655</v>
      </c>
      <c r="AL33" s="4">
        <f t="shared" si="15"/>
        <v>44.704389613590116</v>
      </c>
      <c r="AM33" s="4">
        <f t="shared" si="16"/>
        <v>55.295610386409884</v>
      </c>
      <c r="AN33" s="4">
        <f t="shared" si="17"/>
        <v>1.3793251573272622</v>
      </c>
      <c r="AO33" s="4">
        <f t="shared" si="18"/>
        <v>2.0618999548959384E-2</v>
      </c>
      <c r="AP33" s="4">
        <f t="shared" si="19"/>
        <v>30.85117807513048</v>
      </c>
      <c r="AQ33" s="4">
        <f t="shared" si="20"/>
        <v>32.251122232006701</v>
      </c>
    </row>
    <row r="34" spans="1:43">
      <c r="A34" s="3">
        <f t="shared" si="0"/>
        <v>30</v>
      </c>
      <c r="B34" s="3" t="s">
        <v>36</v>
      </c>
      <c r="C34" s="3">
        <v>106</v>
      </c>
      <c r="D34" s="3" t="s">
        <v>8</v>
      </c>
      <c r="E34" s="3">
        <v>15601</v>
      </c>
      <c r="F34" s="3">
        <v>0</v>
      </c>
      <c r="G34" s="3">
        <v>0</v>
      </c>
      <c r="H34" s="3">
        <v>74581</v>
      </c>
      <c r="I34" s="3">
        <v>0</v>
      </c>
      <c r="J34" s="3">
        <v>18425</v>
      </c>
      <c r="K34" s="3">
        <v>2449</v>
      </c>
      <c r="L34" s="3">
        <v>3266</v>
      </c>
      <c r="M34" s="3">
        <v>2206</v>
      </c>
      <c r="N34" s="3">
        <v>1495</v>
      </c>
      <c r="O34" s="3">
        <v>1137</v>
      </c>
      <c r="P34" s="3">
        <v>2782</v>
      </c>
      <c r="Q34" s="3">
        <v>6863</v>
      </c>
      <c r="R34" s="3">
        <v>11992</v>
      </c>
      <c r="S34" s="3">
        <v>3952</v>
      </c>
      <c r="T34" s="3">
        <v>4200</v>
      </c>
      <c r="U34" s="3">
        <v>5206</v>
      </c>
      <c r="V34" s="3">
        <f t="shared" si="1"/>
        <v>18425</v>
      </c>
      <c r="W34" s="3">
        <f t="shared" si="2"/>
        <v>80296</v>
      </c>
      <c r="X34" s="3">
        <f t="shared" si="3"/>
        <v>98721</v>
      </c>
      <c r="Y34" s="3">
        <f t="shared" si="4"/>
        <v>27365</v>
      </c>
      <c r="Z34" s="3">
        <f t="shared" si="5"/>
        <v>111189</v>
      </c>
      <c r="AA34" s="3">
        <f t="shared" si="6"/>
        <v>138554</v>
      </c>
      <c r="AB34" s="3">
        <f t="shared" si="7"/>
        <v>8940</v>
      </c>
      <c r="AC34" s="3">
        <f t="shared" si="8"/>
        <v>30893</v>
      </c>
      <c r="AD34" s="3">
        <f t="shared" si="9"/>
        <v>39833</v>
      </c>
      <c r="AE34" s="3">
        <v>74581</v>
      </c>
      <c r="AF34" s="3">
        <f t="shared" si="10"/>
        <v>90182</v>
      </c>
      <c r="AG34" s="3">
        <v>98721</v>
      </c>
      <c r="AH34" s="4">
        <f t="shared" si="11"/>
        <v>18.663708836012603</v>
      </c>
      <c r="AI34" s="4">
        <f t="shared" si="12"/>
        <v>81.336291163987397</v>
      </c>
      <c r="AJ34" s="4">
        <f t="shared" si="13"/>
        <v>19.750422218052169</v>
      </c>
      <c r="AK34" s="4">
        <f t="shared" si="14"/>
        <v>80.249577781947835</v>
      </c>
      <c r="AL34" s="4">
        <f t="shared" si="15"/>
        <v>22.443702457761152</v>
      </c>
      <c r="AM34" s="4">
        <f t="shared" si="16"/>
        <v>77.556297542238852</v>
      </c>
      <c r="AN34" s="4">
        <f t="shared" si="17"/>
        <v>15.803121929478024</v>
      </c>
      <c r="AO34" s="4">
        <f t="shared" si="18"/>
        <v>0</v>
      </c>
      <c r="AP34" s="4">
        <f t="shared" si="19"/>
        <v>75.547249318787294</v>
      </c>
      <c r="AQ34" s="4">
        <f t="shared" si="20"/>
        <v>91.350371248265319</v>
      </c>
    </row>
    <row r="35" spans="1:43">
      <c r="A35" s="3">
        <f t="shared" si="0"/>
        <v>31</v>
      </c>
      <c r="B35" s="3" t="s">
        <v>50</v>
      </c>
      <c r="C35" s="3">
        <v>37</v>
      </c>
      <c r="D35" s="3" t="s">
        <v>8</v>
      </c>
      <c r="E35" s="3">
        <v>27220</v>
      </c>
      <c r="F35" s="3">
        <v>0</v>
      </c>
      <c r="G35" s="3">
        <v>0</v>
      </c>
      <c r="H35" s="3">
        <v>85943</v>
      </c>
      <c r="I35" s="3">
        <v>0</v>
      </c>
      <c r="J35" s="3">
        <v>54253</v>
      </c>
      <c r="K35" s="3">
        <v>69259</v>
      </c>
      <c r="L35" s="3">
        <v>22049</v>
      </c>
      <c r="M35" s="3">
        <v>34431</v>
      </c>
      <c r="N35" s="3">
        <v>17935</v>
      </c>
      <c r="O35" s="3">
        <v>16042</v>
      </c>
      <c r="P35" s="3">
        <v>10636</v>
      </c>
      <c r="Q35" s="3">
        <v>21229</v>
      </c>
      <c r="R35" s="3">
        <v>15991</v>
      </c>
      <c r="S35" s="3">
        <v>17831</v>
      </c>
      <c r="T35" s="3">
        <v>18739</v>
      </c>
      <c r="U35" s="3">
        <v>21196</v>
      </c>
      <c r="V35" s="3">
        <f t="shared" si="1"/>
        <v>54253</v>
      </c>
      <c r="W35" s="3">
        <f t="shared" si="2"/>
        <v>177251</v>
      </c>
      <c r="X35" s="3">
        <f t="shared" si="3"/>
        <v>231504</v>
      </c>
      <c r="Y35" s="3">
        <f t="shared" si="4"/>
        <v>117151</v>
      </c>
      <c r="Z35" s="3">
        <f t="shared" si="5"/>
        <v>288383</v>
      </c>
      <c r="AA35" s="3">
        <f t="shared" si="6"/>
        <v>405534</v>
      </c>
      <c r="AB35" s="3">
        <f t="shared" si="7"/>
        <v>62898</v>
      </c>
      <c r="AC35" s="3">
        <f t="shared" si="8"/>
        <v>111132</v>
      </c>
      <c r="AD35" s="3">
        <f t="shared" si="9"/>
        <v>174030</v>
      </c>
      <c r="AE35" s="3">
        <v>85943</v>
      </c>
      <c r="AF35" s="3">
        <f t="shared" si="10"/>
        <v>113163</v>
      </c>
      <c r="AG35" s="3">
        <v>231504</v>
      </c>
      <c r="AH35" s="4">
        <f t="shared" si="11"/>
        <v>23.435016241620016</v>
      </c>
      <c r="AI35" s="4">
        <f t="shared" si="12"/>
        <v>76.564983758379981</v>
      </c>
      <c r="AJ35" s="4">
        <f t="shared" si="13"/>
        <v>28.888083366622773</v>
      </c>
      <c r="AK35" s="4">
        <f t="shared" si="14"/>
        <v>71.11191663337722</v>
      </c>
      <c r="AL35" s="4">
        <f t="shared" si="15"/>
        <v>36.142044475090501</v>
      </c>
      <c r="AM35" s="4">
        <f t="shared" si="16"/>
        <v>63.857955524909499</v>
      </c>
      <c r="AN35" s="4">
        <f t="shared" si="17"/>
        <v>11.757896191858457</v>
      </c>
      <c r="AO35" s="4">
        <f t="shared" si="18"/>
        <v>0</v>
      </c>
      <c r="AP35" s="4">
        <f t="shared" si="19"/>
        <v>37.123764600179697</v>
      </c>
      <c r="AQ35" s="4">
        <f t="shared" si="20"/>
        <v>48.881660792038147</v>
      </c>
    </row>
    <row r="36" spans="1:43">
      <c r="A36" s="3">
        <f t="shared" si="0"/>
        <v>32</v>
      </c>
      <c r="B36" s="3" t="s">
        <v>40</v>
      </c>
      <c r="C36" s="3">
        <v>85</v>
      </c>
      <c r="D36" s="3" t="s">
        <v>851</v>
      </c>
      <c r="E36" s="3">
        <v>17061</v>
      </c>
      <c r="F36" s="3">
        <v>305</v>
      </c>
      <c r="G36" s="3">
        <v>0</v>
      </c>
      <c r="H36" s="3">
        <v>87620</v>
      </c>
      <c r="I36" s="3">
        <v>0</v>
      </c>
      <c r="J36" s="3">
        <v>21335</v>
      </c>
      <c r="K36" s="3">
        <v>4491</v>
      </c>
      <c r="L36" s="3">
        <v>5544</v>
      </c>
      <c r="M36" s="3">
        <v>1500</v>
      </c>
      <c r="N36" s="3">
        <v>1638</v>
      </c>
      <c r="O36" s="3">
        <v>972</v>
      </c>
      <c r="P36" s="3">
        <v>2877</v>
      </c>
      <c r="Q36" s="3">
        <v>6724</v>
      </c>
      <c r="R36" s="3">
        <v>12891</v>
      </c>
      <c r="S36" s="3">
        <v>4486</v>
      </c>
      <c r="T36" s="3">
        <v>5330</v>
      </c>
      <c r="U36" s="3">
        <v>5709</v>
      </c>
      <c r="V36" s="3">
        <f t="shared" si="1"/>
        <v>21335</v>
      </c>
      <c r="W36" s="3">
        <f t="shared" si="2"/>
        <v>97655</v>
      </c>
      <c r="X36" s="3">
        <f t="shared" si="3"/>
        <v>118990</v>
      </c>
      <c r="Y36" s="3">
        <f t="shared" si="4"/>
        <v>30198</v>
      </c>
      <c r="Z36" s="3">
        <f t="shared" si="5"/>
        <v>130919</v>
      </c>
      <c r="AA36" s="3">
        <f t="shared" si="6"/>
        <v>161117</v>
      </c>
      <c r="AB36" s="3">
        <f t="shared" si="7"/>
        <v>8863</v>
      </c>
      <c r="AC36" s="3">
        <f t="shared" si="8"/>
        <v>33264</v>
      </c>
      <c r="AD36" s="3">
        <f t="shared" si="9"/>
        <v>42127</v>
      </c>
      <c r="AE36" s="3">
        <v>87620</v>
      </c>
      <c r="AF36" s="3">
        <f t="shared" si="10"/>
        <v>104986</v>
      </c>
      <c r="AG36" s="3">
        <v>118990</v>
      </c>
      <c r="AH36" s="4">
        <f t="shared" si="11"/>
        <v>17.93007815782839</v>
      </c>
      <c r="AI36" s="4">
        <f t="shared" si="12"/>
        <v>82.06992184217161</v>
      </c>
      <c r="AJ36" s="4">
        <f t="shared" si="13"/>
        <v>18.742901121545213</v>
      </c>
      <c r="AK36" s="4">
        <f t="shared" si="14"/>
        <v>81.257098878454784</v>
      </c>
      <c r="AL36" s="4">
        <f t="shared" si="15"/>
        <v>21.038763738220144</v>
      </c>
      <c r="AM36" s="4">
        <f t="shared" si="16"/>
        <v>78.96123626177986</v>
      </c>
      <c r="AN36" s="4">
        <f t="shared" si="17"/>
        <v>14.338179678964618</v>
      </c>
      <c r="AO36" s="4">
        <f t="shared" si="18"/>
        <v>0.25632406084544918</v>
      </c>
      <c r="AP36" s="4">
        <f t="shared" si="19"/>
        <v>73.636440036977902</v>
      </c>
      <c r="AQ36" s="4">
        <f t="shared" si="20"/>
        <v>88.230943776787967</v>
      </c>
    </row>
    <row r="37" spans="1:43">
      <c r="A37" s="3">
        <f t="shared" si="0"/>
        <v>33</v>
      </c>
      <c r="B37" s="3" t="s">
        <v>51</v>
      </c>
      <c r="C37" s="3">
        <v>46</v>
      </c>
      <c r="D37" s="3" t="s">
        <v>8</v>
      </c>
      <c r="E37" s="3">
        <v>10133</v>
      </c>
      <c r="F37" s="3">
        <v>0</v>
      </c>
      <c r="G37" s="3">
        <v>0</v>
      </c>
      <c r="H37" s="3">
        <v>88683</v>
      </c>
      <c r="I37" s="3">
        <v>0</v>
      </c>
      <c r="J37" s="3">
        <v>45373</v>
      </c>
      <c r="K37" s="3">
        <v>34790</v>
      </c>
      <c r="L37" s="3">
        <v>19844</v>
      </c>
      <c r="M37" s="3">
        <v>5715</v>
      </c>
      <c r="N37" s="3">
        <v>7063</v>
      </c>
      <c r="O37" s="3">
        <v>3534</v>
      </c>
      <c r="P37" s="3">
        <v>9818</v>
      </c>
      <c r="Q37" s="3">
        <v>15709</v>
      </c>
      <c r="R37" s="3">
        <v>11671</v>
      </c>
      <c r="S37" s="3">
        <v>8900</v>
      </c>
      <c r="T37" s="3">
        <v>7854</v>
      </c>
      <c r="U37" s="3">
        <v>9909</v>
      </c>
      <c r="V37" s="3">
        <f t="shared" si="1"/>
        <v>45373</v>
      </c>
      <c r="W37" s="3">
        <f t="shared" si="2"/>
        <v>143317</v>
      </c>
      <c r="X37" s="3">
        <f t="shared" si="3"/>
        <v>188690</v>
      </c>
      <c r="Y37" s="3">
        <f t="shared" si="4"/>
        <v>69806</v>
      </c>
      <c r="Z37" s="3">
        <f t="shared" si="5"/>
        <v>199057</v>
      </c>
      <c r="AA37" s="3">
        <f t="shared" si="6"/>
        <v>268863</v>
      </c>
      <c r="AB37" s="3">
        <f t="shared" si="7"/>
        <v>24433</v>
      </c>
      <c r="AC37" s="3">
        <f t="shared" si="8"/>
        <v>55740</v>
      </c>
      <c r="AD37" s="3">
        <f t="shared" si="9"/>
        <v>80173</v>
      </c>
      <c r="AE37" s="7">
        <v>88683</v>
      </c>
      <c r="AF37" s="3">
        <f t="shared" si="10"/>
        <v>98816</v>
      </c>
      <c r="AG37" s="7">
        <v>188690</v>
      </c>
      <c r="AH37" s="4">
        <f t="shared" si="11"/>
        <v>24.046319359796492</v>
      </c>
      <c r="AI37" s="4">
        <f t="shared" si="12"/>
        <v>75.953680640203515</v>
      </c>
      <c r="AJ37" s="4">
        <f t="shared" si="13"/>
        <v>25.963408873664282</v>
      </c>
      <c r="AK37" s="4">
        <f t="shared" si="14"/>
        <v>74.036591126335722</v>
      </c>
      <c r="AL37" s="4">
        <f t="shared" si="15"/>
        <v>30.475347061978471</v>
      </c>
      <c r="AM37" s="4">
        <f t="shared" si="16"/>
        <v>69.524652938021532</v>
      </c>
      <c r="AN37" s="4">
        <f t="shared" si="17"/>
        <v>5.3701838995177278</v>
      </c>
      <c r="AO37" s="4">
        <f t="shared" si="18"/>
        <v>0</v>
      </c>
      <c r="AP37" s="4">
        <f t="shared" si="19"/>
        <v>46.999311039270765</v>
      </c>
      <c r="AQ37" s="4">
        <f t="shared" si="20"/>
        <v>52.369494938788492</v>
      </c>
    </row>
    <row r="38" spans="1:43">
      <c r="A38" s="3">
        <f t="shared" si="0"/>
        <v>34</v>
      </c>
      <c r="B38" s="3" t="s">
        <v>56</v>
      </c>
      <c r="C38" s="3">
        <v>100</v>
      </c>
      <c r="D38" s="3" t="s">
        <v>8</v>
      </c>
      <c r="E38" s="3">
        <v>2362</v>
      </c>
      <c r="F38" s="3">
        <v>1170</v>
      </c>
      <c r="G38" s="3">
        <v>0</v>
      </c>
      <c r="H38" s="3">
        <v>108853</v>
      </c>
      <c r="I38" s="3">
        <v>0</v>
      </c>
      <c r="J38" s="3">
        <v>11370</v>
      </c>
      <c r="K38" s="3">
        <v>22987</v>
      </c>
      <c r="L38" s="3">
        <v>13876</v>
      </c>
      <c r="M38" s="3">
        <v>10572</v>
      </c>
      <c r="N38" s="3">
        <v>18900</v>
      </c>
      <c r="O38" s="3">
        <v>11983</v>
      </c>
      <c r="P38" s="3">
        <v>25100</v>
      </c>
      <c r="Q38" s="3">
        <v>21931</v>
      </c>
      <c r="R38" s="3">
        <v>9153</v>
      </c>
      <c r="S38" s="3">
        <v>15661</v>
      </c>
      <c r="T38" s="3">
        <v>15927</v>
      </c>
      <c r="U38" s="3">
        <v>15031</v>
      </c>
      <c r="V38" s="3">
        <f t="shared" si="1"/>
        <v>11370</v>
      </c>
      <c r="W38" s="3">
        <f t="shared" si="2"/>
        <v>145716</v>
      </c>
      <c r="X38" s="3">
        <f t="shared" si="3"/>
        <v>157086</v>
      </c>
      <c r="Y38" s="3">
        <f t="shared" si="4"/>
        <v>62703</v>
      </c>
      <c r="Z38" s="3">
        <f t="shared" si="5"/>
        <v>238641</v>
      </c>
      <c r="AA38" s="3">
        <f t="shared" si="6"/>
        <v>301344</v>
      </c>
      <c r="AB38" s="3">
        <f t="shared" si="7"/>
        <v>51333</v>
      </c>
      <c r="AC38" s="3">
        <f t="shared" si="8"/>
        <v>92925</v>
      </c>
      <c r="AD38" s="3">
        <f t="shared" si="9"/>
        <v>144258</v>
      </c>
      <c r="AE38" s="3">
        <v>108853</v>
      </c>
      <c r="AF38" s="3">
        <f t="shared" si="10"/>
        <v>112385</v>
      </c>
      <c r="AG38" s="3">
        <v>157086</v>
      </c>
      <c r="AH38" s="4">
        <f t="shared" si="11"/>
        <v>7.2380734120163481</v>
      </c>
      <c r="AI38" s="4">
        <f t="shared" si="12"/>
        <v>92.761926587983652</v>
      </c>
      <c r="AJ38" s="4">
        <f t="shared" si="13"/>
        <v>20.807781140490601</v>
      </c>
      <c r="AK38" s="4">
        <f t="shared" si="14"/>
        <v>79.192218859509396</v>
      </c>
      <c r="AL38" s="4">
        <f t="shared" si="15"/>
        <v>35.5841617102691</v>
      </c>
      <c r="AM38" s="4">
        <f t="shared" si="16"/>
        <v>64.4158382897309</v>
      </c>
      <c r="AN38" s="4">
        <f t="shared" si="17"/>
        <v>1.503634951555199</v>
      </c>
      <c r="AO38" s="4">
        <f t="shared" si="18"/>
        <v>0.74481494213360833</v>
      </c>
      <c r="AP38" s="4">
        <f t="shared" si="19"/>
        <v>69.295163159033905</v>
      </c>
      <c r="AQ38" s="4">
        <f t="shared" si="20"/>
        <v>71.543613052722719</v>
      </c>
    </row>
    <row r="39" spans="1:43">
      <c r="A39" s="3">
        <f t="shared" si="0"/>
        <v>35</v>
      </c>
      <c r="B39" s="3" t="s">
        <v>53</v>
      </c>
      <c r="C39" s="3">
        <v>46</v>
      </c>
      <c r="D39" s="3" t="s">
        <v>8</v>
      </c>
      <c r="E39" s="3">
        <v>44567</v>
      </c>
      <c r="F39" s="3">
        <v>1079</v>
      </c>
      <c r="G39" s="3">
        <v>0</v>
      </c>
      <c r="H39" s="3">
        <v>111357</v>
      </c>
      <c r="I39" s="3">
        <v>0</v>
      </c>
      <c r="J39" s="3">
        <v>84154</v>
      </c>
      <c r="K39" s="3">
        <v>40401</v>
      </c>
      <c r="L39" s="3">
        <v>37736</v>
      </c>
      <c r="M39" s="3">
        <v>20990</v>
      </c>
      <c r="N39" s="3">
        <v>31003</v>
      </c>
      <c r="O39" s="3">
        <v>24776</v>
      </c>
      <c r="P39" s="3">
        <v>11174</v>
      </c>
      <c r="Q39" s="3">
        <v>35782</v>
      </c>
      <c r="R39" s="3">
        <v>11093</v>
      </c>
      <c r="S39" s="3">
        <v>21511</v>
      </c>
      <c r="T39" s="3">
        <v>21300</v>
      </c>
      <c r="U39" s="3">
        <v>19684</v>
      </c>
      <c r="V39" s="3">
        <f t="shared" si="1"/>
        <v>84154</v>
      </c>
      <c r="W39" s="3">
        <f t="shared" si="2"/>
        <v>189494</v>
      </c>
      <c r="X39" s="3">
        <f t="shared" si="3"/>
        <v>273648</v>
      </c>
      <c r="Y39" s="3">
        <f t="shared" si="4"/>
        <v>137829</v>
      </c>
      <c r="Z39" s="3">
        <f t="shared" si="5"/>
        <v>333132</v>
      </c>
      <c r="AA39" s="3">
        <f t="shared" si="6"/>
        <v>470961</v>
      </c>
      <c r="AB39" s="3">
        <f t="shared" si="7"/>
        <v>53675</v>
      </c>
      <c r="AC39" s="3">
        <f t="shared" si="8"/>
        <v>143638</v>
      </c>
      <c r="AD39" s="3">
        <f t="shared" si="9"/>
        <v>197313</v>
      </c>
      <c r="AE39" s="3">
        <v>111357</v>
      </c>
      <c r="AF39" s="3">
        <f t="shared" si="10"/>
        <v>157003</v>
      </c>
      <c r="AG39" s="3">
        <v>273648</v>
      </c>
      <c r="AH39" s="4">
        <f t="shared" si="11"/>
        <v>30.752645734666434</v>
      </c>
      <c r="AI39" s="4">
        <f t="shared" si="12"/>
        <v>69.24735426533357</v>
      </c>
      <c r="AJ39" s="4">
        <f t="shared" si="13"/>
        <v>29.26548058119462</v>
      </c>
      <c r="AK39" s="4">
        <f t="shared" si="14"/>
        <v>70.734519418805377</v>
      </c>
      <c r="AL39" s="4">
        <f t="shared" si="15"/>
        <v>27.202971927850673</v>
      </c>
      <c r="AM39" s="4">
        <f t="shared" si="16"/>
        <v>72.797028072149331</v>
      </c>
      <c r="AN39" s="4">
        <f t="shared" si="17"/>
        <v>16.286250950125709</v>
      </c>
      <c r="AO39" s="4">
        <f t="shared" si="18"/>
        <v>0.3943021692100801</v>
      </c>
      <c r="AP39" s="4">
        <f t="shared" si="19"/>
        <v>40.693518680933167</v>
      </c>
      <c r="AQ39" s="4">
        <f t="shared" si="20"/>
        <v>57.374071800268958</v>
      </c>
    </row>
    <row r="40" spans="1:43">
      <c r="A40" s="3">
        <f t="shared" si="0"/>
        <v>36</v>
      </c>
      <c r="B40" s="3" t="s">
        <v>20</v>
      </c>
      <c r="C40" s="3">
        <v>52</v>
      </c>
      <c r="D40" s="3" t="s">
        <v>849</v>
      </c>
      <c r="E40" s="7">
        <v>12316</v>
      </c>
      <c r="F40" s="1">
        <v>1039</v>
      </c>
      <c r="G40" s="3">
        <v>0</v>
      </c>
      <c r="H40" s="3">
        <v>119923</v>
      </c>
      <c r="I40" s="3">
        <v>0</v>
      </c>
      <c r="J40" s="3">
        <v>62330</v>
      </c>
      <c r="K40" s="3">
        <v>21749</v>
      </c>
      <c r="L40" s="3">
        <v>64574</v>
      </c>
      <c r="M40" s="3">
        <v>18401</v>
      </c>
      <c r="N40" s="3">
        <v>18842</v>
      </c>
      <c r="O40" s="3">
        <v>21582</v>
      </c>
      <c r="P40" s="3">
        <v>7258</v>
      </c>
      <c r="Q40" s="3">
        <v>2941</v>
      </c>
      <c r="R40" s="3">
        <v>4847</v>
      </c>
      <c r="S40" s="3">
        <v>22730</v>
      </c>
      <c r="T40" s="3">
        <v>22357</v>
      </c>
      <c r="U40" s="3">
        <v>21712</v>
      </c>
      <c r="V40" s="3">
        <f t="shared" si="1"/>
        <v>62330</v>
      </c>
      <c r="W40" s="3">
        <f t="shared" si="2"/>
        <v>206246</v>
      </c>
      <c r="X40" s="3">
        <f t="shared" si="3"/>
        <v>268576</v>
      </c>
      <c r="Y40" s="3">
        <f t="shared" si="4"/>
        <v>110719</v>
      </c>
      <c r="Z40" s="3">
        <f t="shared" si="5"/>
        <v>298527</v>
      </c>
      <c r="AA40" s="3">
        <f t="shared" si="6"/>
        <v>409246</v>
      </c>
      <c r="AB40" s="3">
        <f t="shared" si="7"/>
        <v>48389</v>
      </c>
      <c r="AC40" s="3">
        <f t="shared" si="8"/>
        <v>92281</v>
      </c>
      <c r="AD40" s="3">
        <f t="shared" si="9"/>
        <v>140670</v>
      </c>
      <c r="AE40" s="3">
        <v>119923</v>
      </c>
      <c r="AF40" s="3">
        <f t="shared" si="10"/>
        <v>133278</v>
      </c>
      <c r="AG40" s="3">
        <v>268576</v>
      </c>
      <c r="AH40" s="4">
        <f t="shared" si="11"/>
        <v>23.207583700702966</v>
      </c>
      <c r="AI40" s="4">
        <f t="shared" si="12"/>
        <v>76.792416299297031</v>
      </c>
      <c r="AJ40" s="4">
        <f t="shared" si="13"/>
        <v>27.054387825415521</v>
      </c>
      <c r="AK40" s="4">
        <f t="shared" si="14"/>
        <v>72.945612174584483</v>
      </c>
      <c r="AL40" s="4">
        <f t="shared" si="15"/>
        <v>34.398947892230041</v>
      </c>
      <c r="AM40" s="4">
        <f t="shared" si="16"/>
        <v>65.601052107769959</v>
      </c>
      <c r="AN40" s="4">
        <f t="shared" si="17"/>
        <v>4.5856666269510304</v>
      </c>
      <c r="AO40" s="4">
        <f t="shared" si="18"/>
        <v>0.38685511735970451</v>
      </c>
      <c r="AP40" s="4">
        <f t="shared" si="19"/>
        <v>44.651420826879544</v>
      </c>
      <c r="AQ40" s="4">
        <f t="shared" si="20"/>
        <v>49.623942571190277</v>
      </c>
    </row>
    <row r="41" spans="1:43">
      <c r="A41" s="3">
        <f t="shared" si="0"/>
        <v>37</v>
      </c>
      <c r="B41" s="3" t="s">
        <v>54</v>
      </c>
      <c r="C41" s="3">
        <v>61</v>
      </c>
      <c r="D41" s="3" t="s">
        <v>8</v>
      </c>
      <c r="E41" s="3">
        <v>1629</v>
      </c>
      <c r="F41" s="1">
        <v>478</v>
      </c>
      <c r="G41" s="3">
        <v>0</v>
      </c>
      <c r="H41" s="3">
        <v>170319</v>
      </c>
      <c r="I41" s="3">
        <v>0</v>
      </c>
      <c r="J41" s="3">
        <v>28498</v>
      </c>
      <c r="K41" s="3">
        <v>20400</v>
      </c>
      <c r="L41" s="3">
        <v>25764</v>
      </c>
      <c r="M41" s="3">
        <v>36578</v>
      </c>
      <c r="N41" s="3">
        <v>44998</v>
      </c>
      <c r="O41" s="3">
        <v>44346</v>
      </c>
      <c r="P41" s="3">
        <v>13383</v>
      </c>
      <c r="Q41" s="3">
        <v>14022</v>
      </c>
      <c r="R41" s="3">
        <v>6557</v>
      </c>
      <c r="S41" s="3">
        <v>31505</v>
      </c>
      <c r="T41" s="3">
        <v>28701</v>
      </c>
      <c r="U41" s="3">
        <v>32189</v>
      </c>
      <c r="V41" s="3">
        <f t="shared" si="1"/>
        <v>28498</v>
      </c>
      <c r="W41" s="3">
        <f t="shared" si="2"/>
        <v>216483</v>
      </c>
      <c r="X41" s="3">
        <f t="shared" si="3"/>
        <v>244981</v>
      </c>
      <c r="Y41" s="3">
        <f t="shared" si="4"/>
        <v>109964</v>
      </c>
      <c r="Z41" s="3">
        <f t="shared" si="5"/>
        <v>387296</v>
      </c>
      <c r="AA41" s="3">
        <f t="shared" si="6"/>
        <v>497260</v>
      </c>
      <c r="AB41" s="3">
        <f t="shared" si="7"/>
        <v>81466</v>
      </c>
      <c r="AC41" s="3">
        <f t="shared" si="8"/>
        <v>170813</v>
      </c>
      <c r="AD41" s="3">
        <f t="shared" si="9"/>
        <v>252279</v>
      </c>
      <c r="AE41" s="3">
        <v>170319</v>
      </c>
      <c r="AF41" s="3">
        <f t="shared" si="10"/>
        <v>172426</v>
      </c>
      <c r="AG41" s="3">
        <v>244981</v>
      </c>
      <c r="AH41" s="4">
        <f t="shared" si="11"/>
        <v>11.632738865463036</v>
      </c>
      <c r="AI41" s="4">
        <f t="shared" si="12"/>
        <v>88.36726113453696</v>
      </c>
      <c r="AJ41" s="4">
        <f t="shared" si="13"/>
        <v>22.113984635804208</v>
      </c>
      <c r="AK41" s="4">
        <f t="shared" si="14"/>
        <v>77.886015364195799</v>
      </c>
      <c r="AL41" s="4">
        <f t="shared" si="15"/>
        <v>32.292025891968812</v>
      </c>
      <c r="AM41" s="4">
        <f t="shared" si="16"/>
        <v>67.707974108031195</v>
      </c>
      <c r="AN41" s="4">
        <f t="shared" si="17"/>
        <v>0.66494952669798879</v>
      </c>
      <c r="AO41" s="4">
        <f t="shared" si="18"/>
        <v>0.1951171723521416</v>
      </c>
      <c r="AP41" s="4">
        <f t="shared" si="19"/>
        <v>69.523350790469465</v>
      </c>
      <c r="AQ41" s="4">
        <f t="shared" si="20"/>
        <v>70.383417489519601</v>
      </c>
    </row>
    <row r="42" spans="1:43">
      <c r="A42" s="3">
        <f t="shared" si="0"/>
        <v>38</v>
      </c>
      <c r="B42" s="3" t="s">
        <v>858</v>
      </c>
      <c r="C42" s="3">
        <v>55</v>
      </c>
      <c r="D42" s="3" t="s">
        <v>8</v>
      </c>
      <c r="E42" s="18">
        <v>3604</v>
      </c>
      <c r="F42" s="1">
        <v>0</v>
      </c>
      <c r="G42" s="3">
        <v>0</v>
      </c>
      <c r="H42" s="3">
        <v>217926</v>
      </c>
      <c r="I42" s="3">
        <v>0</v>
      </c>
      <c r="J42" s="3">
        <v>16191</v>
      </c>
      <c r="K42" s="3">
        <v>50724</v>
      </c>
      <c r="L42" s="3">
        <v>20485</v>
      </c>
      <c r="M42" s="3">
        <v>7133</v>
      </c>
      <c r="N42" s="3">
        <v>2078</v>
      </c>
      <c r="O42" s="3">
        <v>1496</v>
      </c>
      <c r="P42" s="3">
        <v>8291</v>
      </c>
      <c r="Q42" s="3">
        <v>87908</v>
      </c>
      <c r="R42" s="3">
        <v>13238</v>
      </c>
      <c r="S42" s="3">
        <v>23437</v>
      </c>
      <c r="T42" s="3">
        <v>65816</v>
      </c>
      <c r="U42" s="3">
        <v>24929</v>
      </c>
      <c r="V42" s="3">
        <f t="shared" si="1"/>
        <v>16191</v>
      </c>
      <c r="W42" s="3">
        <f t="shared" si="2"/>
        <v>289135</v>
      </c>
      <c r="X42" s="3">
        <f t="shared" si="3"/>
        <v>305326</v>
      </c>
      <c r="Y42" s="3">
        <f t="shared" si="4"/>
        <v>55052</v>
      </c>
      <c r="Z42" s="3">
        <f t="shared" si="5"/>
        <v>484600</v>
      </c>
      <c r="AA42" s="3">
        <f t="shared" si="6"/>
        <v>539652</v>
      </c>
      <c r="AB42" s="3">
        <f t="shared" si="7"/>
        <v>38861</v>
      </c>
      <c r="AC42" s="3">
        <f t="shared" si="8"/>
        <v>195465</v>
      </c>
      <c r="AD42" s="3">
        <f t="shared" si="9"/>
        <v>234326</v>
      </c>
      <c r="AE42" s="3">
        <v>217926</v>
      </c>
      <c r="AF42" s="3">
        <f t="shared" si="10"/>
        <v>221530</v>
      </c>
      <c r="AG42" s="3">
        <v>305326</v>
      </c>
      <c r="AH42" s="4">
        <f>V42*100/X42</f>
        <v>5.3028566188270894</v>
      </c>
      <c r="AI42" s="4">
        <f t="shared" si="12"/>
        <v>94.697143381172907</v>
      </c>
      <c r="AJ42" s="4">
        <f t="shared" si="13"/>
        <v>10.201389043309392</v>
      </c>
      <c r="AK42" s="4">
        <f t="shared" si="14"/>
        <v>89.798610956690609</v>
      </c>
      <c r="AL42" s="4">
        <f t="shared" si="15"/>
        <v>16.58416052849449</v>
      </c>
      <c r="AM42" s="4">
        <f t="shared" si="16"/>
        <v>83.415839471505507</v>
      </c>
      <c r="AN42" s="4">
        <f t="shared" si="17"/>
        <v>1.1803776946607889</v>
      </c>
      <c r="AO42" s="4">
        <f t="shared" si="18"/>
        <v>0</v>
      </c>
      <c r="AP42" s="4">
        <f t="shared" si="19"/>
        <v>71.374858348126267</v>
      </c>
      <c r="AQ42" s="4">
        <f t="shared" si="20"/>
        <v>72.555236042787058</v>
      </c>
    </row>
    <row r="43" spans="1:43">
      <c r="A43" s="3">
        <f t="shared" si="0"/>
        <v>39</v>
      </c>
      <c r="B43" s="3" t="s">
        <v>42</v>
      </c>
      <c r="C43" s="3">
        <v>34</v>
      </c>
      <c r="D43" s="3" t="s">
        <v>7</v>
      </c>
      <c r="E43" s="3">
        <v>0</v>
      </c>
      <c r="F43" s="1">
        <v>0</v>
      </c>
      <c r="G43" s="3">
        <v>0</v>
      </c>
      <c r="H43" s="3">
        <v>248802</v>
      </c>
      <c r="I43" s="3">
        <v>0</v>
      </c>
      <c r="J43" s="3">
        <v>7946</v>
      </c>
      <c r="K43" s="3">
        <v>4168</v>
      </c>
      <c r="L43" s="3">
        <v>3630</v>
      </c>
      <c r="M43" s="3">
        <v>1429</v>
      </c>
      <c r="N43" s="3">
        <v>3447</v>
      </c>
      <c r="O43" s="3">
        <v>1316</v>
      </c>
      <c r="P43" s="3">
        <v>272</v>
      </c>
      <c r="Q43" s="3">
        <v>531</v>
      </c>
      <c r="R43" s="3">
        <v>126</v>
      </c>
      <c r="S43" s="3">
        <v>1320</v>
      </c>
      <c r="T43" s="3">
        <v>1331</v>
      </c>
      <c r="U43" s="3">
        <v>1226</v>
      </c>
      <c r="V43" s="3">
        <f t="shared" si="1"/>
        <v>7946</v>
      </c>
      <c r="W43" s="3">
        <f t="shared" si="2"/>
        <v>256600</v>
      </c>
      <c r="X43" s="3">
        <f t="shared" si="3"/>
        <v>264546</v>
      </c>
      <c r="Y43" s="3">
        <f t="shared" si="4"/>
        <v>10967</v>
      </c>
      <c r="Z43" s="3">
        <f t="shared" si="5"/>
        <v>264577</v>
      </c>
      <c r="AA43" s="3">
        <f t="shared" si="6"/>
        <v>275544</v>
      </c>
      <c r="AB43" s="3">
        <f t="shared" si="7"/>
        <v>3021</v>
      </c>
      <c r="AC43" s="3">
        <f t="shared" si="8"/>
        <v>7977</v>
      </c>
      <c r="AD43" s="3">
        <f t="shared" si="9"/>
        <v>10998</v>
      </c>
      <c r="AE43" s="7">
        <v>248802</v>
      </c>
      <c r="AF43" s="3">
        <f t="shared" si="10"/>
        <v>248802</v>
      </c>
      <c r="AG43" s="7">
        <v>264546</v>
      </c>
      <c r="AH43" s="4">
        <f t="shared" si="11"/>
        <v>3.003636418619068</v>
      </c>
      <c r="AI43" s="4">
        <f t="shared" si="12"/>
        <v>96.996363581380933</v>
      </c>
      <c r="AJ43" s="4">
        <f t="shared" si="13"/>
        <v>3.9801265859536046</v>
      </c>
      <c r="AK43" s="4">
        <f t="shared" si="14"/>
        <v>96.019873414046401</v>
      </c>
      <c r="AL43" s="4">
        <f t="shared" si="15"/>
        <v>27.46863066012002</v>
      </c>
      <c r="AM43" s="4">
        <f t="shared" si="16"/>
        <v>72.531369339879973</v>
      </c>
      <c r="AN43" s="4">
        <f t="shared" si="17"/>
        <v>0</v>
      </c>
      <c r="AO43" s="4">
        <f t="shared" si="18"/>
        <v>0</v>
      </c>
      <c r="AP43" s="4">
        <f t="shared" si="19"/>
        <v>94.048672064593674</v>
      </c>
      <c r="AQ43" s="4">
        <f t="shared" si="20"/>
        <v>94.048672064593674</v>
      </c>
    </row>
    <row r="44" spans="1:43">
      <c r="A44" s="3">
        <f t="shared" si="0"/>
        <v>40</v>
      </c>
      <c r="B44" s="7" t="s">
        <v>17</v>
      </c>
      <c r="C44" s="3">
        <v>85</v>
      </c>
      <c r="D44" s="3" t="s">
        <v>4</v>
      </c>
      <c r="E44" s="7">
        <v>5437</v>
      </c>
      <c r="F44" s="7">
        <v>1445</v>
      </c>
      <c r="G44" s="3">
        <v>0</v>
      </c>
      <c r="H44" s="3">
        <v>13427</v>
      </c>
      <c r="I44" s="3">
        <v>0</v>
      </c>
      <c r="J44" s="3">
        <v>13012</v>
      </c>
      <c r="K44" s="3">
        <v>6886</v>
      </c>
      <c r="L44" s="3">
        <v>5959</v>
      </c>
      <c r="M44" s="3">
        <v>1349</v>
      </c>
      <c r="N44" s="3">
        <v>2560</v>
      </c>
      <c r="O44" s="3">
        <v>1832</v>
      </c>
      <c r="P44" s="3">
        <v>2642</v>
      </c>
      <c r="Q44" s="3">
        <v>4087</v>
      </c>
      <c r="R44" s="3">
        <v>1942</v>
      </c>
      <c r="S44" s="3">
        <v>4281</v>
      </c>
      <c r="T44" s="3">
        <v>4203</v>
      </c>
      <c r="U44" s="3">
        <v>4183</v>
      </c>
      <c r="V44" s="3">
        <f>SUM(G44,J44)</f>
        <v>13012</v>
      </c>
      <c r="W44" s="3" t="e">
        <f>SUM(#REF!,H44,K44,L44)</f>
        <v>#REF!</v>
      </c>
      <c r="X44" s="3" t="e">
        <f>V44+W44</f>
        <v>#REF!</v>
      </c>
      <c r="Y44" s="3">
        <f>SUM(G44,J44,M44,P44,S44)</f>
        <v>21284</v>
      </c>
      <c r="Z44" s="3" t="e">
        <f>SUM(#REF!,H44,K44,L44,N44,O44,Q44,R44,T44,U44)</f>
        <v>#REF!</v>
      </c>
      <c r="AA44" s="3" t="e">
        <f>Y44+Z44</f>
        <v>#REF!</v>
      </c>
      <c r="AB44" s="3">
        <f>SUM(M44,P44,S44)</f>
        <v>8272</v>
      </c>
      <c r="AC44" s="3">
        <f>SUM(N44:O44,Q44:R44,T44:U44)</f>
        <v>18807</v>
      </c>
      <c r="AD44" s="3">
        <f>AB44+AC44</f>
        <v>27079</v>
      </c>
      <c r="AE44" s="7">
        <v>13427</v>
      </c>
      <c r="AF44" s="3">
        <f>AE44+E44+F44</f>
        <v>20309</v>
      </c>
      <c r="AG44" s="7">
        <v>39284</v>
      </c>
      <c r="AH44" s="4" t="e">
        <f>V44*100/X44</f>
        <v>#REF!</v>
      </c>
      <c r="AI44" s="4" t="e">
        <f>W44*100/X44</f>
        <v>#REF!</v>
      </c>
      <c r="AJ44" s="4" t="e">
        <f>Y44*100/AA44</f>
        <v>#REF!</v>
      </c>
      <c r="AK44" s="4" t="e">
        <f>Z44*100/AA44</f>
        <v>#REF!</v>
      </c>
      <c r="AL44" s="4">
        <f>AB44*100/AD44</f>
        <v>30.547656855866169</v>
      </c>
      <c r="AM44" s="4">
        <f>AC44*100/AD44</f>
        <v>69.452343144133835</v>
      </c>
      <c r="AN44" s="4">
        <f>E44*100/AG44</f>
        <v>13.840240301394969</v>
      </c>
      <c r="AO44" s="4">
        <f>F44*100/AG44</f>
        <v>3.6783423276652072</v>
      </c>
      <c r="AP44" s="4">
        <f>AE44*100/AG44</f>
        <v>34.17930964260259</v>
      </c>
      <c r="AQ44" s="4">
        <f>AF44*100/AG44</f>
        <v>51.697892271662766</v>
      </c>
    </row>
    <row r="45" spans="1:43">
      <c r="A45" s="3">
        <f t="shared" si="0"/>
        <v>41</v>
      </c>
      <c r="B45" s="1" t="s">
        <v>859</v>
      </c>
      <c r="C45" s="1">
        <v>49</v>
      </c>
      <c r="D45" s="1" t="s">
        <v>5</v>
      </c>
      <c r="E45" s="3">
        <v>201137</v>
      </c>
      <c r="F45" s="3">
        <v>0</v>
      </c>
      <c r="G45" s="3">
        <v>0</v>
      </c>
      <c r="H45" s="3">
        <v>31635</v>
      </c>
      <c r="I45" s="3">
        <v>0</v>
      </c>
      <c r="J45" s="3">
        <v>279725</v>
      </c>
      <c r="K45" s="3">
        <v>83313</v>
      </c>
      <c r="L45" s="3">
        <v>176136</v>
      </c>
      <c r="M45" s="3">
        <v>19566</v>
      </c>
      <c r="N45" s="3">
        <v>18505</v>
      </c>
      <c r="O45" s="3">
        <v>33167</v>
      </c>
      <c r="P45" s="3">
        <v>13514</v>
      </c>
      <c r="Q45" s="3">
        <v>20922</v>
      </c>
      <c r="R45" s="3">
        <v>41724</v>
      </c>
      <c r="S45" s="3">
        <v>73562</v>
      </c>
      <c r="T45" s="3">
        <v>84751</v>
      </c>
      <c r="U45" s="3">
        <v>66933</v>
      </c>
      <c r="V45" s="3">
        <f t="shared" ref="V45" si="21">SUM(G45,J45)</f>
        <v>279725</v>
      </c>
      <c r="W45" s="3">
        <f t="shared" ref="W45" si="22">SUM(H45,I45,K45,L45)</f>
        <v>291084</v>
      </c>
      <c r="X45" s="3">
        <f t="shared" ref="X45" si="23">V45+W45</f>
        <v>570809</v>
      </c>
      <c r="Y45" s="3">
        <f t="shared" ref="Y45:Y46" si="24">SUM(G45,J45,M45,P45,S45)</f>
        <v>386367</v>
      </c>
      <c r="Z45" s="3">
        <f t="shared" ref="Z45:Z46" si="25">SUM(H45,I45,K45,L45,N45,O45,Q45,R45,T45,U45)</f>
        <v>557086</v>
      </c>
      <c r="AA45" s="3">
        <f t="shared" ref="AA45:AA46" si="26">Y45+Z45</f>
        <v>943453</v>
      </c>
      <c r="AB45" s="3">
        <f t="shared" ref="AB45:AB46" si="27">SUM(M45,P45,S45)</f>
        <v>106642</v>
      </c>
      <c r="AC45" s="3">
        <f t="shared" ref="AC45:AC46" si="28">SUM(N45:O45,Q45:R45,T45:U45)</f>
        <v>266002</v>
      </c>
      <c r="AD45" s="3">
        <f t="shared" ref="AD45" si="29">AB45+AC45</f>
        <v>372644</v>
      </c>
      <c r="AE45" s="3">
        <v>31635</v>
      </c>
      <c r="AF45" s="3">
        <f>AE45+E45+F45</f>
        <v>232772</v>
      </c>
      <c r="AG45" s="3">
        <v>570809</v>
      </c>
      <c r="AH45" s="127">
        <f>V45*100/X45</f>
        <v>49.005008680662009</v>
      </c>
      <c r="AI45" s="127">
        <f t="shared" ref="AI45:AI46" si="30">W45*100/X45</f>
        <v>50.994991319337991</v>
      </c>
      <c r="AJ45" s="127">
        <f t="shared" ref="AJ45:AJ46" si="31">Y45*100/AA45</f>
        <v>40.952437482312313</v>
      </c>
      <c r="AK45" s="127">
        <f>Z45*100/AA45</f>
        <v>59.047562517687687</v>
      </c>
      <c r="AL45" s="127">
        <f t="shared" ref="AL45:AL46" si="32">AB45*100/AD45</f>
        <v>28.617661897145801</v>
      </c>
      <c r="AM45" s="127">
        <f t="shared" ref="AM45:AM46" si="33">AC45*100/AD45</f>
        <v>71.382338102854192</v>
      </c>
      <c r="AN45" s="127">
        <f t="shared" ref="AN45:AN46" si="34">E45*100/AG45</f>
        <v>35.237180913405361</v>
      </c>
      <c r="AO45" s="127">
        <f t="shared" ref="AO45:AO46" si="35">F45*100/AG45</f>
        <v>0</v>
      </c>
      <c r="AP45" s="127">
        <f t="shared" ref="AP45:AP46" si="36">AE45*100/AG45</f>
        <v>5.5421340588533115</v>
      </c>
      <c r="AQ45" s="127">
        <f t="shared" ref="AQ45:AQ46" si="37">AF45*100/AG45</f>
        <v>40.779314972258675</v>
      </c>
    </row>
    <row r="46" spans="1:43">
      <c r="A46" s="3">
        <f t="shared" si="0"/>
        <v>42</v>
      </c>
      <c r="B46" s="1" t="s">
        <v>860</v>
      </c>
      <c r="C46" s="1">
        <v>52</v>
      </c>
      <c r="D46" s="1" t="s">
        <v>5</v>
      </c>
      <c r="E46" s="3">
        <v>58121</v>
      </c>
      <c r="F46" s="3">
        <v>71276</v>
      </c>
      <c r="G46" s="3">
        <v>0</v>
      </c>
      <c r="H46" s="3">
        <v>14437</v>
      </c>
      <c r="I46" s="3">
        <v>0</v>
      </c>
      <c r="J46" s="3">
        <v>87252</v>
      </c>
      <c r="K46" s="3">
        <v>60064</v>
      </c>
      <c r="L46" s="3">
        <v>103717</v>
      </c>
      <c r="M46" s="3">
        <v>7993</v>
      </c>
      <c r="N46" s="3">
        <v>8443</v>
      </c>
      <c r="O46" s="3">
        <v>19671</v>
      </c>
      <c r="P46" s="3">
        <v>14893</v>
      </c>
      <c r="Q46" s="3">
        <v>74380</v>
      </c>
      <c r="R46" s="3">
        <v>28872</v>
      </c>
      <c r="S46" s="3">
        <v>138485</v>
      </c>
      <c r="T46" s="3">
        <v>122546</v>
      </c>
      <c r="U46" s="3">
        <v>103823</v>
      </c>
      <c r="V46" s="3">
        <f>SUM(G46,J46)</f>
        <v>87252</v>
      </c>
      <c r="W46" s="3">
        <f>SUM(H46,I46,K46,L46)</f>
        <v>178218</v>
      </c>
      <c r="X46" s="3">
        <f>V46+W46</f>
        <v>265470</v>
      </c>
      <c r="Y46" s="3">
        <f t="shared" si="24"/>
        <v>248623</v>
      </c>
      <c r="Z46" s="3">
        <f t="shared" si="25"/>
        <v>535953</v>
      </c>
      <c r="AA46" s="3">
        <f t="shared" si="26"/>
        <v>784576</v>
      </c>
      <c r="AB46" s="3">
        <f t="shared" si="27"/>
        <v>161371</v>
      </c>
      <c r="AC46" s="3">
        <f t="shared" si="28"/>
        <v>357735</v>
      </c>
      <c r="AD46" s="3">
        <f>AB46+AC46</f>
        <v>519106</v>
      </c>
      <c r="AE46" s="3">
        <v>14437</v>
      </c>
      <c r="AF46" s="3">
        <f>AE46+E46+F46</f>
        <v>143834</v>
      </c>
      <c r="AG46" s="3">
        <v>265471</v>
      </c>
      <c r="AH46" s="127">
        <f>V46*100/X46</f>
        <v>32.866990620409084</v>
      </c>
      <c r="AI46" s="127">
        <f t="shared" si="30"/>
        <v>67.133009379590916</v>
      </c>
      <c r="AJ46" s="127">
        <f t="shared" si="31"/>
        <v>31.688835753324089</v>
      </c>
      <c r="AK46" s="127">
        <f>Z46*100/AA46</f>
        <v>68.311164246675915</v>
      </c>
      <c r="AL46" s="127">
        <f t="shared" si="32"/>
        <v>31.086329189028831</v>
      </c>
      <c r="AM46" s="127">
        <f t="shared" si="33"/>
        <v>68.913670810971169</v>
      </c>
      <c r="AN46" s="127">
        <f t="shared" si="34"/>
        <v>21.893540160695519</v>
      </c>
      <c r="AO46" s="127">
        <f t="shared" si="35"/>
        <v>26.848883682210111</v>
      </c>
      <c r="AP46" s="127">
        <f t="shared" si="36"/>
        <v>5.4382587928624968</v>
      </c>
      <c r="AQ46" s="127">
        <f t="shared" si="37"/>
        <v>54.180682635768129</v>
      </c>
    </row>
    <row r="47" spans="1:43">
      <c r="A47" s="3">
        <f t="shared" si="0"/>
        <v>43</v>
      </c>
      <c r="B47" s="3" t="s">
        <v>861</v>
      </c>
      <c r="C47" s="3">
        <v>55</v>
      </c>
      <c r="D47" s="3" t="s">
        <v>849</v>
      </c>
      <c r="E47" s="3">
        <v>136445</v>
      </c>
      <c r="F47" s="3">
        <v>15791</v>
      </c>
      <c r="G47" s="3">
        <v>0</v>
      </c>
      <c r="H47" s="3">
        <v>30594</v>
      </c>
      <c r="I47" s="3">
        <v>0</v>
      </c>
      <c r="J47" s="123">
        <v>164795</v>
      </c>
      <c r="K47" s="123">
        <v>62869</v>
      </c>
      <c r="L47" s="123">
        <v>40596</v>
      </c>
      <c r="M47" s="3">
        <v>8132</v>
      </c>
      <c r="N47" s="3">
        <v>10051</v>
      </c>
      <c r="O47" s="3">
        <v>19012</v>
      </c>
      <c r="P47" s="3">
        <v>26687</v>
      </c>
      <c r="Q47" s="3">
        <v>70354</v>
      </c>
      <c r="R47" s="3">
        <v>21816</v>
      </c>
      <c r="S47" s="3">
        <v>84015</v>
      </c>
      <c r="T47" s="3">
        <v>69514</v>
      </c>
      <c r="U47" s="3">
        <v>70912</v>
      </c>
      <c r="V47" s="3">
        <v>166466</v>
      </c>
      <c r="W47" s="3">
        <v>132388</v>
      </c>
      <c r="X47" s="3">
        <f>V47+W47</f>
        <v>298854</v>
      </c>
      <c r="Y47" s="3">
        <v>285300</v>
      </c>
      <c r="Z47" s="3">
        <v>394047</v>
      </c>
      <c r="AA47" s="3">
        <f>Y47+Z47</f>
        <v>679347</v>
      </c>
      <c r="AB47" s="3">
        <v>118834</v>
      </c>
      <c r="AC47" s="3">
        <v>261659</v>
      </c>
      <c r="AD47" s="3">
        <f>AB47+AC47</f>
        <v>380493</v>
      </c>
      <c r="AE47" s="3">
        <v>30594</v>
      </c>
      <c r="AF47" s="3">
        <f>AE47+E47+F47</f>
        <v>182830</v>
      </c>
      <c r="AG47" s="3">
        <v>298854</v>
      </c>
      <c r="AH47" s="4">
        <f>V47*100/X47</f>
        <v>55.70144619111673</v>
      </c>
      <c r="AI47" s="4">
        <f>W47*100/X47</f>
        <v>44.29855380888327</v>
      </c>
      <c r="AJ47" s="4">
        <f>Y47*100/AA47</f>
        <v>41.996211067392657</v>
      </c>
      <c r="AK47" s="4">
        <f>Z47*100/AA47</f>
        <v>58.003788932607343</v>
      </c>
      <c r="AL47" s="4">
        <f>AB47*100/AD47</f>
        <v>31.231586389237123</v>
      </c>
      <c r="AM47" s="4">
        <f>AC47*100/AD47</f>
        <v>68.768413610762877</v>
      </c>
      <c r="AN47" s="4">
        <f>E47*100/AG47</f>
        <v>45.656072865011012</v>
      </c>
      <c r="AO47" s="4">
        <f>F47*100/AG47</f>
        <v>5.2838509774003359</v>
      </c>
      <c r="AP47" s="4">
        <f>AE47*100/AG47</f>
        <v>10.237105743941857</v>
      </c>
      <c r="AQ47" s="4">
        <f>AF47*100/AG47</f>
        <v>61.1770295863532</v>
      </c>
    </row>
    <row r="48" spans="1:43">
      <c r="A48" s="3">
        <f t="shared" si="0"/>
        <v>44</v>
      </c>
      <c r="B48" s="3" t="s">
        <v>862</v>
      </c>
      <c r="C48" s="3">
        <v>76</v>
      </c>
      <c r="D48" s="3" t="s">
        <v>863</v>
      </c>
      <c r="E48" s="1">
        <v>2466</v>
      </c>
      <c r="F48" s="3">
        <v>1748</v>
      </c>
      <c r="G48" s="3">
        <v>0</v>
      </c>
      <c r="H48" s="3">
        <v>4097</v>
      </c>
      <c r="I48" s="3">
        <v>0</v>
      </c>
      <c r="J48" s="3">
        <v>6511</v>
      </c>
      <c r="K48" s="3">
        <v>4677</v>
      </c>
      <c r="L48" s="3">
        <v>5217</v>
      </c>
      <c r="M48" s="3">
        <v>6</v>
      </c>
      <c r="N48" s="3">
        <v>5</v>
      </c>
      <c r="O48" s="3">
        <v>3</v>
      </c>
      <c r="P48" s="3">
        <v>1217</v>
      </c>
      <c r="Q48" s="3">
        <v>837</v>
      </c>
      <c r="R48" s="3">
        <v>1513</v>
      </c>
      <c r="S48" s="3">
        <v>557</v>
      </c>
      <c r="T48" s="3">
        <v>680</v>
      </c>
      <c r="U48" s="3">
        <v>8</v>
      </c>
      <c r="V48" s="3">
        <f>SUM(G48,J48)</f>
        <v>6511</v>
      </c>
      <c r="W48" s="3">
        <f>SUM(H48,I48,K48,L48)</f>
        <v>13991</v>
      </c>
      <c r="X48" s="3">
        <f>V48+W48</f>
        <v>20502</v>
      </c>
      <c r="Y48" s="3">
        <f>SUM(G48,J48,M48,P48,S48)</f>
        <v>8291</v>
      </c>
      <c r="Z48" s="3">
        <f>SUM(H48,I48,K48,L48,N48,O48,Q48,R48,T48,U48)</f>
        <v>17037</v>
      </c>
      <c r="AA48" s="3">
        <f>Y48+Z48</f>
        <v>25328</v>
      </c>
      <c r="AB48" s="3">
        <f>SUM(M48,P48,S48)</f>
        <v>1780</v>
      </c>
      <c r="AC48" s="3">
        <f>SUM(N48:O48,Q48:R48,T48:U48)</f>
        <v>3046</v>
      </c>
      <c r="AD48" s="3">
        <f>AB48+AC48</f>
        <v>4826</v>
      </c>
      <c r="AE48" s="3">
        <v>4097</v>
      </c>
      <c r="AF48" s="3">
        <f>AE48+E48+F48</f>
        <v>8311</v>
      </c>
      <c r="AG48" s="3">
        <v>20502</v>
      </c>
      <c r="AH48" s="127">
        <f>V48*100/X48</f>
        <v>31.75787728026534</v>
      </c>
      <c r="AI48" s="127">
        <f>W48*100/X48</f>
        <v>68.242122719734667</v>
      </c>
      <c r="AJ48" s="127">
        <f>Y48*100/AA48</f>
        <v>32.734523057485788</v>
      </c>
      <c r="AK48" s="127">
        <f>Z48*100/AA48</f>
        <v>67.265476942514212</v>
      </c>
      <c r="AL48" s="127">
        <f>AB48*100/AD48</f>
        <v>36.883547451305432</v>
      </c>
      <c r="AM48" s="127">
        <f>AC48*100/AD48</f>
        <v>63.116452548694568</v>
      </c>
      <c r="AN48" s="127">
        <f>E48*100/AG48</f>
        <v>12.028094820017559</v>
      </c>
      <c r="AO48" s="127">
        <f>F48*100/AG48</f>
        <v>8.5259974636620814</v>
      </c>
      <c r="AP48" s="127">
        <f>AE48*100/AG48</f>
        <v>19.983416252072967</v>
      </c>
      <c r="AQ48" s="127">
        <f>AF48*100/AG48</f>
        <v>40.537508535752607</v>
      </c>
    </row>
    <row r="49" spans="1:43">
      <c r="A49" s="3">
        <f t="shared" si="0"/>
        <v>45</v>
      </c>
      <c r="B49" s="1" t="s">
        <v>864</v>
      </c>
      <c r="C49" s="1">
        <v>46</v>
      </c>
      <c r="D49" s="1" t="s">
        <v>865</v>
      </c>
      <c r="E49" s="1">
        <v>0</v>
      </c>
      <c r="F49" s="1">
        <v>1</v>
      </c>
      <c r="G49" s="3">
        <v>0</v>
      </c>
      <c r="H49" s="3">
        <v>0</v>
      </c>
      <c r="I49" s="3">
        <v>0</v>
      </c>
      <c r="J49" s="3">
        <v>4270</v>
      </c>
      <c r="K49" s="3">
        <v>8434</v>
      </c>
      <c r="L49" s="3">
        <v>10288</v>
      </c>
      <c r="M49" s="3">
        <v>238561</v>
      </c>
      <c r="N49" s="3">
        <v>264443</v>
      </c>
      <c r="O49" s="3">
        <v>395266</v>
      </c>
      <c r="P49" s="3">
        <v>184</v>
      </c>
      <c r="Q49" s="3">
        <v>201</v>
      </c>
      <c r="R49" s="3">
        <v>63</v>
      </c>
      <c r="S49" s="3">
        <v>867</v>
      </c>
      <c r="T49" s="3">
        <v>269</v>
      </c>
      <c r="U49" s="3">
        <v>422</v>
      </c>
      <c r="V49" s="3">
        <f t="shared" ref="V49" si="38">SUM(G49,J49)</f>
        <v>4270</v>
      </c>
      <c r="W49" s="3">
        <f t="shared" ref="W49" si="39">SUM(H49,I49,K49,L49)</f>
        <v>18722</v>
      </c>
      <c r="X49" s="3">
        <f t="shared" ref="X49" si="40">V49+W49</f>
        <v>22992</v>
      </c>
      <c r="Y49" s="3">
        <f t="shared" ref="Y49" si="41">SUM(G49,J49,M49,P49,S49)</f>
        <v>243882</v>
      </c>
      <c r="Z49" s="3">
        <f t="shared" ref="Z49" si="42">SUM(H49,I49,K49,L49,N49,O49,Q49,R49,T49,U49)</f>
        <v>679386</v>
      </c>
      <c r="AA49" s="3">
        <f t="shared" ref="AA49" si="43">Y49+Z49</f>
        <v>923268</v>
      </c>
      <c r="AB49" s="3">
        <f t="shared" ref="AB49" si="44">SUM(M49,P49,S49)</f>
        <v>239612</v>
      </c>
      <c r="AC49" s="3">
        <f t="shared" ref="AC49" si="45">SUM(N49:O49,Q49:R49,T49:U49)</f>
        <v>660664</v>
      </c>
      <c r="AD49" s="3">
        <f t="shared" ref="AD49" si="46">AB49+AC49</f>
        <v>900276</v>
      </c>
      <c r="AE49" s="3">
        <v>0</v>
      </c>
      <c r="AF49" s="3">
        <f t="shared" ref="AF49" si="47">AE49+E49+F49</f>
        <v>1</v>
      </c>
      <c r="AG49" s="3">
        <v>22992</v>
      </c>
      <c r="AH49" s="4">
        <f t="shared" ref="AH49" si="48">V49*100/X49</f>
        <v>18.571677105080028</v>
      </c>
      <c r="AI49" s="4">
        <f t="shared" ref="AI49" si="49">W49*100/X49</f>
        <v>81.428322894919972</v>
      </c>
      <c r="AJ49" s="4">
        <f t="shared" ref="AJ49" si="50">Y49*100/AA49</f>
        <v>26.415082078009853</v>
      </c>
      <c r="AK49" s="4">
        <f t="shared" ref="AK49" si="51">Z49*100/AA49</f>
        <v>73.584917921990154</v>
      </c>
      <c r="AL49" s="4">
        <f t="shared" ref="AL49" si="52">AB49*100/AD49</f>
        <v>26.615393501548414</v>
      </c>
      <c r="AM49" s="4">
        <f t="shared" ref="AM49" si="53">AC49*100/AD49</f>
        <v>73.384606498451589</v>
      </c>
      <c r="AN49" s="4">
        <f t="shared" ref="AN49" si="54">E49*100/AG49</f>
        <v>0</v>
      </c>
      <c r="AO49" s="4">
        <f t="shared" ref="AO49" si="55">F49*100/AG49</f>
        <v>4.3493389004871262E-3</v>
      </c>
      <c r="AP49" s="4">
        <f t="shared" ref="AP49" si="56">AE49*100/AG49</f>
        <v>0</v>
      </c>
      <c r="AQ49" s="4">
        <f t="shared" ref="AQ49" si="57">AF49*100/AG49</f>
        <v>4.3493389004871262E-3</v>
      </c>
    </row>
    <row r="50" spans="1:43" s="92" customFormat="1">
      <c r="A50" s="3">
        <f t="shared" si="0"/>
        <v>46</v>
      </c>
      <c r="B50" s="1" t="s">
        <v>866</v>
      </c>
      <c r="C50" s="1">
        <v>37</v>
      </c>
      <c r="D50" s="1" t="s">
        <v>118</v>
      </c>
      <c r="E50" s="12">
        <v>173</v>
      </c>
      <c r="F50" s="12">
        <v>11</v>
      </c>
      <c r="G50" s="1">
        <v>0</v>
      </c>
      <c r="H50" s="12">
        <v>7456</v>
      </c>
      <c r="I50" s="12">
        <v>0</v>
      </c>
      <c r="J50" s="12">
        <v>443</v>
      </c>
      <c r="K50" s="12">
        <v>118</v>
      </c>
      <c r="L50" s="12">
        <v>528</v>
      </c>
      <c r="M50" s="12">
        <v>4129</v>
      </c>
      <c r="N50" s="12">
        <v>6209</v>
      </c>
      <c r="O50" s="12">
        <v>6092</v>
      </c>
      <c r="P50" s="12">
        <v>267</v>
      </c>
      <c r="Q50" s="12">
        <v>184</v>
      </c>
      <c r="R50" s="12">
        <v>94</v>
      </c>
      <c r="S50" s="12">
        <v>287</v>
      </c>
      <c r="T50" s="12">
        <v>256</v>
      </c>
      <c r="U50" s="12">
        <v>382</v>
      </c>
      <c r="V50" s="3">
        <f>SUM(G50,J50)</f>
        <v>443</v>
      </c>
      <c r="W50" s="3">
        <f>SUM(H50,I50,K50,L50)</f>
        <v>8102</v>
      </c>
      <c r="X50" s="3">
        <f>V50+W50</f>
        <v>8545</v>
      </c>
      <c r="Y50" s="3">
        <f>SUM(G50,J50,M50,P50,S50)</f>
        <v>5126</v>
      </c>
      <c r="Z50" s="3">
        <f>SUM(H50,I50,K50,L50,N50,O50,Q50,R50,T50,U50)</f>
        <v>21319</v>
      </c>
      <c r="AA50" s="3">
        <f>Y50+Z50</f>
        <v>26445</v>
      </c>
      <c r="AB50" s="3">
        <f>SUM(M50,P50,S50)</f>
        <v>4683</v>
      </c>
      <c r="AC50" s="3">
        <f>SUM(N50:O50,Q50:R50,T50:U50)</f>
        <v>13217</v>
      </c>
      <c r="AD50" s="3">
        <f>AB50+AC50</f>
        <v>17900</v>
      </c>
      <c r="AE50" s="12">
        <v>7456</v>
      </c>
      <c r="AF50" s="3">
        <f>AE50+E50+F50</f>
        <v>7640</v>
      </c>
      <c r="AG50" s="12">
        <v>8545</v>
      </c>
      <c r="AH50" s="4">
        <f>V50*100/X50</f>
        <v>5.1843183148039786</v>
      </c>
      <c r="AI50" s="4">
        <f>W50*100/X50</f>
        <v>94.815681685196026</v>
      </c>
      <c r="AJ50" s="4">
        <f>Y50*100/AA50</f>
        <v>19.383626394403478</v>
      </c>
      <c r="AK50" s="4">
        <f>Z50*100/AA50</f>
        <v>80.616373605596522</v>
      </c>
      <c r="AL50" s="4">
        <f>AB50*100/AD50</f>
        <v>26.162011173184357</v>
      </c>
      <c r="AM50" s="4">
        <f>AC50*100/AD50</f>
        <v>73.837988826815646</v>
      </c>
      <c r="AN50" s="4">
        <f>E50*100/AG50</f>
        <v>2.0245757753071971</v>
      </c>
      <c r="AO50" s="4">
        <f>F50*100/AG50</f>
        <v>0.12873025160912815</v>
      </c>
      <c r="AP50" s="4">
        <f>AE50*100/AG50</f>
        <v>87.25570509069631</v>
      </c>
      <c r="AQ50" s="4">
        <f>AF50*100/AG50</f>
        <v>89.409011117612636</v>
      </c>
    </row>
    <row r="51" spans="1:43" s="92" customFormat="1">
      <c r="A51" s="3">
        <f t="shared" si="0"/>
        <v>47</v>
      </c>
      <c r="B51" s="1" t="s">
        <v>867</v>
      </c>
      <c r="C51" s="1">
        <v>64</v>
      </c>
      <c r="D51" s="1" t="s">
        <v>849</v>
      </c>
      <c r="E51" s="12">
        <v>2286</v>
      </c>
      <c r="F51" s="12">
        <v>110</v>
      </c>
      <c r="G51" s="12">
        <v>0</v>
      </c>
      <c r="H51" s="12">
        <v>34282</v>
      </c>
      <c r="I51" s="12">
        <v>0</v>
      </c>
      <c r="J51" s="12">
        <v>2888</v>
      </c>
      <c r="K51" s="12">
        <v>674</v>
      </c>
      <c r="L51" s="12">
        <v>810</v>
      </c>
      <c r="M51" s="12">
        <v>664</v>
      </c>
      <c r="N51" s="12">
        <v>3009</v>
      </c>
      <c r="O51" s="12">
        <v>907</v>
      </c>
      <c r="P51" s="12">
        <v>516</v>
      </c>
      <c r="Q51" s="12">
        <v>445</v>
      </c>
      <c r="R51" s="12">
        <v>914</v>
      </c>
      <c r="S51" s="12">
        <v>1686</v>
      </c>
      <c r="T51" s="12">
        <v>1734</v>
      </c>
      <c r="U51" s="12">
        <v>1380</v>
      </c>
      <c r="V51" s="3">
        <f>SUM(G51,J51)</f>
        <v>2888</v>
      </c>
      <c r="W51" s="3">
        <f>SUM(H51,I51,K51,L51)</f>
        <v>35766</v>
      </c>
      <c r="X51" s="3">
        <f>V51+W51</f>
        <v>38654</v>
      </c>
      <c r="Y51" s="3">
        <f>SUM(G51,J51,M51,P51,S51)</f>
        <v>5754</v>
      </c>
      <c r="Z51" s="3">
        <f>SUM(H51,I51,K51,L51,N51,O51,Q51,R51,T51,U51)</f>
        <v>44155</v>
      </c>
      <c r="AA51" s="3">
        <f>Y51+Z51</f>
        <v>49909</v>
      </c>
      <c r="AB51" s="3">
        <f>SUM(M51,P51,S51)</f>
        <v>2866</v>
      </c>
      <c r="AC51" s="3">
        <f>SUM(N51:O51,Q51:R51,T51:U51)</f>
        <v>8389</v>
      </c>
      <c r="AD51" s="3">
        <f>AB51+AC51</f>
        <v>11255</v>
      </c>
      <c r="AE51" s="11">
        <v>29910</v>
      </c>
      <c r="AF51" s="3">
        <f>AE51+E51+F51</f>
        <v>32306</v>
      </c>
      <c r="AG51" s="11">
        <v>34282</v>
      </c>
      <c r="AH51" s="4">
        <f>V51*100/X51</f>
        <v>7.4714130491022921</v>
      </c>
      <c r="AI51" s="4">
        <f>W51*100/X51</f>
        <v>92.528586950897704</v>
      </c>
      <c r="AJ51" s="4">
        <f>Y51*100/AA51</f>
        <v>11.528982748602456</v>
      </c>
      <c r="AK51" s="4">
        <f>Z51*100/AA51</f>
        <v>88.471017251397541</v>
      </c>
      <c r="AL51" s="4">
        <f>AB51*100/AD51</f>
        <v>25.464238116392714</v>
      </c>
      <c r="AM51" s="4">
        <f>AC51*100/AD51</f>
        <v>74.535761883607279</v>
      </c>
      <c r="AN51" s="4">
        <f>E51*100/AG51</f>
        <v>6.6682223907589986</v>
      </c>
      <c r="AO51" s="4">
        <f>F51*100/AG51</f>
        <v>0.3208680940435214</v>
      </c>
      <c r="AP51" s="4">
        <f>AE51*100/AG51</f>
        <v>87.246951753106586</v>
      </c>
      <c r="AQ51" s="4">
        <f>AF51*100/AG51</f>
        <v>94.236042237909103</v>
      </c>
    </row>
    <row r="52" spans="1:43" customFormat="1">
      <c r="A52" s="3">
        <f t="shared" si="0"/>
        <v>48</v>
      </c>
      <c r="B52" s="12" t="s">
        <v>868</v>
      </c>
      <c r="C52" s="1">
        <v>46</v>
      </c>
      <c r="D52" s="1" t="s">
        <v>118</v>
      </c>
      <c r="E52" s="12">
        <v>10</v>
      </c>
      <c r="F52" s="12">
        <v>111</v>
      </c>
      <c r="G52" s="12">
        <v>0</v>
      </c>
      <c r="H52" s="12">
        <v>247984</v>
      </c>
      <c r="I52" s="12">
        <v>0</v>
      </c>
      <c r="J52" s="12">
        <v>9114</v>
      </c>
      <c r="K52" s="12">
        <v>13681</v>
      </c>
      <c r="L52" s="12">
        <v>14023</v>
      </c>
      <c r="M52" s="12">
        <v>4444</v>
      </c>
      <c r="N52" s="12">
        <v>8276</v>
      </c>
      <c r="O52" s="12">
        <v>3485</v>
      </c>
      <c r="P52" s="12">
        <v>1047</v>
      </c>
      <c r="Q52" s="12">
        <v>1674</v>
      </c>
      <c r="R52" s="12">
        <v>2265</v>
      </c>
      <c r="S52" s="12">
        <v>12546</v>
      </c>
      <c r="T52" s="12">
        <v>10557</v>
      </c>
      <c r="U52" s="12">
        <v>10583</v>
      </c>
      <c r="V52" s="3">
        <f>SUM(G52,J52)</f>
        <v>9114</v>
      </c>
      <c r="W52" s="3">
        <f>SUM(H52,I52,K52,L52)</f>
        <v>275688</v>
      </c>
      <c r="X52" s="3">
        <f>V52+W52</f>
        <v>284802</v>
      </c>
      <c r="Y52" s="3">
        <f>SUM(G52,J52,M52,P52,S52)</f>
        <v>27151</v>
      </c>
      <c r="Z52" s="3">
        <f>SUM(H52,I52,K52,L52,N52,O52,Q52,R52,T52,U52)</f>
        <v>312528</v>
      </c>
      <c r="AA52" s="3">
        <f>Y52+Z52</f>
        <v>339679</v>
      </c>
      <c r="AB52" s="3">
        <f>SUM(M52,P52,S52)</f>
        <v>18037</v>
      </c>
      <c r="AC52" s="3">
        <f>SUM(N52:O52,Q52:R52,T52:U52)</f>
        <v>36840</v>
      </c>
      <c r="AD52" s="3">
        <f>AB52+AC52</f>
        <v>54877</v>
      </c>
      <c r="AE52" s="1">
        <v>247984</v>
      </c>
      <c r="AF52" s="3">
        <f>AE52+E52+F52</f>
        <v>248105</v>
      </c>
      <c r="AG52" s="1">
        <v>284802</v>
      </c>
      <c r="AH52" s="4">
        <f>V52*100/X52</f>
        <v>3.2001179766996017</v>
      </c>
      <c r="AI52" s="4">
        <f>W52*100/X52</f>
        <v>96.799882023300398</v>
      </c>
      <c r="AJ52" s="4">
        <f>Y52*100/AA52</f>
        <v>7.9931346948148105</v>
      </c>
      <c r="AK52" s="4">
        <f>Z52*100/AA52</f>
        <v>92.006865305185187</v>
      </c>
      <c r="AL52" s="4">
        <f>AB52*100/AD52</f>
        <v>32.868050367184793</v>
      </c>
      <c r="AM52" s="4">
        <f>AC52*100/AD52</f>
        <v>67.131949632815207</v>
      </c>
      <c r="AN52" s="4">
        <f>E52*100/AG52</f>
        <v>3.5112112976734716E-3</v>
      </c>
      <c r="AO52" s="4">
        <f>F52*100/AG52</f>
        <v>3.897444540417553E-2</v>
      </c>
      <c r="AP52" s="4">
        <f>AE52*100/AG52</f>
        <v>87.07242224422582</v>
      </c>
      <c r="AQ52" s="4">
        <f>AF52*100/AG52</f>
        <v>87.114907900927662</v>
      </c>
    </row>
    <row r="53" spans="1:43" customFormat="1">
      <c r="A53" s="3">
        <f t="shared" si="0"/>
        <v>49</v>
      </c>
      <c r="B53" s="1" t="s">
        <v>869</v>
      </c>
      <c r="C53" s="1">
        <v>97</v>
      </c>
      <c r="D53" s="1" t="s">
        <v>849</v>
      </c>
      <c r="E53" s="12">
        <v>341378</v>
      </c>
      <c r="F53" s="12">
        <v>112214</v>
      </c>
      <c r="G53" s="12">
        <v>0</v>
      </c>
      <c r="H53" s="12">
        <v>25301</v>
      </c>
      <c r="I53" s="12">
        <v>0</v>
      </c>
      <c r="J53" s="12">
        <v>352854</v>
      </c>
      <c r="K53" s="12">
        <v>16060</v>
      </c>
      <c r="L53" s="12">
        <v>134255</v>
      </c>
      <c r="M53" s="12">
        <v>4768</v>
      </c>
      <c r="N53" s="12">
        <v>9658</v>
      </c>
      <c r="O53" s="12">
        <v>5410</v>
      </c>
      <c r="P53" s="12">
        <v>3395</v>
      </c>
      <c r="Q53" s="12">
        <v>10567</v>
      </c>
      <c r="R53" s="12">
        <v>3792</v>
      </c>
      <c r="S53" s="12">
        <v>15708</v>
      </c>
      <c r="T53" s="12">
        <v>14384</v>
      </c>
      <c r="U53" s="12">
        <v>15910</v>
      </c>
      <c r="V53" s="3">
        <f>SUM(G53,J53)</f>
        <v>352854</v>
      </c>
      <c r="W53" s="3">
        <f>SUM(H53,I53,K53,L53)</f>
        <v>175616</v>
      </c>
      <c r="X53" s="3">
        <f>V53+W53</f>
        <v>528470</v>
      </c>
      <c r="Y53" s="3">
        <f>SUM(G53,J53,M53,P53,S53)</f>
        <v>376725</v>
      </c>
      <c r="Z53" s="3">
        <f>SUM(H53,I53,K53,L53,N53,O53,Q53,R53,T53,U53)</f>
        <v>235337</v>
      </c>
      <c r="AA53" s="3">
        <f>Y53+Z53</f>
        <v>612062</v>
      </c>
      <c r="AB53" s="3">
        <f>SUM(M53,P53,S53)</f>
        <v>23871</v>
      </c>
      <c r="AC53" s="3">
        <f>SUM(N53:O53,Q53:R53,T53:U53)</f>
        <v>59721</v>
      </c>
      <c r="AD53" s="3">
        <f>AB53+AC53</f>
        <v>83592</v>
      </c>
      <c r="AE53" s="12">
        <v>25301</v>
      </c>
      <c r="AF53" s="3">
        <f>AE53+E53+F53</f>
        <v>478893</v>
      </c>
      <c r="AG53" s="12">
        <v>528470</v>
      </c>
      <c r="AH53" s="4">
        <f>V53*100/X53</f>
        <v>66.76897458701535</v>
      </c>
      <c r="AI53" s="4">
        <f>W53*100/X53</f>
        <v>33.231025412984657</v>
      </c>
      <c r="AJ53" s="4">
        <f>Y53*100/AA53</f>
        <v>61.55013707761632</v>
      </c>
      <c r="AK53" s="4">
        <f>Z53*100/AA53</f>
        <v>38.44986292238368</v>
      </c>
      <c r="AL53" s="4">
        <f>AB53*100/AD53</f>
        <v>28.556560436405398</v>
      </c>
      <c r="AM53" s="4">
        <f>AC53*100/AD53</f>
        <v>71.443439563594609</v>
      </c>
      <c r="AN53" s="4">
        <f>E53*100/AG53</f>
        <v>64.59742274868961</v>
      </c>
      <c r="AO53" s="4">
        <f>F53*100/AG53</f>
        <v>21.233750260185062</v>
      </c>
      <c r="AP53" s="4">
        <f>AE53*100/AG53</f>
        <v>4.7875943762181388</v>
      </c>
      <c r="AQ53" s="4">
        <f>AF53*100/AG53</f>
        <v>90.618767385092809</v>
      </c>
    </row>
    <row r="54" spans="1:43" customFormat="1">
      <c r="A54" s="3">
        <f t="shared" si="0"/>
        <v>50</v>
      </c>
      <c r="B54" s="1" t="s">
        <v>870</v>
      </c>
      <c r="C54" s="1">
        <v>127</v>
      </c>
      <c r="D54" s="1" t="s">
        <v>865</v>
      </c>
      <c r="E54" s="12">
        <v>49455</v>
      </c>
      <c r="F54" s="12">
        <v>2079</v>
      </c>
      <c r="G54" s="12">
        <v>0</v>
      </c>
      <c r="H54" s="12">
        <v>242520</v>
      </c>
      <c r="I54" s="12">
        <v>0</v>
      </c>
      <c r="J54" s="12">
        <v>54617</v>
      </c>
      <c r="K54" s="12">
        <v>6988</v>
      </c>
      <c r="L54" s="12">
        <v>13592</v>
      </c>
      <c r="M54" s="12">
        <v>4845</v>
      </c>
      <c r="N54" s="12">
        <v>11993</v>
      </c>
      <c r="O54" s="12">
        <v>5111</v>
      </c>
      <c r="P54" s="12">
        <v>2683</v>
      </c>
      <c r="Q54" s="12">
        <v>9464</v>
      </c>
      <c r="R54" s="12">
        <v>2899</v>
      </c>
      <c r="S54" s="12">
        <v>9151</v>
      </c>
      <c r="T54" s="12">
        <v>6309</v>
      </c>
      <c r="U54" s="12">
        <v>8537</v>
      </c>
      <c r="V54" s="3">
        <f>SUM(G54,J54)</f>
        <v>54617</v>
      </c>
      <c r="W54" s="3">
        <f>SUM(H54,I54,K54,L54)</f>
        <v>263100</v>
      </c>
      <c r="X54" s="3">
        <f>V54+W54</f>
        <v>317717</v>
      </c>
      <c r="Y54" s="3">
        <f>SUM(G54,J54,M54,P54,S54)</f>
        <v>71296</v>
      </c>
      <c r="Z54" s="3">
        <f>SUM(H54,I54,K54,L54,N54,O54,Q54,R54,T54,U54)</f>
        <v>307413</v>
      </c>
      <c r="AA54" s="3">
        <f>Y54+Z54</f>
        <v>378709</v>
      </c>
      <c r="AB54" s="3">
        <f>SUM(M54,P54,S54)</f>
        <v>16679</v>
      </c>
      <c r="AC54" s="3">
        <f>SUM(N54:O54,Q54:R54,T54:U54)</f>
        <v>44313</v>
      </c>
      <c r="AD54" s="3">
        <f>AB54+AC54</f>
        <v>60992</v>
      </c>
      <c r="AE54" s="12">
        <v>242520</v>
      </c>
      <c r="AF54" s="3">
        <f>AE54+E54+F54</f>
        <v>294054</v>
      </c>
      <c r="AG54" s="12">
        <v>317717</v>
      </c>
      <c r="AH54" s="4">
        <f>V54*100/X54</f>
        <v>17.19045565707847</v>
      </c>
      <c r="AI54" s="4">
        <f>W54*100/X54</f>
        <v>82.809544342921527</v>
      </c>
      <c r="AJ54" s="4">
        <f>Y54*100/AA54</f>
        <v>18.826064339638087</v>
      </c>
      <c r="AK54" s="4">
        <f>Z54*100/AA54</f>
        <v>81.17393566036192</v>
      </c>
      <c r="AL54" s="4">
        <f>AB54*100/AD54</f>
        <v>27.346209338929697</v>
      </c>
      <c r="AM54" s="4">
        <f>AC54*100/AD54</f>
        <v>72.653790661070303</v>
      </c>
      <c r="AN54" s="4">
        <f>E54*100/AG54</f>
        <v>15.565739321471623</v>
      </c>
      <c r="AO54" s="4">
        <f>F54*100/AG54</f>
        <v>0.65435592052046321</v>
      </c>
      <c r="AP54" s="4">
        <f>AE54*100/AG54</f>
        <v>76.332081695345224</v>
      </c>
      <c r="AQ54" s="4">
        <f>AF54*100/AG54</f>
        <v>92.552176937337322</v>
      </c>
    </row>
    <row r="56" spans="1:43">
      <c r="A56" s="3">
        <v>51</v>
      </c>
      <c r="B56" s="7" t="s">
        <v>28</v>
      </c>
      <c r="C56" s="7">
        <v>65</v>
      </c>
      <c r="D56" s="3" t="s">
        <v>850</v>
      </c>
      <c r="E56" s="3">
        <v>0</v>
      </c>
      <c r="F56" s="3">
        <f>0</f>
        <v>0</v>
      </c>
      <c r="G56" s="3">
        <v>0</v>
      </c>
      <c r="H56" s="3">
        <v>0</v>
      </c>
      <c r="I56" s="3">
        <v>5222</v>
      </c>
      <c r="J56" s="3">
        <v>4561</v>
      </c>
      <c r="K56" s="3">
        <v>1463</v>
      </c>
      <c r="L56" s="3">
        <v>1484</v>
      </c>
      <c r="M56" s="3">
        <v>407</v>
      </c>
      <c r="N56" s="3">
        <v>294</v>
      </c>
      <c r="O56" s="3">
        <v>114</v>
      </c>
      <c r="P56" s="3">
        <v>919</v>
      </c>
      <c r="Q56" s="3">
        <v>1575</v>
      </c>
      <c r="R56" s="3">
        <v>3398</v>
      </c>
      <c r="S56" s="3">
        <v>1307</v>
      </c>
      <c r="T56" s="3">
        <v>1359</v>
      </c>
      <c r="U56" s="3">
        <v>1472</v>
      </c>
      <c r="V56" s="3">
        <f t="shared" ref="V56:V69" si="58">SUM(G56,J56)</f>
        <v>4561</v>
      </c>
      <c r="W56" s="3">
        <f t="shared" ref="W56:W69" si="59">SUM(H56,I56,K56,L56)</f>
        <v>8169</v>
      </c>
      <c r="X56" s="3">
        <f t="shared" ref="X56:X75" si="60">V56+W56</f>
        <v>12730</v>
      </c>
      <c r="Y56" s="3">
        <f t="shared" ref="Y56:Y69" si="61">SUM(G56,J56,M56,P56,S56)</f>
        <v>7194</v>
      </c>
      <c r="Z56" s="3">
        <f t="shared" ref="Z56:Z69" si="62">SUM(H56,I56,K56,L56,N56,O56,Q56,R56,T56,U56)</f>
        <v>16381</v>
      </c>
      <c r="AA56" s="3">
        <f t="shared" ref="AA56:AA75" si="63">Y56+Z56</f>
        <v>23575</v>
      </c>
      <c r="AB56" s="3">
        <f t="shared" ref="AB56:AB69" si="64">SUM(M56,P56,S56)</f>
        <v>2633</v>
      </c>
      <c r="AC56" s="3">
        <f t="shared" ref="AC56:AC69" si="65">SUM(N56:O56,Q56:R56,T56:U56)</f>
        <v>8212</v>
      </c>
      <c r="AD56" s="3">
        <f t="shared" ref="AD56:AD75" si="66">AB56+AC56</f>
        <v>10845</v>
      </c>
      <c r="AE56" s="7">
        <v>5222</v>
      </c>
      <c r="AF56" s="3">
        <f t="shared" ref="AF56:AF70" si="67">AE56+E56+F56</f>
        <v>5222</v>
      </c>
      <c r="AG56" s="7">
        <v>12730</v>
      </c>
      <c r="AH56" s="4">
        <f t="shared" ref="AH56:AH70" si="68">V56*100/X56</f>
        <v>35.828750981932444</v>
      </c>
      <c r="AI56" s="4">
        <f t="shared" ref="AI56:AI70" si="69">W56*100/X56</f>
        <v>64.171249018067556</v>
      </c>
      <c r="AJ56" s="4">
        <f t="shared" ref="AJ56:AJ70" si="70">Y56*100/AA56</f>
        <v>30.515376458112407</v>
      </c>
      <c r="AK56" s="4">
        <f t="shared" ref="AK56:AK70" si="71">Z56*100/AA56</f>
        <v>69.484623541887586</v>
      </c>
      <c r="AL56" s="4">
        <f t="shared" ref="AL56:AL70" si="72">AB56*100/AD56</f>
        <v>24.278469340710004</v>
      </c>
      <c r="AM56" s="4">
        <f t="shared" ref="AM56:AM70" si="73">AC56*100/AD56</f>
        <v>75.721530659289996</v>
      </c>
      <c r="AN56" s="4">
        <f t="shared" ref="AN56:AN70" si="74">E56*100/AG56</f>
        <v>0</v>
      </c>
      <c r="AO56" s="4">
        <f t="shared" ref="AO56:AO70" si="75">F56*100/AG56</f>
        <v>0</v>
      </c>
      <c r="AP56" s="4">
        <f t="shared" ref="AP56:AP70" si="76">AE56*100/AG56</f>
        <v>41.021209740769834</v>
      </c>
      <c r="AQ56" s="4">
        <f t="shared" ref="AQ56:AQ70" si="77">AF56*100/AG56</f>
        <v>41.021209740769834</v>
      </c>
    </row>
    <row r="57" spans="1:43">
      <c r="A57" s="3">
        <v>52</v>
      </c>
      <c r="B57" s="3" t="s">
        <v>30</v>
      </c>
      <c r="C57" s="3">
        <v>83</v>
      </c>
      <c r="D57" s="3" t="s">
        <v>118</v>
      </c>
      <c r="E57" s="3">
        <v>0</v>
      </c>
      <c r="F57" s="3">
        <v>0</v>
      </c>
      <c r="G57" s="3">
        <v>0</v>
      </c>
      <c r="H57" s="3">
        <v>0</v>
      </c>
      <c r="I57" s="3">
        <v>6316</v>
      </c>
      <c r="J57" s="3">
        <v>1250</v>
      </c>
      <c r="K57" s="3">
        <v>926</v>
      </c>
      <c r="L57" s="3">
        <v>344</v>
      </c>
      <c r="M57" s="3">
        <v>2007</v>
      </c>
      <c r="N57" s="3">
        <v>3324</v>
      </c>
      <c r="O57" s="3">
        <v>2826</v>
      </c>
      <c r="P57" s="3">
        <v>126</v>
      </c>
      <c r="Q57" s="3">
        <v>72</v>
      </c>
      <c r="R57" s="3">
        <v>195</v>
      </c>
      <c r="S57" s="3">
        <v>1115</v>
      </c>
      <c r="T57" s="3">
        <v>1151</v>
      </c>
      <c r="U57" s="3">
        <v>1105</v>
      </c>
      <c r="V57" s="3">
        <f t="shared" si="58"/>
        <v>1250</v>
      </c>
      <c r="W57" s="3">
        <f t="shared" si="59"/>
        <v>7586</v>
      </c>
      <c r="X57" s="3">
        <f t="shared" si="60"/>
        <v>8836</v>
      </c>
      <c r="Y57" s="3">
        <f t="shared" si="61"/>
        <v>4498</v>
      </c>
      <c r="Z57" s="3">
        <f t="shared" si="62"/>
        <v>16259</v>
      </c>
      <c r="AA57" s="3">
        <f t="shared" si="63"/>
        <v>20757</v>
      </c>
      <c r="AB57" s="3">
        <f t="shared" si="64"/>
        <v>3248</v>
      </c>
      <c r="AC57" s="3">
        <f t="shared" si="65"/>
        <v>8673</v>
      </c>
      <c r="AD57" s="3">
        <f t="shared" si="66"/>
        <v>11921</v>
      </c>
      <c r="AE57" s="3">
        <v>6316</v>
      </c>
      <c r="AF57" s="3">
        <f t="shared" si="67"/>
        <v>6316</v>
      </c>
      <c r="AG57" s="3">
        <v>8842</v>
      </c>
      <c r="AH57" s="4">
        <f t="shared" si="68"/>
        <v>14.146672702580354</v>
      </c>
      <c r="AI57" s="4">
        <f t="shared" si="69"/>
        <v>85.853327297419654</v>
      </c>
      <c r="AJ57" s="4">
        <f t="shared" si="70"/>
        <v>21.669798140386376</v>
      </c>
      <c r="AK57" s="4">
        <f t="shared" si="71"/>
        <v>78.330201859613624</v>
      </c>
      <c r="AL57" s="4">
        <f t="shared" si="72"/>
        <v>27.246036406341752</v>
      </c>
      <c r="AM57" s="4">
        <f t="shared" si="73"/>
        <v>72.753963593658256</v>
      </c>
      <c r="AN57" s="4">
        <f t="shared" si="74"/>
        <v>0</v>
      </c>
      <c r="AO57" s="4">
        <f t="shared" si="75"/>
        <v>0</v>
      </c>
      <c r="AP57" s="4">
        <f t="shared" si="76"/>
        <v>71.43180275955666</v>
      </c>
      <c r="AQ57" s="4">
        <f t="shared" si="77"/>
        <v>71.43180275955666</v>
      </c>
    </row>
    <row r="58" spans="1:43">
      <c r="A58" s="3">
        <v>53</v>
      </c>
      <c r="B58" s="3" t="s">
        <v>34</v>
      </c>
      <c r="C58" s="3">
        <v>65</v>
      </c>
      <c r="D58" s="3" t="s">
        <v>8</v>
      </c>
      <c r="E58" s="3">
        <v>5079</v>
      </c>
      <c r="F58" s="3">
        <v>0</v>
      </c>
      <c r="G58" s="3">
        <v>0</v>
      </c>
      <c r="H58" s="3">
        <v>0</v>
      </c>
      <c r="I58" s="3">
        <v>9580</v>
      </c>
      <c r="J58" s="3">
        <v>1324</v>
      </c>
      <c r="K58" s="3">
        <v>5219</v>
      </c>
      <c r="L58" s="3">
        <v>729</v>
      </c>
      <c r="M58" s="3">
        <v>20199</v>
      </c>
      <c r="N58" s="3">
        <v>17122</v>
      </c>
      <c r="O58" s="3">
        <v>12029</v>
      </c>
      <c r="P58" s="3">
        <v>1314</v>
      </c>
      <c r="Q58" s="3">
        <v>2546</v>
      </c>
      <c r="R58" s="3">
        <v>1059</v>
      </c>
      <c r="S58" s="3">
        <v>1637</v>
      </c>
      <c r="T58" s="3">
        <v>1490</v>
      </c>
      <c r="U58" s="3">
        <v>1369</v>
      </c>
      <c r="V58" s="3">
        <f t="shared" si="58"/>
        <v>1324</v>
      </c>
      <c r="W58" s="3">
        <f t="shared" si="59"/>
        <v>15528</v>
      </c>
      <c r="X58" s="3">
        <f t="shared" si="60"/>
        <v>16852</v>
      </c>
      <c r="Y58" s="3">
        <f t="shared" si="61"/>
        <v>24474</v>
      </c>
      <c r="Z58" s="3">
        <f t="shared" si="62"/>
        <v>51143</v>
      </c>
      <c r="AA58" s="3">
        <f t="shared" si="63"/>
        <v>75617</v>
      </c>
      <c r="AB58" s="3">
        <f t="shared" si="64"/>
        <v>23150</v>
      </c>
      <c r="AC58" s="3">
        <f t="shared" si="65"/>
        <v>35615</v>
      </c>
      <c r="AD58" s="3">
        <f t="shared" si="66"/>
        <v>58765</v>
      </c>
      <c r="AE58" s="3">
        <v>9580</v>
      </c>
      <c r="AF58" s="3">
        <f t="shared" si="67"/>
        <v>14659</v>
      </c>
      <c r="AG58" s="3">
        <v>16852</v>
      </c>
      <c r="AH58" s="4">
        <f t="shared" si="68"/>
        <v>7.8566342273914076</v>
      </c>
      <c r="AI58" s="4">
        <f t="shared" si="69"/>
        <v>92.14336577260859</v>
      </c>
      <c r="AJ58" s="4">
        <f t="shared" si="70"/>
        <v>32.365737863178914</v>
      </c>
      <c r="AK58" s="4">
        <f t="shared" si="71"/>
        <v>67.634262136821079</v>
      </c>
      <c r="AL58" s="4">
        <f t="shared" si="72"/>
        <v>39.394197226240109</v>
      </c>
      <c r="AM58" s="4">
        <f t="shared" si="73"/>
        <v>60.605802773759891</v>
      </c>
      <c r="AN58" s="4">
        <f t="shared" si="74"/>
        <v>30.138855922145741</v>
      </c>
      <c r="AO58" s="4">
        <f t="shared" si="75"/>
        <v>0</v>
      </c>
      <c r="AP58" s="4">
        <f t="shared" si="76"/>
        <v>56.847851887016375</v>
      </c>
      <c r="AQ58" s="4">
        <f t="shared" si="77"/>
        <v>86.986707809162112</v>
      </c>
    </row>
    <row r="59" spans="1:43">
      <c r="A59" s="3">
        <v>54</v>
      </c>
      <c r="B59" s="3" t="s">
        <v>18</v>
      </c>
      <c r="C59" s="3">
        <v>77</v>
      </c>
      <c r="D59" s="3" t="s">
        <v>4</v>
      </c>
      <c r="E59" s="7">
        <v>1582</v>
      </c>
      <c r="F59" s="1">
        <v>55</v>
      </c>
      <c r="G59" s="3">
        <v>0</v>
      </c>
      <c r="H59" s="3">
        <v>0</v>
      </c>
      <c r="I59" s="3">
        <v>9717</v>
      </c>
      <c r="J59" s="3">
        <v>1971</v>
      </c>
      <c r="K59" s="3">
        <v>3413</v>
      </c>
      <c r="L59" s="3">
        <v>1235</v>
      </c>
      <c r="M59" s="3">
        <v>3396</v>
      </c>
      <c r="N59" s="3">
        <v>3894</v>
      </c>
      <c r="O59" s="3">
        <v>5174</v>
      </c>
      <c r="P59" s="3">
        <v>337</v>
      </c>
      <c r="Q59" s="3">
        <v>240</v>
      </c>
      <c r="R59" s="3">
        <v>443</v>
      </c>
      <c r="S59" s="3">
        <v>2002</v>
      </c>
      <c r="T59" s="3">
        <v>2278</v>
      </c>
      <c r="U59" s="3">
        <v>2283</v>
      </c>
      <c r="V59" s="3">
        <f t="shared" si="58"/>
        <v>1971</v>
      </c>
      <c r="W59" s="3">
        <f t="shared" si="59"/>
        <v>14365</v>
      </c>
      <c r="X59" s="3">
        <f t="shared" si="60"/>
        <v>16336</v>
      </c>
      <c r="Y59" s="3">
        <f t="shared" si="61"/>
        <v>7706</v>
      </c>
      <c r="Z59" s="3">
        <f t="shared" si="62"/>
        <v>28677</v>
      </c>
      <c r="AA59" s="3">
        <f t="shared" si="63"/>
        <v>36383</v>
      </c>
      <c r="AB59" s="3">
        <f t="shared" si="64"/>
        <v>5735</v>
      </c>
      <c r="AC59" s="3">
        <f t="shared" si="65"/>
        <v>14312</v>
      </c>
      <c r="AD59" s="3">
        <f t="shared" si="66"/>
        <v>20047</v>
      </c>
      <c r="AE59" s="3">
        <v>9717</v>
      </c>
      <c r="AF59" s="3">
        <f t="shared" si="67"/>
        <v>11354</v>
      </c>
      <c r="AG59" s="3">
        <v>16336</v>
      </c>
      <c r="AH59" s="4">
        <f t="shared" si="68"/>
        <v>12.06537708129285</v>
      </c>
      <c r="AI59" s="4">
        <f t="shared" si="69"/>
        <v>87.934622918707149</v>
      </c>
      <c r="AJ59" s="4">
        <f t="shared" si="70"/>
        <v>21.180221532034192</v>
      </c>
      <c r="AK59" s="4">
        <f t="shared" si="71"/>
        <v>78.819778467965804</v>
      </c>
      <c r="AL59" s="4">
        <f t="shared" si="72"/>
        <v>28.607771736419416</v>
      </c>
      <c r="AM59" s="4">
        <f t="shared" si="73"/>
        <v>71.392228263580591</v>
      </c>
      <c r="AN59" s="4">
        <f t="shared" si="74"/>
        <v>9.6841332027424087</v>
      </c>
      <c r="AO59" s="4">
        <f t="shared" si="75"/>
        <v>0.33667972575905974</v>
      </c>
      <c r="AP59" s="4">
        <f t="shared" si="76"/>
        <v>59.482125367286976</v>
      </c>
      <c r="AQ59" s="4">
        <f t="shared" si="77"/>
        <v>69.502938295788439</v>
      </c>
    </row>
    <row r="60" spans="1:43">
      <c r="A60" s="3">
        <v>55</v>
      </c>
      <c r="B60" s="3" t="s">
        <v>871</v>
      </c>
      <c r="C60" s="3">
        <v>47</v>
      </c>
      <c r="D60" s="3" t="s">
        <v>8</v>
      </c>
      <c r="E60" s="7">
        <v>14372</v>
      </c>
      <c r="F60" s="7">
        <v>35961</v>
      </c>
      <c r="G60" s="3">
        <v>0</v>
      </c>
      <c r="H60" s="3">
        <v>0</v>
      </c>
      <c r="I60" s="3">
        <v>17629</v>
      </c>
      <c r="J60" s="3">
        <v>44914</v>
      </c>
      <c r="K60" s="3">
        <v>26954</v>
      </c>
      <c r="L60" s="3">
        <v>5983</v>
      </c>
      <c r="M60" s="3">
        <v>6146</v>
      </c>
      <c r="N60" s="3">
        <v>1756</v>
      </c>
      <c r="O60" s="3">
        <v>2687</v>
      </c>
      <c r="P60" s="3">
        <v>1074</v>
      </c>
      <c r="Q60" s="3">
        <v>1768</v>
      </c>
      <c r="R60" s="3">
        <v>1519</v>
      </c>
      <c r="S60" s="3">
        <v>5569</v>
      </c>
      <c r="T60" s="3">
        <v>6607</v>
      </c>
      <c r="U60" s="3">
        <v>5320</v>
      </c>
      <c r="V60" s="3">
        <f t="shared" si="58"/>
        <v>44914</v>
      </c>
      <c r="W60" s="3">
        <f t="shared" si="59"/>
        <v>50566</v>
      </c>
      <c r="X60" s="3">
        <f t="shared" si="60"/>
        <v>95480</v>
      </c>
      <c r="Y60" s="3">
        <f t="shared" si="61"/>
        <v>57703</v>
      </c>
      <c r="Z60" s="3">
        <f t="shared" si="62"/>
        <v>70223</v>
      </c>
      <c r="AA60" s="3">
        <f t="shared" si="63"/>
        <v>127926</v>
      </c>
      <c r="AB60" s="3">
        <f t="shared" si="64"/>
        <v>12789</v>
      </c>
      <c r="AC60" s="3">
        <f t="shared" si="65"/>
        <v>19657</v>
      </c>
      <c r="AD60" s="3">
        <f t="shared" si="66"/>
        <v>32446</v>
      </c>
      <c r="AE60" s="3">
        <v>17629</v>
      </c>
      <c r="AF60" s="3">
        <f t="shared" si="67"/>
        <v>67962</v>
      </c>
      <c r="AG60" s="3">
        <v>95480</v>
      </c>
      <c r="AH60" s="4">
        <f t="shared" si="68"/>
        <v>47.040217846669456</v>
      </c>
      <c r="AI60" s="4">
        <f t="shared" si="69"/>
        <v>52.959782153330544</v>
      </c>
      <c r="AJ60" s="4">
        <f t="shared" si="70"/>
        <v>45.10654597189</v>
      </c>
      <c r="AK60" s="4">
        <f t="shared" si="71"/>
        <v>54.89345402811</v>
      </c>
      <c r="AL60" s="4">
        <f t="shared" si="72"/>
        <v>39.416260864205142</v>
      </c>
      <c r="AM60" s="4">
        <f t="shared" si="73"/>
        <v>60.583739135794858</v>
      </c>
      <c r="AN60" s="4">
        <f t="shared" si="74"/>
        <v>15.052366987850858</v>
      </c>
      <c r="AO60" s="4">
        <f t="shared" si="75"/>
        <v>37.663385002094678</v>
      </c>
      <c r="AP60" s="4">
        <f t="shared" si="76"/>
        <v>18.463552576455804</v>
      </c>
      <c r="AQ60" s="4">
        <f t="shared" si="77"/>
        <v>71.179304566401342</v>
      </c>
    </row>
    <row r="61" spans="1:43">
      <c r="A61" s="3">
        <v>56</v>
      </c>
      <c r="B61" s="3" t="s">
        <v>38</v>
      </c>
      <c r="C61" s="3">
        <v>44</v>
      </c>
      <c r="D61" s="3" t="s">
        <v>851</v>
      </c>
      <c r="E61" s="3">
        <v>7659</v>
      </c>
      <c r="F61" s="3">
        <v>406</v>
      </c>
      <c r="G61" s="3">
        <v>0</v>
      </c>
      <c r="H61" s="3">
        <v>0</v>
      </c>
      <c r="I61" s="3">
        <v>22469</v>
      </c>
      <c r="J61" s="3">
        <v>3839</v>
      </c>
      <c r="K61" s="3">
        <v>10811</v>
      </c>
      <c r="L61" s="3">
        <v>3044</v>
      </c>
      <c r="M61" s="3">
        <v>30181</v>
      </c>
      <c r="N61" s="3">
        <v>31066</v>
      </c>
      <c r="O61" s="3">
        <v>17084</v>
      </c>
      <c r="P61" s="3">
        <v>307</v>
      </c>
      <c r="Q61" s="3">
        <v>1630</v>
      </c>
      <c r="R61" s="3">
        <v>244</v>
      </c>
      <c r="S61" s="3">
        <v>4217</v>
      </c>
      <c r="T61" s="3">
        <v>4012</v>
      </c>
      <c r="U61" s="3">
        <v>4250</v>
      </c>
      <c r="V61" s="3">
        <f t="shared" si="58"/>
        <v>3839</v>
      </c>
      <c r="W61" s="3">
        <f t="shared" si="59"/>
        <v>36324</v>
      </c>
      <c r="X61" s="3">
        <f t="shared" si="60"/>
        <v>40163</v>
      </c>
      <c r="Y61" s="3">
        <f t="shared" si="61"/>
        <v>38544</v>
      </c>
      <c r="Z61" s="3">
        <f t="shared" si="62"/>
        <v>94610</v>
      </c>
      <c r="AA61" s="3">
        <f t="shared" si="63"/>
        <v>133154</v>
      </c>
      <c r="AB61" s="3">
        <f t="shared" si="64"/>
        <v>34705</v>
      </c>
      <c r="AC61" s="3">
        <f t="shared" si="65"/>
        <v>58286</v>
      </c>
      <c r="AD61" s="3">
        <f t="shared" si="66"/>
        <v>92991</v>
      </c>
      <c r="AE61" s="3">
        <v>22469</v>
      </c>
      <c r="AF61" s="3">
        <f t="shared" si="67"/>
        <v>30534</v>
      </c>
      <c r="AG61" s="3">
        <v>40163</v>
      </c>
      <c r="AH61" s="4">
        <f t="shared" si="68"/>
        <v>9.5585489131787966</v>
      </c>
      <c r="AI61" s="4">
        <f t="shared" si="69"/>
        <v>90.441451086821203</v>
      </c>
      <c r="AJ61" s="4">
        <f t="shared" si="70"/>
        <v>28.946933625726601</v>
      </c>
      <c r="AK61" s="4">
        <f t="shared" si="71"/>
        <v>71.053066374273399</v>
      </c>
      <c r="AL61" s="4">
        <f t="shared" si="72"/>
        <v>37.320815992945555</v>
      </c>
      <c r="AM61" s="4">
        <f t="shared" si="73"/>
        <v>62.679184007054445</v>
      </c>
      <c r="AN61" s="4">
        <f t="shared" si="74"/>
        <v>19.069790603291587</v>
      </c>
      <c r="AO61" s="4">
        <f t="shared" si="75"/>
        <v>1.0108806613051813</v>
      </c>
      <c r="AP61" s="4">
        <f t="shared" si="76"/>
        <v>55.944526056320491</v>
      </c>
      <c r="AQ61" s="4">
        <f t="shared" si="77"/>
        <v>76.025197320917258</v>
      </c>
    </row>
    <row r="62" spans="1:43">
      <c r="A62" s="3">
        <v>57</v>
      </c>
      <c r="B62" s="7" t="s">
        <v>29</v>
      </c>
      <c r="C62" s="3">
        <v>77</v>
      </c>
      <c r="D62" s="3" t="s">
        <v>850</v>
      </c>
      <c r="E62" s="3">
        <v>0</v>
      </c>
      <c r="F62" s="3">
        <v>0</v>
      </c>
      <c r="G62" s="3">
        <v>0</v>
      </c>
      <c r="H62" s="3">
        <v>0</v>
      </c>
      <c r="I62" s="3">
        <v>24885</v>
      </c>
      <c r="J62" s="3">
        <v>3012</v>
      </c>
      <c r="K62" s="3">
        <v>5533</v>
      </c>
      <c r="L62" s="3">
        <v>1555</v>
      </c>
      <c r="M62" s="3">
        <v>347</v>
      </c>
      <c r="N62" s="3">
        <v>722</v>
      </c>
      <c r="O62" s="3">
        <v>370</v>
      </c>
      <c r="P62" s="3">
        <v>1251</v>
      </c>
      <c r="Q62" s="3">
        <v>2722</v>
      </c>
      <c r="R62" s="3">
        <v>6368</v>
      </c>
      <c r="S62" s="3">
        <v>2029</v>
      </c>
      <c r="T62" s="3">
        <v>2184</v>
      </c>
      <c r="U62" s="3">
        <v>1792</v>
      </c>
      <c r="V62" s="3">
        <f t="shared" si="58"/>
        <v>3012</v>
      </c>
      <c r="W62" s="3">
        <f t="shared" si="59"/>
        <v>31973</v>
      </c>
      <c r="X62" s="3">
        <f t="shared" si="60"/>
        <v>34985</v>
      </c>
      <c r="Y62" s="3">
        <f t="shared" si="61"/>
        <v>6639</v>
      </c>
      <c r="Z62" s="3">
        <f t="shared" si="62"/>
        <v>46131</v>
      </c>
      <c r="AA62" s="3">
        <f t="shared" si="63"/>
        <v>52770</v>
      </c>
      <c r="AB62" s="3">
        <f t="shared" si="64"/>
        <v>3627</v>
      </c>
      <c r="AC62" s="3">
        <f t="shared" si="65"/>
        <v>14158</v>
      </c>
      <c r="AD62" s="3">
        <f t="shared" si="66"/>
        <v>17785</v>
      </c>
      <c r="AE62" s="3">
        <v>24885</v>
      </c>
      <c r="AF62" s="3">
        <f t="shared" si="67"/>
        <v>24885</v>
      </c>
      <c r="AG62" s="3">
        <v>34985</v>
      </c>
      <c r="AH62" s="4">
        <f t="shared" si="68"/>
        <v>8.6094040302987001</v>
      </c>
      <c r="AI62" s="4">
        <f t="shared" si="69"/>
        <v>91.390595969701295</v>
      </c>
      <c r="AJ62" s="4">
        <f t="shared" si="70"/>
        <v>12.581011938601478</v>
      </c>
      <c r="AK62" s="4">
        <f t="shared" si="71"/>
        <v>87.418988061398522</v>
      </c>
      <c r="AL62" s="4">
        <f t="shared" si="72"/>
        <v>20.393590104020241</v>
      </c>
      <c r="AM62" s="4">
        <f t="shared" si="73"/>
        <v>79.606409895979752</v>
      </c>
      <c r="AN62" s="4">
        <f t="shared" si="74"/>
        <v>0</v>
      </c>
      <c r="AO62" s="4">
        <f t="shared" si="75"/>
        <v>0</v>
      </c>
      <c r="AP62" s="4">
        <f t="shared" si="76"/>
        <v>71.130484493354288</v>
      </c>
      <c r="AQ62" s="4">
        <f t="shared" si="77"/>
        <v>71.130484493354288</v>
      </c>
    </row>
    <row r="63" spans="1:43">
      <c r="A63" s="3">
        <v>58</v>
      </c>
      <c r="B63" s="3" t="s">
        <v>15</v>
      </c>
      <c r="C63" s="3">
        <v>44</v>
      </c>
      <c r="D63" s="3" t="s">
        <v>4</v>
      </c>
      <c r="E63" s="3">
        <v>104108</v>
      </c>
      <c r="F63" s="3">
        <v>9471</v>
      </c>
      <c r="G63" s="3">
        <v>0</v>
      </c>
      <c r="H63" s="3">
        <v>0</v>
      </c>
      <c r="I63" s="3">
        <v>25674</v>
      </c>
      <c r="J63" s="3">
        <v>38615</v>
      </c>
      <c r="K63" s="3">
        <v>133391</v>
      </c>
      <c r="L63" s="3">
        <v>20783</v>
      </c>
      <c r="M63" s="3">
        <v>5063</v>
      </c>
      <c r="N63" s="3">
        <v>12068</v>
      </c>
      <c r="O63" s="3">
        <v>4735</v>
      </c>
      <c r="P63" s="3">
        <v>11595</v>
      </c>
      <c r="Q63" s="3">
        <v>14265</v>
      </c>
      <c r="R63" s="3">
        <v>8056</v>
      </c>
      <c r="S63" s="3">
        <v>23563</v>
      </c>
      <c r="T63" s="3">
        <v>20897</v>
      </c>
      <c r="U63" s="3">
        <v>21367</v>
      </c>
      <c r="V63" s="3">
        <f t="shared" si="58"/>
        <v>38615</v>
      </c>
      <c r="W63" s="3">
        <f t="shared" si="59"/>
        <v>179848</v>
      </c>
      <c r="X63" s="3">
        <f t="shared" si="60"/>
        <v>218463</v>
      </c>
      <c r="Y63" s="3">
        <f t="shared" si="61"/>
        <v>78836</v>
      </c>
      <c r="Z63" s="3">
        <f t="shared" si="62"/>
        <v>261236</v>
      </c>
      <c r="AA63" s="3">
        <f t="shared" si="63"/>
        <v>340072</v>
      </c>
      <c r="AB63" s="3">
        <f t="shared" si="64"/>
        <v>40221</v>
      </c>
      <c r="AC63" s="3">
        <f t="shared" si="65"/>
        <v>81388</v>
      </c>
      <c r="AD63" s="3">
        <f t="shared" si="66"/>
        <v>121609</v>
      </c>
      <c r="AE63" s="3">
        <v>25674</v>
      </c>
      <c r="AF63" s="3">
        <f t="shared" si="67"/>
        <v>139253</v>
      </c>
      <c r="AG63" s="3">
        <v>218463</v>
      </c>
      <c r="AH63" s="4">
        <f t="shared" si="68"/>
        <v>17.675762028352626</v>
      </c>
      <c r="AI63" s="4">
        <f t="shared" si="69"/>
        <v>82.324237971647378</v>
      </c>
      <c r="AJ63" s="4">
        <f t="shared" si="70"/>
        <v>23.182149662424429</v>
      </c>
      <c r="AK63" s="4">
        <f t="shared" si="71"/>
        <v>76.817850337575578</v>
      </c>
      <c r="AL63" s="4">
        <f t="shared" si="72"/>
        <v>33.07403234957939</v>
      </c>
      <c r="AM63" s="4">
        <f t="shared" si="73"/>
        <v>66.925967650420617</v>
      </c>
      <c r="AN63" s="4">
        <f t="shared" si="74"/>
        <v>47.654751605535033</v>
      </c>
      <c r="AO63" s="4">
        <f t="shared" si="75"/>
        <v>4.3352878977218108</v>
      </c>
      <c r="AP63" s="4">
        <f t="shared" si="76"/>
        <v>11.752104475357383</v>
      </c>
      <c r="AQ63" s="4">
        <f t="shared" si="77"/>
        <v>63.74214397861423</v>
      </c>
    </row>
    <row r="64" spans="1:43">
      <c r="A64" s="3">
        <v>59</v>
      </c>
      <c r="B64" s="3" t="s">
        <v>872</v>
      </c>
      <c r="C64" s="3">
        <v>92</v>
      </c>
      <c r="D64" s="3" t="s">
        <v>4</v>
      </c>
      <c r="E64" s="7">
        <v>365792</v>
      </c>
      <c r="F64" s="3">
        <v>1074</v>
      </c>
      <c r="G64" s="3">
        <v>0</v>
      </c>
      <c r="H64" s="3">
        <v>0</v>
      </c>
      <c r="I64" s="3">
        <v>39224</v>
      </c>
      <c r="J64" s="3">
        <v>15602</v>
      </c>
      <c r="K64" s="3">
        <v>376735</v>
      </c>
      <c r="L64" s="3">
        <v>22003</v>
      </c>
      <c r="M64" s="3">
        <v>517</v>
      </c>
      <c r="N64" s="3">
        <v>2139</v>
      </c>
      <c r="O64" s="3">
        <v>6586</v>
      </c>
      <c r="P64" s="3">
        <v>1987</v>
      </c>
      <c r="Q64" s="3">
        <v>6977</v>
      </c>
      <c r="R64" s="3">
        <v>6335</v>
      </c>
      <c r="S64" s="3">
        <v>12453</v>
      </c>
      <c r="T64" s="3">
        <v>10865</v>
      </c>
      <c r="U64" s="3">
        <v>8778</v>
      </c>
      <c r="V64" s="3">
        <f t="shared" si="58"/>
        <v>15602</v>
      </c>
      <c r="W64" s="3">
        <f t="shared" si="59"/>
        <v>437962</v>
      </c>
      <c r="X64" s="3">
        <f t="shared" si="60"/>
        <v>453564</v>
      </c>
      <c r="Y64" s="3">
        <f t="shared" si="61"/>
        <v>30559</v>
      </c>
      <c r="Z64" s="3">
        <f t="shared" si="62"/>
        <v>479642</v>
      </c>
      <c r="AA64" s="3">
        <f t="shared" si="63"/>
        <v>510201</v>
      </c>
      <c r="AB64" s="3">
        <f t="shared" si="64"/>
        <v>14957</v>
      </c>
      <c r="AC64" s="3">
        <f t="shared" si="65"/>
        <v>41680</v>
      </c>
      <c r="AD64" s="3">
        <f t="shared" si="66"/>
        <v>56637</v>
      </c>
      <c r="AE64" s="3">
        <v>39224</v>
      </c>
      <c r="AF64" s="3">
        <f t="shared" si="67"/>
        <v>406090</v>
      </c>
      <c r="AG64" s="3">
        <v>453564</v>
      </c>
      <c r="AH64" s="4">
        <f t="shared" si="68"/>
        <v>3.4398673616071824</v>
      </c>
      <c r="AI64" s="4">
        <f t="shared" si="69"/>
        <v>96.560132638392815</v>
      </c>
      <c r="AJ64" s="4">
        <f t="shared" si="70"/>
        <v>5.9896001771850704</v>
      </c>
      <c r="AK64" s="4">
        <f t="shared" si="71"/>
        <v>94.010399822814932</v>
      </c>
      <c r="AL64" s="4">
        <f t="shared" si="72"/>
        <v>26.408531525327966</v>
      </c>
      <c r="AM64" s="4">
        <f t="shared" si="73"/>
        <v>73.591468474672041</v>
      </c>
      <c r="AN64" s="4">
        <f t="shared" si="74"/>
        <v>80.64837597340177</v>
      </c>
      <c r="AO64" s="4">
        <f t="shared" si="75"/>
        <v>0.2367912797311956</v>
      </c>
      <c r="AP64" s="4">
        <f t="shared" si="76"/>
        <v>8.6479526593821383</v>
      </c>
      <c r="AQ64" s="4">
        <f t="shared" si="77"/>
        <v>89.533119912515104</v>
      </c>
    </row>
    <row r="65" spans="1:43">
      <c r="A65" s="3">
        <v>60</v>
      </c>
      <c r="B65" s="3" t="s">
        <v>873</v>
      </c>
      <c r="C65" s="3">
        <v>35</v>
      </c>
      <c r="D65" s="3" t="s">
        <v>8</v>
      </c>
      <c r="E65" s="3">
        <v>15301</v>
      </c>
      <c r="F65" s="1">
        <v>407</v>
      </c>
      <c r="G65" s="3">
        <v>0</v>
      </c>
      <c r="H65" s="3">
        <v>0</v>
      </c>
      <c r="I65" s="3">
        <v>57414</v>
      </c>
      <c r="J65" s="3">
        <v>2880</v>
      </c>
      <c r="K65" s="3">
        <v>18717</v>
      </c>
      <c r="L65" s="3">
        <v>4983</v>
      </c>
      <c r="M65" s="3">
        <v>6631</v>
      </c>
      <c r="N65" s="3">
        <v>6679</v>
      </c>
      <c r="O65" s="3">
        <v>6253</v>
      </c>
      <c r="P65" s="3">
        <v>71</v>
      </c>
      <c r="Q65" s="3">
        <v>163</v>
      </c>
      <c r="R65" s="3">
        <v>211</v>
      </c>
      <c r="S65" s="3">
        <v>3458</v>
      </c>
      <c r="T65" s="3">
        <v>3132</v>
      </c>
      <c r="U65" s="3">
        <v>2871</v>
      </c>
      <c r="V65" s="3">
        <f t="shared" si="58"/>
        <v>2880</v>
      </c>
      <c r="W65" s="3">
        <f t="shared" si="59"/>
        <v>81114</v>
      </c>
      <c r="X65" s="3">
        <f t="shared" si="60"/>
        <v>83994</v>
      </c>
      <c r="Y65" s="3">
        <f t="shared" si="61"/>
        <v>13040</v>
      </c>
      <c r="Z65" s="3">
        <f t="shared" si="62"/>
        <v>100423</v>
      </c>
      <c r="AA65" s="3">
        <f t="shared" si="63"/>
        <v>113463</v>
      </c>
      <c r="AB65" s="3">
        <f t="shared" si="64"/>
        <v>10160</v>
      </c>
      <c r="AC65" s="3">
        <f t="shared" si="65"/>
        <v>19309</v>
      </c>
      <c r="AD65" s="3">
        <f t="shared" si="66"/>
        <v>29469</v>
      </c>
      <c r="AE65" s="3">
        <v>57414</v>
      </c>
      <c r="AF65" s="3">
        <f t="shared" si="67"/>
        <v>73122</v>
      </c>
      <c r="AG65" s="3">
        <v>83994</v>
      </c>
      <c r="AH65" s="4">
        <f t="shared" si="68"/>
        <v>3.4288163440245731</v>
      </c>
      <c r="AI65" s="4">
        <f t="shared" si="69"/>
        <v>96.571183655975432</v>
      </c>
      <c r="AJ65" s="4">
        <f t="shared" si="70"/>
        <v>11.492733313943752</v>
      </c>
      <c r="AK65" s="4">
        <f t="shared" si="71"/>
        <v>88.507266686056241</v>
      </c>
      <c r="AL65" s="4">
        <f t="shared" si="72"/>
        <v>34.476907937154294</v>
      </c>
      <c r="AM65" s="4">
        <f t="shared" si="73"/>
        <v>65.523092062845706</v>
      </c>
      <c r="AN65" s="4">
        <f t="shared" si="74"/>
        <v>18.216777388861111</v>
      </c>
      <c r="AO65" s="4">
        <f t="shared" si="75"/>
        <v>0.48455842083958378</v>
      </c>
      <c r="AP65" s="4">
        <f t="shared" si="76"/>
        <v>68.354882491606546</v>
      </c>
      <c r="AQ65" s="4">
        <f t="shared" si="77"/>
        <v>87.05621830130724</v>
      </c>
    </row>
    <row r="66" spans="1:43">
      <c r="A66" s="3">
        <v>61</v>
      </c>
      <c r="B66" s="5" t="s">
        <v>23</v>
      </c>
      <c r="C66" s="3">
        <v>44</v>
      </c>
      <c r="D66" s="3" t="s">
        <v>8</v>
      </c>
      <c r="E66" s="3">
        <v>28754</v>
      </c>
      <c r="F66" s="3">
        <v>424</v>
      </c>
      <c r="G66" s="3">
        <v>0</v>
      </c>
      <c r="H66" s="3">
        <v>0</v>
      </c>
      <c r="I66" s="3">
        <v>100756</v>
      </c>
      <c r="J66" s="3">
        <v>6170</v>
      </c>
      <c r="K66" s="3">
        <v>34439</v>
      </c>
      <c r="L66" s="3">
        <v>3645</v>
      </c>
      <c r="M66" s="3">
        <v>14988</v>
      </c>
      <c r="N66" s="3">
        <v>21085</v>
      </c>
      <c r="O66" s="3">
        <v>15458</v>
      </c>
      <c r="P66" s="3">
        <v>1335</v>
      </c>
      <c r="Q66" s="3">
        <v>3843</v>
      </c>
      <c r="R66" s="3">
        <v>639</v>
      </c>
      <c r="S66" s="3">
        <v>1507</v>
      </c>
      <c r="T66" s="3">
        <v>1232</v>
      </c>
      <c r="U66" s="3">
        <v>1647</v>
      </c>
      <c r="V66" s="3">
        <f t="shared" si="58"/>
        <v>6170</v>
      </c>
      <c r="W66" s="3">
        <f t="shared" si="59"/>
        <v>138840</v>
      </c>
      <c r="X66" s="3">
        <f t="shared" si="60"/>
        <v>145010</v>
      </c>
      <c r="Y66" s="3">
        <f t="shared" si="61"/>
        <v>24000</v>
      </c>
      <c r="Z66" s="3">
        <f t="shared" si="62"/>
        <v>182744</v>
      </c>
      <c r="AA66" s="3">
        <f t="shared" si="63"/>
        <v>206744</v>
      </c>
      <c r="AB66" s="3">
        <f t="shared" si="64"/>
        <v>17830</v>
      </c>
      <c r="AC66" s="3">
        <f t="shared" si="65"/>
        <v>43904</v>
      </c>
      <c r="AD66" s="3">
        <f t="shared" si="66"/>
        <v>61734</v>
      </c>
      <c r="AE66" s="7">
        <v>100756</v>
      </c>
      <c r="AF66" s="3">
        <f t="shared" si="67"/>
        <v>129934</v>
      </c>
      <c r="AG66" s="7">
        <v>145010</v>
      </c>
      <c r="AH66" s="4">
        <f t="shared" si="68"/>
        <v>4.254878973863871</v>
      </c>
      <c r="AI66" s="4">
        <f t="shared" si="69"/>
        <v>95.745121026136133</v>
      </c>
      <c r="AJ66" s="4">
        <f t="shared" si="70"/>
        <v>11.608559377781217</v>
      </c>
      <c r="AK66" s="4">
        <f t="shared" si="71"/>
        <v>88.391440622218781</v>
      </c>
      <c r="AL66" s="4">
        <f t="shared" si="72"/>
        <v>28.881977516441506</v>
      </c>
      <c r="AM66" s="4">
        <f t="shared" si="73"/>
        <v>71.118022483558491</v>
      </c>
      <c r="AN66" s="4">
        <f t="shared" si="74"/>
        <v>19.828977311909522</v>
      </c>
      <c r="AO66" s="4">
        <f t="shared" si="75"/>
        <v>0.29239362802565338</v>
      </c>
      <c r="AP66" s="4">
        <f t="shared" si="76"/>
        <v>69.48210468243569</v>
      </c>
      <c r="AQ66" s="4">
        <f t="shared" si="77"/>
        <v>89.603475622370865</v>
      </c>
    </row>
    <row r="67" spans="1:43">
      <c r="A67" s="3">
        <v>62</v>
      </c>
      <c r="B67" s="3" t="s">
        <v>220</v>
      </c>
      <c r="C67" s="3">
        <v>56</v>
      </c>
      <c r="D67" s="3" t="s">
        <v>4</v>
      </c>
      <c r="E67" s="3">
        <v>695</v>
      </c>
      <c r="F67" s="1">
        <v>911</v>
      </c>
      <c r="G67" s="3">
        <v>0</v>
      </c>
      <c r="H67" s="3">
        <v>0</v>
      </c>
      <c r="I67" s="3">
        <v>134888</v>
      </c>
      <c r="J67" s="3">
        <v>10787</v>
      </c>
      <c r="K67" s="3">
        <v>17369</v>
      </c>
      <c r="L67" s="3">
        <v>32602</v>
      </c>
      <c r="M67" s="3">
        <v>6603</v>
      </c>
      <c r="N67" s="3">
        <v>8815</v>
      </c>
      <c r="O67" s="3">
        <v>14233</v>
      </c>
      <c r="P67" s="3">
        <v>8336</v>
      </c>
      <c r="Q67" s="3">
        <v>4109</v>
      </c>
      <c r="R67" s="3">
        <v>3962</v>
      </c>
      <c r="S67" s="3">
        <v>38343</v>
      </c>
      <c r="T67" s="3">
        <v>38236</v>
      </c>
      <c r="U67" s="3">
        <v>43824</v>
      </c>
      <c r="V67" s="3">
        <f t="shared" si="58"/>
        <v>10787</v>
      </c>
      <c r="W67" s="3">
        <f t="shared" si="59"/>
        <v>184859</v>
      </c>
      <c r="X67" s="3">
        <f t="shared" si="60"/>
        <v>195646</v>
      </c>
      <c r="Y67" s="3">
        <f t="shared" si="61"/>
        <v>64069</v>
      </c>
      <c r="Z67" s="3">
        <f t="shared" si="62"/>
        <v>298038</v>
      </c>
      <c r="AA67" s="3">
        <f t="shared" si="63"/>
        <v>362107</v>
      </c>
      <c r="AB67" s="3">
        <f t="shared" si="64"/>
        <v>53282</v>
      </c>
      <c r="AC67" s="3">
        <f t="shared" si="65"/>
        <v>113179</v>
      </c>
      <c r="AD67" s="3">
        <f t="shared" si="66"/>
        <v>166461</v>
      </c>
      <c r="AE67" s="3">
        <v>134888</v>
      </c>
      <c r="AF67" s="3">
        <f t="shared" si="67"/>
        <v>136494</v>
      </c>
      <c r="AG67" s="3">
        <v>195646</v>
      </c>
      <c r="AH67" s="4">
        <f t="shared" si="68"/>
        <v>5.5135295380432003</v>
      </c>
      <c r="AI67" s="4">
        <f t="shared" si="69"/>
        <v>94.486470461956799</v>
      </c>
      <c r="AJ67" s="4">
        <f t="shared" si="70"/>
        <v>17.693388970663367</v>
      </c>
      <c r="AK67" s="4">
        <f t="shared" si="71"/>
        <v>82.306611029336636</v>
      </c>
      <c r="AL67" s="4">
        <f t="shared" si="72"/>
        <v>32.008698734238052</v>
      </c>
      <c r="AM67" s="4">
        <f t="shared" si="73"/>
        <v>67.991301265761948</v>
      </c>
      <c r="AN67" s="4">
        <f t="shared" si="74"/>
        <v>0.35523343181051492</v>
      </c>
      <c r="AO67" s="4">
        <f t="shared" si="75"/>
        <v>0.46563691565378285</v>
      </c>
      <c r="AP67" s="4">
        <f t="shared" si="76"/>
        <v>68.944931151160773</v>
      </c>
      <c r="AQ67" s="4">
        <f t="shared" si="77"/>
        <v>69.765801498625066</v>
      </c>
    </row>
    <row r="68" spans="1:43">
      <c r="A68" s="3">
        <v>63</v>
      </c>
      <c r="B68" s="3" t="s">
        <v>47</v>
      </c>
      <c r="C68" s="3">
        <v>89</v>
      </c>
      <c r="D68" s="3" t="s">
        <v>118</v>
      </c>
      <c r="E68" s="3">
        <v>0</v>
      </c>
      <c r="F68" s="1">
        <v>0</v>
      </c>
      <c r="G68" s="3">
        <v>0</v>
      </c>
      <c r="H68" s="3">
        <v>0</v>
      </c>
      <c r="I68" s="3">
        <v>195520</v>
      </c>
      <c r="J68" s="3">
        <v>11318</v>
      </c>
      <c r="K68" s="3">
        <v>16282</v>
      </c>
      <c r="L68" s="3">
        <v>17472</v>
      </c>
      <c r="M68" s="3">
        <v>4648</v>
      </c>
      <c r="N68" s="3">
        <v>1338</v>
      </c>
      <c r="O68" s="3">
        <v>6373</v>
      </c>
      <c r="P68" s="3">
        <v>16250</v>
      </c>
      <c r="Q68" s="3">
        <v>10522</v>
      </c>
      <c r="R68" s="3">
        <v>7294</v>
      </c>
      <c r="S68" s="3">
        <v>10255</v>
      </c>
      <c r="T68" s="3">
        <v>7988</v>
      </c>
      <c r="U68" s="3">
        <v>9202</v>
      </c>
      <c r="V68" s="3">
        <f t="shared" si="58"/>
        <v>11318</v>
      </c>
      <c r="W68" s="3">
        <f t="shared" si="59"/>
        <v>229274</v>
      </c>
      <c r="X68" s="3">
        <f t="shared" si="60"/>
        <v>240592</v>
      </c>
      <c r="Y68" s="3">
        <f t="shared" si="61"/>
        <v>42471</v>
      </c>
      <c r="Z68" s="3">
        <f t="shared" si="62"/>
        <v>271991</v>
      </c>
      <c r="AA68" s="3">
        <f t="shared" si="63"/>
        <v>314462</v>
      </c>
      <c r="AB68" s="3">
        <f t="shared" si="64"/>
        <v>31153</v>
      </c>
      <c r="AC68" s="3">
        <f t="shared" si="65"/>
        <v>42717</v>
      </c>
      <c r="AD68" s="3">
        <f t="shared" si="66"/>
        <v>73870</v>
      </c>
      <c r="AE68" s="3">
        <v>195520</v>
      </c>
      <c r="AF68" s="3">
        <f t="shared" si="67"/>
        <v>195520</v>
      </c>
      <c r="AG68" s="3">
        <v>240592</v>
      </c>
      <c r="AH68" s="4">
        <f t="shared" si="68"/>
        <v>4.7042295670678991</v>
      </c>
      <c r="AI68" s="4">
        <f t="shared" si="69"/>
        <v>95.295770432932102</v>
      </c>
      <c r="AJ68" s="4">
        <f t="shared" si="70"/>
        <v>13.505924404220542</v>
      </c>
      <c r="AK68" s="4">
        <f t="shared" si="71"/>
        <v>86.494075595779464</v>
      </c>
      <c r="AL68" s="4">
        <f t="shared" si="72"/>
        <v>42.172735887369704</v>
      </c>
      <c r="AM68" s="4">
        <f t="shared" si="73"/>
        <v>57.827264112630296</v>
      </c>
      <c r="AN68" s="4">
        <f t="shared" si="74"/>
        <v>0</v>
      </c>
      <c r="AO68" s="4">
        <f t="shared" si="75"/>
        <v>0</v>
      </c>
      <c r="AP68" s="4">
        <f t="shared" si="76"/>
        <v>81.266210015295599</v>
      </c>
      <c r="AQ68" s="4">
        <f t="shared" si="77"/>
        <v>81.266210015295599</v>
      </c>
    </row>
    <row r="69" spans="1:43">
      <c r="A69" s="3">
        <v>64</v>
      </c>
      <c r="B69" s="3" t="s">
        <v>874</v>
      </c>
      <c r="C69" s="3">
        <v>23</v>
      </c>
      <c r="D69" s="3" t="s">
        <v>118</v>
      </c>
      <c r="E69" s="3">
        <v>0</v>
      </c>
      <c r="F69" s="1">
        <v>0</v>
      </c>
      <c r="G69" s="3">
        <v>0</v>
      </c>
      <c r="H69" s="3">
        <v>0</v>
      </c>
      <c r="I69" s="3">
        <v>412362</v>
      </c>
      <c r="J69" s="3">
        <v>53193</v>
      </c>
      <c r="K69" s="3">
        <v>33017</v>
      </c>
      <c r="L69" s="3">
        <v>24806</v>
      </c>
      <c r="M69" s="3">
        <v>10580</v>
      </c>
      <c r="N69" s="3">
        <v>29878</v>
      </c>
      <c r="O69" s="3">
        <v>9786</v>
      </c>
      <c r="P69" s="3">
        <v>9049</v>
      </c>
      <c r="Q69" s="3">
        <v>5440</v>
      </c>
      <c r="R69" s="3">
        <v>12604</v>
      </c>
      <c r="S69" s="3">
        <v>60493</v>
      </c>
      <c r="T69" s="3">
        <v>48958</v>
      </c>
      <c r="U69" s="3">
        <v>48867</v>
      </c>
      <c r="V69" s="3">
        <f t="shared" si="58"/>
        <v>53193</v>
      </c>
      <c r="W69" s="3">
        <f t="shared" si="59"/>
        <v>470185</v>
      </c>
      <c r="X69" s="3">
        <f t="shared" si="60"/>
        <v>523378</v>
      </c>
      <c r="Y69" s="3">
        <f t="shared" si="61"/>
        <v>133315</v>
      </c>
      <c r="Z69" s="3">
        <f t="shared" si="62"/>
        <v>625718</v>
      </c>
      <c r="AA69" s="3">
        <f t="shared" si="63"/>
        <v>759033</v>
      </c>
      <c r="AB69" s="3">
        <f t="shared" si="64"/>
        <v>80122</v>
      </c>
      <c r="AC69" s="3">
        <f t="shared" si="65"/>
        <v>155533</v>
      </c>
      <c r="AD69" s="3">
        <f t="shared" si="66"/>
        <v>235655</v>
      </c>
      <c r="AE69" s="3">
        <v>412362</v>
      </c>
      <c r="AF69" s="3">
        <f t="shared" si="67"/>
        <v>412362</v>
      </c>
      <c r="AG69" s="3">
        <v>523378</v>
      </c>
      <c r="AH69" s="4">
        <f t="shared" si="68"/>
        <v>10.163400066491141</v>
      </c>
      <c r="AI69" s="4">
        <f t="shared" si="69"/>
        <v>89.836599933508865</v>
      </c>
      <c r="AJ69" s="4">
        <f t="shared" si="70"/>
        <v>17.563794986515738</v>
      </c>
      <c r="AK69" s="4">
        <f t="shared" si="71"/>
        <v>82.436205013484269</v>
      </c>
      <c r="AL69" s="4">
        <f t="shared" si="72"/>
        <v>33.999702955591864</v>
      </c>
      <c r="AM69" s="4">
        <f t="shared" si="73"/>
        <v>66.000297044408143</v>
      </c>
      <c r="AN69" s="4">
        <f t="shared" si="74"/>
        <v>0</v>
      </c>
      <c r="AO69" s="4">
        <f t="shared" si="75"/>
        <v>0</v>
      </c>
      <c r="AP69" s="4">
        <f t="shared" si="76"/>
        <v>78.788561995345617</v>
      </c>
      <c r="AQ69" s="4">
        <f t="shared" si="77"/>
        <v>78.788561995345617</v>
      </c>
    </row>
    <row r="70" spans="1:43">
      <c r="A70" s="3">
        <v>65</v>
      </c>
      <c r="B70" s="3" t="s">
        <v>875</v>
      </c>
      <c r="C70" s="3">
        <v>59</v>
      </c>
      <c r="D70" s="3" t="s">
        <v>849</v>
      </c>
      <c r="E70" s="3">
        <v>78120</v>
      </c>
      <c r="F70" s="3">
        <v>0</v>
      </c>
      <c r="G70" s="3">
        <v>0</v>
      </c>
      <c r="H70" s="3">
        <v>0</v>
      </c>
      <c r="I70" s="3">
        <v>402099</v>
      </c>
      <c r="J70" s="3">
        <v>83464</v>
      </c>
      <c r="K70" s="3">
        <v>155742</v>
      </c>
      <c r="L70" s="3">
        <v>98582</v>
      </c>
      <c r="M70" s="3">
        <v>20298</v>
      </c>
      <c r="N70" s="3">
        <v>10529</v>
      </c>
      <c r="O70" s="3">
        <v>21577</v>
      </c>
      <c r="P70" s="3">
        <v>78170</v>
      </c>
      <c r="Q70" s="3">
        <v>21766</v>
      </c>
      <c r="R70" s="3">
        <v>20383</v>
      </c>
      <c r="S70" s="3">
        <v>160231</v>
      </c>
      <c r="T70" s="3">
        <v>111173</v>
      </c>
      <c r="U70" s="3">
        <v>107117</v>
      </c>
      <c r="V70" s="3">
        <v>83464</v>
      </c>
      <c r="W70" s="3">
        <v>656423</v>
      </c>
      <c r="X70" s="3">
        <f t="shared" si="60"/>
        <v>739887</v>
      </c>
      <c r="Y70" s="3">
        <v>342163</v>
      </c>
      <c r="Z70" s="3">
        <v>948968</v>
      </c>
      <c r="AA70" s="3">
        <f t="shared" si="63"/>
        <v>1291131</v>
      </c>
      <c r="AB70" s="3">
        <v>258699</v>
      </c>
      <c r="AC70" s="3">
        <v>292545</v>
      </c>
      <c r="AD70" s="3">
        <f t="shared" si="66"/>
        <v>551244</v>
      </c>
      <c r="AE70" s="3">
        <v>402099</v>
      </c>
      <c r="AF70" s="3">
        <f t="shared" si="67"/>
        <v>480219</v>
      </c>
      <c r="AG70" s="3">
        <v>739887</v>
      </c>
      <c r="AH70" s="4">
        <f t="shared" si="68"/>
        <v>11.280641503364704</v>
      </c>
      <c r="AI70" s="4">
        <f t="shared" si="69"/>
        <v>88.719358496635294</v>
      </c>
      <c r="AJ70" s="4">
        <f t="shared" si="70"/>
        <v>26.501028942841586</v>
      </c>
      <c r="AK70" s="4">
        <f t="shared" si="71"/>
        <v>73.498971057158414</v>
      </c>
      <c r="AL70" s="4">
        <f t="shared" si="72"/>
        <v>46.930034612621633</v>
      </c>
      <c r="AM70" s="4">
        <f t="shared" si="73"/>
        <v>53.069965387378367</v>
      </c>
      <c r="AN70" s="4">
        <f t="shared" si="74"/>
        <v>10.558369048246556</v>
      </c>
      <c r="AO70" s="4">
        <f t="shared" si="75"/>
        <v>0</v>
      </c>
      <c r="AP70" s="4">
        <f t="shared" si="76"/>
        <v>54.346001484010394</v>
      </c>
      <c r="AQ70" s="4">
        <f t="shared" si="77"/>
        <v>64.904370532256948</v>
      </c>
    </row>
    <row r="71" spans="1:43" s="92" customFormat="1">
      <c r="A71" s="3">
        <v>66</v>
      </c>
      <c r="B71" s="1" t="s">
        <v>876</v>
      </c>
      <c r="C71" s="1">
        <v>44</v>
      </c>
      <c r="D71" s="1" t="s">
        <v>865</v>
      </c>
      <c r="E71" s="12">
        <v>4227</v>
      </c>
      <c r="F71" s="12">
        <v>57</v>
      </c>
      <c r="G71" s="1">
        <v>0</v>
      </c>
      <c r="H71" s="1">
        <v>0</v>
      </c>
      <c r="I71" s="12">
        <v>21441</v>
      </c>
      <c r="J71" s="12">
        <v>775</v>
      </c>
      <c r="K71" s="12">
        <v>5311</v>
      </c>
      <c r="L71" s="12">
        <v>1402</v>
      </c>
      <c r="M71" s="12">
        <v>179</v>
      </c>
      <c r="N71" s="12">
        <v>504</v>
      </c>
      <c r="O71" s="12">
        <v>314</v>
      </c>
      <c r="P71" s="12">
        <v>517</v>
      </c>
      <c r="Q71" s="12">
        <v>411</v>
      </c>
      <c r="R71" s="12">
        <v>158</v>
      </c>
      <c r="S71" s="12">
        <v>902</v>
      </c>
      <c r="T71" s="12">
        <v>1201</v>
      </c>
      <c r="U71" s="12">
        <v>813</v>
      </c>
      <c r="V71" s="3">
        <f>SUM(G71,J71)</f>
        <v>775</v>
      </c>
      <c r="W71" s="3">
        <f>SUM(H71,I71,K71,L71)</f>
        <v>28154</v>
      </c>
      <c r="X71" s="3">
        <f t="shared" si="60"/>
        <v>28929</v>
      </c>
      <c r="Y71" s="3">
        <f>SUM(G71,J71,M71,P71,S71)</f>
        <v>2373</v>
      </c>
      <c r="Z71" s="3">
        <f>SUM(H71,I71,K71,L71,N71,O71,Q71,R71,T71,U71)</f>
        <v>31555</v>
      </c>
      <c r="AA71" s="3">
        <f t="shared" si="63"/>
        <v>33928</v>
      </c>
      <c r="AB71" s="3">
        <f>SUM(M71,P71,S71)</f>
        <v>1598</v>
      </c>
      <c r="AC71" s="3">
        <f>SUM(N71:O71,Q71:R71,T71:U71)</f>
        <v>3401</v>
      </c>
      <c r="AD71" s="3">
        <f t="shared" si="66"/>
        <v>4999</v>
      </c>
      <c r="AE71" s="1">
        <v>21441</v>
      </c>
      <c r="AF71" s="3">
        <f>AE71+E71+F71</f>
        <v>25725</v>
      </c>
      <c r="AG71" s="1">
        <v>28929</v>
      </c>
      <c r="AH71" s="4">
        <f>V71*100/X71</f>
        <v>2.6789726571952022</v>
      </c>
      <c r="AI71" s="4">
        <f>W71*100/X71</f>
        <v>97.321027342804797</v>
      </c>
      <c r="AJ71" s="4">
        <f>Y71*100/AA71</f>
        <v>6.9942230605989151</v>
      </c>
      <c r="AK71" s="4">
        <f>Z71*100/AA71</f>
        <v>93.005776939401088</v>
      </c>
      <c r="AL71" s="4">
        <f>AB71*100/AD71</f>
        <v>31.96639327865573</v>
      </c>
      <c r="AM71" s="4">
        <f>AC71*100/AD71</f>
        <v>68.03360672134427</v>
      </c>
      <c r="AN71" s="4">
        <f>E71*100/AG71</f>
        <v>14.611635383179509</v>
      </c>
      <c r="AO71" s="4">
        <f>F71*100/AG71</f>
        <v>0.19703411801306647</v>
      </c>
      <c r="AP71" s="4">
        <f>AE71*100/AG71</f>
        <v>74.115939023125577</v>
      </c>
      <c r="AQ71" s="4">
        <f>AF71*100/AG71</f>
        <v>88.92460852431816</v>
      </c>
    </row>
    <row r="72" spans="1:43" s="92" customFormat="1">
      <c r="A72" s="3">
        <v>67</v>
      </c>
      <c r="B72" s="1" t="s">
        <v>877</v>
      </c>
      <c r="C72" s="1">
        <v>50</v>
      </c>
      <c r="D72" s="1" t="s">
        <v>865</v>
      </c>
      <c r="E72" s="12">
        <v>193</v>
      </c>
      <c r="F72" s="12">
        <v>6</v>
      </c>
      <c r="G72" s="1">
        <v>0</v>
      </c>
      <c r="H72" s="1">
        <v>0</v>
      </c>
      <c r="I72" s="12">
        <v>1713</v>
      </c>
      <c r="J72" s="12">
        <v>253</v>
      </c>
      <c r="K72" s="12">
        <v>275</v>
      </c>
      <c r="L72" s="12">
        <v>183</v>
      </c>
      <c r="M72" s="12">
        <v>5159</v>
      </c>
      <c r="N72" s="12">
        <v>22171</v>
      </c>
      <c r="O72" s="12">
        <v>6481</v>
      </c>
      <c r="P72" s="12">
        <v>27</v>
      </c>
      <c r="Q72" s="12">
        <v>125</v>
      </c>
      <c r="R72" s="12">
        <v>21</v>
      </c>
      <c r="S72" s="12">
        <v>68</v>
      </c>
      <c r="T72" s="12">
        <v>115</v>
      </c>
      <c r="U72" s="12">
        <v>136</v>
      </c>
      <c r="V72" s="3">
        <f>SUM(G72,J72)</f>
        <v>253</v>
      </c>
      <c r="W72" s="3">
        <f>SUM(H72,I72,K72,L72)</f>
        <v>2171</v>
      </c>
      <c r="X72" s="3">
        <f t="shared" si="60"/>
        <v>2424</v>
      </c>
      <c r="Y72" s="3">
        <f>SUM(G72,J72,M72,P72,S72)</f>
        <v>5507</v>
      </c>
      <c r="Z72" s="3">
        <f>SUM(H72,I72,K72,L72,N72,O72,Q72,R72,T72,U72)</f>
        <v>31220</v>
      </c>
      <c r="AA72" s="3">
        <f t="shared" si="63"/>
        <v>36727</v>
      </c>
      <c r="AB72" s="3">
        <f>SUM(M72,P72,S72)</f>
        <v>5254</v>
      </c>
      <c r="AC72" s="3">
        <f>SUM(N72:O72,Q72:R72,T72:U72)</f>
        <v>29049</v>
      </c>
      <c r="AD72" s="3">
        <f t="shared" si="66"/>
        <v>34303</v>
      </c>
      <c r="AE72" s="1">
        <v>1713</v>
      </c>
      <c r="AF72" s="3">
        <f>AE72+E72+F72</f>
        <v>1912</v>
      </c>
      <c r="AG72" s="1">
        <v>2424</v>
      </c>
      <c r="AH72" s="4">
        <f>V72*100/X72</f>
        <v>10.437293729372938</v>
      </c>
      <c r="AI72" s="4">
        <f>W72*100/X72</f>
        <v>89.562706270627061</v>
      </c>
      <c r="AJ72" s="4">
        <f>Y72*100/AA72</f>
        <v>14.994418275383232</v>
      </c>
      <c r="AK72" s="4">
        <f>Z72*100/AA72</f>
        <v>85.005581724616761</v>
      </c>
      <c r="AL72" s="4">
        <f>AB72*100/AD72</f>
        <v>15.316444625834475</v>
      </c>
      <c r="AM72" s="4">
        <f>AC72*100/AD72</f>
        <v>84.683555374165522</v>
      </c>
      <c r="AN72" s="4">
        <f>E72*100/AG72</f>
        <v>7.9620462046204619</v>
      </c>
      <c r="AO72" s="4">
        <f>F72*100/AG72</f>
        <v>0.24752475247524752</v>
      </c>
      <c r="AP72" s="4">
        <f>AE72*100/AG72</f>
        <v>70.668316831683171</v>
      </c>
      <c r="AQ72" s="4">
        <f>AF72*100/AG72</f>
        <v>78.877887788778878</v>
      </c>
    </row>
    <row r="73" spans="1:43" customFormat="1">
      <c r="A73" s="3">
        <v>68</v>
      </c>
      <c r="B73" s="1" t="s">
        <v>878</v>
      </c>
      <c r="C73" s="1">
        <v>65</v>
      </c>
      <c r="D73" s="1" t="s">
        <v>849</v>
      </c>
      <c r="E73" s="12">
        <v>138701</v>
      </c>
      <c r="F73" s="12">
        <v>70279</v>
      </c>
      <c r="G73" s="12">
        <v>0</v>
      </c>
      <c r="H73" s="12">
        <v>0</v>
      </c>
      <c r="I73" s="12">
        <v>14668</v>
      </c>
      <c r="J73" s="12">
        <v>96141</v>
      </c>
      <c r="K73" s="12">
        <v>159545</v>
      </c>
      <c r="L73" s="12">
        <v>93901</v>
      </c>
      <c r="M73" s="12">
        <v>12115</v>
      </c>
      <c r="N73" s="12">
        <v>16626</v>
      </c>
      <c r="O73" s="12">
        <v>15550</v>
      </c>
      <c r="P73" s="12">
        <v>5087</v>
      </c>
      <c r="Q73" s="12">
        <v>10686</v>
      </c>
      <c r="R73" s="12">
        <v>3975</v>
      </c>
      <c r="S73" s="12">
        <v>39108</v>
      </c>
      <c r="T73" s="12">
        <v>37292</v>
      </c>
      <c r="U73" s="12">
        <v>37399</v>
      </c>
      <c r="V73" s="3">
        <f t="shared" ref="V73:V75" si="78">SUM(G73,J73)</f>
        <v>96141</v>
      </c>
      <c r="W73" s="3">
        <f t="shared" ref="W73:W75" si="79">SUM(H73,I73,K73,L73)</f>
        <v>268114</v>
      </c>
      <c r="X73" s="3">
        <f t="shared" si="60"/>
        <v>364255</v>
      </c>
      <c r="Y73" s="3">
        <f t="shared" ref="Y73:Y75" si="80">SUM(G73,J73,M73,P73,S73)</f>
        <v>152451</v>
      </c>
      <c r="Z73" s="3">
        <f t="shared" ref="Z73:Z75" si="81">SUM(H73,I73,K73,L73,N73,O73,Q73,R73,T73,U73)</f>
        <v>389642</v>
      </c>
      <c r="AA73" s="3">
        <f t="shared" si="63"/>
        <v>542093</v>
      </c>
      <c r="AB73" s="3">
        <f t="shared" ref="AB73:AB75" si="82">SUM(M73,P73,S73)</f>
        <v>56310</v>
      </c>
      <c r="AC73" s="3">
        <f t="shared" ref="AC73:AC75" si="83">SUM(N73:O73,Q73:R73,T73:U73)</f>
        <v>121528</v>
      </c>
      <c r="AD73" s="3">
        <f t="shared" si="66"/>
        <v>177838</v>
      </c>
      <c r="AE73" s="12">
        <v>14668</v>
      </c>
      <c r="AF73" s="3">
        <f t="shared" ref="AF73:AF75" si="84">AE73+E73+F73</f>
        <v>223648</v>
      </c>
      <c r="AG73" s="12">
        <v>364255</v>
      </c>
      <c r="AH73" s="4">
        <f t="shared" ref="AH73:AH75" si="85">V73*100/X73</f>
        <v>26.393872424537754</v>
      </c>
      <c r="AI73" s="4">
        <f t="shared" ref="AI73:AI75" si="86">W73*100/X73</f>
        <v>73.606127575462239</v>
      </c>
      <c r="AJ73" s="4">
        <f t="shared" ref="AJ73:AJ75" si="87">Y73*100/AA73</f>
        <v>28.12266529912764</v>
      </c>
      <c r="AK73" s="4">
        <f t="shared" ref="AK73:AK75" si="88">Z73*100/AA73</f>
        <v>71.877334700872353</v>
      </c>
      <c r="AL73" s="4">
        <f t="shared" ref="AL73:AL75" si="89">AB73*100/AD73</f>
        <v>31.663648938921941</v>
      </c>
      <c r="AM73" s="4">
        <f t="shared" ref="AM73:AM75" si="90">AC73*100/AD73</f>
        <v>68.336351061078062</v>
      </c>
      <c r="AN73" s="4">
        <f t="shared" ref="AN73:AN75" si="91">E73*100/AG73</f>
        <v>38.07799481132723</v>
      </c>
      <c r="AO73" s="4">
        <f t="shared" ref="AO73:AO75" si="92">F73*100/AG73</f>
        <v>19.293901250497591</v>
      </c>
      <c r="AP73" s="4">
        <f t="shared" ref="AP73:AP75" si="93">AE73*100/AG73</f>
        <v>4.0268493225899435</v>
      </c>
      <c r="AQ73" s="4">
        <f t="shared" ref="AQ73:AQ75" si="94">AF73*100/AG73</f>
        <v>61.398745384414767</v>
      </c>
    </row>
    <row r="74" spans="1:43" customFormat="1">
      <c r="A74" s="3">
        <v>69</v>
      </c>
      <c r="B74" s="1" t="s">
        <v>879</v>
      </c>
      <c r="C74" s="1">
        <v>95</v>
      </c>
      <c r="D74" s="1" t="s">
        <v>865</v>
      </c>
      <c r="E74" s="12">
        <v>57894</v>
      </c>
      <c r="F74" s="12">
        <v>61849</v>
      </c>
      <c r="G74" s="12">
        <v>0</v>
      </c>
      <c r="H74" s="12">
        <v>0</v>
      </c>
      <c r="I74" s="12">
        <v>78486</v>
      </c>
      <c r="J74" s="12">
        <v>69302</v>
      </c>
      <c r="K74" s="12">
        <v>74615</v>
      </c>
      <c r="L74" s="12">
        <v>11291</v>
      </c>
      <c r="M74" s="12">
        <v>7993</v>
      </c>
      <c r="N74" s="12">
        <v>14564</v>
      </c>
      <c r="O74" s="12">
        <v>13406</v>
      </c>
      <c r="P74" s="12">
        <v>2849</v>
      </c>
      <c r="Q74" s="12">
        <v>9458</v>
      </c>
      <c r="R74" s="12">
        <v>3780</v>
      </c>
      <c r="S74" s="12">
        <v>19045</v>
      </c>
      <c r="T74" s="12">
        <v>18071</v>
      </c>
      <c r="U74" s="12">
        <v>14395</v>
      </c>
      <c r="V74" s="3">
        <f t="shared" si="78"/>
        <v>69302</v>
      </c>
      <c r="W74" s="3">
        <f t="shared" si="79"/>
        <v>164392</v>
      </c>
      <c r="X74" s="3">
        <f t="shared" si="60"/>
        <v>233694</v>
      </c>
      <c r="Y74" s="3">
        <f t="shared" si="80"/>
        <v>99189</v>
      </c>
      <c r="Z74" s="3">
        <f t="shared" si="81"/>
        <v>238066</v>
      </c>
      <c r="AA74" s="3">
        <f t="shared" si="63"/>
        <v>337255</v>
      </c>
      <c r="AB74" s="3">
        <f t="shared" si="82"/>
        <v>29887</v>
      </c>
      <c r="AC74" s="3">
        <f t="shared" si="83"/>
        <v>73674</v>
      </c>
      <c r="AD74" s="3">
        <f t="shared" si="66"/>
        <v>103561</v>
      </c>
      <c r="AE74" s="12">
        <v>78486</v>
      </c>
      <c r="AF74" s="3">
        <f t="shared" si="84"/>
        <v>198229</v>
      </c>
      <c r="AG74" s="12">
        <v>233694</v>
      </c>
      <c r="AH74" s="4">
        <f t="shared" si="85"/>
        <v>29.655018956413087</v>
      </c>
      <c r="AI74" s="4">
        <f t="shared" si="86"/>
        <v>70.344981043586913</v>
      </c>
      <c r="AJ74" s="4">
        <f t="shared" si="87"/>
        <v>29.410683310847876</v>
      </c>
      <c r="AK74" s="4">
        <f t="shared" si="88"/>
        <v>70.589316689152128</v>
      </c>
      <c r="AL74" s="4">
        <f t="shared" si="89"/>
        <v>28.859319628045306</v>
      </c>
      <c r="AM74" s="4">
        <f t="shared" si="90"/>
        <v>71.140680371954687</v>
      </c>
      <c r="AN74" s="4">
        <f t="shared" si="91"/>
        <v>24.77342165395774</v>
      </c>
      <c r="AO74" s="4">
        <f t="shared" si="92"/>
        <v>26.465805711742707</v>
      </c>
      <c r="AP74" s="4">
        <f t="shared" si="93"/>
        <v>33.584944414490742</v>
      </c>
      <c r="AQ74" s="4">
        <f t="shared" si="94"/>
        <v>84.824171780191193</v>
      </c>
    </row>
    <row r="75" spans="1:43" customFormat="1">
      <c r="A75" s="3">
        <v>70</v>
      </c>
      <c r="B75" s="1" t="s">
        <v>880</v>
      </c>
      <c r="C75" s="1">
        <v>122</v>
      </c>
      <c r="D75" s="1" t="s">
        <v>849</v>
      </c>
      <c r="E75" s="12">
        <v>94287</v>
      </c>
      <c r="F75" s="12">
        <v>15854</v>
      </c>
      <c r="G75" s="12">
        <v>0</v>
      </c>
      <c r="H75" s="12">
        <v>0</v>
      </c>
      <c r="I75" s="12">
        <v>275605</v>
      </c>
      <c r="J75" s="12">
        <v>23403</v>
      </c>
      <c r="K75" s="12">
        <v>110650</v>
      </c>
      <c r="L75" s="12">
        <v>9724</v>
      </c>
      <c r="M75" s="12">
        <v>4149</v>
      </c>
      <c r="N75" s="12">
        <v>7928</v>
      </c>
      <c r="O75" s="12">
        <v>3295</v>
      </c>
      <c r="P75" s="12">
        <v>38361</v>
      </c>
      <c r="Q75" s="12">
        <v>19760</v>
      </c>
      <c r="R75" s="12">
        <v>14963</v>
      </c>
      <c r="S75" s="12">
        <v>21317</v>
      </c>
      <c r="T75" s="12">
        <v>20585</v>
      </c>
      <c r="U75" s="12">
        <v>20501</v>
      </c>
      <c r="V75" s="3">
        <f t="shared" si="78"/>
        <v>23403</v>
      </c>
      <c r="W75" s="3">
        <f t="shared" si="79"/>
        <v>395979</v>
      </c>
      <c r="X75" s="3">
        <f t="shared" si="60"/>
        <v>419382</v>
      </c>
      <c r="Y75" s="3">
        <f t="shared" si="80"/>
        <v>87230</v>
      </c>
      <c r="Z75" s="3">
        <f t="shared" si="81"/>
        <v>483011</v>
      </c>
      <c r="AA75" s="3">
        <f t="shared" si="63"/>
        <v>570241</v>
      </c>
      <c r="AB75" s="3">
        <f t="shared" si="82"/>
        <v>63827</v>
      </c>
      <c r="AC75" s="3">
        <f t="shared" si="83"/>
        <v>87032</v>
      </c>
      <c r="AD75" s="3">
        <f t="shared" si="66"/>
        <v>150859</v>
      </c>
      <c r="AE75" s="12">
        <v>275605</v>
      </c>
      <c r="AF75" s="3">
        <f t="shared" si="84"/>
        <v>385746</v>
      </c>
      <c r="AG75" s="12">
        <v>419382</v>
      </c>
      <c r="AH75" s="4">
        <f t="shared" si="85"/>
        <v>5.5803539493826628</v>
      </c>
      <c r="AI75" s="4">
        <f t="shared" si="86"/>
        <v>94.419646050617331</v>
      </c>
      <c r="AJ75" s="4">
        <f t="shared" si="87"/>
        <v>15.297041075615398</v>
      </c>
      <c r="AK75" s="4">
        <f t="shared" si="88"/>
        <v>84.702958924384603</v>
      </c>
      <c r="AL75" s="4">
        <f t="shared" si="89"/>
        <v>42.309043543971526</v>
      </c>
      <c r="AM75" s="4">
        <f t="shared" si="90"/>
        <v>57.690956456028474</v>
      </c>
      <c r="AN75" s="4">
        <f t="shared" si="91"/>
        <v>22.482366911312358</v>
      </c>
      <c r="AO75" s="4">
        <f t="shared" si="92"/>
        <v>3.7803243820669463</v>
      </c>
      <c r="AP75" s="4">
        <f t="shared" si="93"/>
        <v>65.716935872307346</v>
      </c>
      <c r="AQ75" s="4">
        <f t="shared" si="94"/>
        <v>91.979627165686651</v>
      </c>
    </row>
    <row r="79" spans="1:43" customFormat="1">
      <c r="V79" s="3"/>
      <c r="W79" s="3"/>
      <c r="X79" s="3"/>
      <c r="Y79" s="3"/>
      <c r="Z79" s="3"/>
      <c r="AA79" s="3"/>
      <c r="AB79" s="3"/>
      <c r="AC79" s="3"/>
      <c r="AD79" s="3"/>
      <c r="AE79" s="128"/>
      <c r="AF79" s="3"/>
      <c r="AH79" s="4"/>
      <c r="AI79" s="4"/>
      <c r="AJ79" s="4"/>
      <c r="AK79" s="4"/>
      <c r="AL79" s="4"/>
      <c r="AM79" s="4"/>
      <c r="AN79" s="4"/>
      <c r="AO79" s="4"/>
      <c r="AP79" s="4"/>
      <c r="AQ79" s="4"/>
    </row>
  </sheetData>
  <mergeCells count="24">
    <mergeCell ref="AE2:AE3"/>
    <mergeCell ref="A1:AQ1"/>
    <mergeCell ref="A2:A3"/>
    <mergeCell ref="B2:B3"/>
    <mergeCell ref="C2:C3"/>
    <mergeCell ref="D2:D3"/>
    <mergeCell ref="E2:E3"/>
    <mergeCell ref="F2:F3"/>
    <mergeCell ref="G2:I2"/>
    <mergeCell ref="J2:L2"/>
    <mergeCell ref="M2:O2"/>
    <mergeCell ref="P2:R2"/>
    <mergeCell ref="S2:U2"/>
    <mergeCell ref="V2:X2"/>
    <mergeCell ref="Y2:AA2"/>
    <mergeCell ref="AB2:AD2"/>
    <mergeCell ref="AP2:AP3"/>
    <mergeCell ref="AQ2:AQ3"/>
    <mergeCell ref="AF2:AF3"/>
    <mergeCell ref="AG2:AG3"/>
    <mergeCell ref="AH2:AI2"/>
    <mergeCell ref="AJ2:AK2"/>
    <mergeCell ref="AL2:AM2"/>
    <mergeCell ref="AN2:AO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workbookViewId="0">
      <selection activeCell="F35" sqref="F35"/>
    </sheetView>
  </sheetViews>
  <sheetFormatPr baseColWidth="10" defaultColWidth="9" defaultRowHeight="15" x14ac:dyDescent="0"/>
  <cols>
    <col min="1" max="1" width="9" style="3"/>
    <col min="2" max="2" width="15.6640625" style="3" customWidth="1"/>
    <col min="3" max="3" width="40.6640625" style="154" customWidth="1"/>
    <col min="4" max="4" width="32.1640625" style="133" bestFit="1" customWidth="1"/>
    <col min="5" max="5" width="32.83203125" style="133" bestFit="1" customWidth="1"/>
    <col min="6" max="6" width="42.5" style="134" customWidth="1"/>
    <col min="7" max="7" width="38.83203125" style="134" customWidth="1"/>
    <col min="8" max="8" width="255.5" style="137" customWidth="1"/>
    <col min="9" max="9" width="120.6640625" style="129" customWidth="1"/>
    <col min="10" max="10" width="36" style="129" customWidth="1"/>
    <col min="11" max="13" width="11" style="129" customWidth="1"/>
    <col min="14" max="14" width="14.1640625" style="129" customWidth="1"/>
    <col min="15" max="15" width="16" style="129" customWidth="1"/>
    <col min="16" max="16" width="12.6640625" style="129" customWidth="1"/>
    <col min="17" max="17" width="11" style="129" customWidth="1"/>
    <col min="18" max="18" width="12.5" style="129" customWidth="1"/>
    <col min="19" max="16384" width="9" style="129"/>
  </cols>
  <sheetData>
    <row r="1" spans="1:8" ht="16">
      <c r="A1" s="165" t="s">
        <v>881</v>
      </c>
      <c r="B1" s="166"/>
      <c r="C1" s="166"/>
      <c r="D1" s="166"/>
      <c r="E1" s="166"/>
      <c r="F1" s="166"/>
      <c r="G1" s="166"/>
      <c r="H1" s="166"/>
    </row>
    <row r="2" spans="1:8">
      <c r="A2" s="2" t="s">
        <v>746</v>
      </c>
      <c r="B2" s="2" t="s">
        <v>60</v>
      </c>
      <c r="C2" s="2" t="s">
        <v>882</v>
      </c>
      <c r="D2" s="130" t="s">
        <v>883</v>
      </c>
      <c r="E2" s="130" t="s">
        <v>884</v>
      </c>
      <c r="F2" s="131" t="s">
        <v>885</v>
      </c>
      <c r="G2" s="131" t="s">
        <v>886</v>
      </c>
      <c r="H2" s="113" t="s">
        <v>887</v>
      </c>
    </row>
    <row r="3" spans="1:8">
      <c r="A3" s="3">
        <v>1</v>
      </c>
      <c r="B3" s="3" t="s">
        <v>888</v>
      </c>
      <c r="C3" s="132" t="s">
        <v>889</v>
      </c>
      <c r="D3" s="133" t="s">
        <v>890</v>
      </c>
      <c r="E3" s="133" t="s">
        <v>891</v>
      </c>
      <c r="F3" s="134" t="s">
        <v>892</v>
      </c>
      <c r="G3" s="134" t="s">
        <v>893</v>
      </c>
      <c r="H3" s="133" t="s">
        <v>894</v>
      </c>
    </row>
    <row r="4" spans="1:8" customFormat="1">
      <c r="A4" s="3">
        <v>2</v>
      </c>
      <c r="B4" s="3" t="s">
        <v>823</v>
      </c>
      <c r="C4" s="135" t="s">
        <v>895</v>
      </c>
      <c r="D4" s="133" t="s">
        <v>896</v>
      </c>
      <c r="E4" s="133" t="s">
        <v>897</v>
      </c>
      <c r="F4" s="133" t="s">
        <v>898</v>
      </c>
      <c r="G4" s="133" t="s">
        <v>899</v>
      </c>
      <c r="H4" s="136" t="s">
        <v>900</v>
      </c>
    </row>
    <row r="5" spans="1:8" customFormat="1">
      <c r="A5" s="3">
        <v>3</v>
      </c>
      <c r="B5" s="3" t="s">
        <v>807</v>
      </c>
      <c r="C5" s="135" t="s">
        <v>901</v>
      </c>
      <c r="D5" s="133" t="s">
        <v>896</v>
      </c>
      <c r="E5" s="133" t="s">
        <v>902</v>
      </c>
      <c r="F5" s="133" t="s">
        <v>898</v>
      </c>
      <c r="G5" s="133" t="s">
        <v>899</v>
      </c>
      <c r="H5" s="136" t="s">
        <v>903</v>
      </c>
    </row>
    <row r="6" spans="1:8">
      <c r="A6" s="3">
        <v>4</v>
      </c>
      <c r="B6" s="3" t="s">
        <v>32</v>
      </c>
      <c r="C6" s="135" t="s">
        <v>904</v>
      </c>
      <c r="D6" s="133" t="s">
        <v>905</v>
      </c>
      <c r="E6" s="133" t="s">
        <v>906</v>
      </c>
      <c r="F6" s="134" t="s">
        <v>907</v>
      </c>
      <c r="G6" s="134" t="s">
        <v>908</v>
      </c>
      <c r="H6" s="137" t="s">
        <v>909</v>
      </c>
    </row>
    <row r="7" spans="1:8">
      <c r="A7" s="3">
        <v>5</v>
      </c>
      <c r="B7" s="3" t="s">
        <v>33</v>
      </c>
      <c r="C7" s="135" t="s">
        <v>910</v>
      </c>
      <c r="D7" s="133" t="s">
        <v>905</v>
      </c>
      <c r="E7" s="133" t="s">
        <v>911</v>
      </c>
      <c r="F7" s="134" t="s">
        <v>907</v>
      </c>
      <c r="G7" s="134" t="s">
        <v>908</v>
      </c>
      <c r="H7" s="137" t="s">
        <v>912</v>
      </c>
    </row>
    <row r="8" spans="1:8">
      <c r="A8" s="3">
        <v>6</v>
      </c>
      <c r="B8" s="3" t="s">
        <v>34</v>
      </c>
      <c r="C8" s="135" t="s">
        <v>913</v>
      </c>
      <c r="D8" s="133" t="s">
        <v>905</v>
      </c>
      <c r="E8" s="133" t="s">
        <v>914</v>
      </c>
      <c r="F8" s="134" t="s">
        <v>907</v>
      </c>
      <c r="G8" s="134" t="s">
        <v>908</v>
      </c>
      <c r="H8" s="137" t="s">
        <v>915</v>
      </c>
    </row>
    <row r="9" spans="1:8">
      <c r="A9" s="3">
        <v>7</v>
      </c>
      <c r="B9" s="3" t="s">
        <v>35</v>
      </c>
      <c r="C9" s="135" t="s">
        <v>916</v>
      </c>
      <c r="D9" s="133" t="s">
        <v>905</v>
      </c>
      <c r="E9" s="133" t="s">
        <v>917</v>
      </c>
      <c r="F9" s="134" t="s">
        <v>907</v>
      </c>
      <c r="G9" s="134" t="s">
        <v>908</v>
      </c>
      <c r="H9" s="137" t="s">
        <v>918</v>
      </c>
    </row>
    <row r="10" spans="1:8">
      <c r="A10" s="3">
        <v>8</v>
      </c>
      <c r="B10" s="3" t="s">
        <v>36</v>
      </c>
      <c r="C10" s="135" t="s">
        <v>919</v>
      </c>
      <c r="D10" s="133" t="s">
        <v>905</v>
      </c>
      <c r="E10" s="133" t="s">
        <v>920</v>
      </c>
      <c r="F10" s="134" t="s">
        <v>907</v>
      </c>
      <c r="G10" s="134" t="s">
        <v>908</v>
      </c>
      <c r="H10" s="137" t="s">
        <v>921</v>
      </c>
    </row>
    <row r="11" spans="1:8">
      <c r="A11" s="3">
        <v>9</v>
      </c>
      <c r="B11" s="3" t="s">
        <v>37</v>
      </c>
      <c r="C11" s="135" t="s">
        <v>922</v>
      </c>
      <c r="D11" s="133" t="s">
        <v>923</v>
      </c>
      <c r="E11" s="133" t="s">
        <v>911</v>
      </c>
      <c r="F11" s="134" t="s">
        <v>907</v>
      </c>
      <c r="G11" s="134" t="s">
        <v>908</v>
      </c>
      <c r="H11" s="137" t="s">
        <v>924</v>
      </c>
    </row>
    <row r="12" spans="1:8">
      <c r="A12" s="3">
        <v>10</v>
      </c>
      <c r="B12" s="3" t="s">
        <v>38</v>
      </c>
      <c r="C12" s="135" t="s">
        <v>925</v>
      </c>
      <c r="D12" s="133" t="s">
        <v>923</v>
      </c>
      <c r="E12" s="133" t="s">
        <v>914</v>
      </c>
      <c r="F12" s="134" t="s">
        <v>907</v>
      </c>
      <c r="G12" s="134" t="s">
        <v>908</v>
      </c>
      <c r="H12" s="137" t="s">
        <v>926</v>
      </c>
    </row>
    <row r="13" spans="1:8">
      <c r="A13" s="3">
        <v>11</v>
      </c>
      <c r="B13" s="3" t="s">
        <v>39</v>
      </c>
      <c r="C13" s="135" t="s">
        <v>927</v>
      </c>
      <c r="D13" s="133" t="s">
        <v>923</v>
      </c>
      <c r="E13" s="133" t="s">
        <v>917</v>
      </c>
      <c r="F13" s="134" t="s">
        <v>907</v>
      </c>
      <c r="G13" s="134" t="s">
        <v>908</v>
      </c>
      <c r="H13" s="137" t="s">
        <v>928</v>
      </c>
    </row>
    <row r="14" spans="1:8">
      <c r="A14" s="3">
        <v>12</v>
      </c>
      <c r="B14" s="3" t="s">
        <v>40</v>
      </c>
      <c r="C14" s="135" t="s">
        <v>929</v>
      </c>
      <c r="D14" s="133" t="s">
        <v>923</v>
      </c>
      <c r="E14" s="133" t="s">
        <v>920</v>
      </c>
      <c r="F14" s="134" t="s">
        <v>907</v>
      </c>
      <c r="G14" s="134" t="s">
        <v>908</v>
      </c>
      <c r="H14" s="137" t="s">
        <v>930</v>
      </c>
    </row>
    <row r="15" spans="1:8">
      <c r="A15" s="3">
        <v>13</v>
      </c>
      <c r="B15" s="3" t="s">
        <v>41</v>
      </c>
      <c r="C15" s="135" t="s">
        <v>931</v>
      </c>
      <c r="D15" s="133" t="s">
        <v>923</v>
      </c>
      <c r="E15" s="133" t="s">
        <v>932</v>
      </c>
      <c r="F15" s="134" t="s">
        <v>907</v>
      </c>
      <c r="G15" s="134" t="s">
        <v>908</v>
      </c>
      <c r="H15" s="137" t="s">
        <v>933</v>
      </c>
    </row>
    <row r="16" spans="1:8" customFormat="1">
      <c r="A16" s="3">
        <v>14</v>
      </c>
      <c r="B16" s="3" t="s">
        <v>934</v>
      </c>
      <c r="C16" s="135" t="s">
        <v>935</v>
      </c>
      <c r="D16" s="133" t="s">
        <v>936</v>
      </c>
      <c r="E16" s="133" t="s">
        <v>937</v>
      </c>
      <c r="F16" s="133" t="s">
        <v>938</v>
      </c>
      <c r="G16" s="133" t="s">
        <v>939</v>
      </c>
      <c r="H16" s="136" t="s">
        <v>940</v>
      </c>
    </row>
    <row r="17" spans="1:8" customFormat="1">
      <c r="A17" s="3">
        <v>15</v>
      </c>
      <c r="B17" s="3" t="s">
        <v>941</v>
      </c>
      <c r="C17" s="135" t="s">
        <v>942</v>
      </c>
      <c r="D17" s="133" t="s">
        <v>943</v>
      </c>
      <c r="E17" s="133" t="s">
        <v>944</v>
      </c>
      <c r="F17" s="133" t="s">
        <v>938</v>
      </c>
      <c r="G17" s="133" t="s">
        <v>939</v>
      </c>
      <c r="H17" s="136" t="s">
        <v>945</v>
      </c>
    </row>
    <row r="18" spans="1:8">
      <c r="A18" s="3">
        <v>16</v>
      </c>
      <c r="B18" s="3" t="s">
        <v>22</v>
      </c>
      <c r="C18" s="135" t="s">
        <v>946</v>
      </c>
      <c r="D18" s="133" t="s">
        <v>947</v>
      </c>
      <c r="E18" s="133" t="s">
        <v>948</v>
      </c>
      <c r="F18" s="134" t="s">
        <v>949</v>
      </c>
      <c r="G18" s="134" t="s">
        <v>950</v>
      </c>
      <c r="H18" s="137" t="s">
        <v>951</v>
      </c>
    </row>
    <row r="19" spans="1:8">
      <c r="A19" s="3">
        <v>17</v>
      </c>
      <c r="B19" s="5" t="s">
        <v>23</v>
      </c>
      <c r="C19" s="135" t="s">
        <v>952</v>
      </c>
      <c r="D19" s="133" t="s">
        <v>953</v>
      </c>
      <c r="E19" s="138" t="s">
        <v>948</v>
      </c>
      <c r="F19" s="134" t="s">
        <v>949</v>
      </c>
      <c r="G19" s="134" t="s">
        <v>950</v>
      </c>
      <c r="H19" s="137" t="s">
        <v>954</v>
      </c>
    </row>
    <row r="20" spans="1:8">
      <c r="A20" s="3">
        <v>18</v>
      </c>
      <c r="B20" s="3" t="s">
        <v>42</v>
      </c>
      <c r="C20" s="135" t="s">
        <v>955</v>
      </c>
      <c r="D20" s="133" t="s">
        <v>953</v>
      </c>
      <c r="E20" s="133" t="s">
        <v>956</v>
      </c>
      <c r="F20" s="134" t="s">
        <v>949</v>
      </c>
      <c r="G20" s="134" t="s">
        <v>950</v>
      </c>
      <c r="H20" s="137" t="s">
        <v>957</v>
      </c>
    </row>
    <row r="21" spans="1:8">
      <c r="A21" s="3">
        <v>19</v>
      </c>
      <c r="B21" s="3" t="s">
        <v>24</v>
      </c>
      <c r="C21" s="135" t="s">
        <v>958</v>
      </c>
      <c r="D21" s="133" t="s">
        <v>959</v>
      </c>
      <c r="E21" s="133" t="s">
        <v>960</v>
      </c>
      <c r="F21" s="134" t="s">
        <v>961</v>
      </c>
      <c r="G21" s="134" t="s">
        <v>962</v>
      </c>
      <c r="H21" s="133" t="s">
        <v>963</v>
      </c>
    </row>
    <row r="22" spans="1:8">
      <c r="A22" s="3">
        <v>20</v>
      </c>
      <c r="B22" s="3" t="s">
        <v>964</v>
      </c>
      <c r="C22" s="135" t="s">
        <v>965</v>
      </c>
      <c r="D22" s="133" t="s">
        <v>966</v>
      </c>
      <c r="E22" s="133" t="s">
        <v>967</v>
      </c>
      <c r="F22" s="134" t="s">
        <v>968</v>
      </c>
      <c r="G22" s="134" t="s">
        <v>969</v>
      </c>
      <c r="H22" s="133" t="s">
        <v>970</v>
      </c>
    </row>
    <row r="23" spans="1:8">
      <c r="A23" s="3">
        <v>21</v>
      </c>
      <c r="B23" s="3" t="s">
        <v>971</v>
      </c>
      <c r="C23" s="135" t="s">
        <v>972</v>
      </c>
      <c r="D23" s="133" t="s">
        <v>973</v>
      </c>
      <c r="E23" s="133" t="s">
        <v>974</v>
      </c>
      <c r="F23" s="134" t="s">
        <v>975</v>
      </c>
      <c r="G23" s="134" t="s">
        <v>976</v>
      </c>
      <c r="H23" s="133" t="s">
        <v>977</v>
      </c>
    </row>
    <row r="24" spans="1:8">
      <c r="A24" s="3">
        <v>22</v>
      </c>
      <c r="B24" s="3" t="s">
        <v>978</v>
      </c>
      <c r="C24" s="135" t="s">
        <v>979</v>
      </c>
      <c r="D24" s="133" t="s">
        <v>980</v>
      </c>
      <c r="E24" s="133" t="s">
        <v>981</v>
      </c>
      <c r="F24" s="134" t="s">
        <v>982</v>
      </c>
      <c r="G24" s="134" t="s">
        <v>983</v>
      </c>
      <c r="H24" s="133" t="s">
        <v>984</v>
      </c>
    </row>
    <row r="25" spans="1:8">
      <c r="A25" s="3">
        <v>23</v>
      </c>
      <c r="B25" s="3" t="s">
        <v>15</v>
      </c>
      <c r="C25" s="139" t="s">
        <v>985</v>
      </c>
      <c r="D25" s="133" t="s">
        <v>986</v>
      </c>
      <c r="E25" s="133" t="s">
        <v>987</v>
      </c>
      <c r="F25" s="134" t="s">
        <v>988</v>
      </c>
      <c r="G25" s="134" t="s">
        <v>989</v>
      </c>
      <c r="H25" s="137" t="s">
        <v>990</v>
      </c>
    </row>
    <row r="26" spans="1:8">
      <c r="A26" s="3">
        <v>24</v>
      </c>
      <c r="B26" s="3" t="s">
        <v>19</v>
      </c>
      <c r="C26" s="139" t="s">
        <v>985</v>
      </c>
      <c r="D26" s="133" t="s">
        <v>986</v>
      </c>
      <c r="E26" s="133" t="s">
        <v>991</v>
      </c>
      <c r="F26" s="134" t="s">
        <v>988</v>
      </c>
      <c r="G26" s="134" t="s">
        <v>989</v>
      </c>
      <c r="H26" s="137" t="s">
        <v>992</v>
      </c>
    </row>
    <row r="27" spans="1:8">
      <c r="A27" s="3">
        <v>25</v>
      </c>
      <c r="B27" s="3" t="s">
        <v>25</v>
      </c>
      <c r="C27" s="139" t="s">
        <v>985</v>
      </c>
      <c r="D27" s="133" t="s">
        <v>993</v>
      </c>
      <c r="E27" s="133" t="s">
        <v>987</v>
      </c>
      <c r="F27" s="134" t="s">
        <v>988</v>
      </c>
      <c r="G27" s="134" t="s">
        <v>989</v>
      </c>
      <c r="H27" s="137" t="s">
        <v>994</v>
      </c>
    </row>
    <row r="28" spans="1:8">
      <c r="A28" s="3">
        <v>26</v>
      </c>
      <c r="B28" s="3" t="s">
        <v>48</v>
      </c>
      <c r="C28" s="139" t="s">
        <v>985</v>
      </c>
      <c r="D28" s="133" t="s">
        <v>995</v>
      </c>
      <c r="E28" s="133" t="s">
        <v>996</v>
      </c>
      <c r="F28" s="134" t="s">
        <v>997</v>
      </c>
      <c r="G28" s="134" t="s">
        <v>998</v>
      </c>
      <c r="H28" s="137" t="s">
        <v>999</v>
      </c>
    </row>
    <row r="29" spans="1:8">
      <c r="A29" s="3">
        <v>27</v>
      </c>
      <c r="B29" s="3" t="s">
        <v>49</v>
      </c>
      <c r="C29" s="139" t="s">
        <v>985</v>
      </c>
      <c r="D29" s="133" t="s">
        <v>995</v>
      </c>
      <c r="E29" s="133" t="s">
        <v>1000</v>
      </c>
      <c r="F29" s="134" t="s">
        <v>997</v>
      </c>
      <c r="G29" s="134" t="s">
        <v>998</v>
      </c>
      <c r="H29" s="137" t="s">
        <v>1001</v>
      </c>
    </row>
    <row r="30" spans="1:8">
      <c r="A30" s="3">
        <v>28</v>
      </c>
      <c r="B30" s="114" t="s">
        <v>50</v>
      </c>
      <c r="C30" s="140" t="s">
        <v>985</v>
      </c>
      <c r="D30" s="137" t="s">
        <v>993</v>
      </c>
      <c r="E30" s="137" t="s">
        <v>996</v>
      </c>
      <c r="F30" s="134" t="s">
        <v>988</v>
      </c>
      <c r="G30" s="134" t="s">
        <v>989</v>
      </c>
      <c r="H30" s="137" t="s">
        <v>1002</v>
      </c>
    </row>
    <row r="31" spans="1:8">
      <c r="A31" s="3">
        <v>29</v>
      </c>
      <c r="B31" s="114" t="s">
        <v>51</v>
      </c>
      <c r="C31" s="140" t="s">
        <v>985</v>
      </c>
      <c r="D31" s="137" t="s">
        <v>993</v>
      </c>
      <c r="E31" s="137" t="s">
        <v>991</v>
      </c>
      <c r="F31" s="134" t="s">
        <v>988</v>
      </c>
      <c r="G31" s="134" t="s">
        <v>989</v>
      </c>
      <c r="H31" s="137" t="s">
        <v>1003</v>
      </c>
    </row>
    <row r="32" spans="1:8">
      <c r="A32" s="3">
        <v>30</v>
      </c>
      <c r="B32" s="114" t="s">
        <v>52</v>
      </c>
      <c r="C32" s="140" t="s">
        <v>985</v>
      </c>
      <c r="D32" s="137" t="s">
        <v>993</v>
      </c>
      <c r="E32" s="137" t="s">
        <v>1000</v>
      </c>
      <c r="F32" s="134" t="s">
        <v>988</v>
      </c>
      <c r="G32" s="134" t="s">
        <v>989</v>
      </c>
      <c r="H32" s="137" t="s">
        <v>1004</v>
      </c>
    </row>
    <row r="33" spans="1:8">
      <c r="A33" s="3">
        <v>31</v>
      </c>
      <c r="B33" s="114" t="s">
        <v>53</v>
      </c>
      <c r="C33" s="140" t="s">
        <v>985</v>
      </c>
      <c r="D33" s="137" t="s">
        <v>1005</v>
      </c>
      <c r="E33" s="137" t="s">
        <v>996</v>
      </c>
      <c r="F33" s="134" t="s">
        <v>988</v>
      </c>
      <c r="G33" s="134" t="s">
        <v>989</v>
      </c>
      <c r="H33" s="137" t="s">
        <v>1006</v>
      </c>
    </row>
    <row r="34" spans="1:8">
      <c r="A34" s="3">
        <v>32</v>
      </c>
      <c r="B34" s="114" t="s">
        <v>54</v>
      </c>
      <c r="C34" s="140" t="s">
        <v>985</v>
      </c>
      <c r="D34" s="137" t="s">
        <v>1005</v>
      </c>
      <c r="E34" s="137" t="s">
        <v>1000</v>
      </c>
      <c r="F34" s="134" t="s">
        <v>988</v>
      </c>
      <c r="G34" s="134" t="s">
        <v>989</v>
      </c>
      <c r="H34" s="137" t="s">
        <v>1007</v>
      </c>
    </row>
    <row r="35" spans="1:8">
      <c r="A35" s="3">
        <v>33</v>
      </c>
      <c r="B35" s="114" t="s">
        <v>55</v>
      </c>
      <c r="C35" s="140" t="s">
        <v>985</v>
      </c>
      <c r="D35" s="137" t="s">
        <v>1008</v>
      </c>
      <c r="E35" s="137" t="s">
        <v>996</v>
      </c>
      <c r="F35" s="134" t="s">
        <v>988</v>
      </c>
      <c r="G35" s="134" t="s">
        <v>989</v>
      </c>
      <c r="H35" s="137" t="s">
        <v>1009</v>
      </c>
    </row>
    <row r="36" spans="1:8">
      <c r="A36" s="3">
        <v>34</v>
      </c>
      <c r="B36" s="114" t="s">
        <v>56</v>
      </c>
      <c r="C36" s="140" t="s">
        <v>985</v>
      </c>
      <c r="D36" s="137" t="s">
        <v>1008</v>
      </c>
      <c r="E36" s="137" t="s">
        <v>1000</v>
      </c>
      <c r="F36" s="134" t="s">
        <v>988</v>
      </c>
      <c r="G36" s="134" t="s">
        <v>989</v>
      </c>
      <c r="H36" s="137" t="s">
        <v>1010</v>
      </c>
    </row>
    <row r="37" spans="1:8">
      <c r="A37" s="3">
        <v>35</v>
      </c>
      <c r="B37" s="7" t="s">
        <v>16</v>
      </c>
      <c r="C37" s="141" t="s">
        <v>1011</v>
      </c>
      <c r="D37" s="142" t="s">
        <v>1012</v>
      </c>
      <c r="E37" s="142" t="s">
        <v>1013</v>
      </c>
      <c r="F37" s="143" t="s">
        <v>1014</v>
      </c>
      <c r="G37" s="144" t="s">
        <v>1015</v>
      </c>
      <c r="H37" s="145" t="s">
        <v>1016</v>
      </c>
    </row>
    <row r="38" spans="1:8">
      <c r="A38" s="3">
        <v>36</v>
      </c>
      <c r="B38" s="7" t="s">
        <v>17</v>
      </c>
      <c r="C38" s="141" t="s">
        <v>1017</v>
      </c>
      <c r="D38" s="142" t="s">
        <v>1012</v>
      </c>
      <c r="E38" s="142" t="s">
        <v>1018</v>
      </c>
      <c r="F38" s="143" t="s">
        <v>1014</v>
      </c>
      <c r="G38" s="144" t="s">
        <v>1015</v>
      </c>
      <c r="H38" s="145" t="s">
        <v>1019</v>
      </c>
    </row>
    <row r="39" spans="1:8">
      <c r="A39" s="3">
        <v>37</v>
      </c>
      <c r="B39" s="7" t="s">
        <v>28</v>
      </c>
      <c r="C39" s="141" t="s">
        <v>1020</v>
      </c>
      <c r="D39" s="142" t="s">
        <v>1021</v>
      </c>
      <c r="E39" s="142" t="s">
        <v>1013</v>
      </c>
      <c r="F39" s="143" t="s">
        <v>1014</v>
      </c>
      <c r="G39" s="144" t="s">
        <v>1015</v>
      </c>
      <c r="H39" s="145" t="s">
        <v>1022</v>
      </c>
    </row>
    <row r="40" spans="1:8">
      <c r="A40" s="3">
        <v>38</v>
      </c>
      <c r="B40" s="7" t="s">
        <v>29</v>
      </c>
      <c r="C40" s="141" t="s">
        <v>1023</v>
      </c>
      <c r="D40" s="142" t="s">
        <v>1024</v>
      </c>
      <c r="E40" s="142" t="s">
        <v>1013</v>
      </c>
      <c r="F40" s="143" t="s">
        <v>1014</v>
      </c>
      <c r="G40" s="144" t="s">
        <v>1015</v>
      </c>
      <c r="H40" s="145" t="s">
        <v>1025</v>
      </c>
    </row>
    <row r="41" spans="1:8">
      <c r="A41" s="3">
        <v>39</v>
      </c>
      <c r="B41" s="7" t="s">
        <v>31</v>
      </c>
      <c r="C41" s="141" t="s">
        <v>1026</v>
      </c>
      <c r="D41" s="142" t="s">
        <v>1024</v>
      </c>
      <c r="E41" s="142" t="s">
        <v>1018</v>
      </c>
      <c r="F41" s="143" t="s">
        <v>1014</v>
      </c>
      <c r="G41" s="144" t="s">
        <v>1015</v>
      </c>
      <c r="H41" s="145" t="s">
        <v>1027</v>
      </c>
    </row>
    <row r="42" spans="1:8" s="149" customFormat="1">
      <c r="A42" s="3">
        <v>40</v>
      </c>
      <c r="B42" s="146" t="s">
        <v>1028</v>
      </c>
      <c r="C42" s="147" t="s">
        <v>1029</v>
      </c>
      <c r="D42" s="148" t="s">
        <v>1012</v>
      </c>
      <c r="E42" s="148" t="s">
        <v>1030</v>
      </c>
      <c r="F42" s="148" t="s">
        <v>1031</v>
      </c>
      <c r="G42" s="148" t="s">
        <v>1032</v>
      </c>
      <c r="H42" s="148" t="s">
        <v>1033</v>
      </c>
    </row>
    <row r="43" spans="1:8">
      <c r="A43" s="3">
        <v>41</v>
      </c>
      <c r="B43" s="3" t="s">
        <v>1034</v>
      </c>
      <c r="C43" s="135" t="s">
        <v>1035</v>
      </c>
      <c r="D43" s="133" t="s">
        <v>1036</v>
      </c>
      <c r="E43" s="133" t="s">
        <v>1037</v>
      </c>
      <c r="F43" s="134" t="s">
        <v>1038</v>
      </c>
      <c r="G43" s="134" t="s">
        <v>1039</v>
      </c>
      <c r="H43" s="133" t="s">
        <v>1040</v>
      </c>
    </row>
    <row r="44" spans="1:8">
      <c r="A44" s="3">
        <v>42</v>
      </c>
      <c r="B44" s="114" t="s">
        <v>61</v>
      </c>
      <c r="C44" s="150" t="s">
        <v>1041</v>
      </c>
      <c r="D44" s="137" t="s">
        <v>1042</v>
      </c>
      <c r="E44" s="137" t="s">
        <v>1043</v>
      </c>
      <c r="F44" s="134" t="s">
        <v>1044</v>
      </c>
      <c r="G44" s="134" t="s">
        <v>1045</v>
      </c>
      <c r="H44" s="137" t="s">
        <v>1046</v>
      </c>
    </row>
    <row r="45" spans="1:8">
      <c r="A45" s="3">
        <v>43</v>
      </c>
      <c r="B45" s="3" t="s">
        <v>1047</v>
      </c>
      <c r="C45" s="135" t="s">
        <v>1048</v>
      </c>
      <c r="D45" s="133" t="s">
        <v>1049</v>
      </c>
      <c r="E45" s="133" t="s">
        <v>1050</v>
      </c>
      <c r="F45" s="134" t="s">
        <v>1051</v>
      </c>
      <c r="G45" s="134" t="s">
        <v>1052</v>
      </c>
      <c r="H45" s="133" t="s">
        <v>1053</v>
      </c>
    </row>
    <row r="46" spans="1:8">
      <c r="A46" s="3">
        <v>44</v>
      </c>
      <c r="B46" s="3" t="s">
        <v>18</v>
      </c>
      <c r="C46" s="135" t="s">
        <v>1054</v>
      </c>
      <c r="D46" s="133" t="s">
        <v>1055</v>
      </c>
      <c r="E46" s="133" t="s">
        <v>1056</v>
      </c>
      <c r="F46" s="134" t="s">
        <v>1057</v>
      </c>
      <c r="G46" s="134" t="s">
        <v>1058</v>
      </c>
      <c r="H46" s="133" t="s">
        <v>1059</v>
      </c>
    </row>
    <row r="47" spans="1:8" s="151" customFormat="1">
      <c r="A47" s="3">
        <v>45</v>
      </c>
      <c r="B47" s="114" t="s">
        <v>20</v>
      </c>
      <c r="C47" s="135" t="s">
        <v>1060</v>
      </c>
      <c r="D47" s="137" t="s">
        <v>1055</v>
      </c>
      <c r="E47" s="137" t="s">
        <v>1061</v>
      </c>
      <c r="F47" s="134" t="s">
        <v>1062</v>
      </c>
      <c r="G47" s="134" t="s">
        <v>1063</v>
      </c>
      <c r="H47" s="137" t="s">
        <v>1064</v>
      </c>
    </row>
    <row r="48" spans="1:8">
      <c r="A48" s="3">
        <v>46</v>
      </c>
      <c r="B48" s="3" t="s">
        <v>21</v>
      </c>
      <c r="C48" s="135" t="s">
        <v>1065</v>
      </c>
      <c r="D48" s="133" t="s">
        <v>1055</v>
      </c>
      <c r="E48" s="133" t="s">
        <v>1066</v>
      </c>
      <c r="F48" s="134" t="s">
        <v>1057</v>
      </c>
      <c r="G48" s="134" t="s">
        <v>1058</v>
      </c>
      <c r="H48" s="133" t="s">
        <v>1067</v>
      </c>
    </row>
    <row r="49" spans="1:9">
      <c r="A49" s="3">
        <v>47</v>
      </c>
      <c r="B49" s="3" t="s">
        <v>30</v>
      </c>
      <c r="C49" s="135" t="s">
        <v>1068</v>
      </c>
      <c r="D49" s="133" t="s">
        <v>1069</v>
      </c>
      <c r="E49" s="133" t="s">
        <v>1056</v>
      </c>
      <c r="F49" s="134" t="s">
        <v>1057</v>
      </c>
      <c r="G49" s="134" t="s">
        <v>1058</v>
      </c>
      <c r="H49" s="133" t="s">
        <v>1070</v>
      </c>
    </row>
    <row r="50" spans="1:9">
      <c r="A50" s="3">
        <v>48</v>
      </c>
      <c r="B50" s="3" t="s">
        <v>43</v>
      </c>
      <c r="C50" s="135" t="s">
        <v>1071</v>
      </c>
      <c r="D50" s="133" t="s">
        <v>1069</v>
      </c>
      <c r="E50" s="133" t="s">
        <v>1066</v>
      </c>
      <c r="F50" s="134" t="s">
        <v>1057</v>
      </c>
      <c r="G50" s="134" t="s">
        <v>1058</v>
      </c>
      <c r="H50" s="133" t="s">
        <v>1072</v>
      </c>
    </row>
    <row r="51" spans="1:9">
      <c r="A51" s="3">
        <v>49</v>
      </c>
      <c r="B51" s="3" t="s">
        <v>27</v>
      </c>
      <c r="C51" s="135" t="s">
        <v>1073</v>
      </c>
      <c r="D51" s="133" t="s">
        <v>1074</v>
      </c>
      <c r="E51" s="133" t="s">
        <v>1075</v>
      </c>
      <c r="F51" s="134" t="s">
        <v>1076</v>
      </c>
      <c r="G51" s="134" t="s">
        <v>1077</v>
      </c>
      <c r="H51" s="133" t="s">
        <v>1078</v>
      </c>
    </row>
    <row r="52" spans="1:9">
      <c r="A52" s="3">
        <v>50</v>
      </c>
      <c r="B52" s="3" t="s">
        <v>26</v>
      </c>
      <c r="C52" s="135" t="s">
        <v>1079</v>
      </c>
      <c r="D52" s="133" t="s">
        <v>1080</v>
      </c>
      <c r="E52" s="133" t="s">
        <v>1081</v>
      </c>
      <c r="F52" s="134" t="s">
        <v>1082</v>
      </c>
      <c r="G52" s="134" t="s">
        <v>1083</v>
      </c>
      <c r="H52" s="133" t="s">
        <v>1084</v>
      </c>
    </row>
    <row r="53" spans="1:9">
      <c r="A53" s="3">
        <v>51</v>
      </c>
      <c r="B53" s="3" t="s">
        <v>13</v>
      </c>
      <c r="C53" s="135" t="s">
        <v>1085</v>
      </c>
      <c r="D53" s="133" t="s">
        <v>1086</v>
      </c>
      <c r="E53" s="133" t="s">
        <v>1087</v>
      </c>
      <c r="F53" s="134" t="s">
        <v>1088</v>
      </c>
      <c r="G53" s="134" t="s">
        <v>1089</v>
      </c>
      <c r="H53" s="133" t="s">
        <v>1090</v>
      </c>
    </row>
    <row r="54" spans="1:9">
      <c r="A54" s="3">
        <v>52</v>
      </c>
      <c r="B54" s="3" t="s">
        <v>1091</v>
      </c>
      <c r="C54" s="135" t="s">
        <v>1092</v>
      </c>
      <c r="D54" s="133" t="s">
        <v>1093</v>
      </c>
      <c r="E54" s="133" t="s">
        <v>1094</v>
      </c>
      <c r="F54" s="134" t="s">
        <v>1095</v>
      </c>
      <c r="G54" s="134" t="s">
        <v>1096</v>
      </c>
      <c r="H54" s="133" t="s">
        <v>1097</v>
      </c>
    </row>
    <row r="55" spans="1:9">
      <c r="A55" s="3">
        <v>53</v>
      </c>
      <c r="B55" s="3" t="s">
        <v>44</v>
      </c>
      <c r="C55" s="132" t="s">
        <v>1098</v>
      </c>
      <c r="D55" s="133" t="s">
        <v>1099</v>
      </c>
      <c r="E55" s="133" t="s">
        <v>1100</v>
      </c>
      <c r="F55" s="134" t="s">
        <v>1101</v>
      </c>
      <c r="G55" s="134" t="s">
        <v>1102</v>
      </c>
      <c r="H55" s="137" t="s">
        <v>1103</v>
      </c>
    </row>
    <row r="56" spans="1:9">
      <c r="A56" s="3">
        <v>54</v>
      </c>
      <c r="B56" s="3" t="s">
        <v>45</v>
      </c>
      <c r="C56" s="132" t="s">
        <v>1104</v>
      </c>
      <c r="D56" s="133" t="s">
        <v>1105</v>
      </c>
      <c r="E56" s="133" t="s">
        <v>1106</v>
      </c>
      <c r="F56" s="134" t="s">
        <v>1107</v>
      </c>
      <c r="G56" s="134" t="s">
        <v>1108</v>
      </c>
      <c r="H56" s="152" t="s">
        <v>1109</v>
      </c>
    </row>
    <row r="57" spans="1:9">
      <c r="A57" s="3">
        <v>55</v>
      </c>
      <c r="B57" s="3" t="s">
        <v>803</v>
      </c>
      <c r="C57" s="153" t="s">
        <v>1110</v>
      </c>
      <c r="D57" s="136" t="s">
        <v>1111</v>
      </c>
      <c r="E57" s="136" t="s">
        <v>1112</v>
      </c>
      <c r="F57" s="136" t="s">
        <v>1113</v>
      </c>
      <c r="G57" s="136" t="s">
        <v>1114</v>
      </c>
      <c r="H57" s="136" t="s">
        <v>1115</v>
      </c>
      <c r="I57" s="136"/>
    </row>
    <row r="58" spans="1:9">
      <c r="A58" s="3">
        <v>56</v>
      </c>
      <c r="B58" s="3" t="s">
        <v>46</v>
      </c>
      <c r="C58" s="139" t="s">
        <v>1116</v>
      </c>
      <c r="D58" s="133" t="s">
        <v>1117</v>
      </c>
      <c r="E58" s="133" t="s">
        <v>1118</v>
      </c>
      <c r="F58" s="134" t="s">
        <v>1119</v>
      </c>
      <c r="G58" s="134" t="s">
        <v>1120</v>
      </c>
      <c r="H58" s="133" t="s">
        <v>1121</v>
      </c>
    </row>
    <row r="59" spans="1:9">
      <c r="A59" s="3">
        <v>57</v>
      </c>
      <c r="B59" s="3" t="s">
        <v>47</v>
      </c>
      <c r="C59" s="139" t="s">
        <v>1116</v>
      </c>
      <c r="D59" s="133" t="s">
        <v>1117</v>
      </c>
      <c r="E59" s="133" t="s">
        <v>1122</v>
      </c>
      <c r="F59" s="134" t="s">
        <v>1119</v>
      </c>
      <c r="G59" s="134" t="s">
        <v>1120</v>
      </c>
      <c r="H59" s="133" t="s">
        <v>1123</v>
      </c>
    </row>
    <row r="60" spans="1:9">
      <c r="A60" s="3">
        <v>58</v>
      </c>
      <c r="B60" s="3" t="s">
        <v>801</v>
      </c>
      <c r="C60" s="139" t="s">
        <v>1116</v>
      </c>
      <c r="D60" s="133" t="s">
        <v>1124</v>
      </c>
      <c r="E60" s="133" t="s">
        <v>1118</v>
      </c>
      <c r="F60" s="134" t="s">
        <v>1125</v>
      </c>
      <c r="G60" s="134" t="s">
        <v>1126</v>
      </c>
      <c r="H60" s="137" t="s">
        <v>1127</v>
      </c>
    </row>
    <row r="61" spans="1:9">
      <c r="A61" s="3">
        <v>59</v>
      </c>
      <c r="B61" s="1" t="s">
        <v>797</v>
      </c>
      <c r="C61" s="154" t="s">
        <v>1128</v>
      </c>
      <c r="D61" s="133" t="s">
        <v>1129</v>
      </c>
      <c r="E61" s="133" t="s">
        <v>1130</v>
      </c>
      <c r="F61" s="134" t="s">
        <v>1131</v>
      </c>
      <c r="G61" s="134" t="s">
        <v>1132</v>
      </c>
      <c r="H61" s="145" t="s">
        <v>1133</v>
      </c>
    </row>
    <row r="62" spans="1:9">
      <c r="A62" s="3">
        <v>60</v>
      </c>
      <c r="B62" s="1" t="s">
        <v>798</v>
      </c>
      <c r="C62" s="154" t="s">
        <v>1134</v>
      </c>
      <c r="D62" s="133" t="s">
        <v>1129</v>
      </c>
      <c r="E62" s="133" t="s">
        <v>1135</v>
      </c>
      <c r="F62" s="134" t="s">
        <v>1131</v>
      </c>
      <c r="G62" s="134" t="s">
        <v>1132</v>
      </c>
      <c r="H62" s="137" t="s">
        <v>1136</v>
      </c>
    </row>
    <row r="63" spans="1:9">
      <c r="A63" s="3">
        <v>61</v>
      </c>
      <c r="B63" s="1" t="s">
        <v>1137</v>
      </c>
      <c r="C63" s="154" t="s">
        <v>1138</v>
      </c>
      <c r="D63" s="133" t="s">
        <v>1129</v>
      </c>
      <c r="E63" s="133" t="s">
        <v>1139</v>
      </c>
      <c r="F63" s="134" t="s">
        <v>1131</v>
      </c>
      <c r="G63" s="134" t="s">
        <v>1132</v>
      </c>
      <c r="H63" s="137" t="s">
        <v>1140</v>
      </c>
    </row>
    <row r="64" spans="1:9">
      <c r="A64" s="3">
        <v>62</v>
      </c>
      <c r="B64" s="1" t="s">
        <v>1141</v>
      </c>
      <c r="C64" s="154" t="s">
        <v>1142</v>
      </c>
      <c r="D64" s="133" t="s">
        <v>1093</v>
      </c>
      <c r="E64" s="133" t="s">
        <v>1143</v>
      </c>
      <c r="F64" s="134" t="s">
        <v>1095</v>
      </c>
      <c r="G64" s="134" t="s">
        <v>1096</v>
      </c>
      <c r="H64" s="137" t="s">
        <v>1144</v>
      </c>
    </row>
    <row r="65" spans="1:8">
      <c r="A65" s="3">
        <v>63</v>
      </c>
      <c r="B65" s="1" t="s">
        <v>1145</v>
      </c>
      <c r="C65" s="154" t="s">
        <v>1146</v>
      </c>
      <c r="D65" s="133" t="s">
        <v>1093</v>
      </c>
      <c r="E65" s="133" t="s">
        <v>1147</v>
      </c>
      <c r="F65" s="134" t="s">
        <v>1095</v>
      </c>
      <c r="G65" s="134" t="s">
        <v>1096</v>
      </c>
      <c r="H65" s="137" t="s">
        <v>1148</v>
      </c>
    </row>
    <row r="66" spans="1:8" customFormat="1">
      <c r="A66" s="3">
        <v>64</v>
      </c>
      <c r="B66" s="3" t="s">
        <v>794</v>
      </c>
      <c r="C66" s="153" t="s">
        <v>1149</v>
      </c>
      <c r="D66" s="136" t="s">
        <v>1150</v>
      </c>
      <c r="E66" s="136" t="s">
        <v>1151</v>
      </c>
      <c r="F66" s="136" t="s">
        <v>1152</v>
      </c>
      <c r="G66" s="136" t="s">
        <v>1153</v>
      </c>
      <c r="H66" s="136" t="s">
        <v>1154</v>
      </c>
    </row>
    <row r="67" spans="1:8" customFormat="1">
      <c r="A67" s="3">
        <v>65</v>
      </c>
      <c r="B67" s="3" t="s">
        <v>795</v>
      </c>
      <c r="C67" s="92" t="s">
        <v>1155</v>
      </c>
      <c r="D67" s="136" t="s">
        <v>1156</v>
      </c>
      <c r="E67" s="136" t="s">
        <v>1151</v>
      </c>
      <c r="F67" s="136" t="s">
        <v>1152</v>
      </c>
      <c r="G67" s="136" t="s">
        <v>1153</v>
      </c>
      <c r="H67" s="155" t="s">
        <v>1157</v>
      </c>
    </row>
    <row r="68" spans="1:8" customFormat="1">
      <c r="A68" s="3">
        <v>66</v>
      </c>
      <c r="B68" s="3" t="s">
        <v>1158</v>
      </c>
      <c r="C68" s="92" t="s">
        <v>1159</v>
      </c>
      <c r="D68" s="136" t="s">
        <v>1160</v>
      </c>
      <c r="E68" s="136" t="s">
        <v>1161</v>
      </c>
      <c r="F68" s="136" t="s">
        <v>1162</v>
      </c>
      <c r="G68" s="136" t="s">
        <v>1163</v>
      </c>
      <c r="H68" s="136" t="s">
        <v>1164</v>
      </c>
    </row>
    <row r="69" spans="1:8" customFormat="1">
      <c r="A69" s="3">
        <v>67</v>
      </c>
      <c r="B69" s="3" t="s">
        <v>1165</v>
      </c>
      <c r="C69" s="153" t="s">
        <v>1166</v>
      </c>
      <c r="D69" s="136" t="s">
        <v>1160</v>
      </c>
      <c r="E69" s="136" t="s">
        <v>1167</v>
      </c>
      <c r="F69" s="136" t="s">
        <v>1162</v>
      </c>
      <c r="G69" s="136" t="s">
        <v>1163</v>
      </c>
      <c r="H69" s="136" t="s">
        <v>1168</v>
      </c>
    </row>
    <row r="70" spans="1:8" customFormat="1">
      <c r="A70" s="3">
        <v>68</v>
      </c>
      <c r="B70" s="3" t="s">
        <v>809</v>
      </c>
      <c r="C70" s="153" t="s">
        <v>1169</v>
      </c>
      <c r="D70" s="136" t="s">
        <v>1160</v>
      </c>
      <c r="E70" s="136" t="s">
        <v>1170</v>
      </c>
      <c r="F70" s="136" t="s">
        <v>1162</v>
      </c>
      <c r="G70" s="136" t="s">
        <v>1163</v>
      </c>
      <c r="H70" s="155" t="s">
        <v>1171</v>
      </c>
    </row>
    <row r="71" spans="1:8" customFormat="1">
      <c r="A71" s="3">
        <v>69</v>
      </c>
      <c r="B71" s="3" t="s">
        <v>1172</v>
      </c>
      <c r="C71" s="153" t="s">
        <v>1173</v>
      </c>
      <c r="D71" s="136" t="s">
        <v>1174</v>
      </c>
      <c r="E71" s="136" t="s">
        <v>1161</v>
      </c>
      <c r="F71" s="136" t="s">
        <v>1162</v>
      </c>
      <c r="G71" s="136" t="s">
        <v>1163</v>
      </c>
      <c r="H71" s="136" t="s">
        <v>1175</v>
      </c>
    </row>
    <row r="72" spans="1:8" customFormat="1">
      <c r="A72" s="3">
        <v>70</v>
      </c>
      <c r="B72" s="3" t="s">
        <v>826</v>
      </c>
      <c r="C72" s="92" t="s">
        <v>1176</v>
      </c>
      <c r="D72" s="136" t="s">
        <v>1174</v>
      </c>
      <c r="E72" s="136" t="s">
        <v>1167</v>
      </c>
      <c r="F72" s="136" t="s">
        <v>1162</v>
      </c>
      <c r="G72" s="136" t="s">
        <v>1163</v>
      </c>
      <c r="H72" s="136" t="s">
        <v>1177</v>
      </c>
    </row>
    <row r="73" spans="1:8" customFormat="1">
      <c r="A73" s="3">
        <v>71</v>
      </c>
      <c r="B73" s="3" t="s">
        <v>1178</v>
      </c>
      <c r="C73" s="92" t="s">
        <v>1179</v>
      </c>
      <c r="D73" s="136" t="s">
        <v>1174</v>
      </c>
      <c r="E73" s="136" t="s">
        <v>1170</v>
      </c>
      <c r="F73" s="136" t="s">
        <v>1162</v>
      </c>
      <c r="G73" s="136" t="s">
        <v>1163</v>
      </c>
      <c r="H73" s="136" t="s">
        <v>1180</v>
      </c>
    </row>
    <row r="81" spans="6:7" s="129" customFormat="1">
      <c r="F81" s="133"/>
      <c r="G81" s="133"/>
    </row>
  </sheetData>
  <mergeCells count="1">
    <mergeCell ref="A1:H1"/>
  </mergeCells>
  <dataValidations count="1">
    <dataValidation allowBlank="1" showErrorMessage="1" sqref="F37:F42"/>
  </dataValidation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S1 Accurate NHEJ</vt:lpstr>
      <vt:lpstr>Table S2 Top 5 GroupI events</vt:lpstr>
      <vt:lpstr>Table S3 Templated insertions</vt:lpstr>
      <vt:lpstr>Table S4 OutofFrame&amp;InFrame</vt:lpstr>
      <vt:lpstr>Table S5 gRNAs,primers&amp;PCR prod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2018-10-09T09:34:25Z</dcterms:modified>
</cp:coreProperties>
</file>