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martinsauvageau/Dropbox/Lab/Manuscripts/In Preparation/2016_Tug1_Fertility/Submission_Nature/"/>
    </mc:Choice>
  </mc:AlternateContent>
  <bookViews>
    <workbookView xWindow="0" yWindow="440" windowWidth="51200" windowHeight="17020" tabRatio="500"/>
  </bookViews>
  <sheets>
    <sheet name="Sperm_Morphological_Data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4" i="1" l="1"/>
  <c r="G19" i="1"/>
  <c r="G18" i="1"/>
  <c r="F17" i="1"/>
  <c r="G17" i="1"/>
  <c r="F16" i="1"/>
  <c r="G16" i="1"/>
  <c r="F15" i="1"/>
  <c r="G15" i="1"/>
  <c r="G14" i="1"/>
  <c r="G13" i="1"/>
  <c r="G12" i="1"/>
  <c r="F11" i="1"/>
  <c r="G11" i="1"/>
  <c r="F10" i="1"/>
  <c r="G10" i="1"/>
  <c r="F9" i="1"/>
  <c r="G9" i="1"/>
  <c r="F8" i="1"/>
  <c r="G8" i="1"/>
  <c r="F7" i="1"/>
  <c r="G7" i="1"/>
  <c r="G6" i="1"/>
  <c r="G5" i="1"/>
  <c r="G4" i="1"/>
  <c r="F3" i="1"/>
  <c r="G3" i="1"/>
</calcChain>
</file>

<file path=xl/sharedStrings.xml><?xml version="1.0" encoding="utf-8"?>
<sst xmlns="http://schemas.openxmlformats.org/spreadsheetml/2006/main" count="66" uniqueCount="51">
  <si>
    <t>Genotype</t>
  </si>
  <si>
    <t>Tug1 -/-</t>
  </si>
  <si>
    <t>Tug1 +/+</t>
  </si>
  <si>
    <t>N.A.</t>
  </si>
  <si>
    <t>Body Mass (g)</t>
  </si>
  <si>
    <t>Sperm Count (x10^6 cells/ml)</t>
  </si>
  <si>
    <t>% Sperms Headless</t>
  </si>
  <si>
    <t>% Sperms Head Bent Back</t>
  </si>
  <si>
    <t>% Sperms Midpiece Kinked</t>
  </si>
  <si>
    <t>% Sperms Normal Sperm</t>
  </si>
  <si>
    <t>Total Sperms Counted</t>
  </si>
  <si>
    <t>Age at Analysis (Weeks)</t>
  </si>
  <si>
    <t>Age at Analysis (Months)</t>
  </si>
  <si>
    <t>% Sperms Midpiece Curled</t>
  </si>
  <si>
    <t>% Sperms Tail Curled</t>
  </si>
  <si>
    <t>% Sperms Tail Kinked</t>
  </si>
  <si>
    <t>% Sperms Tail Broken</t>
  </si>
  <si>
    <t>Avg. Testes Mass (g)</t>
  </si>
  <si>
    <t>Relative Testes Mass (% Body Mass)</t>
  </si>
  <si>
    <t>% Sperms  Head Debris</t>
  </si>
  <si>
    <t>% Sperms Head Misshapen</t>
  </si>
  <si>
    <t>% Sperms Midpiece Stripped</t>
  </si>
  <si>
    <t>% Sperms Midpiece Debris</t>
  </si>
  <si>
    <t>% Sperms Tailless</t>
  </si>
  <si>
    <t>% Sperms annealed together</t>
  </si>
  <si>
    <t>% Sperms Head Angle Aberrations</t>
  </si>
  <si>
    <t>% Sperms Hook Aberrations</t>
  </si>
  <si>
    <r>
      <t xml:space="preserve">Mean </t>
    </r>
    <r>
      <rPr>
        <b/>
        <i/>
        <sz val="12"/>
        <color theme="1"/>
        <rFont val="Helvetica"/>
      </rPr>
      <t>Tug1</t>
    </r>
    <r>
      <rPr>
        <b/>
        <i/>
        <vertAlign val="superscript"/>
        <sz val="12"/>
        <color theme="1"/>
        <rFont val="Helvetica"/>
      </rPr>
      <t>-/-</t>
    </r>
  </si>
  <si>
    <t>Mean Wild type</t>
  </si>
  <si>
    <r>
      <rPr>
        <b/>
        <i/>
        <sz val="12"/>
        <color theme="1"/>
        <rFont val="Helvetica"/>
      </rPr>
      <t>p</t>
    </r>
    <r>
      <rPr>
        <b/>
        <sz val="12"/>
        <color theme="1"/>
        <rFont val="Helvetica"/>
        <family val="2"/>
      </rPr>
      <t xml:space="preserve"> value</t>
    </r>
  </si>
  <si>
    <r>
      <t xml:space="preserve">Std Error </t>
    </r>
    <r>
      <rPr>
        <b/>
        <i/>
        <sz val="12"/>
        <color theme="1"/>
        <rFont val="Helvetica"/>
      </rPr>
      <t>Tug1</t>
    </r>
    <r>
      <rPr>
        <b/>
        <i/>
        <vertAlign val="superscript"/>
        <sz val="12"/>
        <color theme="1"/>
        <rFont val="Helvetica"/>
      </rPr>
      <t>-/-</t>
    </r>
  </si>
  <si>
    <t>Std Error WT</t>
  </si>
  <si>
    <t>Mouse ID#</t>
  </si>
  <si>
    <t>041714_200-1</t>
  </si>
  <si>
    <t>041814_4</t>
  </si>
  <si>
    <t>041714_201-3</t>
  </si>
  <si>
    <t>111914_209-12</t>
  </si>
  <si>
    <t>111914_208-9</t>
  </si>
  <si>
    <t>111914_205-1</t>
  </si>
  <si>
    <t>051914_12</t>
  </si>
  <si>
    <t>051914_9</t>
  </si>
  <si>
    <t>052814_4</t>
  </si>
  <si>
    <t>052814_11</t>
  </si>
  <si>
    <t>111914_210-7</t>
  </si>
  <si>
    <t>111914_209-9</t>
  </si>
  <si>
    <t>111914_205-3</t>
  </si>
  <si>
    <t>051914_3</t>
  </si>
  <si>
    <t>051914_10</t>
  </si>
  <si>
    <t>052814_7</t>
  </si>
  <si>
    <t>052814_5</t>
  </si>
  <si>
    <r>
      <t xml:space="preserve">Extended Data Table 1. </t>
    </r>
    <r>
      <rPr>
        <b/>
        <i/>
        <sz val="14"/>
        <color theme="1"/>
        <rFont val="Helvetica"/>
      </rPr>
      <t>Tug1</t>
    </r>
    <r>
      <rPr>
        <b/>
        <i/>
        <vertAlign val="superscript"/>
        <sz val="14"/>
        <color theme="1"/>
        <rFont val="Helvetica"/>
      </rPr>
      <t>-/-</t>
    </r>
    <r>
      <rPr>
        <b/>
        <sz val="14"/>
        <color theme="1"/>
        <rFont val="Helvetica"/>
        <family val="2"/>
      </rPr>
      <t xml:space="preserve"> and wild type sperm morphological defects data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</si>
</sst>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0"/>
    <numFmt numFmtId="166" formatCode="0.000"/>
    <numFmt numFmtId="167" formatCode="0.0000000"/>
  </numFmts>
  <fonts count="13" x14ac:knownFonts="1">
    <font>
      <sz val="12"/>
      <color theme="1"/>
      <name val="Helvetica"/>
      <family val="2"/>
    </font>
    <font>
      <b/>
      <sz val="12"/>
      <color theme="0"/>
      <name val="Helvetica"/>
      <family val="2"/>
    </font>
    <font>
      <b/>
      <sz val="12"/>
      <color theme="0"/>
      <name val="Calibri"/>
      <family val="2"/>
      <scheme val="minor"/>
    </font>
    <font>
      <u/>
      <sz val="12"/>
      <color theme="10"/>
      <name val="Helvetica"/>
      <family val="2"/>
    </font>
    <font>
      <u/>
      <sz val="12"/>
      <color theme="11"/>
      <name val="Helvetica"/>
      <family val="2"/>
    </font>
    <font>
      <b/>
      <sz val="12"/>
      <color theme="1"/>
      <name val="Helvetica"/>
      <family val="2"/>
    </font>
    <font>
      <b/>
      <i/>
      <sz val="12"/>
      <color theme="1"/>
      <name val="Helvetica"/>
    </font>
    <font>
      <b/>
      <i/>
      <vertAlign val="superscript"/>
      <sz val="12"/>
      <color theme="1"/>
      <name val="Helvetica"/>
    </font>
    <font>
      <i/>
      <sz val="12"/>
      <color theme="1"/>
      <name val="Helvetica"/>
    </font>
    <font>
      <sz val="12"/>
      <color rgb="FFFF0000"/>
      <name val="Helvetica"/>
      <family val="2"/>
    </font>
    <font>
      <b/>
      <sz val="14"/>
      <color theme="1"/>
      <name val="Helvetica"/>
      <family val="2"/>
    </font>
    <font>
      <b/>
      <i/>
      <sz val="14"/>
      <color theme="1"/>
      <name val="Helvetica"/>
    </font>
    <font>
      <b/>
      <i/>
      <vertAlign val="superscript"/>
      <sz val="14"/>
      <color theme="1"/>
      <name val="Helvetica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9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Fill="1"/>
    <xf numFmtId="1" fontId="0" fillId="0" borderId="0" xfId="0" applyNumberFormat="1" applyFill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2" fontId="0" fillId="0" borderId="0" xfId="0" applyNumberFormat="1" applyFill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5" fontId="0" fillId="0" borderId="0" xfId="0" applyNumberFormat="1" applyFill="1" applyAlignment="1">
      <alignment horizont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6" fontId="0" fillId="0" borderId="2" xfId="0" applyNumberFormat="1" applyFill="1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8" fillId="0" borderId="0" xfId="0" applyFont="1" applyBorder="1"/>
    <xf numFmtId="0" fontId="8" fillId="0" borderId="0" xfId="0" applyFont="1"/>
    <xf numFmtId="0" fontId="8" fillId="0" borderId="1" xfId="0" applyFont="1" applyBorder="1"/>
    <xf numFmtId="166" fontId="0" fillId="0" borderId="0" xfId="0" applyNumberFormat="1" applyAlignment="1">
      <alignment horizontal="center"/>
    </xf>
    <xf numFmtId="165" fontId="9" fillId="0" borderId="0" xfId="0" applyNumberFormat="1" applyFont="1" applyAlignment="1">
      <alignment horizontal="center"/>
    </xf>
    <xf numFmtId="167" fontId="9" fillId="0" borderId="0" xfId="0" applyNumberFormat="1" applyFont="1" applyAlignment="1">
      <alignment horizontal="center"/>
    </xf>
    <xf numFmtId="0" fontId="10" fillId="0" borderId="0" xfId="0" applyFont="1"/>
    <xf numFmtId="1" fontId="0" fillId="0" borderId="0" xfId="0" applyNumberFormat="1" applyAlignment="1">
      <alignment horizontal="right"/>
    </xf>
  </cellXfs>
  <cellStyles count="9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9"/>
  <sheetViews>
    <sheetView tabSelected="1" workbookViewId="0">
      <selection activeCell="C5" sqref="C5"/>
    </sheetView>
  </sheetViews>
  <sheetFormatPr baseColWidth="10" defaultRowHeight="16" x14ac:dyDescent="0.2"/>
  <cols>
    <col min="1" max="1" width="13" customWidth="1"/>
    <col min="2" max="2" width="8.140625" style="2" bestFit="1" customWidth="1"/>
    <col min="3" max="3" width="17.85546875" style="2" bestFit="1" customWidth="1"/>
    <col min="4" max="4" width="18.7109375" style="2" bestFit="1" customWidth="1"/>
    <col min="5" max="5" width="12.140625" style="2" customWidth="1"/>
    <col min="6" max="6" width="15.28515625" style="2" bestFit="1" customWidth="1"/>
    <col min="7" max="7" width="26.5703125" style="2" bestFit="1" customWidth="1"/>
    <col min="8" max="8" width="21.85546875" style="2" bestFit="1" customWidth="1"/>
    <col min="9" max="9" width="14.5703125" style="2" bestFit="1" customWidth="1"/>
    <col min="10" max="10" width="25.140625" style="2" bestFit="1" customWidth="1"/>
    <col min="11" max="11" width="19.42578125" style="2" bestFit="1" customWidth="1"/>
    <col min="12" max="12" width="17.28515625" style="2" bestFit="1" customWidth="1"/>
    <col min="13" max="13" width="20.85546875" style="2" bestFit="1" customWidth="1"/>
    <col min="14" max="14" width="20.140625" style="2" bestFit="1" customWidth="1"/>
    <col min="15" max="15" width="19.85546875" style="2" bestFit="1" customWidth="1"/>
    <col min="16" max="16" width="20.140625" style="2" bestFit="1" customWidth="1"/>
    <col min="17" max="17" width="21.28515625" style="2" bestFit="1" customWidth="1"/>
    <col min="18" max="18" width="19.85546875" style="2" bestFit="1" customWidth="1"/>
    <col min="19" max="19" width="13.42578125" style="2" bestFit="1" customWidth="1"/>
    <col min="20" max="20" width="15.85546875" style="2" bestFit="1" customWidth="1"/>
    <col min="21" max="21" width="16" style="2" bestFit="1" customWidth="1"/>
    <col min="22" max="22" width="16.28515625" style="2" bestFit="1" customWidth="1"/>
    <col min="23" max="23" width="21.42578125" style="2" bestFit="1" customWidth="1"/>
    <col min="24" max="24" width="18.5703125" style="2" bestFit="1" customWidth="1"/>
    <col min="25" max="25" width="16.7109375" bestFit="1" customWidth="1"/>
  </cols>
  <sheetData>
    <row r="1" spans="1:26" ht="21" x14ac:dyDescent="0.2">
      <c r="A1" s="41" t="s">
        <v>50</v>
      </c>
    </row>
    <row r="2" spans="1:26" x14ac:dyDescent="0.2">
      <c r="A2" s="1" t="s">
        <v>32</v>
      </c>
      <c r="B2" s="3" t="s">
        <v>0</v>
      </c>
      <c r="C2" s="4" t="s">
        <v>11</v>
      </c>
      <c r="D2" s="4" t="s">
        <v>12</v>
      </c>
      <c r="E2" s="4" t="s">
        <v>4</v>
      </c>
      <c r="F2" s="4" t="s">
        <v>17</v>
      </c>
      <c r="G2" s="4" t="s">
        <v>18</v>
      </c>
      <c r="H2" s="4" t="s">
        <v>5</v>
      </c>
      <c r="I2" s="4" t="s">
        <v>6</v>
      </c>
      <c r="J2" s="4" t="s">
        <v>25</v>
      </c>
      <c r="K2" s="4" t="s">
        <v>7</v>
      </c>
      <c r="L2" s="4" t="s">
        <v>19</v>
      </c>
      <c r="M2" s="4" t="s">
        <v>26</v>
      </c>
      <c r="N2" s="4" t="s">
        <v>20</v>
      </c>
      <c r="O2" s="4" t="s">
        <v>13</v>
      </c>
      <c r="P2" s="4" t="s">
        <v>8</v>
      </c>
      <c r="Q2" s="4" t="s">
        <v>21</v>
      </c>
      <c r="R2" s="4" t="s">
        <v>22</v>
      </c>
      <c r="S2" s="4" t="s">
        <v>23</v>
      </c>
      <c r="T2" s="4" t="s">
        <v>14</v>
      </c>
      <c r="U2" s="4" t="s">
        <v>15</v>
      </c>
      <c r="V2" s="4" t="s">
        <v>16</v>
      </c>
      <c r="W2" s="4" t="s">
        <v>24</v>
      </c>
      <c r="X2" s="4" t="s">
        <v>9</v>
      </c>
      <c r="Y2" s="4" t="s">
        <v>10</v>
      </c>
    </row>
    <row r="3" spans="1:26" x14ac:dyDescent="0.2">
      <c r="A3" t="s">
        <v>35</v>
      </c>
      <c r="B3" s="35" t="s">
        <v>1</v>
      </c>
      <c r="C3" s="13">
        <v>9.4285714285714288</v>
      </c>
      <c r="D3" s="13">
        <v>2.2000000000000002</v>
      </c>
      <c r="E3" s="14">
        <v>23.6</v>
      </c>
      <c r="F3" s="18">
        <f>(0.0806+0.0784)/2</f>
        <v>7.9500000000000001E-2</v>
      </c>
      <c r="G3" s="33">
        <f>F3/E3*100</f>
        <v>0.33686440677966101</v>
      </c>
      <c r="H3" s="23">
        <v>1.6</v>
      </c>
      <c r="I3" s="19">
        <v>0.18</v>
      </c>
      <c r="J3" s="19">
        <v>0.18</v>
      </c>
      <c r="K3" s="19">
        <v>0.08</v>
      </c>
      <c r="L3" s="19">
        <v>0.02</v>
      </c>
      <c r="M3" s="19">
        <v>0.04</v>
      </c>
      <c r="N3" s="19">
        <v>0.08</v>
      </c>
      <c r="O3" s="19">
        <v>0.24</v>
      </c>
      <c r="P3" s="19">
        <v>0.26</v>
      </c>
      <c r="Q3" s="19">
        <v>0.18</v>
      </c>
      <c r="R3" s="19">
        <v>0.02</v>
      </c>
      <c r="S3" s="19">
        <v>0.02</v>
      </c>
      <c r="T3" s="19">
        <v>0.2</v>
      </c>
      <c r="U3" s="19">
        <v>0.18</v>
      </c>
      <c r="V3" s="19">
        <v>0.04</v>
      </c>
      <c r="W3" s="19">
        <v>0.04</v>
      </c>
      <c r="X3" s="19">
        <v>0.06</v>
      </c>
      <c r="Y3" s="16">
        <v>88</v>
      </c>
    </row>
    <row r="4" spans="1:26" x14ac:dyDescent="0.2">
      <c r="A4" t="s">
        <v>36</v>
      </c>
      <c r="B4" s="36" t="s">
        <v>1</v>
      </c>
      <c r="C4" s="11">
        <v>24.857142857142858</v>
      </c>
      <c r="D4" s="11">
        <v>5.8</v>
      </c>
      <c r="E4" s="5">
        <v>27.1</v>
      </c>
      <c r="F4" s="6">
        <v>8.5000000000000006E-2</v>
      </c>
      <c r="G4" s="33">
        <f t="shared" ref="G4:G18" si="0">F4/E4*100</f>
        <v>0.31365313653136534</v>
      </c>
      <c r="H4" s="22">
        <v>2.2000000000000002</v>
      </c>
      <c r="I4" s="20">
        <v>0.42</v>
      </c>
      <c r="J4" s="20">
        <v>0.06</v>
      </c>
      <c r="K4" s="20">
        <v>0.16</v>
      </c>
      <c r="L4" s="20">
        <v>0.08</v>
      </c>
      <c r="M4" s="20">
        <v>0.02</v>
      </c>
      <c r="N4" s="20">
        <v>0.26</v>
      </c>
      <c r="O4" s="20">
        <v>0.14000000000000001</v>
      </c>
      <c r="P4" s="20">
        <v>0.22</v>
      </c>
      <c r="Q4" s="20">
        <v>0.28000000000000003</v>
      </c>
      <c r="R4" s="20">
        <v>0.14000000000000001</v>
      </c>
      <c r="S4" s="20">
        <v>0</v>
      </c>
      <c r="T4" s="20">
        <v>0.04</v>
      </c>
      <c r="U4" s="20">
        <v>0</v>
      </c>
      <c r="V4" s="20">
        <v>0</v>
      </c>
      <c r="W4" s="20">
        <v>0.14000000000000001</v>
      </c>
      <c r="X4" s="20">
        <v>0</v>
      </c>
      <c r="Y4" s="8">
        <v>98</v>
      </c>
    </row>
    <row r="5" spans="1:26" x14ac:dyDescent="0.2">
      <c r="A5" t="s">
        <v>37</v>
      </c>
      <c r="B5" s="36" t="s">
        <v>1</v>
      </c>
      <c r="C5" s="11">
        <v>26.714285714285715</v>
      </c>
      <c r="D5" s="11">
        <v>6.2333333333333334</v>
      </c>
      <c r="E5" s="5">
        <v>29.6</v>
      </c>
      <c r="F5" s="6">
        <v>8.0699999999999994E-2</v>
      </c>
      <c r="G5" s="33">
        <f t="shared" si="0"/>
        <v>0.2726351351351351</v>
      </c>
      <c r="H5" s="22">
        <v>3.6</v>
      </c>
      <c r="I5" s="20">
        <v>0.38</v>
      </c>
      <c r="J5" s="20">
        <v>0</v>
      </c>
      <c r="K5" s="20">
        <v>0.38</v>
      </c>
      <c r="L5" s="20">
        <v>0.1</v>
      </c>
      <c r="M5" s="20">
        <v>0</v>
      </c>
      <c r="N5" s="20">
        <v>0.08</v>
      </c>
      <c r="O5" s="20">
        <v>0.02</v>
      </c>
      <c r="P5" s="20">
        <v>0.2</v>
      </c>
      <c r="Q5" s="20">
        <v>0.32</v>
      </c>
      <c r="R5" s="20">
        <v>0.04</v>
      </c>
      <c r="S5" s="20">
        <v>0</v>
      </c>
      <c r="T5" s="20">
        <v>0</v>
      </c>
      <c r="U5" s="20">
        <v>0.06</v>
      </c>
      <c r="V5" s="20">
        <v>0.02</v>
      </c>
      <c r="W5" s="20">
        <v>0.02</v>
      </c>
      <c r="X5" s="20">
        <v>0.04</v>
      </c>
      <c r="Y5" s="8">
        <v>81</v>
      </c>
    </row>
    <row r="6" spans="1:26" x14ac:dyDescent="0.2">
      <c r="A6" t="s">
        <v>38</v>
      </c>
      <c r="B6" s="36" t="s">
        <v>1</v>
      </c>
      <c r="C6" s="11">
        <v>31.571428571428573</v>
      </c>
      <c r="D6" s="11">
        <v>7.3666666666666663</v>
      </c>
      <c r="E6" s="5">
        <v>31.4</v>
      </c>
      <c r="F6" s="6">
        <v>7.3800000000000004E-2</v>
      </c>
      <c r="G6" s="33">
        <f t="shared" si="0"/>
        <v>0.23503184713375797</v>
      </c>
      <c r="H6" s="22">
        <v>4</v>
      </c>
      <c r="I6" s="20">
        <v>0.4</v>
      </c>
      <c r="J6" s="20">
        <v>0</v>
      </c>
      <c r="K6" s="20">
        <v>0.18</v>
      </c>
      <c r="L6" s="20">
        <v>0.02</v>
      </c>
      <c r="M6" s="20">
        <v>0</v>
      </c>
      <c r="N6" s="20">
        <v>0.32</v>
      </c>
      <c r="O6" s="20">
        <v>0.06</v>
      </c>
      <c r="P6" s="20">
        <v>0.3</v>
      </c>
      <c r="Q6" s="20">
        <v>0.52</v>
      </c>
      <c r="R6" s="20">
        <v>0.14000000000000001</v>
      </c>
      <c r="S6" s="20">
        <v>0</v>
      </c>
      <c r="T6" s="20">
        <v>0.1</v>
      </c>
      <c r="U6" s="20">
        <v>0.12</v>
      </c>
      <c r="V6" s="20">
        <v>0.14000000000000001</v>
      </c>
      <c r="W6" s="20">
        <v>0.1</v>
      </c>
      <c r="X6" s="20">
        <v>0.06</v>
      </c>
      <c r="Y6" s="8">
        <v>120</v>
      </c>
    </row>
    <row r="7" spans="1:26" x14ac:dyDescent="0.2">
      <c r="A7" t="s">
        <v>39</v>
      </c>
      <c r="B7" s="36" t="s">
        <v>1</v>
      </c>
      <c r="C7" s="11">
        <v>39.857142857142854</v>
      </c>
      <c r="D7" s="11">
        <v>9.3000000000000007</v>
      </c>
      <c r="E7" s="5">
        <v>43.7</v>
      </c>
      <c r="F7" s="6">
        <f>(0.0754+0.0738)/2</f>
        <v>7.46E-2</v>
      </c>
      <c r="G7" s="33">
        <f t="shared" si="0"/>
        <v>0.17070938215102974</v>
      </c>
      <c r="H7" s="5" t="s">
        <v>3</v>
      </c>
      <c r="I7" s="20">
        <v>0.48</v>
      </c>
      <c r="J7" s="20">
        <v>0.1</v>
      </c>
      <c r="K7" s="20">
        <v>0.14000000000000001</v>
      </c>
      <c r="L7" s="20">
        <v>0.02</v>
      </c>
      <c r="M7" s="20">
        <v>0.02</v>
      </c>
      <c r="N7" s="20">
        <v>0.18</v>
      </c>
      <c r="O7" s="20">
        <v>0.04</v>
      </c>
      <c r="P7" s="20">
        <v>0.2</v>
      </c>
      <c r="Q7" s="20">
        <v>0.3</v>
      </c>
      <c r="R7" s="20">
        <v>0.08</v>
      </c>
      <c r="S7" s="20">
        <v>0</v>
      </c>
      <c r="T7" s="20">
        <v>0.14000000000000001</v>
      </c>
      <c r="U7" s="20">
        <v>0.14000000000000001</v>
      </c>
      <c r="V7" s="20">
        <v>0.26</v>
      </c>
      <c r="W7" s="20">
        <v>0.1</v>
      </c>
      <c r="X7" s="20">
        <v>0</v>
      </c>
      <c r="Y7" s="8">
        <v>110</v>
      </c>
    </row>
    <row r="8" spans="1:26" x14ac:dyDescent="0.2">
      <c r="A8" t="s">
        <v>40</v>
      </c>
      <c r="B8" s="36" t="s">
        <v>1</v>
      </c>
      <c r="C8" s="11">
        <v>39.857142857142854</v>
      </c>
      <c r="D8" s="11">
        <v>9.3000000000000007</v>
      </c>
      <c r="E8" s="5">
        <v>49.4</v>
      </c>
      <c r="F8" s="6">
        <f>(0.0986+0.1013)/2</f>
        <v>9.9949999999999997E-2</v>
      </c>
      <c r="G8" s="33">
        <f t="shared" si="0"/>
        <v>0.20232793522267206</v>
      </c>
      <c r="H8" s="22">
        <v>2.9</v>
      </c>
      <c r="I8" s="20">
        <v>0.54</v>
      </c>
      <c r="J8" s="20">
        <v>0.08</v>
      </c>
      <c r="K8" s="20">
        <v>0.06</v>
      </c>
      <c r="L8" s="20">
        <v>0</v>
      </c>
      <c r="M8" s="20">
        <v>0</v>
      </c>
      <c r="N8" s="20">
        <v>0.04</v>
      </c>
      <c r="O8" s="20">
        <v>0.04</v>
      </c>
      <c r="P8" s="20">
        <v>0.28000000000000003</v>
      </c>
      <c r="Q8" s="20">
        <v>0.04</v>
      </c>
      <c r="R8" s="20">
        <v>0.06</v>
      </c>
      <c r="S8" s="20">
        <v>0.02</v>
      </c>
      <c r="T8" s="20">
        <v>0.04</v>
      </c>
      <c r="U8" s="20">
        <v>0.04</v>
      </c>
      <c r="V8" s="20">
        <v>0.06</v>
      </c>
      <c r="W8" s="20">
        <v>0.02</v>
      </c>
      <c r="X8" s="20">
        <v>0.1</v>
      </c>
      <c r="Y8" s="8">
        <v>66</v>
      </c>
    </row>
    <row r="9" spans="1:26" x14ac:dyDescent="0.2">
      <c r="A9" t="s">
        <v>41</v>
      </c>
      <c r="B9" s="36" t="s">
        <v>1</v>
      </c>
      <c r="C9" s="11">
        <v>36.714285714285715</v>
      </c>
      <c r="D9" s="11">
        <v>8.5666666666666664</v>
      </c>
      <c r="E9" s="5">
        <v>32.700000000000003</v>
      </c>
      <c r="F9" s="6">
        <f>(0.0868+0.0641)/2</f>
        <v>7.5450000000000003E-2</v>
      </c>
      <c r="G9" s="33">
        <f t="shared" si="0"/>
        <v>0.23073394495412841</v>
      </c>
      <c r="H9" s="22">
        <v>0.37</v>
      </c>
      <c r="I9" s="20">
        <v>0.04</v>
      </c>
      <c r="J9" s="20">
        <v>0.04</v>
      </c>
      <c r="K9" s="20">
        <v>0.26</v>
      </c>
      <c r="L9" s="20">
        <v>0</v>
      </c>
      <c r="M9" s="20">
        <v>0</v>
      </c>
      <c r="N9" s="20">
        <v>0.2</v>
      </c>
      <c r="O9" s="20">
        <v>0.04</v>
      </c>
      <c r="P9" s="20">
        <v>0.18</v>
      </c>
      <c r="Q9" s="20">
        <v>0.3</v>
      </c>
      <c r="R9" s="20">
        <v>0.1</v>
      </c>
      <c r="S9" s="20">
        <v>0.02</v>
      </c>
      <c r="T9" s="20">
        <v>0.06</v>
      </c>
      <c r="U9" s="20">
        <v>0.08</v>
      </c>
      <c r="V9" s="20">
        <v>0.08</v>
      </c>
      <c r="W9" s="20">
        <v>0.04</v>
      </c>
      <c r="X9" s="20">
        <v>0.14000000000000001</v>
      </c>
      <c r="Y9" s="8">
        <v>72</v>
      </c>
    </row>
    <row r="10" spans="1:26" x14ac:dyDescent="0.2">
      <c r="A10" t="s">
        <v>42</v>
      </c>
      <c r="B10" s="36" t="s">
        <v>1</v>
      </c>
      <c r="C10" s="11">
        <v>41.142857142857146</v>
      </c>
      <c r="D10" s="11">
        <v>9.6</v>
      </c>
      <c r="E10" s="5">
        <v>37.4</v>
      </c>
      <c r="F10" s="6">
        <f>(0.0858+0.0878)/2</f>
        <v>8.6800000000000002E-2</v>
      </c>
      <c r="G10" s="33">
        <f t="shared" si="0"/>
        <v>0.2320855614973262</v>
      </c>
      <c r="H10" s="22">
        <v>1.8</v>
      </c>
      <c r="I10" s="20">
        <v>0.22</v>
      </c>
      <c r="J10" s="20">
        <v>0.08</v>
      </c>
      <c r="K10" s="20">
        <v>0.12</v>
      </c>
      <c r="L10" s="20">
        <v>0</v>
      </c>
      <c r="M10" s="20">
        <v>0.02</v>
      </c>
      <c r="N10" s="20">
        <v>0.04</v>
      </c>
      <c r="O10" s="20">
        <v>0.06</v>
      </c>
      <c r="P10" s="20">
        <v>0.12</v>
      </c>
      <c r="Q10" s="20">
        <v>0.06</v>
      </c>
      <c r="R10" s="20">
        <v>0.06</v>
      </c>
      <c r="S10" s="20">
        <v>0</v>
      </c>
      <c r="T10" s="20">
        <v>0.06</v>
      </c>
      <c r="U10" s="20">
        <v>0.02</v>
      </c>
      <c r="V10" s="20">
        <v>0.1</v>
      </c>
      <c r="W10" s="20">
        <v>0.06</v>
      </c>
      <c r="X10" s="20">
        <v>0.26</v>
      </c>
      <c r="Y10" s="8">
        <v>51</v>
      </c>
    </row>
    <row r="11" spans="1:26" x14ac:dyDescent="0.2">
      <c r="A11" t="s">
        <v>33</v>
      </c>
      <c r="B11" s="36" t="s">
        <v>2</v>
      </c>
      <c r="C11" s="11">
        <v>10.857142857142858</v>
      </c>
      <c r="D11" s="11">
        <v>2.5333333333333332</v>
      </c>
      <c r="E11" s="5">
        <v>25.1</v>
      </c>
      <c r="F11" s="6">
        <f>(0.0694+0.0699)/2</f>
        <v>6.9650000000000004E-2</v>
      </c>
      <c r="G11" s="33">
        <f t="shared" si="0"/>
        <v>0.27749003984063747</v>
      </c>
      <c r="H11" s="22">
        <v>3.6</v>
      </c>
      <c r="I11" s="20">
        <v>0</v>
      </c>
      <c r="J11" s="20">
        <v>0.06</v>
      </c>
      <c r="K11" s="20">
        <v>0.02</v>
      </c>
      <c r="L11" s="20">
        <v>0</v>
      </c>
      <c r="M11" s="20">
        <v>0.04</v>
      </c>
      <c r="N11" s="20">
        <v>0.04</v>
      </c>
      <c r="O11" s="20">
        <v>0.22</v>
      </c>
      <c r="P11" s="20">
        <v>0.02</v>
      </c>
      <c r="Q11" s="20">
        <v>0.04</v>
      </c>
      <c r="R11" s="20">
        <v>0</v>
      </c>
      <c r="S11" s="20">
        <v>0</v>
      </c>
      <c r="T11" s="20">
        <v>0.06</v>
      </c>
      <c r="U11" s="20">
        <v>0.44</v>
      </c>
      <c r="V11" s="20">
        <v>0</v>
      </c>
      <c r="W11" s="20">
        <v>0</v>
      </c>
      <c r="X11" s="20">
        <v>0.3</v>
      </c>
      <c r="Y11" s="8">
        <v>47</v>
      </c>
    </row>
    <row r="12" spans="1:26" x14ac:dyDescent="0.2">
      <c r="A12" t="s">
        <v>43</v>
      </c>
      <c r="B12" s="36" t="s">
        <v>2</v>
      </c>
      <c r="C12" s="11">
        <v>21.285714285714285</v>
      </c>
      <c r="D12" s="11">
        <v>4.9666666666666668</v>
      </c>
      <c r="E12" s="5">
        <v>31.2</v>
      </c>
      <c r="F12" s="6">
        <v>9.1300000000000006E-2</v>
      </c>
      <c r="G12" s="33">
        <f t="shared" si="0"/>
        <v>0.29262820512820514</v>
      </c>
      <c r="H12" s="22">
        <v>6.4</v>
      </c>
      <c r="I12" s="20">
        <v>0.04</v>
      </c>
      <c r="J12" s="20">
        <v>0.02</v>
      </c>
      <c r="K12" s="20">
        <v>0.04</v>
      </c>
      <c r="L12" s="20">
        <v>0.04</v>
      </c>
      <c r="M12" s="20">
        <v>0</v>
      </c>
      <c r="N12" s="20">
        <v>0.06</v>
      </c>
      <c r="O12" s="20">
        <v>0.18</v>
      </c>
      <c r="P12" s="20">
        <v>0.1</v>
      </c>
      <c r="Q12" s="20">
        <v>0.02</v>
      </c>
      <c r="R12" s="20">
        <v>0.12</v>
      </c>
      <c r="S12" s="20">
        <v>0.02</v>
      </c>
      <c r="T12" s="20">
        <v>0.04</v>
      </c>
      <c r="U12" s="20">
        <v>0.08</v>
      </c>
      <c r="V12" s="20">
        <v>0.02</v>
      </c>
      <c r="W12" s="20">
        <v>0</v>
      </c>
      <c r="X12" s="20">
        <v>0.44</v>
      </c>
      <c r="Y12" s="8">
        <v>39</v>
      </c>
    </row>
    <row r="13" spans="1:26" x14ac:dyDescent="0.2">
      <c r="A13" t="s">
        <v>44</v>
      </c>
      <c r="B13" s="36" t="s">
        <v>2</v>
      </c>
      <c r="C13" s="11">
        <v>24.857142857142858</v>
      </c>
      <c r="D13" s="11">
        <v>5.8</v>
      </c>
      <c r="E13" s="5">
        <v>33.200000000000003</v>
      </c>
      <c r="F13" s="6">
        <v>0.1051</v>
      </c>
      <c r="G13" s="33">
        <f t="shared" si="0"/>
        <v>0.31656626506024094</v>
      </c>
      <c r="H13" s="22">
        <v>7.6</v>
      </c>
      <c r="I13" s="20">
        <v>0.04</v>
      </c>
      <c r="J13" s="20">
        <v>0.1</v>
      </c>
      <c r="K13" s="20">
        <v>0.06</v>
      </c>
      <c r="L13" s="20">
        <v>0.12</v>
      </c>
      <c r="M13" s="20">
        <v>0</v>
      </c>
      <c r="N13" s="20">
        <v>0.06</v>
      </c>
      <c r="O13" s="20">
        <v>0.12</v>
      </c>
      <c r="P13" s="20">
        <v>0.06</v>
      </c>
      <c r="Q13" s="20">
        <v>0.06</v>
      </c>
      <c r="R13" s="20">
        <v>0</v>
      </c>
      <c r="S13" s="20">
        <v>0.04</v>
      </c>
      <c r="T13" s="20">
        <v>0.02</v>
      </c>
      <c r="U13" s="20">
        <v>0.02</v>
      </c>
      <c r="V13" s="20">
        <v>0</v>
      </c>
      <c r="W13" s="20">
        <v>0.02</v>
      </c>
      <c r="X13" s="20">
        <v>0.48</v>
      </c>
      <c r="Y13" s="8">
        <v>36</v>
      </c>
    </row>
    <row r="14" spans="1:26" x14ac:dyDescent="0.2">
      <c r="A14" t="s">
        <v>45</v>
      </c>
      <c r="B14" s="36" t="s">
        <v>2</v>
      </c>
      <c r="C14" s="11">
        <v>31.571428571428573</v>
      </c>
      <c r="D14" s="11">
        <v>7.3666666666666663</v>
      </c>
      <c r="E14" s="5">
        <v>34.5</v>
      </c>
      <c r="F14" s="6">
        <v>0.10349999999999999</v>
      </c>
      <c r="G14" s="33">
        <f t="shared" si="0"/>
        <v>0.3</v>
      </c>
      <c r="H14" s="22">
        <v>9.1999999999999993</v>
      </c>
      <c r="I14" s="20">
        <v>0</v>
      </c>
      <c r="J14" s="20">
        <v>0.12</v>
      </c>
      <c r="K14" s="20">
        <v>0</v>
      </c>
      <c r="L14" s="20">
        <v>0.04</v>
      </c>
      <c r="M14" s="20">
        <v>0</v>
      </c>
      <c r="N14" s="20">
        <v>0.08</v>
      </c>
      <c r="O14" s="20">
        <v>0.08</v>
      </c>
      <c r="P14" s="20">
        <v>0.1</v>
      </c>
      <c r="Q14" s="20">
        <v>0.02</v>
      </c>
      <c r="R14" s="20">
        <v>0.06</v>
      </c>
      <c r="S14" s="20">
        <v>0.04</v>
      </c>
      <c r="T14" s="20">
        <v>0.04</v>
      </c>
      <c r="U14" s="20">
        <v>0</v>
      </c>
      <c r="V14" s="20">
        <v>0</v>
      </c>
      <c r="W14" s="20">
        <v>0</v>
      </c>
      <c r="X14" s="20">
        <v>0.56000000000000005</v>
      </c>
      <c r="Y14" s="8">
        <v>29</v>
      </c>
    </row>
    <row r="15" spans="1:26" x14ac:dyDescent="0.2">
      <c r="A15" t="s">
        <v>34</v>
      </c>
      <c r="B15" s="36" t="s">
        <v>2</v>
      </c>
      <c r="C15" s="11">
        <v>14.857142857142858</v>
      </c>
      <c r="D15" s="11">
        <v>3.4666666666666668</v>
      </c>
      <c r="E15" s="5">
        <v>29.5</v>
      </c>
      <c r="F15" s="6">
        <f>(0.1003+0.1043)/2</f>
        <v>0.1023</v>
      </c>
      <c r="G15" s="33">
        <f t="shared" si="0"/>
        <v>0.34677966101694918</v>
      </c>
      <c r="H15" s="22">
        <v>4.8</v>
      </c>
      <c r="I15" s="20">
        <v>0</v>
      </c>
      <c r="J15" s="20">
        <v>0.02</v>
      </c>
      <c r="K15" s="20">
        <v>0.02</v>
      </c>
      <c r="L15" s="20">
        <v>0</v>
      </c>
      <c r="M15" s="20">
        <v>0.02</v>
      </c>
      <c r="N15" s="20">
        <v>0.06</v>
      </c>
      <c r="O15" s="20">
        <v>0.18</v>
      </c>
      <c r="P15" s="20">
        <v>0</v>
      </c>
      <c r="Q15" s="20">
        <v>0.04</v>
      </c>
      <c r="R15" s="20">
        <v>0.04</v>
      </c>
      <c r="S15" s="20">
        <v>0</v>
      </c>
      <c r="T15" s="20">
        <v>0.02</v>
      </c>
      <c r="U15" s="20">
        <v>0.54</v>
      </c>
      <c r="V15" s="20">
        <v>0</v>
      </c>
      <c r="W15" s="20">
        <v>0.02</v>
      </c>
      <c r="X15" s="20">
        <v>0.32</v>
      </c>
      <c r="Y15" s="8">
        <v>48</v>
      </c>
    </row>
    <row r="16" spans="1:26" x14ac:dyDescent="0.2">
      <c r="A16" t="s">
        <v>46</v>
      </c>
      <c r="B16" s="36" t="s">
        <v>2</v>
      </c>
      <c r="C16" s="11">
        <v>38.285714285714285</v>
      </c>
      <c r="D16" s="11">
        <v>8.9333333333333336</v>
      </c>
      <c r="E16" s="5">
        <v>54.6</v>
      </c>
      <c r="F16" s="6">
        <f>(0.1113+0.1099)/2</f>
        <v>0.1106</v>
      </c>
      <c r="G16" s="33">
        <f t="shared" si="0"/>
        <v>0.20256410256410257</v>
      </c>
      <c r="H16" s="22">
        <v>4.4000000000000004</v>
      </c>
      <c r="I16" s="20">
        <v>0</v>
      </c>
      <c r="J16" s="20">
        <v>0</v>
      </c>
      <c r="K16" s="20">
        <v>0.02</v>
      </c>
      <c r="L16" s="20">
        <v>0.08</v>
      </c>
      <c r="M16" s="20">
        <v>0.04</v>
      </c>
      <c r="N16" s="20">
        <v>0.02</v>
      </c>
      <c r="O16" s="20">
        <v>0.26</v>
      </c>
      <c r="P16" s="20">
        <v>0.06</v>
      </c>
      <c r="Q16" s="20">
        <v>0.02</v>
      </c>
      <c r="R16" s="20">
        <v>0.02</v>
      </c>
      <c r="S16" s="20">
        <v>0</v>
      </c>
      <c r="T16" s="20">
        <v>0</v>
      </c>
      <c r="U16" s="20">
        <v>0.38</v>
      </c>
      <c r="V16" s="20">
        <v>0</v>
      </c>
      <c r="W16" s="20">
        <v>0</v>
      </c>
      <c r="X16" s="20">
        <v>0.44</v>
      </c>
      <c r="Y16" s="8">
        <v>45</v>
      </c>
      <c r="Z16" s="7"/>
    </row>
    <row r="17" spans="1:25" x14ac:dyDescent="0.2">
      <c r="A17" t="s">
        <v>47</v>
      </c>
      <c r="B17" s="36" t="s">
        <v>2</v>
      </c>
      <c r="C17" s="11">
        <v>39.857142857142854</v>
      </c>
      <c r="D17" s="11">
        <v>9.3000000000000007</v>
      </c>
      <c r="E17" s="5">
        <v>51.1</v>
      </c>
      <c r="F17" s="6">
        <f>(0.1265+0.1388)/2</f>
        <v>0.13264999999999999</v>
      </c>
      <c r="G17" s="33">
        <f t="shared" si="0"/>
        <v>0.25958904109589037</v>
      </c>
      <c r="H17" s="22">
        <v>7.6</v>
      </c>
      <c r="I17" s="20">
        <v>0.04</v>
      </c>
      <c r="J17" s="20">
        <v>0.16</v>
      </c>
      <c r="K17" s="20">
        <v>0.06</v>
      </c>
      <c r="L17" s="20">
        <v>0</v>
      </c>
      <c r="M17" s="20">
        <v>0.02</v>
      </c>
      <c r="N17" s="20">
        <v>0.12</v>
      </c>
      <c r="O17" s="20">
        <v>0.24</v>
      </c>
      <c r="P17" s="20">
        <v>0.1</v>
      </c>
      <c r="Q17" s="20">
        <v>0.06</v>
      </c>
      <c r="R17" s="20">
        <v>0.04</v>
      </c>
      <c r="S17" s="20">
        <v>0</v>
      </c>
      <c r="T17" s="20">
        <v>0.02</v>
      </c>
      <c r="U17" s="20">
        <v>0.46</v>
      </c>
      <c r="V17" s="20">
        <v>0.02</v>
      </c>
      <c r="W17" s="20">
        <v>0.02</v>
      </c>
      <c r="X17" s="20">
        <v>0.2</v>
      </c>
      <c r="Y17" s="8">
        <v>68</v>
      </c>
    </row>
    <row r="18" spans="1:25" x14ac:dyDescent="0.2">
      <c r="A18" t="s">
        <v>48</v>
      </c>
      <c r="B18" s="36" t="s">
        <v>2</v>
      </c>
      <c r="C18" s="11">
        <v>28.571428571428573</v>
      </c>
      <c r="D18" s="11">
        <v>6.666666666666667</v>
      </c>
      <c r="E18" s="5">
        <v>38.5</v>
      </c>
      <c r="F18" s="6">
        <v>0.1358</v>
      </c>
      <c r="G18" s="33">
        <f t="shared" si="0"/>
        <v>0.35272727272727272</v>
      </c>
      <c r="H18" s="22">
        <v>7.2</v>
      </c>
      <c r="I18" s="20">
        <v>0.14000000000000001</v>
      </c>
      <c r="J18" s="20">
        <v>0</v>
      </c>
      <c r="K18" s="20">
        <v>0</v>
      </c>
      <c r="L18" s="20">
        <v>0</v>
      </c>
      <c r="M18" s="20">
        <v>0</v>
      </c>
      <c r="N18" s="20">
        <v>0.02</v>
      </c>
      <c r="O18" s="20">
        <v>0.1</v>
      </c>
      <c r="P18" s="20">
        <v>0.04</v>
      </c>
      <c r="Q18" s="20">
        <v>0</v>
      </c>
      <c r="R18" s="20">
        <v>0</v>
      </c>
      <c r="S18" s="20">
        <v>0.02</v>
      </c>
      <c r="T18" s="20">
        <v>0.08</v>
      </c>
      <c r="U18" s="20">
        <v>0.18</v>
      </c>
      <c r="V18" s="20">
        <v>0.04</v>
      </c>
      <c r="W18" s="20">
        <v>0.02</v>
      </c>
      <c r="X18" s="20">
        <v>0.52</v>
      </c>
      <c r="Y18" s="8">
        <v>32</v>
      </c>
    </row>
    <row r="19" spans="1:25" ht="17" thickBot="1" x14ac:dyDescent="0.25">
      <c r="A19" s="9" t="s">
        <v>49</v>
      </c>
      <c r="B19" s="37" t="s">
        <v>2</v>
      </c>
      <c r="C19" s="12">
        <v>31.285714285714285</v>
      </c>
      <c r="D19" s="12">
        <v>7.3</v>
      </c>
      <c r="E19" s="10">
        <v>36.200000000000003</v>
      </c>
      <c r="F19" s="15">
        <v>0.1168</v>
      </c>
      <c r="G19" s="34">
        <f>F19/E19*100</f>
        <v>0.32265193370165746</v>
      </c>
      <c r="H19" s="24">
        <v>4.4000000000000004</v>
      </c>
      <c r="I19" s="21">
        <v>0.06</v>
      </c>
      <c r="J19" s="21">
        <v>0.02</v>
      </c>
      <c r="K19" s="21">
        <v>0.02</v>
      </c>
      <c r="L19" s="21">
        <v>0.04</v>
      </c>
      <c r="M19" s="21">
        <v>0.08</v>
      </c>
      <c r="N19" s="21">
        <v>0.02</v>
      </c>
      <c r="O19" s="21">
        <v>0.06</v>
      </c>
      <c r="P19" s="21">
        <v>0.06</v>
      </c>
      <c r="Q19" s="21">
        <v>0.04</v>
      </c>
      <c r="R19" s="21">
        <v>0.02</v>
      </c>
      <c r="S19" s="21">
        <v>0</v>
      </c>
      <c r="T19" s="21">
        <v>0.08</v>
      </c>
      <c r="U19" s="21">
        <v>0.56000000000000005</v>
      </c>
      <c r="V19" s="21">
        <v>0.02</v>
      </c>
      <c r="W19" s="21">
        <v>0</v>
      </c>
      <c r="X19" s="21">
        <v>0.24</v>
      </c>
      <c r="Y19" s="17">
        <v>54</v>
      </c>
    </row>
    <row r="20" spans="1:25" ht="17" thickBot="1" x14ac:dyDescent="0.25">
      <c r="B20"/>
      <c r="D20" s="29"/>
      <c r="E20" s="30"/>
      <c r="F20" s="31"/>
      <c r="G20" s="31"/>
      <c r="H20" s="30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8"/>
    </row>
    <row r="21" spans="1:25" x14ac:dyDescent="0.2">
      <c r="B21"/>
      <c r="D21" s="26" t="s">
        <v>29</v>
      </c>
      <c r="E21" s="6">
        <v>0.52869999999999995</v>
      </c>
      <c r="F21" s="6">
        <v>1.078E-2</v>
      </c>
      <c r="G21" s="6">
        <v>7.5079999999999994E-2</v>
      </c>
      <c r="H21" s="6">
        <v>1.8E-3</v>
      </c>
      <c r="I21" s="6">
        <v>2.0799999999999998E-3</v>
      </c>
      <c r="J21" s="6">
        <v>0.72785999999999995</v>
      </c>
      <c r="K21" s="6">
        <v>8.9999999999999998E-4</v>
      </c>
      <c r="L21" s="6">
        <v>0.84930000000000005</v>
      </c>
      <c r="M21" s="6">
        <v>0.59611999999999998</v>
      </c>
      <c r="N21" s="6">
        <v>3.8460000000000001E-2</v>
      </c>
      <c r="O21" s="6">
        <v>2.7099999999999999E-2</v>
      </c>
      <c r="P21" s="6">
        <v>6.2E-4</v>
      </c>
      <c r="Q21" s="6">
        <v>2.8800000000000002E-3</v>
      </c>
      <c r="R21" s="6">
        <v>0.03</v>
      </c>
      <c r="S21" s="6">
        <v>0.63122</v>
      </c>
      <c r="T21" s="6">
        <v>0.17702000000000001</v>
      </c>
      <c r="U21" s="6">
        <v>9.2960000000000001E-2</v>
      </c>
      <c r="V21" s="6">
        <v>1.242E-2</v>
      </c>
      <c r="W21" s="6">
        <v>2.4399999999999999E-3</v>
      </c>
      <c r="X21" s="6">
        <v>1.2800000000000001E-3</v>
      </c>
      <c r="Y21" s="25"/>
    </row>
    <row r="22" spans="1:25" ht="19" x14ac:dyDescent="0.2">
      <c r="B22"/>
      <c r="D22" s="26" t="s">
        <v>27</v>
      </c>
      <c r="E22" s="22">
        <v>34.362500000000004</v>
      </c>
      <c r="F22" s="38">
        <v>8.1974999999999992E-2</v>
      </c>
      <c r="G22" s="22">
        <v>0.24925516867563449</v>
      </c>
      <c r="H22" s="22">
        <v>2.3528571428571428</v>
      </c>
      <c r="I22" s="38">
        <v>0.33250000000000002</v>
      </c>
      <c r="J22" s="38">
        <v>6.7499999999999991E-2</v>
      </c>
      <c r="K22" s="38">
        <v>0.17249999999999999</v>
      </c>
      <c r="L22" s="38">
        <v>0.03</v>
      </c>
      <c r="M22" s="38">
        <v>1.2500000000000001E-2</v>
      </c>
      <c r="N22" s="38">
        <v>0.15</v>
      </c>
      <c r="O22" s="38">
        <v>8.0000000000000016E-2</v>
      </c>
      <c r="P22" s="38">
        <v>0.21999999999999997</v>
      </c>
      <c r="Q22" s="38">
        <v>0.25</v>
      </c>
      <c r="R22" s="38">
        <v>8.0000000000000016E-2</v>
      </c>
      <c r="S22" s="38">
        <v>7.4999999999999997E-3</v>
      </c>
      <c r="T22" s="38">
        <v>8.0000000000000016E-2</v>
      </c>
      <c r="U22" s="38">
        <v>0.08</v>
      </c>
      <c r="V22" s="38">
        <v>8.7499999999999994E-2</v>
      </c>
      <c r="W22" s="38">
        <v>6.5000000000000002E-2</v>
      </c>
      <c r="X22" s="38">
        <v>8.2500000000000004E-2</v>
      </c>
      <c r="Y22" s="20"/>
    </row>
    <row r="23" spans="1:25" ht="17" thickBot="1" x14ac:dyDescent="0.25">
      <c r="B23"/>
      <c r="D23" s="27" t="s">
        <v>28</v>
      </c>
      <c r="E23" s="24">
        <v>37.099999999999994</v>
      </c>
      <c r="F23" s="34">
        <v>0.10752222222222224</v>
      </c>
      <c r="G23" s="24">
        <v>0.2967773912372173</v>
      </c>
      <c r="H23" s="24">
        <v>6.1333333333333337</v>
      </c>
      <c r="I23" s="34">
        <v>3.5555555555555556E-2</v>
      </c>
      <c r="J23" s="34">
        <v>5.5555555555555552E-2</v>
      </c>
      <c r="K23" s="34">
        <v>2.6666666666666661E-2</v>
      </c>
      <c r="L23" s="34">
        <v>3.5555555555555556E-2</v>
      </c>
      <c r="M23" s="34">
        <v>2.2222222222222223E-2</v>
      </c>
      <c r="N23" s="34">
        <v>5.3333333333333337E-2</v>
      </c>
      <c r="O23" s="34">
        <v>0.16000000000000003</v>
      </c>
      <c r="P23" s="34">
        <v>6.0000000000000005E-2</v>
      </c>
      <c r="Q23" s="34">
        <v>3.3333333333333333E-2</v>
      </c>
      <c r="R23" s="34">
        <v>3.3333333333333333E-2</v>
      </c>
      <c r="S23" s="34">
        <v>1.3333333333333334E-2</v>
      </c>
      <c r="T23" s="34">
        <v>0.04</v>
      </c>
      <c r="U23" s="34">
        <v>0.29555555555555557</v>
      </c>
      <c r="V23" s="34">
        <v>1.1111111111111112E-2</v>
      </c>
      <c r="W23" s="34">
        <v>8.8888888888888889E-3</v>
      </c>
      <c r="X23" s="34">
        <v>0.3888888888888889</v>
      </c>
      <c r="Y23" s="22"/>
    </row>
    <row r="24" spans="1:25" ht="19" x14ac:dyDescent="0.2">
      <c r="B24"/>
      <c r="D24" s="26" t="s">
        <v>30</v>
      </c>
      <c r="E24" s="38">
        <v>3.0628498342463351</v>
      </c>
      <c r="F24" s="38">
        <v>3.0679215858856065E-3</v>
      </c>
      <c r="G24" s="38">
        <v>1.9630897444900777E-2</v>
      </c>
      <c r="H24" s="38">
        <f>STDEV(H3:H10)/(SQRT(COUNT(H3:H10)))</f>
        <v>0.47296790531259358</v>
      </c>
      <c r="I24" s="38">
        <v>5.9873378295962468E-2</v>
      </c>
      <c r="J24" s="38">
        <v>2.0680390988290612E-2</v>
      </c>
      <c r="K24" s="38">
        <v>3.6827299656640597E-2</v>
      </c>
      <c r="L24" s="38">
        <v>1.3627702877384941E-2</v>
      </c>
      <c r="M24" s="38">
        <v>5.2610428080915126E-3</v>
      </c>
      <c r="N24" s="38">
        <v>3.7416573867739417E-2</v>
      </c>
      <c r="O24" s="38">
        <v>2.6186146828319084E-2</v>
      </c>
      <c r="P24" s="38">
        <v>2.0701966780270684E-2</v>
      </c>
      <c r="Q24" s="38">
        <v>5.4902511001644679E-2</v>
      </c>
      <c r="R24" s="38">
        <v>1.5583874449479583E-2</v>
      </c>
      <c r="S24" s="38">
        <v>3.6596252735569997E-3</v>
      </c>
      <c r="T24" s="38">
        <v>2.2677868380553634E-2</v>
      </c>
      <c r="U24" s="38">
        <v>2.2038926600773591E-2</v>
      </c>
      <c r="V24" s="38">
        <v>2.926174977679907E-2</v>
      </c>
      <c r="W24" s="38">
        <v>1.5468862734076936E-2</v>
      </c>
      <c r="X24" s="38">
        <v>3.0340331479496302E-2</v>
      </c>
      <c r="Y24" s="2"/>
    </row>
    <row r="25" spans="1:25" x14ac:dyDescent="0.2">
      <c r="B25"/>
      <c r="D25" s="26" t="s">
        <v>31</v>
      </c>
      <c r="E25" s="38">
        <v>3.256531897586763</v>
      </c>
      <c r="F25" s="38">
        <v>6.7426611911226295E-3</v>
      </c>
      <c r="G25" s="38">
        <v>1.5523471351715376E-2</v>
      </c>
      <c r="H25" s="38">
        <v>0.63595946761129718</v>
      </c>
      <c r="I25" s="38">
        <v>1.5194215923530383E-2</v>
      </c>
      <c r="J25" s="38">
        <v>1.9372884193514104E-2</v>
      </c>
      <c r="K25" s="38">
        <v>7.4535599249993005E-3</v>
      </c>
      <c r="L25" s="38">
        <v>1.4054567378526131E-2</v>
      </c>
      <c r="M25" s="38">
        <v>9.0948364131916096E-3</v>
      </c>
      <c r="N25" s="38">
        <v>1.1055415967851326E-2</v>
      </c>
      <c r="O25" s="38">
        <v>2.4267032964268378E-2</v>
      </c>
      <c r="P25" s="38">
        <v>1.201850425154663E-2</v>
      </c>
      <c r="Q25" s="38">
        <v>6.6666666666666671E-3</v>
      </c>
      <c r="R25" s="38">
        <v>1.2909944487358056E-2</v>
      </c>
      <c r="S25" s="38">
        <v>5.773502691896258E-3</v>
      </c>
      <c r="T25" s="38">
        <v>9.4280904158206332E-3</v>
      </c>
      <c r="U25" s="38">
        <v>7.5260863208338205E-2</v>
      </c>
      <c r="V25" s="38">
        <v>4.843221048378526E-3</v>
      </c>
      <c r="W25" s="38">
        <v>3.5136418446315328E-3</v>
      </c>
      <c r="X25" s="38">
        <v>4.2571653468151179E-2</v>
      </c>
      <c r="Y25" s="2"/>
    </row>
    <row r="26" spans="1:25" x14ac:dyDescent="0.2">
      <c r="B26"/>
      <c r="Y26" s="2"/>
    </row>
    <row r="27" spans="1:25" x14ac:dyDescent="0.2">
      <c r="B27"/>
      <c r="Y27" s="2"/>
    </row>
    <row r="28" spans="1:25" x14ac:dyDescent="0.2">
      <c r="B28"/>
      <c r="Y28" s="2"/>
    </row>
    <row r="29" spans="1:25" x14ac:dyDescent="0.2">
      <c r="B29"/>
      <c r="E29" s="6"/>
      <c r="F29" s="39"/>
      <c r="G29" s="6"/>
      <c r="H29" s="39"/>
      <c r="I29" s="39"/>
      <c r="J29" s="6"/>
      <c r="K29" s="39"/>
      <c r="L29" s="6"/>
      <c r="M29" s="6"/>
      <c r="N29" s="39"/>
      <c r="O29" s="39"/>
      <c r="P29" s="40"/>
      <c r="Q29" s="39"/>
      <c r="R29" s="39"/>
      <c r="S29" s="6"/>
      <c r="T29" s="6"/>
      <c r="U29" s="39"/>
      <c r="V29" s="39"/>
      <c r="W29" s="39"/>
      <c r="X29" s="40"/>
      <c r="Y29" s="2"/>
    </row>
    <row r="30" spans="1:25" x14ac:dyDescent="0.2">
      <c r="B30"/>
      <c r="Y30" s="2"/>
    </row>
    <row r="31" spans="1:25" x14ac:dyDescent="0.2">
      <c r="B31"/>
      <c r="Y31" s="2"/>
    </row>
    <row r="32" spans="1:25" x14ac:dyDescent="0.2">
      <c r="B32"/>
      <c r="Y32" s="2"/>
    </row>
    <row r="33" spans="2:25" x14ac:dyDescent="0.2">
      <c r="B33"/>
      <c r="F33" s="42"/>
      <c r="H33" s="28"/>
      <c r="Y33" s="2"/>
    </row>
    <row r="34" spans="2:25" x14ac:dyDescent="0.2">
      <c r="B34"/>
      <c r="F34" s="42"/>
      <c r="Y34" s="2"/>
    </row>
    <row r="35" spans="2:25" x14ac:dyDescent="0.2">
      <c r="B35"/>
      <c r="F35" s="42"/>
      <c r="Y35" s="2"/>
    </row>
    <row r="36" spans="2:25" x14ac:dyDescent="0.2">
      <c r="F36" s="42"/>
    </row>
    <row r="37" spans="2:25" x14ac:dyDescent="0.2">
      <c r="F37" s="42"/>
    </row>
    <row r="38" spans="2:25" x14ac:dyDescent="0.2">
      <c r="F38" s="42"/>
    </row>
    <row r="39" spans="2:25" x14ac:dyDescent="0.2">
      <c r="F39" s="42"/>
    </row>
    <row r="40" spans="2:25" x14ac:dyDescent="0.2">
      <c r="F40" s="42"/>
    </row>
    <row r="41" spans="2:25" x14ac:dyDescent="0.2">
      <c r="F41" s="42"/>
    </row>
    <row r="42" spans="2:25" x14ac:dyDescent="0.2">
      <c r="F42" s="42"/>
    </row>
    <row r="43" spans="2:25" x14ac:dyDescent="0.2">
      <c r="F43" s="42"/>
    </row>
    <row r="44" spans="2:25" x14ac:dyDescent="0.2">
      <c r="F44" s="42"/>
    </row>
    <row r="45" spans="2:25" x14ac:dyDescent="0.2">
      <c r="F45" s="42"/>
    </row>
    <row r="46" spans="2:25" x14ac:dyDescent="0.2">
      <c r="F46" s="42"/>
    </row>
    <row r="47" spans="2:25" x14ac:dyDescent="0.2">
      <c r="F47" s="42"/>
    </row>
    <row r="48" spans="2:25" x14ac:dyDescent="0.2">
      <c r="F48" s="42"/>
    </row>
    <row r="49" spans="6:6" x14ac:dyDescent="0.2">
      <c r="F49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Sperm_Morphological_Data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Sauvageau</dc:creator>
  <cp:lastModifiedBy>Martin Sauvageau</cp:lastModifiedBy>
  <dcterms:created xsi:type="dcterms:W3CDTF">2016-02-03T21:16:20Z</dcterms:created>
  <dcterms:modified xsi:type="dcterms:W3CDTF">2016-10-31T17:36:41Z</dcterms:modified>
</cp:coreProperties>
</file>