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<sst xmlns="http://schemas.openxmlformats.org/spreadsheetml/2006/main" count="214" uniqueCount="140">
  <si>
    <t>Catalog Number</t>
  </si>
  <si>
    <t>Cost</t>
  </si>
  <si>
    <t>Amount</t>
  </si>
  <si>
    <t>Units</t>
  </si>
  <si>
    <t>Required</t>
  </si>
  <si>
    <t>Method</t>
  </si>
  <si>
    <t>Illumina Stranded mRNA Prep, Ligation</t>
  </si>
  <si>
    <t>TruSeq Stranded mRNA Library Prep</t>
  </si>
  <si>
    <t>TruSeq RNA Library Preparation Kit v2, Set A or B</t>
  </si>
  <si>
    <t>SMART-Seq v4 Ultra Low Input RNA Kit for Sequencing</t>
  </si>
  <si>
    <t>SMARTer Stranded Total RNA Sample Prep Kit - HT</t>
  </si>
  <si>
    <t>prime-seq</t>
  </si>
  <si>
    <t>brb-seq (Nextera)</t>
  </si>
  <si>
    <t>brb-seq (Custom Transposase)</t>
  </si>
  <si>
    <t>NEBNext</t>
  </si>
  <si>
    <t>DECODE-seq</t>
  </si>
  <si>
    <t>Kits</t>
  </si>
  <si>
    <t>20040534</t>
  </si>
  <si>
    <t>kit (96 rxn)</t>
  </si>
  <si>
    <t>RS-122-2001/2</t>
  </si>
  <si>
    <t>kit (48 rxn)</t>
  </si>
  <si>
    <t>634891</t>
  </si>
  <si>
    <t>634862</t>
  </si>
  <si>
    <t>Nextera XT</t>
  </si>
  <si>
    <t>FC-131-1096</t>
  </si>
  <si>
    <t>NEBNext Ultra II FS</t>
  </si>
  <si>
    <t>E6177S</t>
  </si>
  <si>
    <t>reaction</t>
  </si>
  <si>
    <t>RiboGone</t>
  </si>
  <si>
    <t>634847</t>
  </si>
  <si>
    <t>kit (24 rxn)</t>
  </si>
  <si>
    <t xml:space="preserve">Unloaded Transposase </t>
  </si>
  <si>
    <t>C01070010-20</t>
  </si>
  <si>
    <t>NEBNext Poly(A) mRNA Magnetic Isolation Module</t>
  </si>
  <si>
    <t>E7490</t>
  </si>
  <si>
    <t>NEBNext Ultra II RNA Library Prep with Sample Purification Beads</t>
  </si>
  <si>
    <t>E7775L</t>
  </si>
  <si>
    <t>Library Indicies</t>
  </si>
  <si>
    <t>IDT for Illumina RNA UD Indexes Set A, Ligation</t>
  </si>
  <si>
    <t>20040553</t>
  </si>
  <si>
    <t>sample</t>
  </si>
  <si>
    <t>TruSeq RNA CD Index Plate</t>
  </si>
  <si>
    <t>20019792</t>
  </si>
  <si>
    <t>prime-seq TSO</t>
  </si>
  <si>
    <t>Sigma</t>
  </si>
  <si>
    <t>µmol</t>
  </si>
  <si>
    <t>prime-seq barcoded oligo-dT</t>
  </si>
  <si>
    <t>nmol</t>
  </si>
  <si>
    <t>prime-seq pre-amp primer</t>
  </si>
  <si>
    <t>µl</t>
  </si>
  <si>
    <t>prime-seq i7 Indicies</t>
  </si>
  <si>
    <t>IDT</t>
  </si>
  <si>
    <t>prime-seq p5</t>
  </si>
  <si>
    <t>BRB-seq barcoded oligo-dT</t>
  </si>
  <si>
    <t>Microsynth</t>
  </si>
  <si>
    <t>samples</t>
  </si>
  <si>
    <t>BRB-seq i7</t>
  </si>
  <si>
    <t>BRB-seq p5</t>
  </si>
  <si>
    <t>NEBNext Multiplex Oligos for Illumina</t>
  </si>
  <si>
    <t>E7600S</t>
  </si>
  <si>
    <t>5bc-TSO (10 uM)</t>
  </si>
  <si>
    <t>5bc-RT (10 uM)</t>
  </si>
  <si>
    <t>Single-P primer</t>
  </si>
  <si>
    <t>P5Read1 (5 uM)</t>
  </si>
  <si>
    <t>Reagents</t>
  </si>
  <si>
    <t>UltraPure Water</t>
  </si>
  <si>
    <t>10977-049</t>
  </si>
  <si>
    <t>ml</t>
  </si>
  <si>
    <t>Ethanol</t>
  </si>
  <si>
    <t>32221-2.5L-M</t>
  </si>
  <si>
    <t>Maxima H- Reverse Transcriptase</t>
  </si>
  <si>
    <t>EP0753</t>
  </si>
  <si>
    <t>SuperScript II Reverse Transcriptase</t>
  </si>
  <si>
    <t>18064-014</t>
  </si>
  <si>
    <t>ul</t>
  </si>
  <si>
    <t>Q5 Master Mix 2x</t>
  </si>
  <si>
    <t>M0544L</t>
  </si>
  <si>
    <t>NEBNext High-Fidelity 2X PCR MM</t>
  </si>
  <si>
    <t>M0541L</t>
  </si>
  <si>
    <t>KAPA HiFI readyMix</t>
  </si>
  <si>
    <t>Exonuclease I</t>
  </si>
  <si>
    <t>M0293L</t>
  </si>
  <si>
    <t>100 mM Tris-HCl (pH 6.9)</t>
  </si>
  <si>
    <t>A3452</t>
  </si>
  <si>
    <t>g</t>
  </si>
  <si>
    <t>25 mM MgCl2</t>
  </si>
  <si>
    <t>M2670</t>
  </si>
  <si>
    <t>450 mM KCl</t>
  </si>
  <si>
    <t>A2939</t>
  </si>
  <si>
    <t>β-NAD</t>
  </si>
  <si>
    <t>N0632</t>
  </si>
  <si>
    <t>(NH4)2SO4</t>
  </si>
  <si>
    <t>AC20587</t>
  </si>
  <si>
    <t>RNAse H</t>
  </si>
  <si>
    <t>M0297S</t>
  </si>
  <si>
    <t>µL</t>
  </si>
  <si>
    <t>E. coli DNA ligase</t>
  </si>
  <si>
    <t>M0205 L</t>
  </si>
  <si>
    <t>E. coli DNA Polymerase</t>
  </si>
  <si>
    <t>M0209 L</t>
  </si>
  <si>
    <t>dNTPs (25 mM)</t>
  </si>
  <si>
    <t>R0186</t>
  </si>
  <si>
    <t>SPRI Select Reagent</t>
  </si>
  <si>
    <t>B23317</t>
  </si>
  <si>
    <t>Clean up beads</t>
  </si>
  <si>
    <t>GE65152105050250</t>
  </si>
  <si>
    <t>Agencourt AMPureXP</t>
  </si>
  <si>
    <t>A63881</t>
  </si>
  <si>
    <t>5M Betaine</t>
  </si>
  <si>
    <t>B0300</t>
  </si>
  <si>
    <t>100 mM DTT</t>
  </si>
  <si>
    <t>43816</t>
  </si>
  <si>
    <t>1 M MgCl2</t>
  </si>
  <si>
    <t>M1028</t>
  </si>
  <si>
    <t>Recombinant RNase Inhibitor</t>
  </si>
  <si>
    <t>2313A</t>
  </si>
  <si>
    <t>Consumables</t>
  </si>
  <si>
    <t>Quick PCR purification Kit</t>
  </si>
  <si>
    <t>GO-PCRF-100</t>
  </si>
  <si>
    <t>Gel Extraction Beads Kit</t>
  </si>
  <si>
    <t>GO-GELU-100</t>
  </si>
  <si>
    <t>DNA Clean &amp; Concentrator-5 kit</t>
  </si>
  <si>
    <t>D4014</t>
  </si>
  <si>
    <t>Filter Tips (10,20, and 200)</t>
  </si>
  <si>
    <t>737257</t>
  </si>
  <si>
    <t>tip</t>
  </si>
  <si>
    <t>1.5 ml low bind tubes</t>
  </si>
  <si>
    <t>0030108051</t>
  </si>
  <si>
    <t>tube</t>
  </si>
  <si>
    <t>96-well plate</t>
  </si>
  <si>
    <t>0030129504</t>
  </si>
  <si>
    <t>plate</t>
  </si>
  <si>
    <t>PCR Seal</t>
  </si>
  <si>
    <t>04-097-0100</t>
  </si>
  <si>
    <t>seal</t>
  </si>
  <si>
    <t>Stepper Tip</t>
  </si>
  <si>
    <t>QC</t>
  </si>
  <si>
    <t>Agilent DNA 1000 Kit</t>
  </si>
  <si>
    <t>5067-1504</t>
  </si>
  <si>
    <t>chip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</si>
</sst>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€]#,##0.00"/>
    <numFmt numFmtId="165" formatCode="0.00000"/>
  </numFmts>
  <fonts count="4">
    <font>
      <sz val="10.0"/>
      <color rgb="FF000000"/>
      <name val="Arial"/>
    </font>
    <font>
      <color theme="1"/>
      <name val="Arial"/>
    </font>
    <font>
      <b/>
      <color theme="1"/>
      <name val="Arial"/>
    </font>
    <font/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1" fillId="2" fontId="2" numFmtId="49" xfId="0" applyAlignment="1" applyBorder="1" applyFont="1" applyNumberFormat="1">
      <alignment vertical="bottom"/>
    </xf>
    <xf borderId="1" fillId="2" fontId="2" numFmtId="0" xfId="0" applyAlignment="1" applyBorder="1" applyFont="1">
      <alignment vertical="bottom"/>
    </xf>
    <xf borderId="1" fillId="2" fontId="2" numFmtId="0" xfId="0" applyAlignment="1" applyBorder="1" applyFont="1">
      <alignment shrinkToFit="0" vertical="bottom" wrapText="1"/>
    </xf>
    <xf borderId="1" fillId="2" fontId="1" numFmtId="49" xfId="0" applyAlignment="1" applyBorder="1" applyFont="1" applyNumberFormat="1">
      <alignment vertical="bottom"/>
    </xf>
    <xf borderId="1" fillId="2" fontId="1" numFmtId="164" xfId="0" applyAlignment="1" applyBorder="1" applyFont="1" applyNumberFormat="1">
      <alignment vertical="bottom"/>
    </xf>
    <xf borderId="2" fillId="2" fontId="1" numFmtId="0" xfId="0" applyAlignment="1" applyBorder="1" applyFont="1">
      <alignment shrinkToFit="0" vertical="bottom" wrapText="1"/>
    </xf>
    <xf borderId="3" fillId="0" fontId="3" numFmtId="0" xfId="0" applyBorder="1" applyFont="1"/>
    <xf borderId="1" fillId="3" fontId="2" numFmtId="0" xfId="0" applyAlignment="1" applyBorder="1" applyFill="1" applyFont="1">
      <alignment shrinkToFit="0" vertical="bottom" wrapText="1"/>
    </xf>
    <xf borderId="1" fillId="3" fontId="1" numFmtId="49" xfId="0" applyAlignment="1" applyBorder="1" applyFont="1" applyNumberFormat="1">
      <alignment vertical="bottom"/>
    </xf>
    <xf borderId="1" fillId="0" fontId="1" numFmtId="0" xfId="0" applyAlignment="1" applyBorder="1" applyFont="1">
      <alignment shrinkToFit="0" vertical="bottom" wrapText="1"/>
    </xf>
    <xf borderId="1" fillId="0" fontId="1" numFmtId="49" xfId="0" applyAlignment="1" applyBorder="1" applyFont="1" applyNumberFormat="1">
      <alignment vertical="bottom"/>
    </xf>
    <xf borderId="1" fillId="0" fontId="1" numFmtId="164" xfId="0" applyAlignment="1" applyBorder="1" applyFont="1" applyNumberFormat="1">
      <alignment vertical="bottom"/>
    </xf>
    <xf borderId="1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shrinkToFit="0" vertical="bottom" wrapText="1"/>
    </xf>
    <xf borderId="1" fillId="0" fontId="1" numFmtId="164" xfId="0" applyAlignment="1" applyBorder="1" applyFont="1" applyNumberFormat="1">
      <alignment shrinkToFit="0" vertical="bottom" wrapText="1"/>
    </xf>
    <xf borderId="1" fillId="0" fontId="1" numFmtId="49" xfId="0" applyAlignment="1" applyBorder="1" applyFont="1" applyNumberFormat="1">
      <alignment shrinkToFit="0" vertical="bottom" wrapText="1"/>
    </xf>
    <xf borderId="1" fillId="3" fontId="1" numFmtId="0" xfId="0" applyAlignment="1" applyBorder="1" applyFont="1">
      <alignment vertical="bottom"/>
    </xf>
    <xf borderId="1" fillId="0" fontId="1" numFmtId="3" xfId="0" applyAlignment="1" applyBorder="1" applyFont="1" applyNumberFormat="1">
      <alignment vertical="bottom"/>
    </xf>
    <xf borderId="1" fillId="4" fontId="1" numFmtId="0" xfId="0" applyAlignment="1" applyBorder="1" applyFill="1" applyFont="1">
      <alignment vertical="bottom"/>
    </xf>
    <xf borderId="1" fillId="3" fontId="2" numFmtId="0" xfId="0" applyAlignment="1" applyBorder="1" applyFont="1">
      <alignment vertical="bottom"/>
    </xf>
    <xf borderId="0" fillId="0" fontId="1" numFmtId="165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/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</v>
      </c>
      <c r="H1" s="3" t="s">
        <v>4</v>
      </c>
      <c r="I1" s="3" t="s">
        <v>1</v>
      </c>
      <c r="J1" s="3" t="s">
        <v>4</v>
      </c>
      <c r="K1" s="3" t="s">
        <v>1</v>
      </c>
      <c r="L1" s="3" t="s">
        <v>4</v>
      </c>
      <c r="M1" s="3" t="s">
        <v>1</v>
      </c>
      <c r="N1" s="3" t="s">
        <v>4</v>
      </c>
      <c r="O1" s="3" t="s">
        <v>1</v>
      </c>
      <c r="P1" s="3" t="s">
        <v>4</v>
      </c>
      <c r="Q1" s="3" t="s">
        <v>1</v>
      </c>
      <c r="R1" s="3" t="s">
        <v>4</v>
      </c>
      <c r="S1" s="3" t="s">
        <v>1</v>
      </c>
      <c r="T1" s="3" t="s">
        <v>4</v>
      </c>
      <c r="U1" s="3" t="s">
        <v>1</v>
      </c>
      <c r="V1" s="3" t="s">
        <v>4</v>
      </c>
      <c r="W1" s="3" t="s">
        <v>1</v>
      </c>
      <c r="X1" s="3" t="s">
        <v>4</v>
      </c>
      <c r="Y1" s="3" t="s">
        <v>1</v>
      </c>
    </row>
    <row r="2">
      <c r="A2" s="4" t="s">
        <v>5</v>
      </c>
      <c r="B2" s="5"/>
      <c r="C2" s="6"/>
      <c r="D2" s="1"/>
      <c r="E2" s="1"/>
      <c r="F2" s="7" t="s">
        <v>6</v>
      </c>
      <c r="G2" s="8"/>
      <c r="H2" s="7" t="s">
        <v>7</v>
      </c>
      <c r="I2" s="8"/>
      <c r="J2" s="7" t="s">
        <v>8</v>
      </c>
      <c r="K2" s="8"/>
      <c r="L2" s="7" t="s">
        <v>9</v>
      </c>
      <c r="M2" s="8"/>
      <c r="N2" s="7" t="s">
        <v>10</v>
      </c>
      <c r="O2" s="8"/>
      <c r="P2" s="7" t="s">
        <v>11</v>
      </c>
      <c r="Q2" s="8"/>
      <c r="R2" s="7" t="s">
        <v>12</v>
      </c>
      <c r="S2" s="8"/>
      <c r="T2" s="7" t="s">
        <v>13</v>
      </c>
      <c r="U2" s="8"/>
      <c r="V2" s="7" t="s">
        <v>14</v>
      </c>
      <c r="W2" s="8"/>
      <c r="X2" s="7" t="s">
        <v>15</v>
      </c>
      <c r="Y2" s="8"/>
    </row>
    <row r="3">
      <c r="A3" s="9" t="s">
        <v>16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>
      <c r="A4" s="11" t="s">
        <v>6</v>
      </c>
      <c r="B4" s="12" t="s">
        <v>17</v>
      </c>
      <c r="C4" s="13">
        <v>3964.0</v>
      </c>
      <c r="D4" s="14">
        <v>1.0</v>
      </c>
      <c r="E4" s="14" t="s">
        <v>18</v>
      </c>
      <c r="F4" s="15">
        <v>1.0</v>
      </c>
      <c r="G4" s="13">
        <f t="shared" ref="G4:G14" si="1">F4*C4</f>
        <v>3964</v>
      </c>
      <c r="H4" s="16">
        <v>0.0</v>
      </c>
      <c r="I4" s="17">
        <f t="shared" ref="I4:I14" si="2">H4*C4</f>
        <v>0</v>
      </c>
      <c r="J4" s="16">
        <v>0.0</v>
      </c>
      <c r="K4" s="17">
        <f t="shared" ref="K4:K14" si="3">J4*C4</f>
        <v>0</v>
      </c>
      <c r="L4" s="16">
        <v>0.0</v>
      </c>
      <c r="M4" s="17">
        <f t="shared" ref="M4:M14" si="4">L4*C4</f>
        <v>0</v>
      </c>
      <c r="N4" s="16">
        <v>0.0</v>
      </c>
      <c r="O4" s="17">
        <f t="shared" ref="O4:O14" si="5">N4*C4</f>
        <v>0</v>
      </c>
      <c r="P4" s="16">
        <v>0.0</v>
      </c>
      <c r="Q4" s="17">
        <f t="shared" ref="Q4:Q14" si="6">P4*C4</f>
        <v>0</v>
      </c>
      <c r="R4" s="16">
        <v>0.0</v>
      </c>
      <c r="S4" s="17">
        <f t="shared" ref="S4:S14" si="7">R4*C4</f>
        <v>0</v>
      </c>
      <c r="T4" s="16">
        <v>0.0</v>
      </c>
      <c r="U4" s="17">
        <f t="shared" ref="U4:U14" si="8">T4*C4</f>
        <v>0</v>
      </c>
      <c r="V4" s="16"/>
      <c r="W4" s="17">
        <f t="shared" ref="W4:W14" si="9">V4*C4</f>
        <v>0</v>
      </c>
      <c r="X4" s="16">
        <v>0.0</v>
      </c>
      <c r="Y4" s="17">
        <f t="shared" ref="Y4:Y14" si="10">X4*C4</f>
        <v>0</v>
      </c>
    </row>
    <row r="5">
      <c r="A5" s="11" t="s">
        <v>7</v>
      </c>
      <c r="B5" s="14">
        <v>2.0020595E7</v>
      </c>
      <c r="C5" s="13">
        <v>4261.0</v>
      </c>
      <c r="D5" s="11">
        <v>1.0</v>
      </c>
      <c r="E5" s="14" t="s">
        <v>18</v>
      </c>
      <c r="F5" s="16">
        <v>0.0</v>
      </c>
      <c r="G5" s="13">
        <f t="shared" si="1"/>
        <v>0</v>
      </c>
      <c r="H5" s="16">
        <v>1.0</v>
      </c>
      <c r="I5" s="17">
        <f t="shared" si="2"/>
        <v>4261</v>
      </c>
      <c r="J5" s="16">
        <v>0.0</v>
      </c>
      <c r="K5" s="17">
        <f t="shared" si="3"/>
        <v>0</v>
      </c>
      <c r="L5" s="16">
        <v>0.0</v>
      </c>
      <c r="M5" s="17">
        <f t="shared" si="4"/>
        <v>0</v>
      </c>
      <c r="N5" s="16">
        <v>0.0</v>
      </c>
      <c r="O5" s="17">
        <f t="shared" si="5"/>
        <v>0</v>
      </c>
      <c r="P5" s="16">
        <v>0.0</v>
      </c>
      <c r="Q5" s="17">
        <f t="shared" si="6"/>
        <v>0</v>
      </c>
      <c r="R5" s="16">
        <v>0.0</v>
      </c>
      <c r="S5" s="17">
        <f t="shared" si="7"/>
        <v>0</v>
      </c>
      <c r="T5" s="16">
        <v>0.0</v>
      </c>
      <c r="U5" s="17">
        <f t="shared" si="8"/>
        <v>0</v>
      </c>
      <c r="V5" s="16"/>
      <c r="W5" s="17">
        <f t="shared" si="9"/>
        <v>0</v>
      </c>
      <c r="X5" s="16">
        <v>0.0</v>
      </c>
      <c r="Y5" s="17">
        <f t="shared" si="10"/>
        <v>0</v>
      </c>
    </row>
    <row r="6">
      <c r="A6" s="11" t="s">
        <v>8</v>
      </c>
      <c r="B6" s="18" t="s">
        <v>19</v>
      </c>
      <c r="C6" s="13">
        <v>3750.0</v>
      </c>
      <c r="D6" s="11">
        <v>1.0</v>
      </c>
      <c r="E6" s="14" t="s">
        <v>20</v>
      </c>
      <c r="F6" s="16">
        <v>0.0</v>
      </c>
      <c r="G6" s="13">
        <f t="shared" si="1"/>
        <v>0</v>
      </c>
      <c r="H6" s="16">
        <v>0.0</v>
      </c>
      <c r="I6" s="17">
        <f t="shared" si="2"/>
        <v>0</v>
      </c>
      <c r="J6" s="16">
        <v>2.0</v>
      </c>
      <c r="K6" s="17">
        <f t="shared" si="3"/>
        <v>7500</v>
      </c>
      <c r="L6" s="16">
        <v>0.0</v>
      </c>
      <c r="M6" s="17">
        <f t="shared" si="4"/>
        <v>0</v>
      </c>
      <c r="N6" s="16">
        <v>0.0</v>
      </c>
      <c r="O6" s="17">
        <f t="shared" si="5"/>
        <v>0</v>
      </c>
      <c r="P6" s="16">
        <v>0.0</v>
      </c>
      <c r="Q6" s="17">
        <f t="shared" si="6"/>
        <v>0</v>
      </c>
      <c r="R6" s="16">
        <v>0.0</v>
      </c>
      <c r="S6" s="17">
        <f t="shared" si="7"/>
        <v>0</v>
      </c>
      <c r="T6" s="16">
        <v>0.0</v>
      </c>
      <c r="U6" s="17">
        <f t="shared" si="8"/>
        <v>0</v>
      </c>
      <c r="V6" s="16"/>
      <c r="W6" s="17">
        <f t="shared" si="9"/>
        <v>0</v>
      </c>
      <c r="X6" s="16">
        <v>0.0</v>
      </c>
      <c r="Y6" s="17">
        <f t="shared" si="10"/>
        <v>0</v>
      </c>
    </row>
    <row r="7">
      <c r="A7" s="11" t="s">
        <v>9</v>
      </c>
      <c r="B7" s="18" t="s">
        <v>21</v>
      </c>
      <c r="C7" s="13">
        <v>6360.0</v>
      </c>
      <c r="D7" s="11">
        <v>1.0</v>
      </c>
      <c r="E7" s="14" t="s">
        <v>18</v>
      </c>
      <c r="F7" s="16">
        <v>0.0</v>
      </c>
      <c r="G7" s="13">
        <f t="shared" si="1"/>
        <v>0</v>
      </c>
      <c r="H7" s="16">
        <v>0.0</v>
      </c>
      <c r="I7" s="17">
        <f t="shared" si="2"/>
        <v>0</v>
      </c>
      <c r="J7" s="16">
        <v>0.0</v>
      </c>
      <c r="K7" s="17">
        <f t="shared" si="3"/>
        <v>0</v>
      </c>
      <c r="L7" s="16">
        <v>1.0</v>
      </c>
      <c r="M7" s="17">
        <f t="shared" si="4"/>
        <v>6360</v>
      </c>
      <c r="N7" s="16">
        <v>0.0</v>
      </c>
      <c r="O7" s="17">
        <f t="shared" si="5"/>
        <v>0</v>
      </c>
      <c r="P7" s="16">
        <v>0.0</v>
      </c>
      <c r="Q7" s="17">
        <f t="shared" si="6"/>
        <v>0</v>
      </c>
      <c r="R7" s="16">
        <v>0.0</v>
      </c>
      <c r="S7" s="17">
        <f t="shared" si="7"/>
        <v>0</v>
      </c>
      <c r="T7" s="16">
        <v>0.0</v>
      </c>
      <c r="U7" s="17">
        <f t="shared" si="8"/>
        <v>0</v>
      </c>
      <c r="V7" s="16"/>
      <c r="W7" s="17">
        <f t="shared" si="9"/>
        <v>0</v>
      </c>
      <c r="X7" s="16">
        <v>0.0</v>
      </c>
      <c r="Y7" s="17">
        <f t="shared" si="10"/>
        <v>0</v>
      </c>
    </row>
    <row r="8">
      <c r="A8" s="11" t="s">
        <v>10</v>
      </c>
      <c r="B8" s="12" t="s">
        <v>22</v>
      </c>
      <c r="C8" s="13">
        <v>5004.0</v>
      </c>
      <c r="D8" s="11">
        <v>1.0</v>
      </c>
      <c r="E8" s="14" t="s">
        <v>18</v>
      </c>
      <c r="F8" s="16">
        <v>0.0</v>
      </c>
      <c r="G8" s="13">
        <f t="shared" si="1"/>
        <v>0</v>
      </c>
      <c r="H8" s="16">
        <v>0.0</v>
      </c>
      <c r="I8" s="17">
        <f t="shared" si="2"/>
        <v>0</v>
      </c>
      <c r="J8" s="16">
        <v>0.0</v>
      </c>
      <c r="K8" s="17">
        <f t="shared" si="3"/>
        <v>0</v>
      </c>
      <c r="L8" s="16">
        <v>0.0</v>
      </c>
      <c r="M8" s="17">
        <f t="shared" si="4"/>
        <v>0</v>
      </c>
      <c r="N8" s="16">
        <v>1.0</v>
      </c>
      <c r="O8" s="17">
        <f t="shared" si="5"/>
        <v>5004</v>
      </c>
      <c r="P8" s="16">
        <v>0.0</v>
      </c>
      <c r="Q8" s="17">
        <f t="shared" si="6"/>
        <v>0</v>
      </c>
      <c r="R8" s="16">
        <v>0.0</v>
      </c>
      <c r="S8" s="17">
        <f t="shared" si="7"/>
        <v>0</v>
      </c>
      <c r="T8" s="16">
        <v>0.0</v>
      </c>
      <c r="U8" s="17">
        <f t="shared" si="8"/>
        <v>0</v>
      </c>
      <c r="V8" s="16"/>
      <c r="W8" s="17">
        <f t="shared" si="9"/>
        <v>0</v>
      </c>
      <c r="X8" s="16">
        <v>0.0</v>
      </c>
      <c r="Y8" s="17">
        <f t="shared" si="10"/>
        <v>0</v>
      </c>
    </row>
    <row r="9">
      <c r="A9" s="11" t="s">
        <v>23</v>
      </c>
      <c r="B9" s="18" t="s">
        <v>24</v>
      </c>
      <c r="C9" s="13">
        <v>3179.3678</v>
      </c>
      <c r="D9" s="11">
        <v>1.0</v>
      </c>
      <c r="E9" s="14" t="s">
        <v>18</v>
      </c>
      <c r="F9" s="16">
        <v>0.0</v>
      </c>
      <c r="G9" s="13">
        <f t="shared" si="1"/>
        <v>0</v>
      </c>
      <c r="H9" s="16">
        <v>0.0</v>
      </c>
      <c r="I9" s="17">
        <f t="shared" si="2"/>
        <v>0</v>
      </c>
      <c r="J9" s="16">
        <v>0.0</v>
      </c>
      <c r="K9" s="17">
        <f t="shared" si="3"/>
        <v>0</v>
      </c>
      <c r="L9" s="16">
        <v>1.0</v>
      </c>
      <c r="M9" s="17">
        <f t="shared" si="4"/>
        <v>3179.3678</v>
      </c>
      <c r="N9" s="16">
        <v>0.0</v>
      </c>
      <c r="O9" s="17">
        <f t="shared" si="5"/>
        <v>0</v>
      </c>
      <c r="P9" s="16">
        <v>0.0</v>
      </c>
      <c r="Q9" s="17">
        <f t="shared" si="6"/>
        <v>0</v>
      </c>
      <c r="R9" s="16">
        <f>1/96</f>
        <v>0.01041666667</v>
      </c>
      <c r="S9" s="17">
        <f t="shared" si="7"/>
        <v>33.11841458</v>
      </c>
      <c r="T9" s="16">
        <v>0.0</v>
      </c>
      <c r="U9" s="17">
        <f t="shared" si="8"/>
        <v>0</v>
      </c>
      <c r="V9" s="16"/>
      <c r="W9" s="17">
        <f t="shared" si="9"/>
        <v>0</v>
      </c>
      <c r="X9" s="16">
        <f>1/96</f>
        <v>0.01041666667</v>
      </c>
      <c r="Y9" s="17">
        <f t="shared" si="10"/>
        <v>33.11841458</v>
      </c>
    </row>
    <row r="10">
      <c r="A10" s="11" t="s">
        <v>25</v>
      </c>
      <c r="B10" s="18" t="s">
        <v>26</v>
      </c>
      <c r="C10" s="13">
        <f>730/120</f>
        <v>6.083333333</v>
      </c>
      <c r="D10" s="11">
        <v>1.0</v>
      </c>
      <c r="E10" s="11" t="s">
        <v>27</v>
      </c>
      <c r="F10" s="15">
        <v>0.0</v>
      </c>
      <c r="G10" s="13">
        <f t="shared" si="1"/>
        <v>0</v>
      </c>
      <c r="H10" s="16">
        <v>0.0</v>
      </c>
      <c r="I10" s="17">
        <f t="shared" si="2"/>
        <v>0</v>
      </c>
      <c r="J10" s="16">
        <v>0.0</v>
      </c>
      <c r="K10" s="17">
        <f t="shared" si="3"/>
        <v>0</v>
      </c>
      <c r="L10" s="16">
        <v>0.0</v>
      </c>
      <c r="M10" s="17">
        <f t="shared" si="4"/>
        <v>0</v>
      </c>
      <c r="N10" s="16">
        <v>0.0</v>
      </c>
      <c r="O10" s="17">
        <f t="shared" si="5"/>
        <v>0</v>
      </c>
      <c r="P10" s="16">
        <v>1.0</v>
      </c>
      <c r="Q10" s="17">
        <f t="shared" si="6"/>
        <v>6.083333333</v>
      </c>
      <c r="R10" s="16">
        <v>0.0</v>
      </c>
      <c r="S10" s="17">
        <f t="shared" si="7"/>
        <v>0</v>
      </c>
      <c r="T10" s="16">
        <v>0.0</v>
      </c>
      <c r="U10" s="17">
        <f t="shared" si="8"/>
        <v>0</v>
      </c>
      <c r="V10" s="16"/>
      <c r="W10" s="17">
        <f t="shared" si="9"/>
        <v>0</v>
      </c>
      <c r="X10" s="16">
        <v>0.0</v>
      </c>
      <c r="Y10" s="17">
        <f t="shared" si="10"/>
        <v>0</v>
      </c>
    </row>
    <row r="11">
      <c r="A11" s="11" t="s">
        <v>28</v>
      </c>
      <c r="B11" s="18" t="s">
        <v>29</v>
      </c>
      <c r="C11" s="13">
        <v>1860.0</v>
      </c>
      <c r="D11" s="11">
        <v>1.0</v>
      </c>
      <c r="E11" s="11" t="s">
        <v>30</v>
      </c>
      <c r="F11" s="16">
        <v>0.0</v>
      </c>
      <c r="G11" s="13">
        <f t="shared" si="1"/>
        <v>0</v>
      </c>
      <c r="H11" s="16">
        <v>0.0</v>
      </c>
      <c r="I11" s="17">
        <f t="shared" si="2"/>
        <v>0</v>
      </c>
      <c r="J11" s="16">
        <v>0.0</v>
      </c>
      <c r="K11" s="17">
        <f t="shared" si="3"/>
        <v>0</v>
      </c>
      <c r="L11" s="16">
        <v>0.0</v>
      </c>
      <c r="M11" s="17">
        <f t="shared" si="4"/>
        <v>0</v>
      </c>
      <c r="N11" s="16">
        <v>4.0</v>
      </c>
      <c r="O11" s="17">
        <f t="shared" si="5"/>
        <v>7440</v>
      </c>
      <c r="P11" s="16">
        <v>0.0</v>
      </c>
      <c r="Q11" s="17">
        <f t="shared" si="6"/>
        <v>0</v>
      </c>
      <c r="R11" s="16">
        <v>0.0</v>
      </c>
      <c r="S11" s="17">
        <f t="shared" si="7"/>
        <v>0</v>
      </c>
      <c r="T11" s="16">
        <v>0.0</v>
      </c>
      <c r="U11" s="17">
        <f t="shared" si="8"/>
        <v>0</v>
      </c>
      <c r="V11" s="16"/>
      <c r="W11" s="17">
        <f t="shared" si="9"/>
        <v>0</v>
      </c>
      <c r="X11" s="16">
        <v>0.0</v>
      </c>
      <c r="Y11" s="17">
        <f t="shared" si="10"/>
        <v>0</v>
      </c>
    </row>
    <row r="12">
      <c r="A12" s="11" t="s">
        <v>31</v>
      </c>
      <c r="B12" s="18" t="s">
        <v>32</v>
      </c>
      <c r="C12" s="13">
        <v>4.6</v>
      </c>
      <c r="D12" s="11">
        <v>1.0</v>
      </c>
      <c r="E12" s="14" t="s">
        <v>27</v>
      </c>
      <c r="F12" s="16">
        <v>0.0</v>
      </c>
      <c r="G12" s="13">
        <f t="shared" si="1"/>
        <v>0</v>
      </c>
      <c r="H12" s="16">
        <v>0.0</v>
      </c>
      <c r="I12" s="17">
        <f t="shared" si="2"/>
        <v>0</v>
      </c>
      <c r="J12" s="16">
        <v>0.0</v>
      </c>
      <c r="K12" s="17">
        <f t="shared" si="3"/>
        <v>0</v>
      </c>
      <c r="L12" s="16">
        <v>1.0</v>
      </c>
      <c r="M12" s="17">
        <f t="shared" si="4"/>
        <v>4.6</v>
      </c>
      <c r="N12" s="16">
        <v>0.0</v>
      </c>
      <c r="O12" s="17">
        <f t="shared" si="5"/>
        <v>0</v>
      </c>
      <c r="P12" s="16">
        <v>0.0</v>
      </c>
      <c r="Q12" s="17">
        <f t="shared" si="6"/>
        <v>0</v>
      </c>
      <c r="R12" s="16">
        <v>0.0</v>
      </c>
      <c r="S12" s="17">
        <f t="shared" si="7"/>
        <v>0</v>
      </c>
      <c r="T12" s="16">
        <v>1.0</v>
      </c>
      <c r="U12" s="17">
        <f t="shared" si="8"/>
        <v>4.6</v>
      </c>
      <c r="V12" s="16"/>
      <c r="W12" s="17">
        <f t="shared" si="9"/>
        <v>0</v>
      </c>
      <c r="X12" s="16">
        <v>0.0</v>
      </c>
      <c r="Y12" s="17">
        <f t="shared" si="10"/>
        <v>0</v>
      </c>
    </row>
    <row r="13">
      <c r="A13" s="11" t="s">
        <v>33</v>
      </c>
      <c r="B13" s="18" t="s">
        <v>34</v>
      </c>
      <c r="C13" s="13">
        <v>247.0</v>
      </c>
      <c r="D13" s="11">
        <v>1.0</v>
      </c>
      <c r="E13" s="14" t="s">
        <v>18</v>
      </c>
      <c r="F13" s="16">
        <v>0.0</v>
      </c>
      <c r="G13" s="13">
        <f t="shared" si="1"/>
        <v>0</v>
      </c>
      <c r="H13" s="16">
        <v>0.0</v>
      </c>
      <c r="I13" s="17">
        <f t="shared" si="2"/>
        <v>0</v>
      </c>
      <c r="J13" s="16">
        <v>0.0</v>
      </c>
      <c r="K13" s="17">
        <f t="shared" si="3"/>
        <v>0</v>
      </c>
      <c r="L13" s="16">
        <v>0.0</v>
      </c>
      <c r="M13" s="17">
        <f t="shared" si="4"/>
        <v>0</v>
      </c>
      <c r="N13" s="16">
        <v>0.0</v>
      </c>
      <c r="O13" s="17">
        <f t="shared" si="5"/>
        <v>0</v>
      </c>
      <c r="P13" s="16">
        <v>0.0</v>
      </c>
      <c r="Q13" s="17">
        <f t="shared" si="6"/>
        <v>0</v>
      </c>
      <c r="R13" s="16">
        <v>0.0</v>
      </c>
      <c r="S13" s="17">
        <f t="shared" si="7"/>
        <v>0</v>
      </c>
      <c r="T13" s="16">
        <v>0.0</v>
      </c>
      <c r="U13" s="17">
        <f t="shared" si="8"/>
        <v>0</v>
      </c>
      <c r="V13" s="16">
        <v>1.0</v>
      </c>
      <c r="W13" s="17">
        <f t="shared" si="9"/>
        <v>247</v>
      </c>
      <c r="X13" s="16">
        <v>0.0</v>
      </c>
      <c r="Y13" s="17">
        <f t="shared" si="10"/>
        <v>0</v>
      </c>
    </row>
    <row r="14">
      <c r="A14" s="11" t="s">
        <v>35</v>
      </c>
      <c r="B14" s="18" t="s">
        <v>36</v>
      </c>
      <c r="C14" s="13">
        <v>3685.0</v>
      </c>
      <c r="D14" s="11">
        <v>1.0</v>
      </c>
      <c r="E14" s="14" t="s">
        <v>18</v>
      </c>
      <c r="F14" s="11">
        <v>0.0</v>
      </c>
      <c r="G14" s="13">
        <f t="shared" si="1"/>
        <v>0</v>
      </c>
      <c r="H14" s="11">
        <v>0.0</v>
      </c>
      <c r="I14" s="17">
        <f t="shared" si="2"/>
        <v>0</v>
      </c>
      <c r="J14" s="11">
        <v>0.0</v>
      </c>
      <c r="K14" s="17">
        <f t="shared" si="3"/>
        <v>0</v>
      </c>
      <c r="L14" s="11">
        <v>0.0</v>
      </c>
      <c r="M14" s="17">
        <f t="shared" si="4"/>
        <v>0</v>
      </c>
      <c r="N14" s="11">
        <v>0.0</v>
      </c>
      <c r="O14" s="17">
        <f t="shared" si="5"/>
        <v>0</v>
      </c>
      <c r="P14" s="11">
        <v>0.0</v>
      </c>
      <c r="Q14" s="17">
        <f t="shared" si="6"/>
        <v>0</v>
      </c>
      <c r="R14" s="11">
        <v>0.0</v>
      </c>
      <c r="S14" s="17">
        <f t="shared" si="7"/>
        <v>0</v>
      </c>
      <c r="T14" s="11">
        <v>0.0</v>
      </c>
      <c r="U14" s="17">
        <f t="shared" si="8"/>
        <v>0</v>
      </c>
      <c r="V14" s="11">
        <v>1.0</v>
      </c>
      <c r="W14" s="17">
        <f t="shared" si="9"/>
        <v>3685</v>
      </c>
      <c r="X14" s="11">
        <v>0.0</v>
      </c>
      <c r="Y14" s="17">
        <f t="shared" si="10"/>
        <v>0</v>
      </c>
    </row>
    <row r="15">
      <c r="A15" s="9" t="s">
        <v>37</v>
      </c>
      <c r="B15" s="10"/>
      <c r="C15" s="10"/>
      <c r="D15" s="10"/>
      <c r="E15" s="10"/>
      <c r="F15" s="10"/>
      <c r="G15" s="19"/>
      <c r="H15" s="10"/>
      <c r="I15" s="19"/>
      <c r="J15" s="10"/>
      <c r="K15" s="19"/>
      <c r="L15" s="10"/>
      <c r="M15" s="19"/>
      <c r="N15" s="10"/>
      <c r="O15" s="19"/>
      <c r="P15" s="10"/>
      <c r="Q15" s="19"/>
      <c r="R15" s="10"/>
      <c r="S15" s="19"/>
      <c r="T15" s="10"/>
      <c r="U15" s="19"/>
      <c r="V15" s="10"/>
      <c r="W15" s="19"/>
      <c r="X15" s="10"/>
      <c r="Y15" s="19"/>
    </row>
    <row r="16">
      <c r="A16" s="11" t="s">
        <v>38</v>
      </c>
      <c r="B16" s="12" t="s">
        <v>39</v>
      </c>
      <c r="C16" s="13">
        <f>631/4</f>
        <v>157.75</v>
      </c>
      <c r="D16" s="11">
        <v>96.0</v>
      </c>
      <c r="E16" s="11" t="s">
        <v>40</v>
      </c>
      <c r="F16" s="16">
        <v>1.0</v>
      </c>
      <c r="G16" s="13">
        <f t="shared" ref="G16:G30" si="11">F16*C16</f>
        <v>157.75</v>
      </c>
      <c r="H16" s="16">
        <v>0.0</v>
      </c>
      <c r="I16" s="17">
        <f t="shared" ref="I16:I30" si="12">H16*C16</f>
        <v>0</v>
      </c>
      <c r="J16" s="16">
        <v>0.0</v>
      </c>
      <c r="K16" s="17">
        <f t="shared" ref="K16:K30" si="13">J16*C16</f>
        <v>0</v>
      </c>
      <c r="L16" s="16">
        <v>0.0</v>
      </c>
      <c r="M16" s="17">
        <f t="shared" ref="M16:M30" si="14">L16*C16</f>
        <v>0</v>
      </c>
      <c r="N16" s="16">
        <v>0.0</v>
      </c>
      <c r="O16" s="17">
        <f t="shared" ref="O16:O30" si="15">N16*C16</f>
        <v>0</v>
      </c>
      <c r="P16" s="16">
        <v>0.0</v>
      </c>
      <c r="Q16" s="17">
        <f t="shared" ref="Q16:Q30" si="16">P16*C16</f>
        <v>0</v>
      </c>
      <c r="R16" s="16">
        <v>0.0</v>
      </c>
      <c r="S16" s="17">
        <f t="shared" ref="S16:S30" si="17">R16*C16</f>
        <v>0</v>
      </c>
      <c r="T16" s="16">
        <v>0.0</v>
      </c>
      <c r="U16" s="17">
        <f t="shared" ref="U16:U30" si="18">T16*C16</f>
        <v>0</v>
      </c>
      <c r="V16" s="16">
        <v>0.0</v>
      </c>
      <c r="W16" s="17">
        <f t="shared" ref="W16:W30" si="19">V16*C16</f>
        <v>0</v>
      </c>
      <c r="X16" s="16">
        <v>0.0</v>
      </c>
      <c r="Y16" s="17">
        <f t="shared" ref="Y16:Y30" si="20">X16*C16</f>
        <v>0</v>
      </c>
    </row>
    <row r="17">
      <c r="A17" s="11" t="s">
        <v>41</v>
      </c>
      <c r="B17" s="18" t="s">
        <v>42</v>
      </c>
      <c r="C17" s="13">
        <f>513/4</f>
        <v>128.25</v>
      </c>
      <c r="D17" s="11">
        <v>96.0</v>
      </c>
      <c r="E17" s="11" t="s">
        <v>40</v>
      </c>
      <c r="F17" s="16">
        <v>0.0</v>
      </c>
      <c r="G17" s="13">
        <f t="shared" si="11"/>
        <v>0</v>
      </c>
      <c r="H17" s="16">
        <v>1.0</v>
      </c>
      <c r="I17" s="17">
        <f t="shared" si="12"/>
        <v>128.25</v>
      </c>
      <c r="J17" s="16">
        <v>0.0</v>
      </c>
      <c r="K17" s="17">
        <f t="shared" si="13"/>
        <v>0</v>
      </c>
      <c r="L17" s="16">
        <v>0.0</v>
      </c>
      <c r="M17" s="17">
        <f t="shared" si="14"/>
        <v>0</v>
      </c>
      <c r="N17" s="16">
        <v>0.0</v>
      </c>
      <c r="O17" s="17">
        <f t="shared" si="15"/>
        <v>0</v>
      </c>
      <c r="P17" s="16">
        <v>0.0</v>
      </c>
      <c r="Q17" s="17">
        <f t="shared" si="16"/>
        <v>0</v>
      </c>
      <c r="R17" s="16">
        <v>0.0</v>
      </c>
      <c r="S17" s="17">
        <f t="shared" si="17"/>
        <v>0</v>
      </c>
      <c r="T17" s="16">
        <v>0.0</v>
      </c>
      <c r="U17" s="17">
        <f t="shared" si="18"/>
        <v>0</v>
      </c>
      <c r="V17" s="16">
        <v>0.0</v>
      </c>
      <c r="W17" s="17">
        <f t="shared" si="19"/>
        <v>0</v>
      </c>
      <c r="X17" s="16">
        <v>0.0</v>
      </c>
      <c r="Y17" s="17">
        <f t="shared" si="20"/>
        <v>0</v>
      </c>
    </row>
    <row r="18">
      <c r="A18" s="14" t="s">
        <v>43</v>
      </c>
      <c r="B18" s="14" t="s">
        <v>44</v>
      </c>
      <c r="C18" s="13">
        <v>90.67999999999999</v>
      </c>
      <c r="D18" s="20">
        <v>1.0</v>
      </c>
      <c r="E18" s="14" t="s">
        <v>45</v>
      </c>
      <c r="F18" s="15">
        <v>0.0</v>
      </c>
      <c r="G18" s="13">
        <f t="shared" si="11"/>
        <v>0</v>
      </c>
      <c r="H18" s="15">
        <v>0.0</v>
      </c>
      <c r="I18" s="17">
        <f t="shared" si="12"/>
        <v>0</v>
      </c>
      <c r="J18" s="15">
        <v>0.0</v>
      </c>
      <c r="K18" s="17">
        <f t="shared" si="13"/>
        <v>0</v>
      </c>
      <c r="L18" s="15">
        <v>0.0</v>
      </c>
      <c r="M18" s="17">
        <f t="shared" si="14"/>
        <v>0</v>
      </c>
      <c r="N18" s="15">
        <v>0.0</v>
      </c>
      <c r="O18" s="17">
        <f t="shared" si="15"/>
        <v>0</v>
      </c>
      <c r="P18" s="15">
        <v>0.001104</v>
      </c>
      <c r="Q18" s="17">
        <f t="shared" si="16"/>
        <v>0.10011072</v>
      </c>
      <c r="R18" s="15">
        <v>0.0</v>
      </c>
      <c r="S18" s="17">
        <f t="shared" si="17"/>
        <v>0</v>
      </c>
      <c r="T18" s="15">
        <v>0.0</v>
      </c>
      <c r="U18" s="17">
        <f t="shared" si="18"/>
        <v>0</v>
      </c>
      <c r="V18" s="16">
        <v>0.0</v>
      </c>
      <c r="W18" s="17">
        <f t="shared" si="19"/>
        <v>0</v>
      </c>
      <c r="X18" s="15">
        <v>0.0</v>
      </c>
      <c r="Y18" s="17">
        <f t="shared" si="20"/>
        <v>0</v>
      </c>
    </row>
    <row r="19">
      <c r="A19" s="14" t="s">
        <v>46</v>
      </c>
      <c r="B19" s="14" t="s">
        <v>44</v>
      </c>
      <c r="C19" s="13">
        <v>1607.04</v>
      </c>
      <c r="D19" s="20">
        <v>0.5</v>
      </c>
      <c r="E19" s="14" t="s">
        <v>47</v>
      </c>
      <c r="F19" s="15">
        <v>0.0</v>
      </c>
      <c r="G19" s="13">
        <f t="shared" si="11"/>
        <v>0</v>
      </c>
      <c r="H19" s="15">
        <v>0.0</v>
      </c>
      <c r="I19" s="17">
        <f t="shared" si="12"/>
        <v>0</v>
      </c>
      <c r="J19" s="15">
        <v>0.0</v>
      </c>
      <c r="K19" s="17">
        <f t="shared" si="13"/>
        <v>0</v>
      </c>
      <c r="L19" s="15">
        <v>0.0</v>
      </c>
      <c r="M19" s="17">
        <f t="shared" si="14"/>
        <v>0</v>
      </c>
      <c r="N19" s="15">
        <v>0.0</v>
      </c>
      <c r="O19" s="17">
        <f t="shared" si="15"/>
        <v>0</v>
      </c>
      <c r="P19" s="15" t="str">
        <f>0,000004166666667*96</f>
        <v>#ERROR!</v>
      </c>
      <c r="Q19" s="17" t="str">
        <f t="shared" si="16"/>
        <v>#ERROR!</v>
      </c>
      <c r="R19" s="15">
        <v>0.0</v>
      </c>
      <c r="S19" s="17">
        <f t="shared" si="17"/>
        <v>0</v>
      </c>
      <c r="T19" s="15">
        <v>0.0</v>
      </c>
      <c r="U19" s="17">
        <f t="shared" si="18"/>
        <v>0</v>
      </c>
      <c r="V19" s="16">
        <v>0.0</v>
      </c>
      <c r="W19" s="17">
        <f t="shared" si="19"/>
        <v>0</v>
      </c>
      <c r="X19" s="15">
        <v>0.0</v>
      </c>
      <c r="Y19" s="17">
        <f t="shared" si="20"/>
        <v>0</v>
      </c>
    </row>
    <row r="20">
      <c r="A20" s="14" t="s">
        <v>48</v>
      </c>
      <c r="B20" s="14" t="s">
        <v>44</v>
      </c>
      <c r="C20" s="13">
        <v>0.015175999999999999</v>
      </c>
      <c r="D20" s="20">
        <v>1.0</v>
      </c>
      <c r="E20" s="14" t="s">
        <v>49</v>
      </c>
      <c r="F20" s="15">
        <v>0.0</v>
      </c>
      <c r="G20" s="13">
        <f t="shared" si="11"/>
        <v>0</v>
      </c>
      <c r="H20" s="15">
        <v>0.0</v>
      </c>
      <c r="I20" s="17">
        <f t="shared" si="12"/>
        <v>0</v>
      </c>
      <c r="J20" s="15">
        <v>0.0</v>
      </c>
      <c r="K20" s="17">
        <f t="shared" si="13"/>
        <v>0</v>
      </c>
      <c r="L20" s="15">
        <v>0.0</v>
      </c>
      <c r="M20" s="17">
        <f t="shared" si="14"/>
        <v>0</v>
      </c>
      <c r="N20" s="15">
        <v>0.0</v>
      </c>
      <c r="O20" s="17">
        <f t="shared" si="15"/>
        <v>0</v>
      </c>
      <c r="P20" s="15">
        <v>1.0</v>
      </c>
      <c r="Q20" s="17">
        <f t="shared" si="16"/>
        <v>0.015176</v>
      </c>
      <c r="R20" s="15">
        <v>0.0</v>
      </c>
      <c r="S20" s="17">
        <f t="shared" si="17"/>
        <v>0</v>
      </c>
      <c r="T20" s="15">
        <v>0.0</v>
      </c>
      <c r="U20" s="17">
        <f t="shared" si="18"/>
        <v>0</v>
      </c>
      <c r="V20" s="16">
        <v>0.0</v>
      </c>
      <c r="W20" s="17">
        <f t="shared" si="19"/>
        <v>0</v>
      </c>
      <c r="X20" s="15">
        <v>0.25</v>
      </c>
      <c r="Y20" s="17">
        <f t="shared" si="20"/>
        <v>0.003794</v>
      </c>
    </row>
    <row r="21">
      <c r="A21" s="11" t="s">
        <v>50</v>
      </c>
      <c r="B21" s="18" t="s">
        <v>51</v>
      </c>
      <c r="C21" s="13">
        <v>0.1789473684</v>
      </c>
      <c r="D21" s="11">
        <v>1.0</v>
      </c>
      <c r="E21" s="14" t="s">
        <v>49</v>
      </c>
      <c r="F21" s="15">
        <v>0.0</v>
      </c>
      <c r="G21" s="13">
        <f t="shared" si="11"/>
        <v>0</v>
      </c>
      <c r="H21" s="16">
        <v>0.0</v>
      </c>
      <c r="I21" s="17">
        <f t="shared" si="12"/>
        <v>0</v>
      </c>
      <c r="J21" s="16">
        <v>0.0</v>
      </c>
      <c r="K21" s="17">
        <f t="shared" si="13"/>
        <v>0</v>
      </c>
      <c r="L21" s="16">
        <v>0.0</v>
      </c>
      <c r="M21" s="17">
        <f t="shared" si="14"/>
        <v>0</v>
      </c>
      <c r="N21" s="16">
        <v>0.0</v>
      </c>
      <c r="O21" s="17">
        <f t="shared" si="15"/>
        <v>0</v>
      </c>
      <c r="P21" s="16">
        <v>1.0</v>
      </c>
      <c r="Q21" s="17">
        <f t="shared" si="16"/>
        <v>0.1789473684</v>
      </c>
      <c r="R21" s="16">
        <v>0.0</v>
      </c>
      <c r="S21" s="17">
        <f t="shared" si="17"/>
        <v>0</v>
      </c>
      <c r="T21" s="16">
        <v>0.0</v>
      </c>
      <c r="U21" s="17">
        <f t="shared" si="18"/>
        <v>0</v>
      </c>
      <c r="V21" s="16">
        <v>0.0</v>
      </c>
      <c r="W21" s="17">
        <f t="shared" si="19"/>
        <v>0</v>
      </c>
      <c r="X21" s="16">
        <v>5.0</v>
      </c>
      <c r="Y21" s="17">
        <f t="shared" si="20"/>
        <v>0.894736842</v>
      </c>
    </row>
    <row r="22">
      <c r="A22" s="11" t="s">
        <v>52</v>
      </c>
      <c r="B22" s="18" t="s">
        <v>44</v>
      </c>
      <c r="C22" s="13">
        <v>0.03507374631</v>
      </c>
      <c r="D22" s="11">
        <v>1.0</v>
      </c>
      <c r="E22" s="14" t="s">
        <v>49</v>
      </c>
      <c r="F22" s="15">
        <v>0.0</v>
      </c>
      <c r="G22" s="13">
        <f t="shared" si="11"/>
        <v>0</v>
      </c>
      <c r="H22" s="16">
        <v>0.0</v>
      </c>
      <c r="I22" s="17">
        <f t="shared" si="12"/>
        <v>0</v>
      </c>
      <c r="J22" s="16">
        <v>0.0</v>
      </c>
      <c r="K22" s="17">
        <f t="shared" si="13"/>
        <v>0</v>
      </c>
      <c r="L22" s="16">
        <v>0.0</v>
      </c>
      <c r="M22" s="17">
        <f t="shared" si="14"/>
        <v>0</v>
      </c>
      <c r="N22" s="16">
        <v>0.0</v>
      </c>
      <c r="O22" s="17">
        <f t="shared" si="15"/>
        <v>0</v>
      </c>
      <c r="P22" s="16">
        <v>1.0</v>
      </c>
      <c r="Q22" s="17">
        <f t="shared" si="16"/>
        <v>0.03507374631</v>
      </c>
      <c r="R22" s="16">
        <v>0.0</v>
      </c>
      <c r="S22" s="17">
        <f t="shared" si="17"/>
        <v>0</v>
      </c>
      <c r="T22" s="16">
        <v>0.0</v>
      </c>
      <c r="U22" s="17">
        <f t="shared" si="18"/>
        <v>0</v>
      </c>
      <c r="V22" s="16">
        <v>0.0</v>
      </c>
      <c r="W22" s="17">
        <f t="shared" si="19"/>
        <v>0</v>
      </c>
      <c r="X22" s="16">
        <v>0.0</v>
      </c>
      <c r="Y22" s="17">
        <f t="shared" si="20"/>
        <v>0</v>
      </c>
    </row>
    <row r="23">
      <c r="A23" s="11" t="s">
        <v>53</v>
      </c>
      <c r="B23" s="14" t="s">
        <v>54</v>
      </c>
      <c r="C23" s="13">
        <v>1.99</v>
      </c>
      <c r="D23" s="14">
        <v>96.0</v>
      </c>
      <c r="E23" s="14" t="s">
        <v>55</v>
      </c>
      <c r="F23" s="15">
        <v>0.0</v>
      </c>
      <c r="G23" s="13">
        <f t="shared" si="11"/>
        <v>0</v>
      </c>
      <c r="H23" s="15">
        <v>0.0</v>
      </c>
      <c r="I23" s="17">
        <f t="shared" si="12"/>
        <v>0</v>
      </c>
      <c r="J23" s="15">
        <v>0.0</v>
      </c>
      <c r="K23" s="17">
        <f t="shared" si="13"/>
        <v>0</v>
      </c>
      <c r="L23" s="15">
        <v>0.0</v>
      </c>
      <c r="M23" s="17">
        <f t="shared" si="14"/>
        <v>0</v>
      </c>
      <c r="N23" s="15">
        <v>0.0</v>
      </c>
      <c r="O23" s="17">
        <f t="shared" si="15"/>
        <v>0</v>
      </c>
      <c r="P23" s="15">
        <v>0.0</v>
      </c>
      <c r="Q23" s="17">
        <f t="shared" si="16"/>
        <v>0</v>
      </c>
      <c r="R23" s="15">
        <v>1.0</v>
      </c>
      <c r="S23" s="17">
        <f t="shared" si="17"/>
        <v>1.99</v>
      </c>
      <c r="T23" s="15">
        <v>1.0</v>
      </c>
      <c r="U23" s="17">
        <f t="shared" si="18"/>
        <v>1.99</v>
      </c>
      <c r="V23" s="16">
        <v>0.0</v>
      </c>
      <c r="W23" s="17">
        <f t="shared" si="19"/>
        <v>0</v>
      </c>
      <c r="X23" s="15">
        <v>0.0</v>
      </c>
      <c r="Y23" s="17">
        <f t="shared" si="20"/>
        <v>0</v>
      </c>
    </row>
    <row r="24">
      <c r="A24" s="21" t="s">
        <v>56</v>
      </c>
      <c r="B24" s="18" t="s">
        <v>51</v>
      </c>
      <c r="C24" s="17">
        <v>0.1789473684</v>
      </c>
      <c r="D24" s="11">
        <v>1.0</v>
      </c>
      <c r="E24" s="14" t="s">
        <v>49</v>
      </c>
      <c r="F24" s="15">
        <v>0.0</v>
      </c>
      <c r="G24" s="13">
        <f t="shared" si="11"/>
        <v>0</v>
      </c>
      <c r="H24" s="15">
        <v>0.0</v>
      </c>
      <c r="I24" s="17">
        <f t="shared" si="12"/>
        <v>0</v>
      </c>
      <c r="J24" s="15">
        <v>0.0</v>
      </c>
      <c r="K24" s="17">
        <f t="shared" si="13"/>
        <v>0</v>
      </c>
      <c r="L24" s="15">
        <v>0.0</v>
      </c>
      <c r="M24" s="17">
        <f t="shared" si="14"/>
        <v>0</v>
      </c>
      <c r="N24" s="15">
        <v>0.0</v>
      </c>
      <c r="O24" s="17">
        <f t="shared" si="15"/>
        <v>0</v>
      </c>
      <c r="P24" s="15">
        <v>0.0</v>
      </c>
      <c r="Q24" s="17">
        <f t="shared" si="16"/>
        <v>0</v>
      </c>
      <c r="R24" s="15">
        <v>2.5</v>
      </c>
      <c r="S24" s="17">
        <f t="shared" si="17"/>
        <v>0.447368421</v>
      </c>
      <c r="T24" s="15">
        <v>2.5</v>
      </c>
      <c r="U24" s="17">
        <f t="shared" si="18"/>
        <v>0.447368421</v>
      </c>
      <c r="V24" s="16">
        <v>0.0</v>
      </c>
      <c r="W24" s="17">
        <f t="shared" si="19"/>
        <v>0</v>
      </c>
      <c r="X24" s="15">
        <v>0.0</v>
      </c>
      <c r="Y24" s="17">
        <f t="shared" si="20"/>
        <v>0</v>
      </c>
    </row>
    <row r="25">
      <c r="A25" s="21" t="s">
        <v>57</v>
      </c>
      <c r="B25" s="14" t="s">
        <v>54</v>
      </c>
      <c r="C25" s="13" t="str">
        <f>11,22/1186</f>
        <v>#ERROR!</v>
      </c>
      <c r="D25" s="11">
        <v>1.0</v>
      </c>
      <c r="E25" s="14" t="s">
        <v>49</v>
      </c>
      <c r="F25" s="15">
        <v>0.0</v>
      </c>
      <c r="G25" s="13" t="str">
        <f t="shared" si="11"/>
        <v>#ERROR!</v>
      </c>
      <c r="H25" s="15">
        <v>0.0</v>
      </c>
      <c r="I25" s="17" t="str">
        <f t="shared" si="12"/>
        <v>#ERROR!</v>
      </c>
      <c r="J25" s="15">
        <v>0.0</v>
      </c>
      <c r="K25" s="17" t="str">
        <f t="shared" si="13"/>
        <v>#ERROR!</v>
      </c>
      <c r="L25" s="15">
        <v>0.0</v>
      </c>
      <c r="M25" s="17" t="str">
        <f t="shared" si="14"/>
        <v>#ERROR!</v>
      </c>
      <c r="N25" s="15">
        <v>0.0</v>
      </c>
      <c r="O25" s="17" t="str">
        <f t="shared" si="15"/>
        <v>#ERROR!</v>
      </c>
      <c r="P25" s="15">
        <v>0.0</v>
      </c>
      <c r="Q25" s="17" t="str">
        <f t="shared" si="16"/>
        <v>#ERROR!</v>
      </c>
      <c r="R25" s="15">
        <v>2.5</v>
      </c>
      <c r="S25" s="17" t="str">
        <f t="shared" si="17"/>
        <v>#ERROR!</v>
      </c>
      <c r="T25" s="15">
        <v>2.5</v>
      </c>
      <c r="U25" s="17" t="str">
        <f t="shared" si="18"/>
        <v>#ERROR!</v>
      </c>
      <c r="V25" s="16">
        <v>0.0</v>
      </c>
      <c r="W25" s="17" t="str">
        <f t="shared" si="19"/>
        <v>#ERROR!</v>
      </c>
      <c r="X25" s="15">
        <v>0.0</v>
      </c>
      <c r="Y25" s="17" t="str">
        <f t="shared" si="20"/>
        <v>#ERROR!</v>
      </c>
    </row>
    <row r="26">
      <c r="A26" s="21" t="s">
        <v>58</v>
      </c>
      <c r="B26" s="14" t="s">
        <v>59</v>
      </c>
      <c r="C26" s="13">
        <v>535.0</v>
      </c>
      <c r="D26" s="11">
        <v>1.0</v>
      </c>
      <c r="E26" s="14" t="s">
        <v>18</v>
      </c>
      <c r="F26" s="15">
        <v>0.0</v>
      </c>
      <c r="G26" s="13">
        <f t="shared" si="11"/>
        <v>0</v>
      </c>
      <c r="H26" s="15">
        <v>0.0</v>
      </c>
      <c r="I26" s="17">
        <f t="shared" si="12"/>
        <v>0</v>
      </c>
      <c r="J26" s="15">
        <v>0.0</v>
      </c>
      <c r="K26" s="17">
        <f t="shared" si="13"/>
        <v>0</v>
      </c>
      <c r="L26" s="15">
        <v>0.0</v>
      </c>
      <c r="M26" s="17">
        <f t="shared" si="14"/>
        <v>0</v>
      </c>
      <c r="N26" s="15">
        <v>0.0</v>
      </c>
      <c r="O26" s="17">
        <f t="shared" si="15"/>
        <v>0</v>
      </c>
      <c r="P26" s="15">
        <v>0.0</v>
      </c>
      <c r="Q26" s="17">
        <f t="shared" si="16"/>
        <v>0</v>
      </c>
      <c r="R26" s="16">
        <v>0.0</v>
      </c>
      <c r="S26" s="17">
        <f t="shared" si="17"/>
        <v>0</v>
      </c>
      <c r="T26" s="16">
        <v>0.0</v>
      </c>
      <c r="U26" s="17">
        <f t="shared" si="18"/>
        <v>0</v>
      </c>
      <c r="V26" s="16">
        <v>1.0</v>
      </c>
      <c r="W26" s="17">
        <f t="shared" si="19"/>
        <v>535</v>
      </c>
      <c r="X26" s="15">
        <v>0.0</v>
      </c>
      <c r="Y26" s="17">
        <f t="shared" si="20"/>
        <v>0</v>
      </c>
    </row>
    <row r="27">
      <c r="A27" s="21" t="s">
        <v>60</v>
      </c>
      <c r="B27" s="14" t="s">
        <v>51</v>
      </c>
      <c r="C27" s="13" t="str">
        <f>45,06/1354</f>
        <v>#ERROR!</v>
      </c>
      <c r="D27" s="20">
        <v>1.0</v>
      </c>
      <c r="E27" s="14" t="s">
        <v>49</v>
      </c>
      <c r="F27" s="15">
        <v>0.0</v>
      </c>
      <c r="G27" s="13" t="str">
        <f t="shared" si="11"/>
        <v>#ERROR!</v>
      </c>
      <c r="H27" s="15">
        <v>0.0</v>
      </c>
      <c r="I27" s="17" t="str">
        <f t="shared" si="12"/>
        <v>#ERROR!</v>
      </c>
      <c r="J27" s="15">
        <v>0.0</v>
      </c>
      <c r="K27" s="17" t="str">
        <f t="shared" si="13"/>
        <v>#ERROR!</v>
      </c>
      <c r="L27" s="15">
        <v>0.0</v>
      </c>
      <c r="M27" s="17" t="str">
        <f t="shared" si="14"/>
        <v>#ERROR!</v>
      </c>
      <c r="N27" s="15">
        <v>0.0</v>
      </c>
      <c r="O27" s="17" t="str">
        <f t="shared" si="15"/>
        <v>#ERROR!</v>
      </c>
      <c r="P27" s="15">
        <v>0.0</v>
      </c>
      <c r="Q27" s="17" t="str">
        <f t="shared" si="16"/>
        <v>#ERROR!</v>
      </c>
      <c r="R27" s="16">
        <v>0.0</v>
      </c>
      <c r="S27" s="17" t="str">
        <f t="shared" si="17"/>
        <v>#ERROR!</v>
      </c>
      <c r="T27" s="16">
        <v>0.0</v>
      </c>
      <c r="U27" s="17" t="str">
        <f t="shared" si="18"/>
        <v>#ERROR!</v>
      </c>
      <c r="V27" s="16">
        <v>0.0</v>
      </c>
      <c r="W27" s="17" t="str">
        <f t="shared" si="19"/>
        <v>#ERROR!</v>
      </c>
      <c r="X27" s="15">
        <v>96.0</v>
      </c>
      <c r="Y27" s="17" t="str">
        <f t="shared" si="20"/>
        <v>#ERROR!</v>
      </c>
    </row>
    <row r="28">
      <c r="A28" s="21" t="s">
        <v>61</v>
      </c>
      <c r="B28" s="14" t="s">
        <v>44</v>
      </c>
      <c r="C28" s="13" t="str">
        <f>139,2/1354</f>
        <v>#ERROR!</v>
      </c>
      <c r="D28" s="20">
        <v>1.0</v>
      </c>
      <c r="E28" s="14" t="s">
        <v>49</v>
      </c>
      <c r="F28" s="15">
        <v>0.0</v>
      </c>
      <c r="G28" s="13" t="str">
        <f t="shared" si="11"/>
        <v>#ERROR!</v>
      </c>
      <c r="H28" s="15">
        <v>0.0</v>
      </c>
      <c r="I28" s="17" t="str">
        <f t="shared" si="12"/>
        <v>#ERROR!</v>
      </c>
      <c r="J28" s="15">
        <v>0.0</v>
      </c>
      <c r="K28" s="17" t="str">
        <f t="shared" si="13"/>
        <v>#ERROR!</v>
      </c>
      <c r="L28" s="15">
        <v>0.0</v>
      </c>
      <c r="M28" s="17" t="str">
        <f t="shared" si="14"/>
        <v>#ERROR!</v>
      </c>
      <c r="N28" s="15">
        <v>0.0</v>
      </c>
      <c r="O28" s="17" t="str">
        <f t="shared" si="15"/>
        <v>#ERROR!</v>
      </c>
      <c r="P28" s="15">
        <v>0.0</v>
      </c>
      <c r="Q28" s="17" t="str">
        <f t="shared" si="16"/>
        <v>#ERROR!</v>
      </c>
      <c r="R28" s="16">
        <v>0.0</v>
      </c>
      <c r="S28" s="17" t="str">
        <f t="shared" si="17"/>
        <v>#ERROR!</v>
      </c>
      <c r="T28" s="16">
        <v>0.0</v>
      </c>
      <c r="U28" s="17" t="str">
        <f t="shared" si="18"/>
        <v>#ERROR!</v>
      </c>
      <c r="V28" s="16">
        <v>0.0</v>
      </c>
      <c r="W28" s="17" t="str">
        <f t="shared" si="19"/>
        <v>#ERROR!</v>
      </c>
      <c r="X28" s="15" t="str">
        <f>0,000004166666667*96</f>
        <v>#ERROR!</v>
      </c>
      <c r="Y28" s="17" t="str">
        <f t="shared" si="20"/>
        <v>#ERROR!</v>
      </c>
    </row>
    <row r="29">
      <c r="A29" s="21" t="s">
        <v>62</v>
      </c>
      <c r="B29" s="14" t="s">
        <v>44</v>
      </c>
      <c r="C29" s="13">
        <v>0.015175999999999999</v>
      </c>
      <c r="D29" s="20">
        <v>1.0</v>
      </c>
      <c r="E29" s="14" t="s">
        <v>49</v>
      </c>
      <c r="F29" s="15">
        <v>0.0</v>
      </c>
      <c r="G29" s="13">
        <f t="shared" si="11"/>
        <v>0</v>
      </c>
      <c r="H29" s="15">
        <v>0.0</v>
      </c>
      <c r="I29" s="17">
        <f t="shared" si="12"/>
        <v>0</v>
      </c>
      <c r="J29" s="15">
        <v>0.0</v>
      </c>
      <c r="K29" s="17">
        <f t="shared" si="13"/>
        <v>0</v>
      </c>
      <c r="L29" s="15">
        <v>0.0</v>
      </c>
      <c r="M29" s="17">
        <f t="shared" si="14"/>
        <v>0</v>
      </c>
      <c r="N29" s="15">
        <v>0.0</v>
      </c>
      <c r="O29" s="17">
        <f t="shared" si="15"/>
        <v>0</v>
      </c>
      <c r="P29" s="15">
        <v>0.0</v>
      </c>
      <c r="Q29" s="17">
        <f t="shared" si="16"/>
        <v>0</v>
      </c>
      <c r="R29" s="16">
        <v>0.0</v>
      </c>
      <c r="S29" s="17">
        <f t="shared" si="17"/>
        <v>0</v>
      </c>
      <c r="T29" s="16">
        <v>0.0</v>
      </c>
      <c r="U29" s="17">
        <f t="shared" si="18"/>
        <v>0</v>
      </c>
      <c r="V29" s="16">
        <v>0.0</v>
      </c>
      <c r="W29" s="17">
        <f t="shared" si="19"/>
        <v>0</v>
      </c>
      <c r="X29" s="15" t="str">
        <f>0,25</f>
        <v>#ERROR!</v>
      </c>
      <c r="Y29" s="17" t="str">
        <f t="shared" si="20"/>
        <v>#ERROR!</v>
      </c>
    </row>
    <row r="30">
      <c r="A30" s="21" t="s">
        <v>63</v>
      </c>
      <c r="B30" s="18" t="s">
        <v>44</v>
      </c>
      <c r="C30" s="13">
        <v>0.03507374631</v>
      </c>
      <c r="D30" s="11">
        <v>1.0</v>
      </c>
      <c r="E30" s="14" t="s">
        <v>49</v>
      </c>
      <c r="F30" s="14">
        <v>0.0</v>
      </c>
      <c r="G30" s="13">
        <f t="shared" si="11"/>
        <v>0</v>
      </c>
      <c r="H30" s="14">
        <v>0.0</v>
      </c>
      <c r="I30" s="17">
        <f t="shared" si="12"/>
        <v>0</v>
      </c>
      <c r="J30" s="14">
        <v>0.0</v>
      </c>
      <c r="K30" s="17">
        <f t="shared" si="13"/>
        <v>0</v>
      </c>
      <c r="L30" s="14">
        <v>0.0</v>
      </c>
      <c r="M30" s="17">
        <f t="shared" si="14"/>
        <v>0</v>
      </c>
      <c r="N30" s="14">
        <v>0.0</v>
      </c>
      <c r="O30" s="17">
        <f t="shared" si="15"/>
        <v>0</v>
      </c>
      <c r="P30" s="14">
        <v>0.0</v>
      </c>
      <c r="Q30" s="17">
        <f t="shared" si="16"/>
        <v>0</v>
      </c>
      <c r="R30" s="11">
        <v>0.0</v>
      </c>
      <c r="S30" s="17">
        <f t="shared" si="17"/>
        <v>0</v>
      </c>
      <c r="T30" s="11">
        <v>0.0</v>
      </c>
      <c r="U30" s="17">
        <f t="shared" si="18"/>
        <v>0</v>
      </c>
      <c r="V30" s="11">
        <v>0.0</v>
      </c>
      <c r="W30" s="17">
        <f t="shared" si="19"/>
        <v>0</v>
      </c>
      <c r="X30" s="14">
        <v>2.5</v>
      </c>
      <c r="Y30" s="17">
        <f t="shared" si="20"/>
        <v>0.08768436578</v>
      </c>
    </row>
    <row r="31">
      <c r="A31" s="22" t="s">
        <v>64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</row>
    <row r="32">
      <c r="A32" s="11" t="s">
        <v>65</v>
      </c>
      <c r="B32" s="12" t="s">
        <v>66</v>
      </c>
      <c r="C32" s="13">
        <f>133/5000</f>
        <v>0.0266</v>
      </c>
      <c r="D32" s="14">
        <v>1.0</v>
      </c>
      <c r="E32" s="14" t="s">
        <v>67</v>
      </c>
      <c r="F32" s="15">
        <v>21.0</v>
      </c>
      <c r="G32" s="13">
        <f t="shared" ref="G32:G55" si="21">F32*C32</f>
        <v>0.5586</v>
      </c>
      <c r="H32" s="16">
        <v>31.0</v>
      </c>
      <c r="I32" s="17">
        <f t="shared" ref="I32:I55" si="22">H32*C32</f>
        <v>0.8246</v>
      </c>
      <c r="J32" s="16">
        <v>38.4</v>
      </c>
      <c r="K32" s="17">
        <f t="shared" ref="K32:K55" si="23">J32*C32</f>
        <v>1.02144</v>
      </c>
      <c r="L32" s="16">
        <v>16.0</v>
      </c>
      <c r="M32" s="17">
        <f t="shared" ref="M32:M55" si="24">L32*C32</f>
        <v>0.4256</v>
      </c>
      <c r="N32" s="16">
        <v>23.04</v>
      </c>
      <c r="O32" s="17">
        <f t="shared" ref="O32:O55" si="25">N32*C32</f>
        <v>0.612864</v>
      </c>
      <c r="P32" s="16">
        <f>554/1000</f>
        <v>0.554</v>
      </c>
      <c r="Q32" s="17">
        <f t="shared" ref="Q32:Q55" si="26">P32*C32</f>
        <v>0.0147364</v>
      </c>
      <c r="R32" s="16">
        <v>0.554</v>
      </c>
      <c r="S32" s="17">
        <f t="shared" ref="S32:S55" si="27">R32*C32</f>
        <v>0.0147364</v>
      </c>
      <c r="T32" s="16">
        <v>0.554</v>
      </c>
      <c r="U32" s="17">
        <f t="shared" ref="U32:U55" si="28">T32*C32</f>
        <v>0.0147364</v>
      </c>
      <c r="V32" s="15">
        <v>0.0</v>
      </c>
      <c r="W32" s="17">
        <f t="shared" ref="W32:W55" si="29">V32*C32</f>
        <v>0</v>
      </c>
      <c r="X32" s="16" t="str">
        <f>0,29*96+2,25</f>
        <v>#ERROR!</v>
      </c>
      <c r="Y32" s="17" t="str">
        <f t="shared" ref="Y32:Y55" si="30">X32*C32</f>
        <v>#ERROR!</v>
      </c>
    </row>
    <row r="33">
      <c r="A33" s="11" t="s">
        <v>68</v>
      </c>
      <c r="B33" s="12" t="s">
        <v>69</v>
      </c>
      <c r="C33" s="13" t="str">
        <f>144,9/2500</f>
        <v>#ERROR!</v>
      </c>
      <c r="D33" s="14">
        <v>1.0</v>
      </c>
      <c r="E33" s="14" t="s">
        <v>67</v>
      </c>
      <c r="F33" s="16">
        <v>80.0</v>
      </c>
      <c r="G33" s="13" t="str">
        <f t="shared" si="21"/>
        <v>#ERROR!</v>
      </c>
      <c r="H33" s="16">
        <v>123.0</v>
      </c>
      <c r="I33" s="17" t="str">
        <f t="shared" si="22"/>
        <v>#ERROR!</v>
      </c>
      <c r="J33" s="16">
        <v>153.6</v>
      </c>
      <c r="K33" s="17" t="str">
        <f t="shared" si="23"/>
        <v>#ERROR!</v>
      </c>
      <c r="L33" s="16">
        <v>62.0</v>
      </c>
      <c r="M33" s="17" t="str">
        <f t="shared" si="24"/>
        <v>#ERROR!</v>
      </c>
      <c r="N33" s="16">
        <v>92.16</v>
      </c>
      <c r="O33" s="17" t="str">
        <f t="shared" si="25"/>
        <v>#ERROR!</v>
      </c>
      <c r="P33" s="16">
        <v>10.2</v>
      </c>
      <c r="Q33" s="17" t="str">
        <f t="shared" si="26"/>
        <v>#ERROR!</v>
      </c>
      <c r="R33" s="16">
        <v>5.0</v>
      </c>
      <c r="S33" s="17" t="str">
        <f t="shared" si="27"/>
        <v>#ERROR!</v>
      </c>
      <c r="T33" s="16">
        <v>5.0</v>
      </c>
      <c r="U33" s="17" t="str">
        <f t="shared" si="28"/>
        <v>#ERROR!</v>
      </c>
      <c r="V33" s="16">
        <v>115.2</v>
      </c>
      <c r="W33" s="17" t="str">
        <f t="shared" si="29"/>
        <v>#ERROR!</v>
      </c>
      <c r="X33" s="16">
        <v>1.0</v>
      </c>
      <c r="Y33" s="17" t="str">
        <f t="shared" si="30"/>
        <v>#ERROR!</v>
      </c>
    </row>
    <row r="34">
      <c r="A34" s="14" t="s">
        <v>70</v>
      </c>
      <c r="B34" s="14" t="s">
        <v>71</v>
      </c>
      <c r="C34" s="13">
        <f>636/200</f>
        <v>3.18</v>
      </c>
      <c r="D34" s="20">
        <v>1.0</v>
      </c>
      <c r="E34" s="14" t="s">
        <v>49</v>
      </c>
      <c r="F34" s="15">
        <v>0.0</v>
      </c>
      <c r="G34" s="13">
        <f t="shared" si="21"/>
        <v>0</v>
      </c>
      <c r="H34" s="15">
        <v>0.0</v>
      </c>
      <c r="I34" s="17">
        <f t="shared" si="22"/>
        <v>0</v>
      </c>
      <c r="J34" s="15">
        <v>0.0</v>
      </c>
      <c r="K34" s="17">
        <f t="shared" si="23"/>
        <v>0</v>
      </c>
      <c r="L34" s="15">
        <v>0.0</v>
      </c>
      <c r="M34" s="17">
        <f t="shared" si="24"/>
        <v>0</v>
      </c>
      <c r="N34" s="15">
        <v>0.0</v>
      </c>
      <c r="O34" s="17">
        <f t="shared" si="25"/>
        <v>0</v>
      </c>
      <c r="P34" s="15" t="str">
        <f>0,15*96</f>
        <v>#ERROR!</v>
      </c>
      <c r="Q34" s="17" t="str">
        <f t="shared" si="26"/>
        <v>#ERROR!</v>
      </c>
      <c r="R34" s="15">
        <v>0.0</v>
      </c>
      <c r="S34" s="17">
        <f t="shared" si="27"/>
        <v>0</v>
      </c>
      <c r="T34" s="15">
        <v>0.0</v>
      </c>
      <c r="U34" s="17">
        <f t="shared" si="28"/>
        <v>0</v>
      </c>
      <c r="V34" s="15">
        <v>0.0</v>
      </c>
      <c r="W34" s="17">
        <f t="shared" si="29"/>
        <v>0</v>
      </c>
      <c r="X34" s="15">
        <v>0.0</v>
      </c>
      <c r="Y34" s="17">
        <f t="shared" si="30"/>
        <v>0</v>
      </c>
    </row>
    <row r="35">
      <c r="A35" s="11" t="s">
        <v>72</v>
      </c>
      <c r="B35" s="18" t="s">
        <v>73</v>
      </c>
      <c r="C35" s="17">
        <f>325/50</f>
        <v>6.5</v>
      </c>
      <c r="D35" s="14">
        <v>1.0</v>
      </c>
      <c r="E35" s="14" t="s">
        <v>74</v>
      </c>
      <c r="F35" s="15">
        <v>0.0</v>
      </c>
      <c r="G35" s="13">
        <f t="shared" si="21"/>
        <v>0</v>
      </c>
      <c r="H35" s="16">
        <v>96.0</v>
      </c>
      <c r="I35" s="17">
        <f t="shared" si="22"/>
        <v>624</v>
      </c>
      <c r="J35" s="16">
        <v>96.0</v>
      </c>
      <c r="K35" s="17">
        <f t="shared" si="23"/>
        <v>624</v>
      </c>
      <c r="L35" s="16">
        <v>0.0</v>
      </c>
      <c r="M35" s="17">
        <f t="shared" si="24"/>
        <v>0</v>
      </c>
      <c r="N35" s="16">
        <v>0.0</v>
      </c>
      <c r="O35" s="17">
        <f t="shared" si="25"/>
        <v>0</v>
      </c>
      <c r="P35" s="16">
        <v>0.0</v>
      </c>
      <c r="Q35" s="17">
        <f t="shared" si="26"/>
        <v>0</v>
      </c>
      <c r="R35" s="16" t="str">
        <f>0,25*96</f>
        <v>#ERROR!</v>
      </c>
      <c r="S35" s="17" t="str">
        <f t="shared" si="27"/>
        <v>#ERROR!</v>
      </c>
      <c r="T35" s="16" t="str">
        <f>0,25*96</f>
        <v>#ERROR!</v>
      </c>
      <c r="U35" s="17" t="str">
        <f t="shared" si="28"/>
        <v>#ERROR!</v>
      </c>
      <c r="V35" s="15">
        <v>0.0</v>
      </c>
      <c r="W35" s="17">
        <f t="shared" si="29"/>
        <v>0</v>
      </c>
      <c r="X35" s="16" t="str">
        <f>0,5*96</f>
        <v>#ERROR!</v>
      </c>
      <c r="Y35" s="17" t="str">
        <f t="shared" si="30"/>
        <v>#ERROR!</v>
      </c>
    </row>
    <row r="36">
      <c r="A36" s="14" t="s">
        <v>75</v>
      </c>
      <c r="B36" s="14" t="s">
        <v>76</v>
      </c>
      <c r="C36" s="13">
        <f>395/500</f>
        <v>0.79</v>
      </c>
      <c r="D36" s="14">
        <v>1.0</v>
      </c>
      <c r="E36" s="14" t="s">
        <v>27</v>
      </c>
      <c r="F36" s="15">
        <v>0.0</v>
      </c>
      <c r="G36" s="13">
        <f t="shared" si="21"/>
        <v>0</v>
      </c>
      <c r="H36" s="15">
        <v>0.0</v>
      </c>
      <c r="I36" s="17">
        <f t="shared" si="22"/>
        <v>0</v>
      </c>
      <c r="J36" s="15">
        <v>0.0</v>
      </c>
      <c r="K36" s="17">
        <f t="shared" si="23"/>
        <v>0</v>
      </c>
      <c r="L36" s="15">
        <v>0.0</v>
      </c>
      <c r="M36" s="17">
        <f t="shared" si="24"/>
        <v>0</v>
      </c>
      <c r="N36" s="15">
        <v>0.0</v>
      </c>
      <c r="O36" s="17">
        <f t="shared" si="25"/>
        <v>0</v>
      </c>
      <c r="P36" s="15">
        <v>1.0</v>
      </c>
      <c r="Q36" s="17">
        <f t="shared" si="26"/>
        <v>0.79</v>
      </c>
      <c r="R36" s="15">
        <v>0.0</v>
      </c>
      <c r="S36" s="17">
        <f t="shared" si="27"/>
        <v>0</v>
      </c>
      <c r="T36" s="15">
        <v>0.0</v>
      </c>
      <c r="U36" s="17">
        <f t="shared" si="28"/>
        <v>0</v>
      </c>
      <c r="V36" s="15">
        <v>0.0</v>
      </c>
      <c r="W36" s="17">
        <f t="shared" si="29"/>
        <v>0</v>
      </c>
      <c r="X36" s="15">
        <v>0.0</v>
      </c>
      <c r="Y36" s="17">
        <f t="shared" si="30"/>
        <v>0</v>
      </c>
    </row>
    <row r="37">
      <c r="A37" s="11" t="s">
        <v>77</v>
      </c>
      <c r="B37" s="14" t="s">
        <v>78</v>
      </c>
      <c r="C37" s="13">
        <f>360/250</f>
        <v>1.44</v>
      </c>
      <c r="D37" s="14">
        <v>1.0</v>
      </c>
      <c r="E37" s="14" t="s">
        <v>27</v>
      </c>
      <c r="F37" s="15">
        <v>0.0</v>
      </c>
      <c r="G37" s="13">
        <f t="shared" si="21"/>
        <v>0</v>
      </c>
      <c r="H37" s="15">
        <v>0.0</v>
      </c>
      <c r="I37" s="17">
        <f t="shared" si="22"/>
        <v>0</v>
      </c>
      <c r="J37" s="15">
        <v>0.0</v>
      </c>
      <c r="K37" s="17">
        <f t="shared" si="23"/>
        <v>0</v>
      </c>
      <c r="L37" s="15">
        <v>0.0</v>
      </c>
      <c r="M37" s="17">
        <f t="shared" si="24"/>
        <v>0</v>
      </c>
      <c r="N37" s="15">
        <v>0.0</v>
      </c>
      <c r="O37" s="17">
        <f t="shared" si="25"/>
        <v>0</v>
      </c>
      <c r="P37" s="15">
        <v>0.0</v>
      </c>
      <c r="Q37" s="17">
        <f t="shared" si="26"/>
        <v>0</v>
      </c>
      <c r="R37" s="15">
        <v>1.0</v>
      </c>
      <c r="S37" s="17">
        <f t="shared" si="27"/>
        <v>1.44</v>
      </c>
      <c r="T37" s="15">
        <v>1.0</v>
      </c>
      <c r="U37" s="17">
        <f t="shared" si="28"/>
        <v>1.44</v>
      </c>
      <c r="V37" s="15">
        <v>0.0</v>
      </c>
      <c r="W37" s="17">
        <f t="shared" si="29"/>
        <v>0</v>
      </c>
      <c r="X37" s="15">
        <v>0.0</v>
      </c>
      <c r="Y37" s="17">
        <f t="shared" si="30"/>
        <v>0</v>
      </c>
    </row>
    <row r="38">
      <c r="A38" s="14" t="s">
        <v>79</v>
      </c>
      <c r="B38" s="14">
        <v>7.958935001E9</v>
      </c>
      <c r="C38" s="13">
        <v>0.0615168</v>
      </c>
      <c r="D38" s="20">
        <v>1.0</v>
      </c>
      <c r="E38" s="14" t="s">
        <v>49</v>
      </c>
      <c r="F38" s="15">
        <v>0.0</v>
      </c>
      <c r="G38" s="13">
        <f t="shared" si="21"/>
        <v>0</v>
      </c>
      <c r="H38" s="15">
        <v>0.0</v>
      </c>
      <c r="I38" s="17">
        <f t="shared" si="22"/>
        <v>0</v>
      </c>
      <c r="J38" s="15">
        <v>0.0</v>
      </c>
      <c r="K38" s="17">
        <f t="shared" si="23"/>
        <v>0</v>
      </c>
      <c r="L38" s="15">
        <v>0.0</v>
      </c>
      <c r="M38" s="17">
        <f t="shared" si="24"/>
        <v>0</v>
      </c>
      <c r="N38" s="15">
        <v>0.0</v>
      </c>
      <c r="O38" s="17">
        <f t="shared" si="25"/>
        <v>0</v>
      </c>
      <c r="P38" s="15">
        <v>25.0</v>
      </c>
      <c r="Q38" s="17">
        <f t="shared" si="26"/>
        <v>1.53792</v>
      </c>
      <c r="R38" s="15">
        <v>0.0</v>
      </c>
      <c r="S38" s="17">
        <f t="shared" si="27"/>
        <v>0</v>
      </c>
      <c r="T38" s="15">
        <v>0.0</v>
      </c>
      <c r="U38" s="17">
        <f t="shared" si="28"/>
        <v>0</v>
      </c>
      <c r="V38" s="15">
        <v>0.0</v>
      </c>
      <c r="W38" s="17">
        <f t="shared" si="29"/>
        <v>0</v>
      </c>
      <c r="X38" s="15" t="str">
        <f>12,5</f>
        <v>#ERROR!</v>
      </c>
      <c r="Y38" s="17" t="str">
        <f t="shared" si="30"/>
        <v>#ERROR!</v>
      </c>
    </row>
    <row r="39">
      <c r="A39" s="14" t="s">
        <v>80</v>
      </c>
      <c r="B39" s="14" t="s">
        <v>81</v>
      </c>
      <c r="C39" s="13">
        <v>0.378666667</v>
      </c>
      <c r="D39" s="20">
        <v>1.0</v>
      </c>
      <c r="E39" s="14" t="s">
        <v>49</v>
      </c>
      <c r="F39" s="15">
        <v>0.0</v>
      </c>
      <c r="G39" s="13">
        <f t="shared" si="21"/>
        <v>0</v>
      </c>
      <c r="H39" s="15">
        <v>0.0</v>
      </c>
      <c r="I39" s="17">
        <f t="shared" si="22"/>
        <v>0</v>
      </c>
      <c r="J39" s="15">
        <v>0.0</v>
      </c>
      <c r="K39" s="17">
        <f t="shared" si="23"/>
        <v>0</v>
      </c>
      <c r="L39" s="15">
        <v>0.0</v>
      </c>
      <c r="M39" s="17">
        <f t="shared" si="24"/>
        <v>0</v>
      </c>
      <c r="N39" s="15">
        <v>0.0</v>
      </c>
      <c r="O39" s="17">
        <f t="shared" si="25"/>
        <v>0</v>
      </c>
      <c r="P39" s="15">
        <v>1.0</v>
      </c>
      <c r="Q39" s="17">
        <f t="shared" si="26"/>
        <v>0.378666667</v>
      </c>
      <c r="R39" s="15">
        <v>1.0</v>
      </c>
      <c r="S39" s="17">
        <f t="shared" si="27"/>
        <v>0.378666667</v>
      </c>
      <c r="T39" s="15">
        <v>1.0</v>
      </c>
      <c r="U39" s="17">
        <f t="shared" si="28"/>
        <v>0.378666667</v>
      </c>
      <c r="V39" s="15">
        <v>0.0</v>
      </c>
      <c r="W39" s="17">
        <f t="shared" si="29"/>
        <v>0</v>
      </c>
      <c r="X39" s="15">
        <v>0.0</v>
      </c>
      <c r="Y39" s="17">
        <f t="shared" si="30"/>
        <v>0</v>
      </c>
    </row>
    <row r="40">
      <c r="A40" s="11" t="s">
        <v>82</v>
      </c>
      <c r="B40" s="21" t="s">
        <v>83</v>
      </c>
      <c r="C40" s="13">
        <v>0.2344</v>
      </c>
      <c r="D40" s="14">
        <v>1.0</v>
      </c>
      <c r="E40" s="14" t="s">
        <v>84</v>
      </c>
      <c r="F40" s="16">
        <v>0.0</v>
      </c>
      <c r="G40" s="13">
        <f t="shared" si="21"/>
        <v>0</v>
      </c>
      <c r="H40" s="16">
        <v>0.0</v>
      </c>
      <c r="I40" s="17">
        <f t="shared" si="22"/>
        <v>0</v>
      </c>
      <c r="J40" s="16">
        <v>0.0</v>
      </c>
      <c r="K40" s="17">
        <f t="shared" si="23"/>
        <v>0</v>
      </c>
      <c r="L40" s="16">
        <v>0.0</v>
      </c>
      <c r="M40" s="17">
        <f t="shared" si="24"/>
        <v>0</v>
      </c>
      <c r="N40" s="16">
        <v>0.0</v>
      </c>
      <c r="O40" s="17">
        <f t="shared" si="25"/>
        <v>0</v>
      </c>
      <c r="P40" s="16">
        <v>0.0</v>
      </c>
      <c r="Q40" s="17">
        <f t="shared" si="26"/>
        <v>0</v>
      </c>
      <c r="R40" s="23">
        <v>1.5759999999999998E-4</v>
      </c>
      <c r="S40" s="17">
        <f t="shared" si="27"/>
        <v>0.00003694144</v>
      </c>
      <c r="T40" s="23">
        <v>1.5759999999999998E-4</v>
      </c>
      <c r="U40" s="17">
        <f t="shared" si="28"/>
        <v>0.00003694144</v>
      </c>
      <c r="V40" s="15">
        <v>0.0</v>
      </c>
      <c r="W40" s="17">
        <f t="shared" si="29"/>
        <v>0</v>
      </c>
      <c r="X40" s="15">
        <v>0.0</v>
      </c>
      <c r="Y40" s="17">
        <f t="shared" si="30"/>
        <v>0</v>
      </c>
    </row>
    <row r="41">
      <c r="A41" s="11" t="s">
        <v>85</v>
      </c>
      <c r="B41" s="21" t="s">
        <v>86</v>
      </c>
      <c r="C41" s="13">
        <v>0.354</v>
      </c>
      <c r="D41" s="14">
        <v>1.0</v>
      </c>
      <c r="E41" s="14" t="s">
        <v>84</v>
      </c>
      <c r="F41" s="16">
        <v>0.0</v>
      </c>
      <c r="G41" s="13">
        <f t="shared" si="21"/>
        <v>0</v>
      </c>
      <c r="H41" s="16">
        <v>0.0</v>
      </c>
      <c r="I41" s="17">
        <f t="shared" si="22"/>
        <v>0</v>
      </c>
      <c r="J41" s="16">
        <v>0.0</v>
      </c>
      <c r="K41" s="17">
        <f t="shared" si="23"/>
        <v>0</v>
      </c>
      <c r="L41" s="16">
        <v>0.0</v>
      </c>
      <c r="M41" s="17">
        <f t="shared" si="24"/>
        <v>0</v>
      </c>
      <c r="N41" s="16">
        <v>0.0</v>
      </c>
      <c r="O41" s="17">
        <f t="shared" si="25"/>
        <v>0</v>
      </c>
      <c r="P41" s="16">
        <v>0.0</v>
      </c>
      <c r="Q41" s="17">
        <f t="shared" si="26"/>
        <v>0</v>
      </c>
      <c r="R41" s="23">
        <v>5.0825E-5</v>
      </c>
      <c r="S41" s="17">
        <f t="shared" si="27"/>
        <v>0.00001799205</v>
      </c>
      <c r="T41" s="23">
        <v>5.0825E-5</v>
      </c>
      <c r="U41" s="17">
        <f t="shared" si="28"/>
        <v>0.00001799205</v>
      </c>
      <c r="V41" s="15">
        <v>0.0</v>
      </c>
      <c r="W41" s="17">
        <f t="shared" si="29"/>
        <v>0</v>
      </c>
      <c r="X41" s="15">
        <v>0.0</v>
      </c>
      <c r="Y41" s="17">
        <f t="shared" si="30"/>
        <v>0</v>
      </c>
    </row>
    <row r="42">
      <c r="A42" s="11" t="s">
        <v>87</v>
      </c>
      <c r="B42" s="21" t="s">
        <v>88</v>
      </c>
      <c r="C42" s="13">
        <v>0.479</v>
      </c>
      <c r="D42" s="14">
        <v>1.0</v>
      </c>
      <c r="E42" s="14" t="s">
        <v>84</v>
      </c>
      <c r="F42" s="16">
        <v>0.0</v>
      </c>
      <c r="G42" s="13">
        <f t="shared" si="21"/>
        <v>0</v>
      </c>
      <c r="H42" s="16">
        <v>0.0</v>
      </c>
      <c r="I42" s="17">
        <f t="shared" si="22"/>
        <v>0</v>
      </c>
      <c r="J42" s="16">
        <v>0.0</v>
      </c>
      <c r="K42" s="17">
        <f t="shared" si="23"/>
        <v>0</v>
      </c>
      <c r="L42" s="16">
        <v>0.0</v>
      </c>
      <c r="M42" s="17">
        <f t="shared" si="24"/>
        <v>0</v>
      </c>
      <c r="N42" s="16">
        <v>0.0</v>
      </c>
      <c r="O42" s="17">
        <f t="shared" si="25"/>
        <v>0</v>
      </c>
      <c r="P42" s="16">
        <v>0.0</v>
      </c>
      <c r="Q42" s="17">
        <f t="shared" si="26"/>
        <v>0</v>
      </c>
      <c r="R42" s="23">
        <v>5.9463E-4</v>
      </c>
      <c r="S42" s="17">
        <f t="shared" si="27"/>
        <v>0.00028482777</v>
      </c>
      <c r="T42" s="23">
        <v>5.9463E-4</v>
      </c>
      <c r="U42" s="17">
        <f t="shared" si="28"/>
        <v>0.00028482777</v>
      </c>
      <c r="V42" s="15">
        <v>0.0</v>
      </c>
      <c r="W42" s="17">
        <f t="shared" si="29"/>
        <v>0</v>
      </c>
      <c r="X42" s="15">
        <v>0.0</v>
      </c>
      <c r="Y42" s="17">
        <f t="shared" si="30"/>
        <v>0</v>
      </c>
    </row>
    <row r="43">
      <c r="A43" s="11" t="s">
        <v>89</v>
      </c>
      <c r="B43" s="14" t="s">
        <v>90</v>
      </c>
      <c r="C43" s="13">
        <v>54.0</v>
      </c>
      <c r="D43" s="14">
        <v>1.0</v>
      </c>
      <c r="E43" s="14" t="s">
        <v>84</v>
      </c>
      <c r="F43" s="16">
        <v>0.0</v>
      </c>
      <c r="G43" s="13">
        <f t="shared" si="21"/>
        <v>0</v>
      </c>
      <c r="H43" s="16">
        <v>0.0</v>
      </c>
      <c r="I43" s="17">
        <f t="shared" si="22"/>
        <v>0</v>
      </c>
      <c r="J43" s="16">
        <v>0.0</v>
      </c>
      <c r="K43" s="17">
        <f t="shared" si="23"/>
        <v>0</v>
      </c>
      <c r="L43" s="16">
        <v>0.0</v>
      </c>
      <c r="M43" s="17">
        <f t="shared" si="24"/>
        <v>0</v>
      </c>
      <c r="N43" s="16">
        <v>0.0</v>
      </c>
      <c r="O43" s="17">
        <f t="shared" si="25"/>
        <v>0</v>
      </c>
      <c r="P43" s="16">
        <v>0.0</v>
      </c>
      <c r="Q43" s="17">
        <f t="shared" si="26"/>
        <v>0</v>
      </c>
      <c r="R43" s="23">
        <v>5.4833E-6</v>
      </c>
      <c r="S43" s="17">
        <f t="shared" si="27"/>
        <v>0.0002960982</v>
      </c>
      <c r="T43" s="23">
        <v>5.4833E-6</v>
      </c>
      <c r="U43" s="17">
        <f t="shared" si="28"/>
        <v>0.0002960982</v>
      </c>
      <c r="V43" s="15">
        <v>0.0</v>
      </c>
      <c r="W43" s="17">
        <f t="shared" si="29"/>
        <v>0</v>
      </c>
      <c r="X43" s="15">
        <v>0.0</v>
      </c>
      <c r="Y43" s="17">
        <f t="shared" si="30"/>
        <v>0</v>
      </c>
    </row>
    <row r="44">
      <c r="A44" s="14" t="s">
        <v>91</v>
      </c>
      <c r="B44" s="21" t="s">
        <v>92</v>
      </c>
      <c r="C44" s="13">
        <v>0.18116</v>
      </c>
      <c r="D44" s="14">
        <v>1.0</v>
      </c>
      <c r="E44" s="14" t="s">
        <v>84</v>
      </c>
      <c r="F44" s="16">
        <v>0.0</v>
      </c>
      <c r="G44" s="13">
        <f t="shared" si="21"/>
        <v>0</v>
      </c>
      <c r="H44" s="16">
        <v>0.0</v>
      </c>
      <c r="I44" s="17">
        <f t="shared" si="22"/>
        <v>0</v>
      </c>
      <c r="J44" s="16">
        <v>0.0</v>
      </c>
      <c r="K44" s="17">
        <f t="shared" si="23"/>
        <v>0</v>
      </c>
      <c r="L44" s="16">
        <v>0.0</v>
      </c>
      <c r="M44" s="17">
        <f t="shared" si="24"/>
        <v>0</v>
      </c>
      <c r="N44" s="16">
        <v>0.0</v>
      </c>
      <c r="O44" s="17">
        <f t="shared" si="25"/>
        <v>0</v>
      </c>
      <c r="P44" s="16">
        <v>0.0</v>
      </c>
      <c r="Q44" s="17">
        <f t="shared" si="26"/>
        <v>0</v>
      </c>
      <c r="R44" s="23">
        <v>7.928400000000001E-5</v>
      </c>
      <c r="S44" s="17">
        <f t="shared" si="27"/>
        <v>0.00001436308944</v>
      </c>
      <c r="T44" s="23">
        <v>7.928400000000001E-5</v>
      </c>
      <c r="U44" s="17">
        <f t="shared" si="28"/>
        <v>0.00001436308944</v>
      </c>
      <c r="V44" s="15">
        <v>0.0</v>
      </c>
      <c r="W44" s="17">
        <f t="shared" si="29"/>
        <v>0</v>
      </c>
      <c r="X44" s="15">
        <v>0.0</v>
      </c>
      <c r="Y44" s="17">
        <f t="shared" si="30"/>
        <v>0</v>
      </c>
    </row>
    <row r="45">
      <c r="A45" s="11" t="s">
        <v>93</v>
      </c>
      <c r="B45" s="21" t="s">
        <v>94</v>
      </c>
      <c r="C45" s="13">
        <v>1.42</v>
      </c>
      <c r="D45" s="14">
        <v>1.0</v>
      </c>
      <c r="E45" s="14" t="s">
        <v>95</v>
      </c>
      <c r="F45" s="16">
        <v>0.0</v>
      </c>
      <c r="G45" s="13">
        <f t="shared" si="21"/>
        <v>0</v>
      </c>
      <c r="H45" s="16">
        <v>0.0</v>
      </c>
      <c r="I45" s="17">
        <f t="shared" si="22"/>
        <v>0</v>
      </c>
      <c r="J45" s="16">
        <v>0.0</v>
      </c>
      <c r="K45" s="17">
        <f t="shared" si="23"/>
        <v>0</v>
      </c>
      <c r="L45" s="16">
        <v>0.0</v>
      </c>
      <c r="M45" s="17">
        <f t="shared" si="24"/>
        <v>0</v>
      </c>
      <c r="N45" s="16">
        <v>0.0</v>
      </c>
      <c r="O45" s="17">
        <f t="shared" si="25"/>
        <v>0</v>
      </c>
      <c r="P45" s="16">
        <v>0.0</v>
      </c>
      <c r="Q45" s="17">
        <f t="shared" si="26"/>
        <v>0</v>
      </c>
      <c r="R45" s="15">
        <v>2.0</v>
      </c>
      <c r="S45" s="17">
        <f t="shared" si="27"/>
        <v>2.84</v>
      </c>
      <c r="T45" s="15">
        <v>2.0</v>
      </c>
      <c r="U45" s="17">
        <f t="shared" si="28"/>
        <v>2.84</v>
      </c>
      <c r="V45" s="15">
        <v>0.0</v>
      </c>
      <c r="W45" s="17">
        <f t="shared" si="29"/>
        <v>0</v>
      </c>
      <c r="X45" s="15">
        <v>0.0</v>
      </c>
      <c r="Y45" s="17">
        <f t="shared" si="30"/>
        <v>0</v>
      </c>
    </row>
    <row r="46">
      <c r="A46" s="11" t="s">
        <v>96</v>
      </c>
      <c r="B46" s="21" t="s">
        <v>97</v>
      </c>
      <c r="C46" s="13">
        <v>2.52</v>
      </c>
      <c r="D46" s="14">
        <v>1.0</v>
      </c>
      <c r="E46" s="14" t="s">
        <v>95</v>
      </c>
      <c r="F46" s="16">
        <v>0.0</v>
      </c>
      <c r="G46" s="13">
        <f t="shared" si="21"/>
        <v>0</v>
      </c>
      <c r="H46" s="16">
        <v>0.0</v>
      </c>
      <c r="I46" s="17">
        <f t="shared" si="22"/>
        <v>0</v>
      </c>
      <c r="J46" s="16">
        <v>0.0</v>
      </c>
      <c r="K46" s="17">
        <f t="shared" si="23"/>
        <v>0</v>
      </c>
      <c r="L46" s="16">
        <v>0.0</v>
      </c>
      <c r="M46" s="17">
        <f t="shared" si="24"/>
        <v>0</v>
      </c>
      <c r="N46" s="16">
        <v>0.0</v>
      </c>
      <c r="O46" s="17">
        <f t="shared" si="25"/>
        <v>0</v>
      </c>
      <c r="P46" s="16">
        <v>0.0</v>
      </c>
      <c r="Q46" s="17">
        <f t="shared" si="26"/>
        <v>0</v>
      </c>
      <c r="R46" s="15">
        <v>1.0</v>
      </c>
      <c r="S46" s="17">
        <f t="shared" si="27"/>
        <v>2.52</v>
      </c>
      <c r="T46" s="15">
        <v>1.0</v>
      </c>
      <c r="U46" s="17">
        <f t="shared" si="28"/>
        <v>2.52</v>
      </c>
      <c r="V46" s="15">
        <v>0.0</v>
      </c>
      <c r="W46" s="17">
        <f t="shared" si="29"/>
        <v>0</v>
      </c>
      <c r="X46" s="15">
        <v>0.0</v>
      </c>
      <c r="Y46" s="17">
        <f t="shared" si="30"/>
        <v>0</v>
      </c>
    </row>
    <row r="47">
      <c r="A47" s="11" t="s">
        <v>98</v>
      </c>
      <c r="B47" s="14" t="s">
        <v>99</v>
      </c>
      <c r="C47" s="13">
        <f>276/250</f>
        <v>1.104</v>
      </c>
      <c r="D47" s="14">
        <v>1.0</v>
      </c>
      <c r="E47" s="14" t="s">
        <v>95</v>
      </c>
      <c r="F47" s="16">
        <v>0.0</v>
      </c>
      <c r="G47" s="13">
        <f t="shared" si="21"/>
        <v>0</v>
      </c>
      <c r="H47" s="16">
        <v>0.0</v>
      </c>
      <c r="I47" s="17">
        <f t="shared" si="22"/>
        <v>0</v>
      </c>
      <c r="J47" s="16">
        <v>0.0</v>
      </c>
      <c r="K47" s="17">
        <f t="shared" si="23"/>
        <v>0</v>
      </c>
      <c r="L47" s="16">
        <v>0.0</v>
      </c>
      <c r="M47" s="17">
        <f t="shared" si="24"/>
        <v>0</v>
      </c>
      <c r="N47" s="16">
        <v>0.0</v>
      </c>
      <c r="O47" s="17">
        <f t="shared" si="25"/>
        <v>0</v>
      </c>
      <c r="P47" s="16">
        <v>0.0</v>
      </c>
      <c r="Q47" s="17">
        <f t="shared" si="26"/>
        <v>0</v>
      </c>
      <c r="R47" s="15">
        <v>5.0</v>
      </c>
      <c r="S47" s="17">
        <f t="shared" si="27"/>
        <v>5.52</v>
      </c>
      <c r="T47" s="15">
        <v>5.0</v>
      </c>
      <c r="U47" s="17">
        <f t="shared" si="28"/>
        <v>5.52</v>
      </c>
      <c r="V47" s="15">
        <v>0.0</v>
      </c>
      <c r="W47" s="17">
        <f t="shared" si="29"/>
        <v>0</v>
      </c>
      <c r="X47" s="15">
        <v>0.0</v>
      </c>
      <c r="Y47" s="17">
        <f t="shared" si="30"/>
        <v>0</v>
      </c>
    </row>
    <row r="48">
      <c r="A48" s="14" t="s">
        <v>100</v>
      </c>
      <c r="B48" s="14" t="s">
        <v>101</v>
      </c>
      <c r="C48" s="13">
        <v>0.016675</v>
      </c>
      <c r="D48" s="20">
        <v>1.0</v>
      </c>
      <c r="E48" s="14" t="s">
        <v>49</v>
      </c>
      <c r="F48" s="15">
        <v>0.0</v>
      </c>
      <c r="G48" s="13">
        <f t="shared" si="21"/>
        <v>0</v>
      </c>
      <c r="H48" s="15">
        <v>0.0</v>
      </c>
      <c r="I48" s="17">
        <f t="shared" si="22"/>
        <v>0</v>
      </c>
      <c r="J48" s="15">
        <v>0.0</v>
      </c>
      <c r="K48" s="17">
        <f t="shared" si="23"/>
        <v>0</v>
      </c>
      <c r="L48" s="15">
        <v>0.0</v>
      </c>
      <c r="M48" s="17">
        <f t="shared" si="24"/>
        <v>0</v>
      </c>
      <c r="N48" s="15">
        <v>0.0</v>
      </c>
      <c r="O48" s="17">
        <f t="shared" si="25"/>
        <v>0</v>
      </c>
      <c r="P48" s="15" t="str">
        <f>0,4*96</f>
        <v>#ERROR!</v>
      </c>
      <c r="Q48" s="17" t="str">
        <f t="shared" si="26"/>
        <v>#ERROR!</v>
      </c>
      <c r="R48" s="15">
        <v>96.0</v>
      </c>
      <c r="S48" s="17">
        <f t="shared" si="27"/>
        <v>1.6008</v>
      </c>
      <c r="T48" s="15">
        <v>96.0</v>
      </c>
      <c r="U48" s="17">
        <f t="shared" si="28"/>
        <v>1.6008</v>
      </c>
      <c r="V48" s="15">
        <v>0.0</v>
      </c>
      <c r="W48" s="17">
        <f t="shared" si="29"/>
        <v>0</v>
      </c>
      <c r="X48" s="15" t="str">
        <f>96/2,5</f>
        <v>#ERROR!</v>
      </c>
      <c r="Y48" s="17" t="str">
        <f t="shared" si="30"/>
        <v>#ERROR!</v>
      </c>
    </row>
    <row r="49">
      <c r="A49" s="14" t="s">
        <v>102</v>
      </c>
      <c r="B49" s="14" t="s">
        <v>103</v>
      </c>
      <c r="C49" s="13">
        <v>0.0606</v>
      </c>
      <c r="D49" s="20">
        <v>1.0</v>
      </c>
      <c r="E49" s="14" t="s">
        <v>49</v>
      </c>
      <c r="F49" s="15">
        <v>0.0</v>
      </c>
      <c r="G49" s="13">
        <f t="shared" si="21"/>
        <v>0</v>
      </c>
      <c r="H49" s="15">
        <v>0.0</v>
      </c>
      <c r="I49" s="17">
        <f t="shared" si="22"/>
        <v>0</v>
      </c>
      <c r="J49" s="15">
        <v>0.0</v>
      </c>
      <c r="K49" s="17">
        <f t="shared" si="23"/>
        <v>0</v>
      </c>
      <c r="L49" s="15">
        <v>0.0</v>
      </c>
      <c r="M49" s="17">
        <f t="shared" si="24"/>
        <v>0</v>
      </c>
      <c r="N49" s="15">
        <v>0.0</v>
      </c>
      <c r="O49" s="17">
        <f t="shared" si="25"/>
        <v>0</v>
      </c>
      <c r="P49" s="15">
        <v>72.0</v>
      </c>
      <c r="Q49" s="17">
        <f t="shared" si="26"/>
        <v>4.3632</v>
      </c>
      <c r="R49" s="15">
        <v>0.0</v>
      </c>
      <c r="S49" s="17">
        <f t="shared" si="27"/>
        <v>0</v>
      </c>
      <c r="T49" s="15">
        <v>0.0</v>
      </c>
      <c r="U49" s="17">
        <f t="shared" si="28"/>
        <v>0</v>
      </c>
      <c r="V49" s="15">
        <v>0.0</v>
      </c>
      <c r="W49" s="17">
        <f t="shared" si="29"/>
        <v>0</v>
      </c>
      <c r="X49" s="15" t="str">
        <f>0,7*50</f>
        <v>#ERROR!</v>
      </c>
      <c r="Y49" s="17" t="str">
        <f t="shared" si="30"/>
        <v>#ERROR!</v>
      </c>
    </row>
    <row r="50">
      <c r="A50" s="14" t="s">
        <v>104</v>
      </c>
      <c r="B50" s="14" t="s">
        <v>105</v>
      </c>
      <c r="C50" s="13">
        <v>0.4572</v>
      </c>
      <c r="D50" s="20">
        <v>1.0</v>
      </c>
      <c r="E50" s="14" t="s">
        <v>67</v>
      </c>
      <c r="F50" s="15">
        <v>0.0</v>
      </c>
      <c r="G50" s="13">
        <f t="shared" si="21"/>
        <v>0</v>
      </c>
      <c r="H50" s="15">
        <v>0.0</v>
      </c>
      <c r="I50" s="17">
        <f t="shared" si="22"/>
        <v>0</v>
      </c>
      <c r="J50" s="15">
        <v>0.0</v>
      </c>
      <c r="K50" s="17">
        <f t="shared" si="23"/>
        <v>0</v>
      </c>
      <c r="L50" s="15">
        <v>0.0</v>
      </c>
      <c r="M50" s="17">
        <f t="shared" si="24"/>
        <v>0</v>
      </c>
      <c r="N50" s="15">
        <v>0.0</v>
      </c>
      <c r="O50" s="17">
        <f t="shared" si="25"/>
        <v>0</v>
      </c>
      <c r="P50" s="15">
        <v>1.0</v>
      </c>
      <c r="Q50" s="17">
        <f t="shared" si="26"/>
        <v>0.4572</v>
      </c>
      <c r="R50" s="15">
        <v>0.0</v>
      </c>
      <c r="S50" s="17">
        <f t="shared" si="27"/>
        <v>0</v>
      </c>
      <c r="T50" s="15">
        <v>0.0</v>
      </c>
      <c r="U50" s="17">
        <f t="shared" si="28"/>
        <v>0</v>
      </c>
      <c r="V50" s="15">
        <v>0.0</v>
      </c>
      <c r="W50" s="17">
        <f t="shared" si="29"/>
        <v>0</v>
      </c>
      <c r="X50" s="15">
        <v>0.0</v>
      </c>
      <c r="Y50" s="17">
        <f t="shared" si="30"/>
        <v>0</v>
      </c>
    </row>
    <row r="51">
      <c r="A51" s="11" t="s">
        <v>106</v>
      </c>
      <c r="B51" s="18" t="s">
        <v>107</v>
      </c>
      <c r="C51" s="17">
        <f>1240/60000</f>
        <v>0.02066666667</v>
      </c>
      <c r="D51" s="11">
        <v>1.0</v>
      </c>
      <c r="E51" s="11" t="s">
        <v>95</v>
      </c>
      <c r="F51" s="16">
        <f>(90*96)+(96*34)+(96*50)</f>
        <v>16704</v>
      </c>
      <c r="G51" s="13">
        <f t="shared" si="21"/>
        <v>345.216</v>
      </c>
      <c r="H51" s="16" t="str">
        <f>(96*90)+(96*42)+(96*50)+(96*47,5)</f>
        <v>#ERROR!</v>
      </c>
      <c r="I51" s="17" t="str">
        <f t="shared" si="22"/>
        <v>#ERROR!</v>
      </c>
      <c r="J51" s="16">
        <v>37632.0</v>
      </c>
      <c r="K51" s="17">
        <f t="shared" si="23"/>
        <v>777.728</v>
      </c>
      <c r="L51" s="15">
        <f>50*96+30*96</f>
        <v>7680</v>
      </c>
      <c r="M51" s="17">
        <f t="shared" si="24"/>
        <v>158.72</v>
      </c>
      <c r="N51" s="16">
        <v>8640.0</v>
      </c>
      <c r="O51" s="17">
        <f t="shared" si="25"/>
        <v>178.56</v>
      </c>
      <c r="P51" s="16">
        <v>0.0</v>
      </c>
      <c r="Q51" s="17">
        <f t="shared" si="26"/>
        <v>0</v>
      </c>
      <c r="R51" s="15">
        <v>90.0</v>
      </c>
      <c r="S51" s="17">
        <f t="shared" si="27"/>
        <v>1.86</v>
      </c>
      <c r="T51" s="15">
        <v>90.0</v>
      </c>
      <c r="U51" s="17">
        <f t="shared" si="28"/>
        <v>1.86</v>
      </c>
      <c r="V51" s="15">
        <v>0.0</v>
      </c>
      <c r="W51" s="17">
        <f t="shared" si="29"/>
        <v>0</v>
      </c>
      <c r="X51" s="15">
        <v>0.0</v>
      </c>
      <c r="Y51" s="17">
        <f t="shared" si="30"/>
        <v>0</v>
      </c>
    </row>
    <row r="52">
      <c r="A52" s="11" t="s">
        <v>108</v>
      </c>
      <c r="B52" s="18" t="s">
        <v>109</v>
      </c>
      <c r="C52" s="17" t="str">
        <f>(35,8/1,5)/1000</f>
        <v>#ERROR!</v>
      </c>
      <c r="D52" s="11">
        <v>1.0</v>
      </c>
      <c r="E52" s="11" t="s">
        <v>95</v>
      </c>
      <c r="F52" s="15">
        <v>0.0</v>
      </c>
      <c r="G52" s="13" t="str">
        <f t="shared" si="21"/>
        <v>#ERROR!</v>
      </c>
      <c r="H52" s="15">
        <v>0.0</v>
      </c>
      <c r="I52" s="17" t="str">
        <f t="shared" si="22"/>
        <v>#ERROR!</v>
      </c>
      <c r="J52" s="15">
        <v>0.0</v>
      </c>
      <c r="K52" s="17" t="str">
        <f t="shared" si="23"/>
        <v>#ERROR!</v>
      </c>
      <c r="L52" s="15">
        <v>0.0</v>
      </c>
      <c r="M52" s="17" t="str">
        <f t="shared" si="24"/>
        <v>#ERROR!</v>
      </c>
      <c r="N52" s="15">
        <v>0.0</v>
      </c>
      <c r="O52" s="17" t="str">
        <f t="shared" si="25"/>
        <v>#ERROR!</v>
      </c>
      <c r="P52" s="16">
        <v>0.0</v>
      </c>
      <c r="Q52" s="17" t="str">
        <f t="shared" si="26"/>
        <v>#ERROR!</v>
      </c>
      <c r="R52" s="15">
        <v>0.0</v>
      </c>
      <c r="S52" s="17" t="str">
        <f t="shared" si="27"/>
        <v>#ERROR!</v>
      </c>
      <c r="T52" s="15">
        <v>0.0</v>
      </c>
      <c r="U52" s="17" t="str">
        <f t="shared" si="28"/>
        <v>#ERROR!</v>
      </c>
      <c r="V52" s="15">
        <v>0.0</v>
      </c>
      <c r="W52" s="17" t="str">
        <f t="shared" si="29"/>
        <v>#ERROR!</v>
      </c>
      <c r="X52" s="15">
        <f>2*96</f>
        <v>192</v>
      </c>
      <c r="Y52" s="17" t="str">
        <f t="shared" si="30"/>
        <v>#ERROR!</v>
      </c>
    </row>
    <row r="53">
      <c r="A53" s="11" t="s">
        <v>110</v>
      </c>
      <c r="B53" s="18" t="s">
        <v>111</v>
      </c>
      <c r="C53" s="17" t="str">
        <f>(23,5/10)/1000</f>
        <v>#ERROR!</v>
      </c>
      <c r="D53" s="11">
        <v>1.0</v>
      </c>
      <c r="E53" s="11" t="s">
        <v>95</v>
      </c>
      <c r="F53" s="15">
        <v>0.0</v>
      </c>
      <c r="G53" s="13" t="str">
        <f t="shared" si="21"/>
        <v>#ERROR!</v>
      </c>
      <c r="H53" s="15">
        <v>0.0</v>
      </c>
      <c r="I53" s="17" t="str">
        <f t="shared" si="22"/>
        <v>#ERROR!</v>
      </c>
      <c r="J53" s="15">
        <v>0.0</v>
      </c>
      <c r="K53" s="17" t="str">
        <f t="shared" si="23"/>
        <v>#ERROR!</v>
      </c>
      <c r="L53" s="15">
        <v>0.0</v>
      </c>
      <c r="M53" s="17" t="str">
        <f t="shared" si="24"/>
        <v>#ERROR!</v>
      </c>
      <c r="N53" s="15">
        <v>0.0</v>
      </c>
      <c r="O53" s="17" t="str">
        <f t="shared" si="25"/>
        <v>#ERROR!</v>
      </c>
      <c r="P53" s="16">
        <v>0.0</v>
      </c>
      <c r="Q53" s="17" t="str">
        <f t="shared" si="26"/>
        <v>#ERROR!</v>
      </c>
      <c r="R53" s="15">
        <v>0.0</v>
      </c>
      <c r="S53" s="17" t="str">
        <f t="shared" si="27"/>
        <v>#ERROR!</v>
      </c>
      <c r="T53" s="15">
        <v>0.0</v>
      </c>
      <c r="U53" s="17" t="str">
        <f t="shared" si="28"/>
        <v>#ERROR!</v>
      </c>
      <c r="V53" s="15">
        <v>0.0</v>
      </c>
      <c r="W53" s="17" t="str">
        <f t="shared" si="29"/>
        <v>#ERROR!</v>
      </c>
      <c r="X53" s="15" t="str">
        <f>0,5*96</f>
        <v>#ERROR!</v>
      </c>
      <c r="Y53" s="17" t="str">
        <f t="shared" si="30"/>
        <v>#ERROR!</v>
      </c>
    </row>
    <row r="54">
      <c r="A54" s="11" t="s">
        <v>112</v>
      </c>
      <c r="B54" s="18" t="s">
        <v>113</v>
      </c>
      <c r="C54" s="17" t="str">
        <f>69,6/(100*1000)</f>
        <v>#ERROR!</v>
      </c>
      <c r="D54" s="11">
        <v>1.0</v>
      </c>
      <c r="E54" s="11" t="s">
        <v>95</v>
      </c>
      <c r="F54" s="15">
        <v>0.0</v>
      </c>
      <c r="G54" s="13" t="str">
        <f t="shared" si="21"/>
        <v>#ERROR!</v>
      </c>
      <c r="H54" s="15">
        <v>0.0</v>
      </c>
      <c r="I54" s="17" t="str">
        <f t="shared" si="22"/>
        <v>#ERROR!</v>
      </c>
      <c r="J54" s="15">
        <v>0.0</v>
      </c>
      <c r="K54" s="17" t="str">
        <f t="shared" si="23"/>
        <v>#ERROR!</v>
      </c>
      <c r="L54" s="15">
        <v>0.0</v>
      </c>
      <c r="M54" s="17" t="str">
        <f t="shared" si="24"/>
        <v>#ERROR!</v>
      </c>
      <c r="N54" s="15">
        <v>0.0</v>
      </c>
      <c r="O54" s="17" t="str">
        <f t="shared" si="25"/>
        <v>#ERROR!</v>
      </c>
      <c r="P54" s="16">
        <v>0.0</v>
      </c>
      <c r="Q54" s="17" t="str">
        <f t="shared" si="26"/>
        <v>#ERROR!</v>
      </c>
      <c r="R54" s="15">
        <v>0.0</v>
      </c>
      <c r="S54" s="17" t="str">
        <f t="shared" si="27"/>
        <v>#ERROR!</v>
      </c>
      <c r="T54" s="15">
        <v>0.0</v>
      </c>
      <c r="U54" s="17" t="str">
        <f t="shared" si="28"/>
        <v>#ERROR!</v>
      </c>
      <c r="V54" s="15">
        <v>0.0</v>
      </c>
      <c r="W54" s="17" t="str">
        <f t="shared" si="29"/>
        <v>#ERROR!</v>
      </c>
      <c r="X54" s="15" t="str">
        <f>0,06*96</f>
        <v>#ERROR!</v>
      </c>
      <c r="Y54" s="17" t="str">
        <f t="shared" si="30"/>
        <v>#ERROR!</v>
      </c>
    </row>
    <row r="55">
      <c r="A55" s="11" t="s">
        <v>114</v>
      </c>
      <c r="B55" s="18" t="s">
        <v>115</v>
      </c>
      <c r="C55" s="17">
        <f>572/625</f>
        <v>0.9152</v>
      </c>
      <c r="D55" s="11">
        <v>1.0</v>
      </c>
      <c r="E55" s="11" t="s">
        <v>95</v>
      </c>
      <c r="F55" s="14">
        <v>0.0</v>
      </c>
      <c r="G55" s="13">
        <f t="shared" si="21"/>
        <v>0</v>
      </c>
      <c r="H55" s="14">
        <v>0.0</v>
      </c>
      <c r="I55" s="17">
        <f t="shared" si="22"/>
        <v>0</v>
      </c>
      <c r="J55" s="14">
        <v>0.0</v>
      </c>
      <c r="K55" s="17">
        <f t="shared" si="23"/>
        <v>0</v>
      </c>
      <c r="L55" s="14">
        <v>0.0</v>
      </c>
      <c r="M55" s="17">
        <f t="shared" si="24"/>
        <v>0</v>
      </c>
      <c r="N55" s="14">
        <v>0.0</v>
      </c>
      <c r="O55" s="17">
        <f t="shared" si="25"/>
        <v>0</v>
      </c>
      <c r="P55" s="11">
        <v>0.0</v>
      </c>
      <c r="Q55" s="17">
        <f t="shared" si="26"/>
        <v>0</v>
      </c>
      <c r="R55" s="14">
        <v>0.0</v>
      </c>
      <c r="S55" s="17">
        <f t="shared" si="27"/>
        <v>0</v>
      </c>
      <c r="T55" s="14">
        <v>0.0</v>
      </c>
      <c r="U55" s="17">
        <f t="shared" si="28"/>
        <v>0</v>
      </c>
      <c r="V55" s="14">
        <v>0.0</v>
      </c>
      <c r="W55" s="17">
        <f t="shared" si="29"/>
        <v>0</v>
      </c>
      <c r="X55" s="14" t="str">
        <f>0,25*96</f>
        <v>#ERROR!</v>
      </c>
      <c r="Y55" s="17" t="str">
        <f t="shared" si="30"/>
        <v>#ERROR!</v>
      </c>
    </row>
    <row r="56">
      <c r="A56" s="22" t="s">
        <v>116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</row>
    <row r="57">
      <c r="A57" s="11" t="s">
        <v>117</v>
      </c>
      <c r="B57" s="18" t="s">
        <v>118</v>
      </c>
      <c r="C57" s="17">
        <v>1.0</v>
      </c>
      <c r="D57" s="11">
        <v>1.0</v>
      </c>
      <c r="E57" s="11" t="s">
        <v>27</v>
      </c>
      <c r="F57" s="15">
        <v>0.0</v>
      </c>
      <c r="G57" s="13">
        <f t="shared" ref="G57:G64" si="31">F57*C57</f>
        <v>0</v>
      </c>
      <c r="H57" s="15">
        <v>0.0</v>
      </c>
      <c r="I57" s="17">
        <f t="shared" ref="I57:I64" si="32">H57*C57</f>
        <v>0</v>
      </c>
      <c r="J57" s="15">
        <v>0.0</v>
      </c>
      <c r="K57" s="17">
        <f t="shared" ref="K57:K64" si="33">J57*C57</f>
        <v>0</v>
      </c>
      <c r="L57" s="15">
        <v>0.0</v>
      </c>
      <c r="M57" s="17">
        <f t="shared" ref="M57:M64" si="34">L57*C57</f>
        <v>0</v>
      </c>
      <c r="N57" s="15">
        <v>0.0</v>
      </c>
      <c r="O57" s="17">
        <f t="shared" ref="O57:O64" si="35">N57*C57</f>
        <v>0</v>
      </c>
      <c r="P57" s="16">
        <v>0.0</v>
      </c>
      <c r="Q57" s="17">
        <f t="shared" ref="Q57:Q64" si="36">P57*C57</f>
        <v>0</v>
      </c>
      <c r="R57" s="15">
        <v>0.0</v>
      </c>
      <c r="S57" s="17">
        <f t="shared" ref="S57:S64" si="37">R57*C57</f>
        <v>0</v>
      </c>
      <c r="T57" s="15">
        <v>0.0</v>
      </c>
      <c r="U57" s="17">
        <f t="shared" ref="U57:U64" si="38">T57*C57</f>
        <v>0</v>
      </c>
      <c r="V57" s="15">
        <v>0.0</v>
      </c>
      <c r="W57" s="17">
        <f t="shared" ref="W57:W64" si="39">V57*C57</f>
        <v>0</v>
      </c>
      <c r="X57" s="15">
        <v>2.0</v>
      </c>
      <c r="Y57" s="17">
        <f t="shared" ref="Y57:Y64" si="40">X57*C57</f>
        <v>2</v>
      </c>
    </row>
    <row r="58">
      <c r="A58" s="11" t="s">
        <v>119</v>
      </c>
      <c r="B58" s="18" t="s">
        <v>120</v>
      </c>
      <c r="C58" s="17">
        <v>1.0</v>
      </c>
      <c r="D58" s="11">
        <v>1.0</v>
      </c>
      <c r="E58" s="11" t="s">
        <v>27</v>
      </c>
      <c r="F58" s="15">
        <v>0.0</v>
      </c>
      <c r="G58" s="13">
        <f t="shared" si="31"/>
        <v>0</v>
      </c>
      <c r="H58" s="15">
        <v>0.0</v>
      </c>
      <c r="I58" s="17">
        <f t="shared" si="32"/>
        <v>0</v>
      </c>
      <c r="J58" s="15">
        <v>0.0</v>
      </c>
      <c r="K58" s="17">
        <f t="shared" si="33"/>
        <v>0</v>
      </c>
      <c r="L58" s="15">
        <v>0.0</v>
      </c>
      <c r="M58" s="17">
        <f t="shared" si="34"/>
        <v>0</v>
      </c>
      <c r="N58" s="15">
        <v>0.0</v>
      </c>
      <c r="O58" s="17">
        <f t="shared" si="35"/>
        <v>0</v>
      </c>
      <c r="P58" s="16">
        <v>0.0</v>
      </c>
      <c r="Q58" s="17">
        <f t="shared" si="36"/>
        <v>0</v>
      </c>
      <c r="R58" s="15">
        <v>0.0</v>
      </c>
      <c r="S58" s="17">
        <f t="shared" si="37"/>
        <v>0</v>
      </c>
      <c r="T58" s="15">
        <v>0.0</v>
      </c>
      <c r="U58" s="17">
        <f t="shared" si="38"/>
        <v>0</v>
      </c>
      <c r="V58" s="15">
        <v>0.0</v>
      </c>
      <c r="W58" s="17">
        <f t="shared" si="39"/>
        <v>0</v>
      </c>
      <c r="X58" s="15">
        <v>1.0</v>
      </c>
      <c r="Y58" s="17">
        <f t="shared" si="40"/>
        <v>1</v>
      </c>
    </row>
    <row r="59">
      <c r="A59" s="11" t="s">
        <v>121</v>
      </c>
      <c r="B59" s="21" t="s">
        <v>122</v>
      </c>
      <c r="C59" s="13">
        <f>272/200</f>
        <v>1.36</v>
      </c>
      <c r="D59" s="14">
        <v>1.0</v>
      </c>
      <c r="E59" s="14" t="s">
        <v>27</v>
      </c>
      <c r="F59" s="15">
        <v>0.0</v>
      </c>
      <c r="G59" s="13">
        <f t="shared" si="31"/>
        <v>0</v>
      </c>
      <c r="H59" s="15">
        <v>0.0</v>
      </c>
      <c r="I59" s="17">
        <f t="shared" si="32"/>
        <v>0</v>
      </c>
      <c r="J59" s="15">
        <v>0.0</v>
      </c>
      <c r="K59" s="17">
        <f t="shared" si="33"/>
        <v>0</v>
      </c>
      <c r="L59" s="15">
        <v>0.0</v>
      </c>
      <c r="M59" s="17">
        <f t="shared" si="34"/>
        <v>0</v>
      </c>
      <c r="N59" s="15">
        <v>0.0</v>
      </c>
      <c r="O59" s="17">
        <f t="shared" si="35"/>
        <v>0</v>
      </c>
      <c r="P59" s="16">
        <v>0.0</v>
      </c>
      <c r="Q59" s="17">
        <f t="shared" si="36"/>
        <v>0</v>
      </c>
      <c r="R59" s="16">
        <v>1.0</v>
      </c>
      <c r="S59" s="17">
        <f t="shared" si="37"/>
        <v>1.36</v>
      </c>
      <c r="T59" s="16">
        <v>1.0</v>
      </c>
      <c r="U59" s="17">
        <f t="shared" si="38"/>
        <v>1.36</v>
      </c>
      <c r="V59" s="16">
        <v>0.0</v>
      </c>
      <c r="W59" s="17">
        <f t="shared" si="39"/>
        <v>0</v>
      </c>
      <c r="X59" s="16">
        <v>0.0</v>
      </c>
      <c r="Y59" s="17">
        <f t="shared" si="40"/>
        <v>0</v>
      </c>
    </row>
    <row r="60">
      <c r="A60" s="11" t="s">
        <v>123</v>
      </c>
      <c r="B60" s="12" t="s">
        <v>124</v>
      </c>
      <c r="C60" s="13" t="str">
        <f>36,5/1000</f>
        <v>#ERROR!</v>
      </c>
      <c r="D60" s="14">
        <v>1.0</v>
      </c>
      <c r="E60" s="14" t="s">
        <v>125</v>
      </c>
      <c r="F60" s="15">
        <f>26+28*96</f>
        <v>2714</v>
      </c>
      <c r="G60" s="13" t="str">
        <f t="shared" si="31"/>
        <v>#ERROR!</v>
      </c>
      <c r="H60" s="15">
        <v>2815.0</v>
      </c>
      <c r="I60" s="17" t="str">
        <f t="shared" si="32"/>
        <v>#ERROR!</v>
      </c>
      <c r="J60" s="15">
        <v>2825.0</v>
      </c>
      <c r="K60" s="17" t="str">
        <f t="shared" si="33"/>
        <v>#ERROR!</v>
      </c>
      <c r="L60" s="15">
        <v>1276.0</v>
      </c>
      <c r="M60" s="17" t="str">
        <f t="shared" si="34"/>
        <v>#ERROR!</v>
      </c>
      <c r="N60" s="15">
        <v>985.0</v>
      </c>
      <c r="O60" s="17" t="str">
        <f t="shared" si="35"/>
        <v>#ERROR!</v>
      </c>
      <c r="P60" s="16">
        <v>255.0</v>
      </c>
      <c r="Q60" s="17" t="str">
        <f t="shared" si="36"/>
        <v>#ERROR!</v>
      </c>
      <c r="R60" s="16">
        <v>255.0</v>
      </c>
      <c r="S60" s="17" t="str">
        <f t="shared" si="37"/>
        <v>#ERROR!</v>
      </c>
      <c r="T60" s="16">
        <v>255.0</v>
      </c>
      <c r="U60" s="17" t="str">
        <f t="shared" si="38"/>
        <v>#ERROR!</v>
      </c>
      <c r="V60" s="16">
        <v>2325.0</v>
      </c>
      <c r="W60" s="17" t="str">
        <f t="shared" si="39"/>
        <v>#ERROR!</v>
      </c>
      <c r="X60" s="16">
        <v>136.0</v>
      </c>
      <c r="Y60" s="17" t="str">
        <f t="shared" si="40"/>
        <v>#ERROR!</v>
      </c>
    </row>
    <row r="61">
      <c r="A61" s="11" t="s">
        <v>126</v>
      </c>
      <c r="B61" s="12" t="s">
        <v>127</v>
      </c>
      <c r="C61" s="13" t="str">
        <f>52,4/1000</f>
        <v>#ERROR!</v>
      </c>
      <c r="D61" s="14">
        <v>1.0</v>
      </c>
      <c r="E61" s="14" t="s">
        <v>128</v>
      </c>
      <c r="F61" s="16">
        <v>2.0</v>
      </c>
      <c r="G61" s="13" t="str">
        <f t="shared" si="31"/>
        <v>#ERROR!</v>
      </c>
      <c r="H61" s="16">
        <v>1.0</v>
      </c>
      <c r="I61" s="17" t="str">
        <f t="shared" si="32"/>
        <v>#ERROR!</v>
      </c>
      <c r="J61" s="16">
        <v>0.0</v>
      </c>
      <c r="K61" s="17" t="str">
        <f t="shared" si="33"/>
        <v>#ERROR!</v>
      </c>
      <c r="L61" s="16">
        <v>4.0</v>
      </c>
      <c r="M61" s="17" t="str">
        <f t="shared" si="34"/>
        <v>#ERROR!</v>
      </c>
      <c r="N61" s="16">
        <v>3.0</v>
      </c>
      <c r="O61" s="17" t="str">
        <f t="shared" si="35"/>
        <v>#ERROR!</v>
      </c>
      <c r="P61" s="16">
        <v>5.0</v>
      </c>
      <c r="Q61" s="17" t="str">
        <f t="shared" si="36"/>
        <v>#ERROR!</v>
      </c>
      <c r="R61" s="16">
        <v>5.0</v>
      </c>
      <c r="S61" s="17" t="str">
        <f t="shared" si="37"/>
        <v>#ERROR!</v>
      </c>
      <c r="T61" s="16">
        <v>5.0</v>
      </c>
      <c r="U61" s="17" t="str">
        <f t="shared" si="38"/>
        <v>#ERROR!</v>
      </c>
      <c r="V61" s="16">
        <v>14.0</v>
      </c>
      <c r="W61" s="17" t="str">
        <f t="shared" si="39"/>
        <v>#ERROR!</v>
      </c>
      <c r="X61" s="16">
        <v>2.0</v>
      </c>
      <c r="Y61" s="17" t="str">
        <f t="shared" si="40"/>
        <v>#ERROR!</v>
      </c>
    </row>
    <row r="62">
      <c r="A62" s="11" t="s">
        <v>129</v>
      </c>
      <c r="B62" s="12" t="s">
        <v>130</v>
      </c>
      <c r="C62" s="13">
        <f>140/25</f>
        <v>5.6</v>
      </c>
      <c r="D62" s="14">
        <v>1.0</v>
      </c>
      <c r="E62" s="14" t="s">
        <v>131</v>
      </c>
      <c r="F62" s="16">
        <v>5.0</v>
      </c>
      <c r="G62" s="13">
        <f t="shared" si="31"/>
        <v>28</v>
      </c>
      <c r="H62" s="16">
        <v>8.0</v>
      </c>
      <c r="I62" s="17">
        <f t="shared" si="32"/>
        <v>44.8</v>
      </c>
      <c r="J62" s="16">
        <v>7.0</v>
      </c>
      <c r="K62" s="17">
        <f t="shared" si="33"/>
        <v>39.2</v>
      </c>
      <c r="L62" s="16">
        <v>4.0</v>
      </c>
      <c r="M62" s="17">
        <f t="shared" si="34"/>
        <v>22.4</v>
      </c>
      <c r="N62" s="16">
        <v>4.0</v>
      </c>
      <c r="O62" s="17">
        <f t="shared" si="35"/>
        <v>22.4</v>
      </c>
      <c r="P62" s="16">
        <v>2.0</v>
      </c>
      <c r="Q62" s="17">
        <f t="shared" si="36"/>
        <v>11.2</v>
      </c>
      <c r="R62" s="16">
        <v>2.0</v>
      </c>
      <c r="S62" s="17">
        <f t="shared" si="37"/>
        <v>11.2</v>
      </c>
      <c r="T62" s="16">
        <v>2.0</v>
      </c>
      <c r="U62" s="17">
        <f t="shared" si="38"/>
        <v>11.2</v>
      </c>
      <c r="V62" s="16">
        <v>4.0</v>
      </c>
      <c r="W62" s="17">
        <f t="shared" si="39"/>
        <v>22.4</v>
      </c>
      <c r="X62" s="16">
        <v>2.0</v>
      </c>
      <c r="Y62" s="17">
        <f t="shared" si="40"/>
        <v>11.2</v>
      </c>
    </row>
    <row r="63">
      <c r="A63" s="11" t="s">
        <v>132</v>
      </c>
      <c r="B63" s="12" t="s">
        <v>133</v>
      </c>
      <c r="C63" s="13">
        <f>111/100</f>
        <v>1.11</v>
      </c>
      <c r="D63" s="14">
        <v>1.0</v>
      </c>
      <c r="E63" s="14" t="s">
        <v>134</v>
      </c>
      <c r="F63" s="16">
        <v>16.0</v>
      </c>
      <c r="G63" s="13">
        <f t="shared" si="31"/>
        <v>17.76</v>
      </c>
      <c r="H63" s="16">
        <v>22.0</v>
      </c>
      <c r="I63" s="17">
        <f t="shared" si="32"/>
        <v>24.42</v>
      </c>
      <c r="J63" s="16">
        <v>24.0</v>
      </c>
      <c r="K63" s="17">
        <f t="shared" si="33"/>
        <v>26.64</v>
      </c>
      <c r="L63" s="16">
        <v>8.0</v>
      </c>
      <c r="M63" s="17">
        <f t="shared" si="34"/>
        <v>8.88</v>
      </c>
      <c r="N63" s="16">
        <v>10.0</v>
      </c>
      <c r="O63" s="17">
        <f t="shared" si="35"/>
        <v>11.1</v>
      </c>
      <c r="P63" s="16">
        <v>5.0</v>
      </c>
      <c r="Q63" s="17">
        <f t="shared" si="36"/>
        <v>5.55</v>
      </c>
      <c r="R63" s="16">
        <v>5.0</v>
      </c>
      <c r="S63" s="17">
        <f t="shared" si="37"/>
        <v>5.55</v>
      </c>
      <c r="T63" s="16">
        <v>5.0</v>
      </c>
      <c r="U63" s="17">
        <f t="shared" si="38"/>
        <v>5.55</v>
      </c>
      <c r="V63" s="16">
        <v>5.0</v>
      </c>
      <c r="W63" s="17">
        <f t="shared" si="39"/>
        <v>5.55</v>
      </c>
      <c r="X63" s="16">
        <v>4.0</v>
      </c>
      <c r="Y63" s="17">
        <f t="shared" si="40"/>
        <v>4.44</v>
      </c>
    </row>
    <row r="64">
      <c r="A64" s="14" t="s">
        <v>135</v>
      </c>
      <c r="B64" s="14"/>
      <c r="C64" s="13" t="str">
        <f>38,94/100</f>
        <v>#ERROR!</v>
      </c>
      <c r="D64" s="20">
        <v>1.0</v>
      </c>
      <c r="E64" s="14" t="s">
        <v>125</v>
      </c>
      <c r="F64" s="14">
        <v>0.0</v>
      </c>
      <c r="G64" s="13" t="str">
        <f t="shared" si="31"/>
        <v>#ERROR!</v>
      </c>
      <c r="H64" s="14">
        <v>0.0</v>
      </c>
      <c r="I64" s="17" t="str">
        <f t="shared" si="32"/>
        <v>#ERROR!</v>
      </c>
      <c r="J64" s="14">
        <v>0.0</v>
      </c>
      <c r="K64" s="17" t="str">
        <f t="shared" si="33"/>
        <v>#ERROR!</v>
      </c>
      <c r="L64" s="14">
        <v>0.0</v>
      </c>
      <c r="M64" s="17" t="str">
        <f t="shared" si="34"/>
        <v>#ERROR!</v>
      </c>
      <c r="N64" s="14">
        <v>0.0</v>
      </c>
      <c r="O64" s="17" t="str">
        <f t="shared" si="35"/>
        <v>#ERROR!</v>
      </c>
      <c r="P64" s="14">
        <v>3.0</v>
      </c>
      <c r="Q64" s="17" t="str">
        <f t="shared" si="36"/>
        <v>#ERROR!</v>
      </c>
      <c r="R64" s="14">
        <v>3.0</v>
      </c>
      <c r="S64" s="17" t="str">
        <f t="shared" si="37"/>
        <v>#ERROR!</v>
      </c>
      <c r="T64" s="14">
        <v>3.0</v>
      </c>
      <c r="U64" s="17" t="str">
        <f t="shared" si="38"/>
        <v>#ERROR!</v>
      </c>
      <c r="V64" s="14">
        <v>18.0</v>
      </c>
      <c r="W64" s="17" t="str">
        <f t="shared" si="39"/>
        <v>#ERROR!</v>
      </c>
      <c r="X64" s="14">
        <v>3.0</v>
      </c>
      <c r="Y64" s="17" t="str">
        <f t="shared" si="40"/>
        <v>#ERROR!</v>
      </c>
    </row>
    <row r="65">
      <c r="A65" s="22" t="s">
        <v>136</v>
      </c>
      <c r="B65" s="10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</row>
    <row r="66">
      <c r="A66" s="11" t="s">
        <v>137</v>
      </c>
      <c r="B66" s="18" t="s">
        <v>138</v>
      </c>
      <c r="C66" s="17">
        <f>538/10</f>
        <v>53.8</v>
      </c>
      <c r="D66" s="14">
        <v>1.0</v>
      </c>
      <c r="E66" s="14" t="s">
        <v>139</v>
      </c>
      <c r="F66" s="14">
        <v>2.0</v>
      </c>
      <c r="G66" s="13">
        <f>F66*C66</f>
        <v>107.6</v>
      </c>
      <c r="H66" s="11">
        <v>2.0</v>
      </c>
      <c r="I66" s="17">
        <f>H66*C66</f>
        <v>107.6</v>
      </c>
      <c r="J66" s="11">
        <v>2.0</v>
      </c>
      <c r="K66" s="17">
        <f>J66*C66</f>
        <v>107.6</v>
      </c>
      <c r="L66" s="11">
        <v>2.0</v>
      </c>
      <c r="M66" s="17">
        <f>L66*C66</f>
        <v>107.6</v>
      </c>
      <c r="N66" s="11">
        <v>2.0</v>
      </c>
      <c r="O66" s="17">
        <f>N66*C66</f>
        <v>107.6</v>
      </c>
      <c r="P66" s="11">
        <v>2.0</v>
      </c>
      <c r="Q66" s="17">
        <f>P66*C66</f>
        <v>107.6</v>
      </c>
      <c r="R66" s="11">
        <v>2.0</v>
      </c>
      <c r="S66" s="17">
        <f>R66*C66</f>
        <v>107.6</v>
      </c>
      <c r="T66" s="11">
        <v>2.0</v>
      </c>
      <c r="U66" s="17">
        <f>T66*C66</f>
        <v>107.6</v>
      </c>
      <c r="V66" s="11">
        <v>2.0</v>
      </c>
      <c r="W66" s="17">
        <f>V66*C66</f>
        <v>107.6</v>
      </c>
      <c r="X66" s="11">
        <v>2.0</v>
      </c>
      <c r="Y66" s="17">
        <f>X66*C66</f>
        <v>107.6</v>
      </c>
    </row>
  </sheetData>
  <mergeCells count="10">
    <mergeCell ref="T2:U2"/>
    <mergeCell ref="V2:W2"/>
    <mergeCell ref="X2:Y2"/>
    <mergeCell ref="F2:G2"/>
    <mergeCell ref="H2:I2"/>
    <mergeCell ref="J2:K2"/>
    <mergeCell ref="L2:M2"/>
    <mergeCell ref="N2:O2"/>
    <mergeCell ref="P2:Q2"/>
    <mergeCell ref="R2:S2"/>
  </mergeCells>
  <drawing r:id="rId1"/>
</worksheet>
</file>