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\Documents\Forschung\BaPro\Paper1\Additional Files\"/>
    </mc:Choice>
  </mc:AlternateContent>
  <xr:revisionPtr revIDLastSave="0" documentId="13_ncr:1_{127DD9E4-F26F-473D-8509-92D3DA4DA3D5}" xr6:coauthVersionLast="47" xr6:coauthVersionMax="47" xr10:uidLastSave="{00000000-0000-0000-0000-000000000000}"/>
  <bookViews>
    <workbookView xWindow="-90" yWindow="0" windowWidth="12980" windowHeight="15370" activeTab="2" xr2:uid="{0005419D-2AA9-4AB5-B15D-E0A4C2B4D8EF}"/>
  </bookViews>
  <sheets>
    <sheet name="Fig.3" sheetId="1" r:id="rId1"/>
    <sheet name="Fig.4" sheetId="2" r:id="rId2"/>
    <sheet name="Fig. 5" sheetId="3" r:id="rId3"/>
    <sheet name="Fig.6" sheetId="4" r:id="rId4"/>
    <sheet name="Tab. 1" sheetId="5" r:id="rId5"/>
    <sheet name="Tab. S2" sheetId="6" r:id="rId6"/>
    <sheet name="Tab. S3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3" l="1"/>
  <c r="I57" i="3"/>
  <c r="I56" i="3"/>
  <c r="I54" i="3"/>
  <c r="I53" i="3"/>
  <c r="I52" i="3"/>
  <c r="AP21" i="2"/>
  <c r="AO21" i="2"/>
  <c r="AP9" i="2"/>
  <c r="AQ9" i="2"/>
  <c r="AP10" i="2"/>
  <c r="AQ10" i="2"/>
  <c r="AP11" i="2"/>
  <c r="AQ11" i="2"/>
  <c r="AP12" i="2"/>
  <c r="AQ12" i="2"/>
  <c r="AP13" i="2"/>
  <c r="AQ13" i="2"/>
  <c r="AP14" i="2"/>
  <c r="AQ14" i="2"/>
  <c r="AP15" i="2"/>
  <c r="AQ15" i="2"/>
  <c r="AP16" i="2"/>
  <c r="AQ16" i="2"/>
  <c r="AP17" i="2"/>
  <c r="AQ17" i="2"/>
  <c r="AP18" i="2"/>
  <c r="AQ18" i="2"/>
  <c r="AP19" i="2"/>
  <c r="AQ19" i="2"/>
  <c r="AP20" i="2"/>
  <c r="AQ20" i="2"/>
  <c r="AQ21" i="2"/>
  <c r="AO10" i="2"/>
  <c r="AO11" i="2"/>
  <c r="AO12" i="2"/>
  <c r="AO13" i="2"/>
  <c r="AO14" i="2"/>
  <c r="AO15" i="2"/>
  <c r="AO16" i="2"/>
  <c r="AO17" i="2"/>
  <c r="AO18" i="2"/>
  <c r="AO19" i="2"/>
  <c r="AO20" i="2"/>
  <c r="AO9" i="2"/>
  <c r="J68" i="2"/>
  <c r="D68" i="2"/>
  <c r="I48" i="3" l="1"/>
  <c r="C47" i="3"/>
  <c r="I55" i="3"/>
  <c r="E47" i="3" l="1"/>
  <c r="C49" i="3" s="1"/>
  <c r="D49" i="3" s="1"/>
  <c r="K22" i="3"/>
  <c r="U22" i="3"/>
  <c r="AF22" i="3"/>
  <c r="C54" i="3" l="1"/>
  <c r="K47" i="3"/>
  <c r="J57" i="3"/>
  <c r="D57" i="3"/>
  <c r="K57" i="3"/>
  <c r="K56" i="3"/>
  <c r="K55" i="3"/>
  <c r="J55" i="3"/>
  <c r="K53" i="3"/>
  <c r="J53" i="3"/>
  <c r="K52" i="3"/>
  <c r="I49" i="3" l="1"/>
  <c r="J49" i="3" s="1"/>
  <c r="C57" i="3" l="1"/>
  <c r="C56" i="3"/>
  <c r="C53" i="3"/>
  <c r="C52" i="3"/>
  <c r="E56" i="3"/>
  <c r="E55" i="3"/>
  <c r="D54" i="3"/>
  <c r="D62" i="3" s="1"/>
  <c r="E53" i="3"/>
  <c r="D53" i="3"/>
  <c r="E52" i="3"/>
  <c r="J54" i="3" l="1"/>
  <c r="J62" i="3" s="1"/>
  <c r="K54" i="3"/>
  <c r="K59" i="3" s="1"/>
  <c r="K48" i="3"/>
  <c r="K60" i="3" s="1"/>
  <c r="J48" i="3"/>
  <c r="J61" i="3" s="1"/>
  <c r="D55" i="3"/>
  <c r="E54" i="3"/>
  <c r="E59" i="3" s="1"/>
  <c r="E57" i="3"/>
  <c r="D61" i="3" l="1"/>
  <c r="E60" i="3"/>
  <c r="D63" i="3"/>
  <c r="J63" i="3"/>
  <c r="J75" i="2" l="1"/>
  <c r="J78" i="2"/>
  <c r="J77" i="2"/>
  <c r="J76" i="2"/>
  <c r="J74" i="2"/>
  <c r="J73" i="2"/>
  <c r="L78" i="2"/>
  <c r="L77" i="2"/>
  <c r="L76" i="2"/>
  <c r="L75" i="2"/>
  <c r="K75" i="2"/>
  <c r="L74" i="2"/>
  <c r="L73" i="2"/>
  <c r="L80" i="2" s="1"/>
  <c r="L68" i="2"/>
  <c r="J70" i="2" s="1"/>
  <c r="K70" i="2" s="1"/>
  <c r="F80" i="2"/>
  <c r="F78" i="2"/>
  <c r="F77" i="2"/>
  <c r="F76" i="2"/>
  <c r="F75" i="2"/>
  <c r="F74" i="2"/>
  <c r="F73" i="2"/>
  <c r="E83" i="2"/>
  <c r="E82" i="2"/>
  <c r="E84" i="2" s="1"/>
  <c r="E78" i="2"/>
  <c r="E76" i="2"/>
  <c r="E75" i="2"/>
  <c r="E74" i="2"/>
  <c r="D78" i="2"/>
  <c r="D76" i="2"/>
  <c r="D77" i="2"/>
  <c r="D75" i="2"/>
  <c r="D74" i="2"/>
  <c r="D73" i="2"/>
  <c r="F68" i="2"/>
  <c r="F81" i="2" s="1"/>
  <c r="I132" i="5"/>
  <c r="J132" i="5"/>
  <c r="H132" i="5"/>
  <c r="H77" i="5"/>
  <c r="T47" i="5"/>
  <c r="S47" i="5"/>
  <c r="N47" i="5"/>
  <c r="O47" i="5"/>
  <c r="M47" i="5"/>
  <c r="J47" i="5"/>
  <c r="I47" i="5"/>
  <c r="T105" i="7"/>
  <c r="H74" i="7"/>
  <c r="H59" i="5"/>
  <c r="J59" i="5"/>
  <c r="I59" i="5"/>
  <c r="C59" i="5"/>
  <c r="D59" i="5"/>
  <c r="E59" i="5"/>
  <c r="G114" i="5"/>
  <c r="E56" i="5"/>
  <c r="E57" i="5"/>
  <c r="F57" i="5"/>
  <c r="H86" i="7"/>
  <c r="I113" i="7"/>
  <c r="T115" i="7"/>
  <c r="S115" i="7"/>
  <c r="R115" i="7"/>
  <c r="T114" i="7"/>
  <c r="S114" i="7"/>
  <c r="R114" i="7"/>
  <c r="T113" i="7"/>
  <c r="S113" i="7"/>
  <c r="R113" i="7"/>
  <c r="T111" i="7"/>
  <c r="T112" i="7" s="1"/>
  <c r="S111" i="7"/>
  <c r="S112" i="7" s="1"/>
  <c r="R111" i="7"/>
  <c r="R112" i="7" s="1"/>
  <c r="T110" i="7"/>
  <c r="S110" i="7"/>
  <c r="R110" i="7"/>
  <c r="O115" i="7"/>
  <c r="N115" i="7"/>
  <c r="M115" i="7"/>
  <c r="O114" i="7"/>
  <c r="N114" i="7"/>
  <c r="M114" i="7"/>
  <c r="O113" i="7"/>
  <c r="N113" i="7"/>
  <c r="M113" i="7"/>
  <c r="O111" i="7"/>
  <c r="O112" i="7" s="1"/>
  <c r="N111" i="7"/>
  <c r="N112" i="7" s="1"/>
  <c r="M111" i="7"/>
  <c r="M112" i="7" s="1"/>
  <c r="O110" i="7"/>
  <c r="N110" i="7"/>
  <c r="M110" i="7"/>
  <c r="J115" i="7"/>
  <c r="I115" i="7"/>
  <c r="H115" i="7"/>
  <c r="J114" i="7"/>
  <c r="I114" i="7"/>
  <c r="H114" i="7"/>
  <c r="J113" i="7"/>
  <c r="H113" i="7"/>
  <c r="J111" i="7"/>
  <c r="J112" i="7" s="1"/>
  <c r="I111" i="7"/>
  <c r="I112" i="7" s="1"/>
  <c r="H111" i="7"/>
  <c r="H112" i="7" s="1"/>
  <c r="J110" i="7"/>
  <c r="I110" i="7"/>
  <c r="H110" i="7"/>
  <c r="E115" i="7"/>
  <c r="D115" i="7"/>
  <c r="C115" i="7"/>
  <c r="E114" i="7"/>
  <c r="D114" i="7"/>
  <c r="C114" i="7"/>
  <c r="E113" i="7"/>
  <c r="D113" i="7"/>
  <c r="C113" i="7"/>
  <c r="E111" i="7"/>
  <c r="E112" i="7" s="1"/>
  <c r="D111" i="7"/>
  <c r="D112" i="7" s="1"/>
  <c r="C111" i="7"/>
  <c r="C112" i="7" s="1"/>
  <c r="E110" i="7"/>
  <c r="D110" i="7"/>
  <c r="C110" i="7"/>
  <c r="T87" i="7"/>
  <c r="S87" i="7"/>
  <c r="R87" i="7"/>
  <c r="T86" i="7"/>
  <c r="S86" i="7"/>
  <c r="R86" i="7"/>
  <c r="T85" i="7"/>
  <c r="S85" i="7"/>
  <c r="R85" i="7"/>
  <c r="T83" i="7"/>
  <c r="T84" i="7" s="1"/>
  <c r="S83" i="7"/>
  <c r="S84" i="7" s="1"/>
  <c r="R83" i="7"/>
  <c r="R84" i="7" s="1"/>
  <c r="T82" i="7"/>
  <c r="S82" i="7"/>
  <c r="R82" i="7"/>
  <c r="O87" i="7"/>
  <c r="N87" i="7"/>
  <c r="M87" i="7"/>
  <c r="O86" i="7"/>
  <c r="N86" i="7"/>
  <c r="Q86" i="7" s="1"/>
  <c r="M86" i="7"/>
  <c r="O85" i="7"/>
  <c r="N85" i="7"/>
  <c r="M85" i="7"/>
  <c r="O83" i="7"/>
  <c r="O84" i="7" s="1"/>
  <c r="N83" i="7"/>
  <c r="N84" i="7" s="1"/>
  <c r="M83" i="7"/>
  <c r="M84" i="7" s="1"/>
  <c r="O82" i="7"/>
  <c r="N82" i="7"/>
  <c r="M82" i="7"/>
  <c r="J87" i="7"/>
  <c r="I87" i="7"/>
  <c r="H87" i="7"/>
  <c r="J86" i="7"/>
  <c r="I86" i="7"/>
  <c r="J85" i="7"/>
  <c r="I85" i="7"/>
  <c r="H85" i="7"/>
  <c r="J83" i="7"/>
  <c r="J84" i="7" s="1"/>
  <c r="I83" i="7"/>
  <c r="I84" i="7" s="1"/>
  <c r="H83" i="7"/>
  <c r="H84" i="7" s="1"/>
  <c r="J82" i="7"/>
  <c r="I82" i="7"/>
  <c r="H82" i="7"/>
  <c r="E87" i="7"/>
  <c r="D87" i="7"/>
  <c r="C87" i="7"/>
  <c r="E86" i="7"/>
  <c r="D86" i="7"/>
  <c r="C86" i="7"/>
  <c r="E85" i="7"/>
  <c r="D85" i="7"/>
  <c r="C85" i="7"/>
  <c r="E83" i="7"/>
  <c r="E84" i="7" s="1"/>
  <c r="D83" i="7"/>
  <c r="D84" i="7" s="1"/>
  <c r="C83" i="7"/>
  <c r="C84" i="7" s="1"/>
  <c r="E82" i="7"/>
  <c r="D82" i="7"/>
  <c r="C82" i="7"/>
  <c r="T58" i="7"/>
  <c r="S58" i="7"/>
  <c r="R58" i="7"/>
  <c r="T57" i="7"/>
  <c r="S57" i="7"/>
  <c r="R57" i="7"/>
  <c r="T56" i="7"/>
  <c r="S56" i="7"/>
  <c r="R56" i="7"/>
  <c r="T54" i="7"/>
  <c r="T55" i="7" s="1"/>
  <c r="S54" i="7"/>
  <c r="S55" i="7" s="1"/>
  <c r="R54" i="7"/>
  <c r="R55" i="7" s="1"/>
  <c r="T53" i="7"/>
  <c r="S53" i="7"/>
  <c r="R53" i="7"/>
  <c r="O58" i="7"/>
  <c r="N58" i="7"/>
  <c r="M58" i="7"/>
  <c r="O57" i="7"/>
  <c r="N57" i="7"/>
  <c r="M57" i="7"/>
  <c r="O56" i="7"/>
  <c r="N56" i="7"/>
  <c r="M56" i="7"/>
  <c r="P56" i="7" s="1"/>
  <c r="O54" i="7"/>
  <c r="O55" i="7" s="1"/>
  <c r="N54" i="7"/>
  <c r="N55" i="7" s="1"/>
  <c r="M54" i="7"/>
  <c r="M55" i="7" s="1"/>
  <c r="O53" i="7"/>
  <c r="N53" i="7"/>
  <c r="M53" i="7"/>
  <c r="J58" i="7"/>
  <c r="I58" i="7"/>
  <c r="H58" i="7"/>
  <c r="J57" i="7"/>
  <c r="I57" i="7"/>
  <c r="H57" i="7"/>
  <c r="J56" i="7"/>
  <c r="I56" i="7"/>
  <c r="H56" i="7"/>
  <c r="J54" i="7"/>
  <c r="J55" i="7" s="1"/>
  <c r="I54" i="7"/>
  <c r="I55" i="7" s="1"/>
  <c r="H54" i="7"/>
  <c r="H55" i="7" s="1"/>
  <c r="J53" i="7"/>
  <c r="I53" i="7"/>
  <c r="H53" i="7"/>
  <c r="E58" i="7"/>
  <c r="D58" i="7"/>
  <c r="C58" i="7"/>
  <c r="E57" i="7"/>
  <c r="D57" i="7"/>
  <c r="C57" i="7"/>
  <c r="E56" i="7"/>
  <c r="D56" i="7"/>
  <c r="C56" i="7"/>
  <c r="E54" i="7"/>
  <c r="E55" i="7" s="1"/>
  <c r="D54" i="7"/>
  <c r="D55" i="7" s="1"/>
  <c r="C54" i="7"/>
  <c r="C55" i="7" s="1"/>
  <c r="E53" i="7"/>
  <c r="D53" i="7"/>
  <c r="C53" i="7"/>
  <c r="T29" i="7"/>
  <c r="S29" i="7"/>
  <c r="R29" i="7"/>
  <c r="T28" i="7"/>
  <c r="S28" i="7"/>
  <c r="R28" i="7"/>
  <c r="T27" i="7"/>
  <c r="S27" i="7"/>
  <c r="R27" i="7"/>
  <c r="T25" i="7"/>
  <c r="T26" i="7" s="1"/>
  <c r="S25" i="7"/>
  <c r="S26" i="7" s="1"/>
  <c r="R25" i="7"/>
  <c r="R26" i="7" s="1"/>
  <c r="T24" i="7"/>
  <c r="S24" i="7"/>
  <c r="R24" i="7"/>
  <c r="O29" i="7"/>
  <c r="N29" i="7"/>
  <c r="M29" i="7"/>
  <c r="O28" i="7"/>
  <c r="N28" i="7"/>
  <c r="M28" i="7"/>
  <c r="O27" i="7"/>
  <c r="N27" i="7"/>
  <c r="M27" i="7"/>
  <c r="O25" i="7"/>
  <c r="O26" i="7" s="1"/>
  <c r="N25" i="7"/>
  <c r="N26" i="7" s="1"/>
  <c r="M25" i="7"/>
  <c r="M26" i="7" s="1"/>
  <c r="O24" i="7"/>
  <c r="N24" i="7"/>
  <c r="M24" i="7"/>
  <c r="J29" i="7"/>
  <c r="I29" i="7"/>
  <c r="H29" i="7"/>
  <c r="J28" i="7"/>
  <c r="I28" i="7"/>
  <c r="L28" i="7" s="1"/>
  <c r="H28" i="7"/>
  <c r="J27" i="7"/>
  <c r="I27" i="7"/>
  <c r="H27" i="7"/>
  <c r="J25" i="7"/>
  <c r="J26" i="7" s="1"/>
  <c r="I25" i="7"/>
  <c r="I26" i="7" s="1"/>
  <c r="H25" i="7"/>
  <c r="H26" i="7" s="1"/>
  <c r="J24" i="7"/>
  <c r="I24" i="7"/>
  <c r="H24" i="7"/>
  <c r="D29" i="7"/>
  <c r="E29" i="7"/>
  <c r="C29" i="7"/>
  <c r="D28" i="7"/>
  <c r="E28" i="7"/>
  <c r="C28" i="7"/>
  <c r="D27" i="7"/>
  <c r="E27" i="7"/>
  <c r="C27" i="7"/>
  <c r="C26" i="7"/>
  <c r="D25" i="7"/>
  <c r="E25" i="7"/>
  <c r="C25" i="7"/>
  <c r="E24" i="7"/>
  <c r="D24" i="7"/>
  <c r="C24" i="7"/>
  <c r="T107" i="7"/>
  <c r="S107" i="7"/>
  <c r="R107" i="7"/>
  <c r="V107" i="7" s="1"/>
  <c r="O107" i="7"/>
  <c r="N107" i="7"/>
  <c r="M107" i="7"/>
  <c r="Q107" i="7" s="1"/>
  <c r="J107" i="7"/>
  <c r="I107" i="7"/>
  <c r="H107" i="7"/>
  <c r="K107" i="7" s="1"/>
  <c r="G107" i="7"/>
  <c r="E107" i="7"/>
  <c r="D107" i="7"/>
  <c r="C107" i="7"/>
  <c r="F107" i="7" s="1"/>
  <c r="T79" i="7"/>
  <c r="S79" i="7"/>
  <c r="R79" i="7"/>
  <c r="V79" i="7" s="1"/>
  <c r="O79" i="7"/>
  <c r="N79" i="7"/>
  <c r="M79" i="7"/>
  <c r="Q79" i="7" s="1"/>
  <c r="J79" i="7"/>
  <c r="I79" i="7"/>
  <c r="H79" i="7"/>
  <c r="K79" i="7" s="1"/>
  <c r="G79" i="7"/>
  <c r="E79" i="7"/>
  <c r="D79" i="7"/>
  <c r="C79" i="7"/>
  <c r="F79" i="7" s="1"/>
  <c r="T50" i="7"/>
  <c r="S50" i="7"/>
  <c r="R50" i="7"/>
  <c r="V50" i="7" s="1"/>
  <c r="O50" i="7"/>
  <c r="N50" i="7"/>
  <c r="M50" i="7"/>
  <c r="Q50" i="7" s="1"/>
  <c r="J50" i="7"/>
  <c r="I50" i="7"/>
  <c r="H50" i="7"/>
  <c r="L50" i="7" s="1"/>
  <c r="G50" i="7"/>
  <c r="E50" i="7"/>
  <c r="D50" i="7"/>
  <c r="C50" i="7"/>
  <c r="F50" i="7" s="1"/>
  <c r="T21" i="7"/>
  <c r="S21" i="7"/>
  <c r="R21" i="7"/>
  <c r="V21" i="7" s="1"/>
  <c r="O21" i="7"/>
  <c r="N21" i="7"/>
  <c r="M21" i="7"/>
  <c r="Q21" i="7" s="1"/>
  <c r="J21" i="7"/>
  <c r="I21" i="7"/>
  <c r="H21" i="7"/>
  <c r="E21" i="7"/>
  <c r="D21" i="7"/>
  <c r="C21" i="7"/>
  <c r="F21" i="7" s="1"/>
  <c r="C195" i="5"/>
  <c r="D195" i="5"/>
  <c r="E195" i="5"/>
  <c r="C196" i="5"/>
  <c r="D196" i="5"/>
  <c r="E196" i="5"/>
  <c r="C197" i="5"/>
  <c r="D197" i="5"/>
  <c r="E197" i="5"/>
  <c r="C198" i="5"/>
  <c r="D198" i="5"/>
  <c r="E198" i="5"/>
  <c r="C199" i="5"/>
  <c r="D199" i="5"/>
  <c r="E199" i="5"/>
  <c r="C200" i="5"/>
  <c r="D200" i="5"/>
  <c r="E200" i="5"/>
  <c r="C168" i="5"/>
  <c r="D168" i="5"/>
  <c r="E168" i="5"/>
  <c r="C169" i="5"/>
  <c r="C170" i="5" s="1"/>
  <c r="D169" i="5"/>
  <c r="E169" i="5"/>
  <c r="D170" i="5"/>
  <c r="E170" i="5"/>
  <c r="C172" i="5"/>
  <c r="D172" i="5"/>
  <c r="E172" i="5"/>
  <c r="T145" i="5"/>
  <c r="S145" i="5"/>
  <c r="R145" i="5"/>
  <c r="T144" i="5"/>
  <c r="S144" i="5"/>
  <c r="R144" i="5"/>
  <c r="T143" i="5"/>
  <c r="S143" i="5"/>
  <c r="R143" i="5"/>
  <c r="T141" i="5"/>
  <c r="T142" i="5" s="1"/>
  <c r="S141" i="5"/>
  <c r="S142" i="5" s="1"/>
  <c r="R141" i="5"/>
  <c r="R142" i="5" s="1"/>
  <c r="T140" i="5"/>
  <c r="S140" i="5"/>
  <c r="R140" i="5"/>
  <c r="O145" i="5"/>
  <c r="N145" i="5"/>
  <c r="M145" i="5"/>
  <c r="O144" i="5"/>
  <c r="N144" i="5"/>
  <c r="M144" i="5"/>
  <c r="O143" i="5"/>
  <c r="N143" i="5"/>
  <c r="M143" i="5"/>
  <c r="O141" i="5"/>
  <c r="O142" i="5" s="1"/>
  <c r="N141" i="5"/>
  <c r="N142" i="5" s="1"/>
  <c r="M141" i="5"/>
  <c r="M142" i="5" s="1"/>
  <c r="O140" i="5"/>
  <c r="N140" i="5"/>
  <c r="M140" i="5"/>
  <c r="J145" i="5"/>
  <c r="I145" i="5"/>
  <c r="H145" i="5"/>
  <c r="J144" i="5"/>
  <c r="I144" i="5"/>
  <c r="H144" i="5"/>
  <c r="J143" i="5"/>
  <c r="I143" i="5"/>
  <c r="H143" i="5"/>
  <c r="J141" i="5"/>
  <c r="J142" i="5" s="1"/>
  <c r="I141" i="5"/>
  <c r="I142" i="5" s="1"/>
  <c r="H141" i="5"/>
  <c r="H142" i="5" s="1"/>
  <c r="J140" i="5"/>
  <c r="I140" i="5"/>
  <c r="H140" i="5"/>
  <c r="E145" i="5"/>
  <c r="D145" i="5"/>
  <c r="C145" i="5"/>
  <c r="E144" i="5"/>
  <c r="D144" i="5"/>
  <c r="C144" i="5"/>
  <c r="E143" i="5"/>
  <c r="D143" i="5"/>
  <c r="C143" i="5"/>
  <c r="E141" i="5"/>
  <c r="E142" i="5" s="1"/>
  <c r="D141" i="5"/>
  <c r="D142" i="5" s="1"/>
  <c r="C141" i="5"/>
  <c r="C142" i="5" s="1"/>
  <c r="E140" i="5"/>
  <c r="D140" i="5"/>
  <c r="C140" i="5"/>
  <c r="T117" i="5"/>
  <c r="S117" i="5"/>
  <c r="R117" i="5"/>
  <c r="T116" i="5"/>
  <c r="S116" i="5"/>
  <c r="R116" i="5"/>
  <c r="T115" i="5"/>
  <c r="S115" i="5"/>
  <c r="R115" i="5"/>
  <c r="T113" i="5"/>
  <c r="T114" i="5" s="1"/>
  <c r="S113" i="5"/>
  <c r="S114" i="5" s="1"/>
  <c r="R113" i="5"/>
  <c r="R114" i="5" s="1"/>
  <c r="T112" i="5"/>
  <c r="S112" i="5"/>
  <c r="R112" i="5"/>
  <c r="O117" i="5"/>
  <c r="N117" i="5"/>
  <c r="M117" i="5"/>
  <c r="O116" i="5"/>
  <c r="N116" i="5"/>
  <c r="M116" i="5"/>
  <c r="O115" i="5"/>
  <c r="N115" i="5"/>
  <c r="M115" i="5"/>
  <c r="O113" i="5"/>
  <c r="O114" i="5" s="1"/>
  <c r="N113" i="5"/>
  <c r="N114" i="5" s="1"/>
  <c r="M113" i="5"/>
  <c r="M114" i="5" s="1"/>
  <c r="O112" i="5"/>
  <c r="N112" i="5"/>
  <c r="M112" i="5"/>
  <c r="J117" i="5"/>
  <c r="I117" i="5"/>
  <c r="H117" i="5"/>
  <c r="J116" i="5"/>
  <c r="I116" i="5"/>
  <c r="H116" i="5"/>
  <c r="J115" i="5"/>
  <c r="I115" i="5"/>
  <c r="H115" i="5"/>
  <c r="J113" i="5"/>
  <c r="J114" i="5" s="1"/>
  <c r="I113" i="5"/>
  <c r="I114" i="5" s="1"/>
  <c r="H113" i="5"/>
  <c r="H114" i="5" s="1"/>
  <c r="J112" i="5"/>
  <c r="I112" i="5"/>
  <c r="H112" i="5"/>
  <c r="E117" i="5"/>
  <c r="D117" i="5"/>
  <c r="C117" i="5"/>
  <c r="E116" i="5"/>
  <c r="D116" i="5"/>
  <c r="C116" i="5"/>
  <c r="E115" i="5"/>
  <c r="D115" i="5"/>
  <c r="C115" i="5"/>
  <c r="E113" i="5"/>
  <c r="E114" i="5" s="1"/>
  <c r="D113" i="5"/>
  <c r="D114" i="5" s="1"/>
  <c r="C113" i="5"/>
  <c r="C114" i="5" s="1"/>
  <c r="E112" i="5"/>
  <c r="D112" i="5"/>
  <c r="C112" i="5"/>
  <c r="T89" i="5"/>
  <c r="S89" i="5"/>
  <c r="R89" i="5"/>
  <c r="T88" i="5"/>
  <c r="S88" i="5"/>
  <c r="R88" i="5"/>
  <c r="T87" i="5"/>
  <c r="S87" i="5"/>
  <c r="R87" i="5"/>
  <c r="T85" i="5"/>
  <c r="T86" i="5" s="1"/>
  <c r="S85" i="5"/>
  <c r="S86" i="5" s="1"/>
  <c r="T84" i="5"/>
  <c r="S84" i="5"/>
  <c r="O89" i="5"/>
  <c r="N89" i="5"/>
  <c r="M89" i="5"/>
  <c r="O88" i="5"/>
  <c r="N88" i="5"/>
  <c r="M88" i="5"/>
  <c r="O87" i="5"/>
  <c r="N87" i="5"/>
  <c r="M87" i="5"/>
  <c r="O85" i="5"/>
  <c r="O86" i="5" s="1"/>
  <c r="N85" i="5"/>
  <c r="N86" i="5" s="1"/>
  <c r="M85" i="5"/>
  <c r="M86" i="5" s="1"/>
  <c r="O84" i="5"/>
  <c r="N84" i="5"/>
  <c r="M84" i="5"/>
  <c r="J89" i="5"/>
  <c r="I89" i="5"/>
  <c r="H89" i="5"/>
  <c r="J88" i="5"/>
  <c r="I88" i="5"/>
  <c r="H88" i="5"/>
  <c r="J87" i="5"/>
  <c r="I87" i="5"/>
  <c r="H87" i="5"/>
  <c r="J85" i="5"/>
  <c r="J86" i="5" s="1"/>
  <c r="I85" i="5"/>
  <c r="I86" i="5" s="1"/>
  <c r="H85" i="5"/>
  <c r="H86" i="5" s="1"/>
  <c r="J84" i="5"/>
  <c r="I84" i="5"/>
  <c r="H84" i="5"/>
  <c r="E89" i="5"/>
  <c r="D89" i="5"/>
  <c r="C89" i="5"/>
  <c r="E88" i="5"/>
  <c r="D88" i="5"/>
  <c r="C88" i="5"/>
  <c r="E87" i="5"/>
  <c r="D87" i="5"/>
  <c r="C87" i="5"/>
  <c r="E85" i="5"/>
  <c r="E86" i="5" s="1"/>
  <c r="D85" i="5"/>
  <c r="D86" i="5" s="1"/>
  <c r="C85" i="5"/>
  <c r="C86" i="5" s="1"/>
  <c r="E84" i="5"/>
  <c r="D84" i="5"/>
  <c r="C84" i="5"/>
  <c r="T60" i="5"/>
  <c r="S60" i="5"/>
  <c r="R60" i="5"/>
  <c r="T59" i="5"/>
  <c r="S59" i="5"/>
  <c r="R59" i="5"/>
  <c r="T58" i="5"/>
  <c r="S58" i="5"/>
  <c r="R58" i="5"/>
  <c r="T56" i="5"/>
  <c r="T57" i="5" s="1"/>
  <c r="S56" i="5"/>
  <c r="S57" i="5" s="1"/>
  <c r="R56" i="5"/>
  <c r="R57" i="5" s="1"/>
  <c r="T55" i="5"/>
  <c r="S55" i="5"/>
  <c r="R55" i="5"/>
  <c r="O60" i="5"/>
  <c r="N60" i="5"/>
  <c r="M60" i="5"/>
  <c r="O59" i="5"/>
  <c r="N59" i="5"/>
  <c r="M59" i="5"/>
  <c r="O58" i="5"/>
  <c r="N58" i="5"/>
  <c r="M58" i="5"/>
  <c r="O56" i="5"/>
  <c r="O57" i="5" s="1"/>
  <c r="N56" i="5"/>
  <c r="N57" i="5" s="1"/>
  <c r="M56" i="5"/>
  <c r="M57" i="5" s="1"/>
  <c r="O55" i="5"/>
  <c r="N55" i="5"/>
  <c r="M55" i="5"/>
  <c r="J60" i="5"/>
  <c r="I60" i="5"/>
  <c r="H60" i="5"/>
  <c r="J58" i="5"/>
  <c r="I58" i="5"/>
  <c r="H58" i="5"/>
  <c r="J56" i="5"/>
  <c r="J57" i="5" s="1"/>
  <c r="I56" i="5"/>
  <c r="I57" i="5" s="1"/>
  <c r="H56" i="5"/>
  <c r="H57" i="5" s="1"/>
  <c r="J55" i="5"/>
  <c r="I55" i="5"/>
  <c r="H55" i="5"/>
  <c r="E60" i="5"/>
  <c r="D60" i="5"/>
  <c r="C60" i="5"/>
  <c r="E58" i="5"/>
  <c r="D58" i="5"/>
  <c r="C58" i="5"/>
  <c r="D56" i="5"/>
  <c r="D57" i="5" s="1"/>
  <c r="C56" i="5"/>
  <c r="C57" i="5" s="1"/>
  <c r="E55" i="5"/>
  <c r="D55" i="5"/>
  <c r="C55" i="5"/>
  <c r="T31" i="5"/>
  <c r="S31" i="5"/>
  <c r="R31" i="5"/>
  <c r="T30" i="5"/>
  <c r="S30" i="5"/>
  <c r="R30" i="5"/>
  <c r="T29" i="5"/>
  <c r="S29" i="5"/>
  <c r="R29" i="5"/>
  <c r="T27" i="5"/>
  <c r="T28" i="5" s="1"/>
  <c r="S27" i="5"/>
  <c r="S28" i="5" s="1"/>
  <c r="R27" i="5"/>
  <c r="R28" i="5" s="1"/>
  <c r="T26" i="5"/>
  <c r="S26" i="5"/>
  <c r="R26" i="5"/>
  <c r="O31" i="5"/>
  <c r="N31" i="5"/>
  <c r="M31" i="5"/>
  <c r="O30" i="5"/>
  <c r="N30" i="5"/>
  <c r="M30" i="5"/>
  <c r="O29" i="5"/>
  <c r="N29" i="5"/>
  <c r="M29" i="5"/>
  <c r="N28" i="5"/>
  <c r="O27" i="5"/>
  <c r="O28" i="5" s="1"/>
  <c r="N27" i="5"/>
  <c r="M27" i="5"/>
  <c r="M28" i="5" s="1"/>
  <c r="O26" i="5"/>
  <c r="N26" i="5"/>
  <c r="M26" i="5"/>
  <c r="J31" i="5"/>
  <c r="I31" i="5"/>
  <c r="H31" i="5"/>
  <c r="J30" i="5"/>
  <c r="I30" i="5"/>
  <c r="H30" i="5"/>
  <c r="J29" i="5"/>
  <c r="I29" i="5"/>
  <c r="H29" i="5"/>
  <c r="J27" i="5"/>
  <c r="J28" i="5" s="1"/>
  <c r="I27" i="5"/>
  <c r="I28" i="5" s="1"/>
  <c r="H27" i="5"/>
  <c r="H28" i="5" s="1"/>
  <c r="J26" i="5"/>
  <c r="I26" i="5"/>
  <c r="H26" i="5"/>
  <c r="E31" i="5"/>
  <c r="D31" i="5"/>
  <c r="C31" i="5"/>
  <c r="D30" i="5"/>
  <c r="E30" i="5"/>
  <c r="C29" i="5"/>
  <c r="D27" i="5"/>
  <c r="E27" i="5"/>
  <c r="C27" i="5"/>
  <c r="C26" i="5"/>
  <c r="D26" i="5"/>
  <c r="E26" i="5"/>
  <c r="C192" i="5"/>
  <c r="T192" i="5"/>
  <c r="S192" i="5"/>
  <c r="R192" i="5"/>
  <c r="V192" i="5" s="1"/>
  <c r="O192" i="5"/>
  <c r="N192" i="5"/>
  <c r="M192" i="5"/>
  <c r="Q192" i="5" s="1"/>
  <c r="J192" i="5"/>
  <c r="I192" i="5"/>
  <c r="H192" i="5"/>
  <c r="L192" i="5" s="1"/>
  <c r="G192" i="5"/>
  <c r="E192" i="5"/>
  <c r="D192" i="5"/>
  <c r="F192" i="5"/>
  <c r="T165" i="5"/>
  <c r="S165" i="5"/>
  <c r="R165" i="5"/>
  <c r="V165" i="5" s="1"/>
  <c r="O165" i="5"/>
  <c r="N165" i="5"/>
  <c r="M165" i="5"/>
  <c r="Q165" i="5" s="1"/>
  <c r="J165" i="5"/>
  <c r="I165" i="5"/>
  <c r="H165" i="5"/>
  <c r="L165" i="5" s="1"/>
  <c r="G165" i="5"/>
  <c r="E165" i="5"/>
  <c r="D165" i="5"/>
  <c r="C165" i="5"/>
  <c r="F165" i="5" s="1"/>
  <c r="T137" i="5"/>
  <c r="S137" i="5"/>
  <c r="U137" i="5" s="1"/>
  <c r="R137" i="5"/>
  <c r="V137" i="5" s="1"/>
  <c r="O137" i="5"/>
  <c r="N137" i="5"/>
  <c r="M137" i="5"/>
  <c r="Q137" i="5" s="1"/>
  <c r="J137" i="5"/>
  <c r="I137" i="5"/>
  <c r="H137" i="5"/>
  <c r="K137" i="5" s="1"/>
  <c r="G137" i="5"/>
  <c r="E137" i="5"/>
  <c r="D137" i="5"/>
  <c r="C137" i="5"/>
  <c r="F137" i="5" s="1"/>
  <c r="V109" i="5"/>
  <c r="U109" i="5"/>
  <c r="T109" i="5"/>
  <c r="S109" i="5"/>
  <c r="R109" i="5"/>
  <c r="O109" i="5"/>
  <c r="N109" i="5"/>
  <c r="M109" i="5"/>
  <c r="Q109" i="5" s="1"/>
  <c r="J109" i="5"/>
  <c r="I109" i="5"/>
  <c r="H109" i="5"/>
  <c r="L109" i="5" s="1"/>
  <c r="G109" i="5"/>
  <c r="F109" i="5"/>
  <c r="E109" i="5"/>
  <c r="D109" i="5"/>
  <c r="C109" i="5"/>
  <c r="T81" i="5"/>
  <c r="S81" i="5"/>
  <c r="R81" i="5"/>
  <c r="V81" i="5" s="1"/>
  <c r="O81" i="5"/>
  <c r="N81" i="5"/>
  <c r="M81" i="5"/>
  <c r="Q81" i="5" s="1"/>
  <c r="J81" i="5"/>
  <c r="I81" i="5"/>
  <c r="H81" i="5"/>
  <c r="L81" i="5" s="1"/>
  <c r="G81" i="5"/>
  <c r="E81" i="5"/>
  <c r="D81" i="5"/>
  <c r="C81" i="5"/>
  <c r="F81" i="5" s="1"/>
  <c r="T52" i="5"/>
  <c r="S52" i="5"/>
  <c r="R52" i="5"/>
  <c r="V52" i="5" s="1"/>
  <c r="O52" i="5"/>
  <c r="N52" i="5"/>
  <c r="M52" i="5"/>
  <c r="J52" i="5"/>
  <c r="I52" i="5"/>
  <c r="H52" i="5"/>
  <c r="E52" i="5"/>
  <c r="D52" i="5"/>
  <c r="C52" i="5"/>
  <c r="F52" i="5" s="1"/>
  <c r="T23" i="5"/>
  <c r="S23" i="5"/>
  <c r="R23" i="5"/>
  <c r="O23" i="5"/>
  <c r="N23" i="5"/>
  <c r="M23" i="5"/>
  <c r="J23" i="5"/>
  <c r="I23" i="5"/>
  <c r="H23" i="5"/>
  <c r="D23" i="5"/>
  <c r="E23" i="5"/>
  <c r="C23" i="5"/>
  <c r="AG56" i="1"/>
  <c r="X56" i="1"/>
  <c r="Y56" i="1"/>
  <c r="W56" i="1"/>
  <c r="S56" i="1"/>
  <c r="T56" i="1"/>
  <c r="R56" i="1"/>
  <c r="N56" i="1"/>
  <c r="O56" i="1"/>
  <c r="M56" i="1"/>
  <c r="I56" i="1"/>
  <c r="J56" i="1"/>
  <c r="H56" i="1"/>
  <c r="K56" i="1" s="1"/>
  <c r="AP56" i="1"/>
  <c r="AO56" i="1"/>
  <c r="AM56" i="1"/>
  <c r="AN56" i="1"/>
  <c r="AL56" i="1"/>
  <c r="D56" i="1"/>
  <c r="E56" i="1"/>
  <c r="F56" i="1" s="1"/>
  <c r="C56" i="1"/>
  <c r="AM22" i="3"/>
  <c r="P40" i="4"/>
  <c r="P30" i="4"/>
  <c r="O17" i="4"/>
  <c r="AM9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10" i="2"/>
  <c r="Q115" i="7"/>
  <c r="V87" i="7"/>
  <c r="L85" i="7"/>
  <c r="Q58" i="7"/>
  <c r="F58" i="7"/>
  <c r="G57" i="7"/>
  <c r="V56" i="7"/>
  <c r="V29" i="7"/>
  <c r="G28" i="7"/>
  <c r="L27" i="7"/>
  <c r="F180" i="5"/>
  <c r="G180" i="5"/>
  <c r="K180" i="5"/>
  <c r="L180" i="5"/>
  <c r="P180" i="5"/>
  <c r="Q180" i="5"/>
  <c r="U180" i="5"/>
  <c r="V180" i="5"/>
  <c r="F181" i="5"/>
  <c r="G181" i="5"/>
  <c r="K181" i="5"/>
  <c r="L181" i="5"/>
  <c r="P181" i="5"/>
  <c r="Q181" i="5"/>
  <c r="U181" i="5"/>
  <c r="V181" i="5"/>
  <c r="F182" i="5"/>
  <c r="G182" i="5"/>
  <c r="K182" i="5"/>
  <c r="L182" i="5"/>
  <c r="P182" i="5"/>
  <c r="Q182" i="5"/>
  <c r="U182" i="5"/>
  <c r="V182" i="5"/>
  <c r="F183" i="5"/>
  <c r="G183" i="5"/>
  <c r="K183" i="5"/>
  <c r="L183" i="5"/>
  <c r="P183" i="5"/>
  <c r="Q183" i="5"/>
  <c r="U183" i="5"/>
  <c r="V183" i="5"/>
  <c r="F184" i="5"/>
  <c r="G184" i="5"/>
  <c r="K184" i="5"/>
  <c r="L184" i="5"/>
  <c r="P184" i="5"/>
  <c r="Q184" i="5"/>
  <c r="U184" i="5"/>
  <c r="V184" i="5"/>
  <c r="F187" i="5"/>
  <c r="G187" i="5"/>
  <c r="K187" i="5"/>
  <c r="L187" i="5"/>
  <c r="P187" i="5"/>
  <c r="Q187" i="5"/>
  <c r="U187" i="5"/>
  <c r="V187" i="5"/>
  <c r="F188" i="5"/>
  <c r="G188" i="5"/>
  <c r="K188" i="5"/>
  <c r="L188" i="5"/>
  <c r="P188" i="5"/>
  <c r="Q188" i="5"/>
  <c r="U188" i="5"/>
  <c r="V188" i="5"/>
  <c r="F189" i="5"/>
  <c r="G189" i="5"/>
  <c r="K189" i="5"/>
  <c r="L189" i="5"/>
  <c r="P189" i="5"/>
  <c r="Q189" i="5"/>
  <c r="U189" i="5"/>
  <c r="V189" i="5"/>
  <c r="F190" i="5"/>
  <c r="G190" i="5"/>
  <c r="K190" i="5"/>
  <c r="L190" i="5"/>
  <c r="P190" i="5"/>
  <c r="Q190" i="5"/>
  <c r="U190" i="5"/>
  <c r="V190" i="5"/>
  <c r="F191" i="5"/>
  <c r="G191" i="5"/>
  <c r="K191" i="5"/>
  <c r="L191" i="5"/>
  <c r="P191" i="5"/>
  <c r="Q191" i="5"/>
  <c r="U191" i="5"/>
  <c r="V191" i="5"/>
  <c r="C194" i="5"/>
  <c r="D194" i="5"/>
  <c r="E194" i="5"/>
  <c r="H194" i="5"/>
  <c r="H196" i="5" s="1"/>
  <c r="I194" i="5"/>
  <c r="I196" i="5" s="1"/>
  <c r="I197" i="5" s="1"/>
  <c r="J194" i="5"/>
  <c r="J196" i="5" s="1"/>
  <c r="J197" i="5" s="1"/>
  <c r="M194" i="5"/>
  <c r="M196" i="5" s="1"/>
  <c r="N194" i="5"/>
  <c r="N196" i="5" s="1"/>
  <c r="N197" i="5" s="1"/>
  <c r="O194" i="5"/>
  <c r="O196" i="5" s="1"/>
  <c r="O197" i="5" s="1"/>
  <c r="R194" i="5"/>
  <c r="S194" i="5"/>
  <c r="S196" i="5" s="1"/>
  <c r="S197" i="5" s="1"/>
  <c r="T194" i="5"/>
  <c r="T196" i="5" s="1"/>
  <c r="T197" i="5" s="1"/>
  <c r="H195" i="5"/>
  <c r="I195" i="5"/>
  <c r="J195" i="5"/>
  <c r="M195" i="5"/>
  <c r="N195" i="5"/>
  <c r="O195" i="5"/>
  <c r="R195" i="5"/>
  <c r="S195" i="5"/>
  <c r="T195" i="5"/>
  <c r="F198" i="5"/>
  <c r="H198" i="5"/>
  <c r="K198" i="5" s="1"/>
  <c r="I198" i="5"/>
  <c r="J198" i="5"/>
  <c r="M198" i="5"/>
  <c r="P198" i="5" s="1"/>
  <c r="N198" i="5"/>
  <c r="O198" i="5"/>
  <c r="R198" i="5"/>
  <c r="U198" i="5" s="1"/>
  <c r="S198" i="5"/>
  <c r="T198" i="5"/>
  <c r="H199" i="5"/>
  <c r="I199" i="5"/>
  <c r="J199" i="5"/>
  <c r="M199" i="5"/>
  <c r="N199" i="5"/>
  <c r="O199" i="5"/>
  <c r="R199" i="5"/>
  <c r="S199" i="5"/>
  <c r="T199" i="5"/>
  <c r="T200" i="5"/>
  <c r="S200" i="5"/>
  <c r="R200" i="5"/>
  <c r="O200" i="5"/>
  <c r="N200" i="5"/>
  <c r="M200" i="5"/>
  <c r="J200" i="5"/>
  <c r="I200" i="5"/>
  <c r="H200" i="5"/>
  <c r="H172" i="5"/>
  <c r="I172" i="5"/>
  <c r="J172" i="5"/>
  <c r="M172" i="5"/>
  <c r="N172" i="5"/>
  <c r="O172" i="5"/>
  <c r="R172" i="5"/>
  <c r="S172" i="5"/>
  <c r="T172" i="5"/>
  <c r="V89" i="5"/>
  <c r="V88" i="5"/>
  <c r="V87" i="5"/>
  <c r="D29" i="5"/>
  <c r="E29" i="5"/>
  <c r="AS10" i="2"/>
  <c r="AS11" i="2"/>
  <c r="AS12" i="2"/>
  <c r="AS13" i="2"/>
  <c r="AS14" i="2"/>
  <c r="AS15" i="2"/>
  <c r="AS16" i="2"/>
  <c r="AS17" i="2"/>
  <c r="AS18" i="2"/>
  <c r="AS19" i="2"/>
  <c r="AS20" i="2"/>
  <c r="AS21" i="2"/>
  <c r="AS9" i="2"/>
  <c r="AR15" i="2"/>
  <c r="AR10" i="2"/>
  <c r="AR11" i="2"/>
  <c r="AR12" i="2"/>
  <c r="AR17" i="2"/>
  <c r="AR9" i="2"/>
  <c r="BG53" i="1"/>
  <c r="BH53" i="1"/>
  <c r="BL53" i="1"/>
  <c r="BM53" i="1"/>
  <c r="BQ53" i="1"/>
  <c r="BR53" i="1"/>
  <c r="BV53" i="1"/>
  <c r="BW53" i="1"/>
  <c r="BG54" i="1"/>
  <c r="BH54" i="1"/>
  <c r="BL54" i="1"/>
  <c r="BM54" i="1"/>
  <c r="BQ54" i="1"/>
  <c r="BR54" i="1"/>
  <c r="BV54" i="1"/>
  <c r="BW54" i="1"/>
  <c r="BG55" i="1"/>
  <c r="BH55" i="1"/>
  <c r="BL55" i="1"/>
  <c r="BM55" i="1"/>
  <c r="BQ55" i="1"/>
  <c r="BR55" i="1"/>
  <c r="BV55" i="1"/>
  <c r="BW55" i="1"/>
  <c r="BG56" i="1"/>
  <c r="BH56" i="1"/>
  <c r="BL56" i="1"/>
  <c r="BM56" i="1"/>
  <c r="BQ56" i="1"/>
  <c r="BR56" i="1"/>
  <c r="BV56" i="1"/>
  <c r="BW56" i="1"/>
  <c r="BG57" i="1"/>
  <c r="BH57" i="1"/>
  <c r="BG58" i="1"/>
  <c r="BH58" i="1"/>
  <c r="BG61" i="1"/>
  <c r="BH61" i="1"/>
  <c r="BG62" i="1"/>
  <c r="BH62" i="1"/>
  <c r="BG63" i="1"/>
  <c r="BH63" i="1"/>
  <c r="BG64" i="1"/>
  <c r="BH64" i="1"/>
  <c r="BG65" i="1"/>
  <c r="BH65" i="1"/>
  <c r="BG66" i="1"/>
  <c r="BH66" i="1"/>
  <c r="BE68" i="1"/>
  <c r="BF68" i="1"/>
  <c r="BI68" i="1"/>
  <c r="BI70" i="1" s="1"/>
  <c r="BI71" i="1" s="1"/>
  <c r="BJ68" i="1"/>
  <c r="BJ70" i="1" s="1"/>
  <c r="BJ71" i="1" s="1"/>
  <c r="BE73" i="1"/>
  <c r="BF73" i="1"/>
  <c r="BI73" i="1"/>
  <c r="BJ73" i="1"/>
  <c r="BE74" i="1"/>
  <c r="BF74" i="1"/>
  <c r="BH74" i="1" s="1"/>
  <c r="BI74" i="1"/>
  <c r="BJ74" i="1"/>
  <c r="BB53" i="1"/>
  <c r="BC53" i="1"/>
  <c r="BB54" i="1"/>
  <c r="BC54" i="1"/>
  <c r="BB55" i="1"/>
  <c r="BC55" i="1"/>
  <c r="BB56" i="1"/>
  <c r="BC56" i="1"/>
  <c r="BB57" i="1"/>
  <c r="BC57" i="1"/>
  <c r="BB58" i="1"/>
  <c r="BC58" i="1"/>
  <c r="BB61" i="1"/>
  <c r="BC61" i="1"/>
  <c r="BB62" i="1"/>
  <c r="BC62" i="1"/>
  <c r="BB63" i="1"/>
  <c r="BC63" i="1"/>
  <c r="BB64" i="1"/>
  <c r="BC64" i="1"/>
  <c r="BB65" i="1"/>
  <c r="BC65" i="1"/>
  <c r="BB66" i="1"/>
  <c r="BC66" i="1"/>
  <c r="AY68" i="1"/>
  <c r="AY70" i="1" s="1"/>
  <c r="AZ68" i="1"/>
  <c r="BA68" i="1"/>
  <c r="BD68" i="1"/>
  <c r="AZ70" i="1"/>
  <c r="AZ71" i="1" s="1"/>
  <c r="BA70" i="1"/>
  <c r="BA71" i="1" s="1"/>
  <c r="BD70" i="1"/>
  <c r="BD71" i="1" s="1"/>
  <c r="AY73" i="1"/>
  <c r="BB73" i="1" s="1"/>
  <c r="AZ73" i="1"/>
  <c r="BA73" i="1"/>
  <c r="BD73" i="1"/>
  <c r="BG73" i="1" s="1"/>
  <c r="AY74" i="1"/>
  <c r="AZ74" i="1"/>
  <c r="BA74" i="1"/>
  <c r="BD74" i="1"/>
  <c r="BV23" i="1"/>
  <c r="BQ23" i="1"/>
  <c r="BL23" i="1"/>
  <c r="BG23" i="1"/>
  <c r="BB23" i="1"/>
  <c r="AW23" i="1"/>
  <c r="F37" i="6"/>
  <c r="E37" i="6"/>
  <c r="D37" i="6"/>
  <c r="C37" i="6"/>
  <c r="F36" i="6"/>
  <c r="E36" i="6"/>
  <c r="D36" i="6"/>
  <c r="C36" i="6"/>
  <c r="F29" i="6"/>
  <c r="E29" i="6"/>
  <c r="D29" i="6"/>
  <c r="C29" i="6"/>
  <c r="F28" i="6"/>
  <c r="E28" i="6"/>
  <c r="D28" i="6"/>
  <c r="C28" i="6"/>
  <c r="T201" i="5"/>
  <c r="S201" i="5"/>
  <c r="R201" i="5"/>
  <c r="O201" i="5"/>
  <c r="N201" i="5"/>
  <c r="M201" i="5"/>
  <c r="J201" i="5"/>
  <c r="I201" i="5"/>
  <c r="H201" i="5"/>
  <c r="E201" i="5"/>
  <c r="D201" i="5"/>
  <c r="C201" i="5"/>
  <c r="D70" i="2" l="1"/>
  <c r="E70" i="2" s="1"/>
  <c r="K82" i="2"/>
  <c r="L81" i="2"/>
  <c r="K76" i="2"/>
  <c r="K78" i="2"/>
  <c r="K74" i="2"/>
  <c r="K83" i="2" s="1"/>
  <c r="K84" i="2" s="1"/>
  <c r="L107" i="7"/>
  <c r="P107" i="7"/>
  <c r="U107" i="7"/>
  <c r="L79" i="7"/>
  <c r="P79" i="7"/>
  <c r="U79" i="7"/>
  <c r="K50" i="7"/>
  <c r="P50" i="7"/>
  <c r="U50" i="7"/>
  <c r="V115" i="7"/>
  <c r="K113" i="7"/>
  <c r="Q27" i="7"/>
  <c r="G29" i="7"/>
  <c r="K114" i="7"/>
  <c r="G27" i="7"/>
  <c r="K21" i="7"/>
  <c r="L57" i="7"/>
  <c r="L87" i="7"/>
  <c r="V28" i="7"/>
  <c r="F56" i="7"/>
  <c r="Q87" i="7"/>
  <c r="F29" i="7"/>
  <c r="L58" i="7"/>
  <c r="G21" i="7"/>
  <c r="Q56" i="7"/>
  <c r="V85" i="7"/>
  <c r="V114" i="7"/>
  <c r="G86" i="7"/>
  <c r="F115" i="7"/>
  <c r="P27" i="7"/>
  <c r="V58" i="7"/>
  <c r="U113" i="7"/>
  <c r="V27" i="7"/>
  <c r="K86" i="7"/>
  <c r="K115" i="7"/>
  <c r="G85" i="7"/>
  <c r="F114" i="7"/>
  <c r="L21" i="7"/>
  <c r="P21" i="7"/>
  <c r="U21" i="7"/>
  <c r="P113" i="7"/>
  <c r="L86" i="7"/>
  <c r="G58" i="7"/>
  <c r="G56" i="7"/>
  <c r="F28" i="7"/>
  <c r="K56" i="7"/>
  <c r="V86" i="7"/>
  <c r="P85" i="7"/>
  <c r="G113" i="7"/>
  <c r="G114" i="7"/>
  <c r="G115" i="7"/>
  <c r="K57" i="7"/>
  <c r="F85" i="7"/>
  <c r="L29" i="7"/>
  <c r="L56" i="7"/>
  <c r="K27" i="7"/>
  <c r="Q57" i="7"/>
  <c r="F87" i="7"/>
  <c r="L113" i="7"/>
  <c r="K28" i="7"/>
  <c r="Q29" i="7"/>
  <c r="L114" i="7"/>
  <c r="P28" i="7"/>
  <c r="V57" i="7"/>
  <c r="G87" i="7"/>
  <c r="Q114" i="7"/>
  <c r="K192" i="5"/>
  <c r="P192" i="5"/>
  <c r="U192" i="5"/>
  <c r="K165" i="5"/>
  <c r="P165" i="5"/>
  <c r="U165" i="5"/>
  <c r="L137" i="5"/>
  <c r="P137" i="5"/>
  <c r="K109" i="5"/>
  <c r="P109" i="5"/>
  <c r="K81" i="5"/>
  <c r="P81" i="5"/>
  <c r="U81" i="5"/>
  <c r="Q52" i="5"/>
  <c r="V23" i="5"/>
  <c r="V144" i="5"/>
  <c r="Q58" i="5"/>
  <c r="Q31" i="5"/>
  <c r="Q60" i="5"/>
  <c r="G52" i="5"/>
  <c r="G23" i="5"/>
  <c r="K52" i="5"/>
  <c r="Q89" i="5"/>
  <c r="L31" i="5"/>
  <c r="L88" i="5"/>
  <c r="K23" i="5"/>
  <c r="L52" i="5"/>
  <c r="P52" i="5"/>
  <c r="U52" i="5"/>
  <c r="F23" i="5"/>
  <c r="F29" i="5"/>
  <c r="G145" i="5"/>
  <c r="L23" i="5"/>
  <c r="Q23" i="5"/>
  <c r="V31" i="5"/>
  <c r="F58" i="5"/>
  <c r="F89" i="5"/>
  <c r="F143" i="5"/>
  <c r="U23" i="5"/>
  <c r="P23" i="5"/>
  <c r="Q200" i="5"/>
  <c r="P172" i="5"/>
  <c r="G29" i="5"/>
  <c r="Q198" i="5"/>
  <c r="L29" i="5"/>
  <c r="F194" i="5"/>
  <c r="F200" i="5"/>
  <c r="L199" i="5"/>
  <c r="L200" i="5"/>
  <c r="Q172" i="5"/>
  <c r="F144" i="5"/>
  <c r="G144" i="5"/>
  <c r="F172" i="5"/>
  <c r="G60" i="5"/>
  <c r="U31" i="5"/>
  <c r="P201" i="5"/>
  <c r="V116" i="5"/>
  <c r="L195" i="5"/>
  <c r="G31" i="5"/>
  <c r="G117" i="5"/>
  <c r="K199" i="5"/>
  <c r="K88" i="5"/>
  <c r="G116" i="5"/>
  <c r="U172" i="5"/>
  <c r="Q29" i="5"/>
  <c r="L87" i="5"/>
  <c r="V143" i="5"/>
  <c r="F145" i="5"/>
  <c r="Q88" i="5"/>
  <c r="L116" i="5"/>
  <c r="G115" i="5"/>
  <c r="G194" i="5"/>
  <c r="V29" i="5"/>
  <c r="L60" i="5"/>
  <c r="V117" i="5"/>
  <c r="L145" i="5"/>
  <c r="K195" i="5"/>
  <c r="P116" i="5"/>
  <c r="F195" i="5"/>
  <c r="K144" i="5"/>
  <c r="Q145" i="5"/>
  <c r="K172" i="5"/>
  <c r="L58" i="5"/>
  <c r="G172" i="5"/>
  <c r="V200" i="5"/>
  <c r="G201" i="5"/>
  <c r="F31" i="5"/>
  <c r="V60" i="5"/>
  <c r="K89" i="5"/>
  <c r="L143" i="5"/>
  <c r="Q144" i="5"/>
  <c r="V145" i="5"/>
  <c r="F196" i="5"/>
  <c r="Q194" i="5"/>
  <c r="L201" i="5"/>
  <c r="P194" i="5"/>
  <c r="P114" i="7"/>
  <c r="L115" i="7"/>
  <c r="V113" i="7"/>
  <c r="Q113" i="7"/>
  <c r="F113" i="7"/>
  <c r="P115" i="7"/>
  <c r="U115" i="7"/>
  <c r="K87" i="7"/>
  <c r="Q85" i="7"/>
  <c r="P86" i="7"/>
  <c r="U85" i="7"/>
  <c r="P87" i="7"/>
  <c r="F86" i="7"/>
  <c r="K85" i="7"/>
  <c r="U87" i="7"/>
  <c r="K58" i="7"/>
  <c r="P57" i="7"/>
  <c r="U56" i="7"/>
  <c r="P58" i="7"/>
  <c r="F57" i="7"/>
  <c r="U58" i="7"/>
  <c r="K29" i="7"/>
  <c r="U27" i="7"/>
  <c r="Q28" i="7"/>
  <c r="F27" i="7"/>
  <c r="P29" i="7"/>
  <c r="U29" i="7"/>
  <c r="U199" i="5"/>
  <c r="G197" i="5"/>
  <c r="P195" i="5"/>
  <c r="U195" i="5"/>
  <c r="V201" i="5"/>
  <c r="F199" i="5"/>
  <c r="P199" i="5"/>
  <c r="K194" i="5"/>
  <c r="K196" i="5"/>
  <c r="U194" i="5"/>
  <c r="G196" i="5"/>
  <c r="G198" i="5"/>
  <c r="P196" i="5"/>
  <c r="Q196" i="5"/>
  <c r="M197" i="5"/>
  <c r="L198" i="5"/>
  <c r="L194" i="5"/>
  <c r="G199" i="5"/>
  <c r="G195" i="5"/>
  <c r="V199" i="5"/>
  <c r="R196" i="5"/>
  <c r="V195" i="5"/>
  <c r="V198" i="5"/>
  <c r="V194" i="5"/>
  <c r="Q199" i="5"/>
  <c r="Q195" i="5"/>
  <c r="H197" i="5"/>
  <c r="L196" i="5"/>
  <c r="L144" i="5"/>
  <c r="P143" i="5"/>
  <c r="K143" i="5"/>
  <c r="F117" i="5"/>
  <c r="L117" i="5"/>
  <c r="K116" i="5"/>
  <c r="F116" i="5"/>
  <c r="L115" i="5"/>
  <c r="Q117" i="5"/>
  <c r="P115" i="5"/>
  <c r="V115" i="5"/>
  <c r="Q87" i="5"/>
  <c r="G88" i="5"/>
  <c r="G89" i="5"/>
  <c r="F87" i="5"/>
  <c r="F60" i="5"/>
  <c r="G58" i="5"/>
  <c r="V58" i="5"/>
  <c r="G200" i="5"/>
  <c r="K200" i="5"/>
  <c r="P200" i="5"/>
  <c r="U200" i="5"/>
  <c r="L172" i="5"/>
  <c r="V172" i="5"/>
  <c r="Q143" i="5"/>
  <c r="K145" i="5"/>
  <c r="P144" i="5"/>
  <c r="U143" i="5"/>
  <c r="G143" i="5"/>
  <c r="P145" i="5"/>
  <c r="U145" i="5"/>
  <c r="U115" i="5"/>
  <c r="Q116" i="5"/>
  <c r="F115" i="5"/>
  <c r="Q115" i="5"/>
  <c r="K117" i="5"/>
  <c r="P117" i="5"/>
  <c r="K115" i="5"/>
  <c r="U117" i="5"/>
  <c r="L89" i="5"/>
  <c r="P87" i="5"/>
  <c r="P88" i="5"/>
  <c r="G87" i="5"/>
  <c r="U87" i="5"/>
  <c r="P89" i="5"/>
  <c r="F88" i="5"/>
  <c r="K87" i="5"/>
  <c r="U89" i="5"/>
  <c r="K60" i="5"/>
  <c r="P60" i="5"/>
  <c r="U60" i="5"/>
  <c r="P58" i="5"/>
  <c r="K58" i="5"/>
  <c r="U58" i="5"/>
  <c r="P31" i="5"/>
  <c r="K31" i="5"/>
  <c r="U29" i="5"/>
  <c r="P29" i="5"/>
  <c r="K29" i="5"/>
  <c r="AR16" i="2"/>
  <c r="AR18" i="2"/>
  <c r="AR21" i="2"/>
  <c r="AR19" i="2"/>
  <c r="AR14" i="2"/>
  <c r="AR13" i="2"/>
  <c r="AR20" i="2"/>
  <c r="BH73" i="1"/>
  <c r="BG74" i="1"/>
  <c r="BB74" i="1"/>
  <c r="BH68" i="1"/>
  <c r="AY71" i="1"/>
  <c r="BC70" i="1"/>
  <c r="BC68" i="1"/>
  <c r="BG68" i="1"/>
  <c r="BB68" i="1"/>
  <c r="BF70" i="1"/>
  <c r="BF71" i="1" s="1"/>
  <c r="BE70" i="1"/>
  <c r="BE71" i="1" s="1"/>
  <c r="BH71" i="1" s="1"/>
  <c r="BC71" i="1"/>
  <c r="BC73" i="1"/>
  <c r="BB71" i="1"/>
  <c r="BC74" i="1"/>
  <c r="BB70" i="1"/>
  <c r="F201" i="5"/>
  <c r="Q201" i="5"/>
  <c r="K201" i="5"/>
  <c r="U201" i="5"/>
  <c r="F197" i="5" l="1"/>
  <c r="R197" i="5"/>
  <c r="V196" i="5"/>
  <c r="U196" i="5"/>
  <c r="K197" i="5"/>
  <c r="L197" i="5"/>
  <c r="Q197" i="5"/>
  <c r="P197" i="5"/>
  <c r="BG70" i="1"/>
  <c r="BH70" i="1"/>
  <c r="BG71" i="1"/>
  <c r="U197" i="5" l="1"/>
  <c r="V197" i="5"/>
  <c r="L55" i="6"/>
  <c r="K55" i="6"/>
  <c r="J55" i="6"/>
  <c r="I55" i="6"/>
  <c r="L54" i="6"/>
  <c r="K54" i="6"/>
  <c r="J54" i="6"/>
  <c r="I54" i="6"/>
  <c r="R55" i="6"/>
  <c r="Q55" i="6"/>
  <c r="P55" i="6"/>
  <c r="O55" i="6"/>
  <c r="R54" i="6"/>
  <c r="Q54" i="6"/>
  <c r="P54" i="6"/>
  <c r="O54" i="6"/>
  <c r="R47" i="6"/>
  <c r="Q47" i="6"/>
  <c r="P47" i="6"/>
  <c r="O47" i="6"/>
  <c r="R46" i="6"/>
  <c r="Q46" i="6"/>
  <c r="P46" i="6"/>
  <c r="O46" i="6"/>
  <c r="R37" i="6"/>
  <c r="Q37" i="6"/>
  <c r="P37" i="6"/>
  <c r="O37" i="6"/>
  <c r="R36" i="6"/>
  <c r="Q36" i="6"/>
  <c r="P36" i="6"/>
  <c r="O36" i="6"/>
  <c r="L37" i="6"/>
  <c r="K37" i="6"/>
  <c r="J37" i="6"/>
  <c r="I37" i="6"/>
  <c r="L36" i="6"/>
  <c r="K36" i="6"/>
  <c r="J36" i="6"/>
  <c r="I36" i="6"/>
  <c r="L29" i="6"/>
  <c r="K29" i="6"/>
  <c r="J29" i="6"/>
  <c r="I29" i="6"/>
  <c r="L28" i="6"/>
  <c r="K28" i="6"/>
  <c r="J28" i="6"/>
  <c r="I28" i="6"/>
  <c r="R29" i="6"/>
  <c r="Q29" i="6"/>
  <c r="P29" i="6"/>
  <c r="O29" i="6"/>
  <c r="R28" i="6"/>
  <c r="Q28" i="6"/>
  <c r="P28" i="6"/>
  <c r="O28" i="6"/>
  <c r="R20" i="6"/>
  <c r="Q20" i="6"/>
  <c r="P20" i="6"/>
  <c r="O20" i="6"/>
  <c r="R19" i="6"/>
  <c r="Q19" i="6"/>
  <c r="P19" i="6"/>
  <c r="O19" i="6"/>
  <c r="R13" i="6"/>
  <c r="Q13" i="6"/>
  <c r="P13" i="6"/>
  <c r="O13" i="6"/>
  <c r="R12" i="6"/>
  <c r="Q12" i="6"/>
  <c r="P12" i="6"/>
  <c r="O12" i="6"/>
  <c r="L13" i="6"/>
  <c r="K13" i="6"/>
  <c r="J13" i="6"/>
  <c r="I13" i="6"/>
  <c r="L12" i="6"/>
  <c r="K12" i="6"/>
  <c r="J12" i="6"/>
  <c r="I12" i="6"/>
  <c r="F13" i="6"/>
  <c r="E13" i="6"/>
  <c r="D13" i="6"/>
  <c r="C13" i="6"/>
  <c r="F12" i="6"/>
  <c r="E12" i="6"/>
  <c r="D12" i="6"/>
  <c r="C12" i="6"/>
  <c r="L20" i="6"/>
  <c r="K20" i="6"/>
  <c r="J20" i="6"/>
  <c r="I20" i="6"/>
  <c r="L19" i="6"/>
  <c r="K19" i="6"/>
  <c r="J19" i="6"/>
  <c r="I19" i="6"/>
  <c r="F20" i="6"/>
  <c r="E20" i="6"/>
  <c r="D20" i="6"/>
  <c r="C20" i="6"/>
  <c r="F19" i="6"/>
  <c r="E19" i="6"/>
  <c r="D19" i="6"/>
  <c r="C19" i="6"/>
  <c r="F47" i="6"/>
  <c r="E47" i="6"/>
  <c r="D47" i="6"/>
  <c r="C47" i="6"/>
  <c r="F46" i="6"/>
  <c r="E46" i="6"/>
  <c r="D46" i="6"/>
  <c r="C46" i="6"/>
  <c r="F55" i="6"/>
  <c r="E55" i="6"/>
  <c r="D55" i="6"/>
  <c r="C55" i="6"/>
  <c r="F54" i="6"/>
  <c r="E54" i="6"/>
  <c r="D54" i="6"/>
  <c r="C54" i="6"/>
  <c r="F65" i="6"/>
  <c r="E65" i="6"/>
  <c r="D65" i="6"/>
  <c r="C65" i="6"/>
  <c r="F64" i="6"/>
  <c r="E64" i="6"/>
  <c r="D64" i="6"/>
  <c r="C64" i="6"/>
  <c r="D72" i="6"/>
  <c r="E72" i="6"/>
  <c r="F72" i="6"/>
  <c r="C72" i="6"/>
  <c r="D73" i="6"/>
  <c r="E73" i="6"/>
  <c r="F73" i="6"/>
  <c r="C73" i="6"/>
  <c r="L110" i="7"/>
  <c r="T109" i="7"/>
  <c r="S109" i="7"/>
  <c r="R109" i="7"/>
  <c r="O109" i="7"/>
  <c r="N109" i="7"/>
  <c r="M109" i="7"/>
  <c r="J109" i="7"/>
  <c r="I109" i="7"/>
  <c r="H109" i="7"/>
  <c r="E109" i="7"/>
  <c r="D109" i="7"/>
  <c r="C109" i="7"/>
  <c r="F109" i="7" s="1"/>
  <c r="V106" i="7"/>
  <c r="U106" i="7"/>
  <c r="Q106" i="7"/>
  <c r="P106" i="7"/>
  <c r="L106" i="7"/>
  <c r="K106" i="7"/>
  <c r="G106" i="7"/>
  <c r="F106" i="7"/>
  <c r="V105" i="7"/>
  <c r="U105" i="7"/>
  <c r="Q105" i="7"/>
  <c r="P105" i="7"/>
  <c r="L105" i="7"/>
  <c r="K105" i="7"/>
  <c r="G105" i="7"/>
  <c r="F105" i="7"/>
  <c r="V104" i="7"/>
  <c r="U104" i="7"/>
  <c r="Q104" i="7"/>
  <c r="P104" i="7"/>
  <c r="L104" i="7"/>
  <c r="K104" i="7"/>
  <c r="G104" i="7"/>
  <c r="F104" i="7"/>
  <c r="V103" i="7"/>
  <c r="U103" i="7"/>
  <c r="Q103" i="7"/>
  <c r="P103" i="7"/>
  <c r="L103" i="7"/>
  <c r="K103" i="7"/>
  <c r="G103" i="7"/>
  <c r="F103" i="7"/>
  <c r="V102" i="7"/>
  <c r="U102" i="7"/>
  <c r="Q102" i="7"/>
  <c r="P102" i="7"/>
  <c r="L102" i="7"/>
  <c r="K102" i="7"/>
  <c r="G102" i="7"/>
  <c r="F102" i="7"/>
  <c r="V101" i="7"/>
  <c r="U101" i="7"/>
  <c r="Q101" i="7"/>
  <c r="P101" i="7"/>
  <c r="L101" i="7"/>
  <c r="K101" i="7"/>
  <c r="G101" i="7"/>
  <c r="F101" i="7"/>
  <c r="V98" i="7"/>
  <c r="U98" i="7"/>
  <c r="U109" i="7" s="1"/>
  <c r="U111" i="7" s="1"/>
  <c r="U112" i="7" s="1"/>
  <c r="Q98" i="7"/>
  <c r="P98" i="7"/>
  <c r="L98" i="7"/>
  <c r="K98" i="7"/>
  <c r="G98" i="7"/>
  <c r="F98" i="7"/>
  <c r="V97" i="7"/>
  <c r="U97" i="7"/>
  <c r="Q97" i="7"/>
  <c r="P97" i="7"/>
  <c r="L97" i="7"/>
  <c r="K97" i="7"/>
  <c r="G97" i="7"/>
  <c r="F97" i="7"/>
  <c r="V96" i="7"/>
  <c r="U96" i="7"/>
  <c r="Q96" i="7"/>
  <c r="P96" i="7"/>
  <c r="L96" i="7"/>
  <c r="K96" i="7"/>
  <c r="G96" i="7"/>
  <c r="F96" i="7"/>
  <c r="V95" i="7"/>
  <c r="U95" i="7"/>
  <c r="Q95" i="7"/>
  <c r="P95" i="7"/>
  <c r="L95" i="7"/>
  <c r="K95" i="7"/>
  <c r="G95" i="7"/>
  <c r="F95" i="7"/>
  <c r="V94" i="7"/>
  <c r="U94" i="7"/>
  <c r="Q94" i="7"/>
  <c r="P94" i="7"/>
  <c r="L94" i="7"/>
  <c r="K94" i="7"/>
  <c r="G94" i="7"/>
  <c r="F94" i="7"/>
  <c r="V93" i="7"/>
  <c r="U93" i="7"/>
  <c r="Q93" i="7"/>
  <c r="P93" i="7"/>
  <c r="L93" i="7"/>
  <c r="K93" i="7"/>
  <c r="G93" i="7"/>
  <c r="F93" i="7"/>
  <c r="T81" i="7"/>
  <c r="S81" i="7"/>
  <c r="R81" i="7"/>
  <c r="O81" i="7"/>
  <c r="N81" i="7"/>
  <c r="M81" i="7"/>
  <c r="J81" i="7"/>
  <c r="I81" i="7"/>
  <c r="H81" i="7"/>
  <c r="E81" i="7"/>
  <c r="D81" i="7"/>
  <c r="C81" i="7"/>
  <c r="V78" i="7"/>
  <c r="U78" i="7"/>
  <c r="Q78" i="7"/>
  <c r="P78" i="7"/>
  <c r="L78" i="7"/>
  <c r="K78" i="7"/>
  <c r="G78" i="7"/>
  <c r="F78" i="7"/>
  <c r="V77" i="7"/>
  <c r="U77" i="7"/>
  <c r="Q77" i="7"/>
  <c r="P77" i="7"/>
  <c r="L77" i="7"/>
  <c r="K77" i="7"/>
  <c r="G77" i="7"/>
  <c r="F77" i="7"/>
  <c r="V76" i="7"/>
  <c r="U76" i="7"/>
  <c r="Q76" i="7"/>
  <c r="P76" i="7"/>
  <c r="L76" i="7"/>
  <c r="K76" i="7"/>
  <c r="G76" i="7"/>
  <c r="F76" i="7"/>
  <c r="V75" i="7"/>
  <c r="U75" i="7"/>
  <c r="Q75" i="7"/>
  <c r="P75" i="7"/>
  <c r="L75" i="7"/>
  <c r="K75" i="7"/>
  <c r="G75" i="7"/>
  <c r="F75" i="7"/>
  <c r="V74" i="7"/>
  <c r="U74" i="7"/>
  <c r="Q74" i="7"/>
  <c r="P74" i="7"/>
  <c r="L74" i="7"/>
  <c r="K74" i="7"/>
  <c r="G74" i="7"/>
  <c r="F74" i="7"/>
  <c r="V73" i="7"/>
  <c r="U73" i="7"/>
  <c r="Q73" i="7"/>
  <c r="P73" i="7"/>
  <c r="L73" i="7"/>
  <c r="K73" i="7"/>
  <c r="G73" i="7"/>
  <c r="F73" i="7"/>
  <c r="V70" i="7"/>
  <c r="U70" i="7"/>
  <c r="Q70" i="7"/>
  <c r="P70" i="7"/>
  <c r="L70" i="7"/>
  <c r="K70" i="7"/>
  <c r="G70" i="7"/>
  <c r="F70" i="7"/>
  <c r="V69" i="7"/>
  <c r="U69" i="7"/>
  <c r="Q69" i="7"/>
  <c r="P69" i="7"/>
  <c r="L69" i="7"/>
  <c r="K69" i="7"/>
  <c r="G69" i="7"/>
  <c r="F69" i="7"/>
  <c r="V68" i="7"/>
  <c r="U68" i="7"/>
  <c r="Q68" i="7"/>
  <c r="P68" i="7"/>
  <c r="L68" i="7"/>
  <c r="K68" i="7"/>
  <c r="G68" i="7"/>
  <c r="F68" i="7"/>
  <c r="V67" i="7"/>
  <c r="U67" i="7"/>
  <c r="Q67" i="7"/>
  <c r="P67" i="7"/>
  <c r="L67" i="7"/>
  <c r="K67" i="7"/>
  <c r="G67" i="7"/>
  <c r="F67" i="7"/>
  <c r="V66" i="7"/>
  <c r="U66" i="7"/>
  <c r="Q66" i="7"/>
  <c r="P66" i="7"/>
  <c r="L66" i="7"/>
  <c r="K66" i="7"/>
  <c r="G66" i="7"/>
  <c r="F66" i="7"/>
  <c r="V65" i="7"/>
  <c r="U65" i="7"/>
  <c r="Q65" i="7"/>
  <c r="P65" i="7"/>
  <c r="L65" i="7"/>
  <c r="K65" i="7"/>
  <c r="G65" i="7"/>
  <c r="F65" i="7"/>
  <c r="T52" i="7"/>
  <c r="S52" i="7"/>
  <c r="R52" i="7"/>
  <c r="O52" i="7"/>
  <c r="N52" i="7"/>
  <c r="M52" i="7"/>
  <c r="J52" i="7"/>
  <c r="I52" i="7"/>
  <c r="H52" i="7"/>
  <c r="E52" i="7"/>
  <c r="D52" i="7"/>
  <c r="C52" i="7"/>
  <c r="V49" i="7"/>
  <c r="U49" i="7"/>
  <c r="Q49" i="7"/>
  <c r="P49" i="7"/>
  <c r="L49" i="7"/>
  <c r="K49" i="7"/>
  <c r="G49" i="7"/>
  <c r="F49" i="7"/>
  <c r="V48" i="7"/>
  <c r="U48" i="7"/>
  <c r="Q48" i="7"/>
  <c r="P48" i="7"/>
  <c r="L48" i="7"/>
  <c r="K48" i="7"/>
  <c r="G48" i="7"/>
  <c r="F48" i="7"/>
  <c r="V47" i="7"/>
  <c r="U47" i="7"/>
  <c r="Q47" i="7"/>
  <c r="P47" i="7"/>
  <c r="L47" i="7"/>
  <c r="K47" i="7"/>
  <c r="G47" i="7"/>
  <c r="F47" i="7"/>
  <c r="V46" i="7"/>
  <c r="U46" i="7"/>
  <c r="Q46" i="7"/>
  <c r="P46" i="7"/>
  <c r="L46" i="7"/>
  <c r="K46" i="7"/>
  <c r="G46" i="7"/>
  <c r="F46" i="7"/>
  <c r="V45" i="7"/>
  <c r="U45" i="7"/>
  <c r="Q45" i="7"/>
  <c r="P45" i="7"/>
  <c r="L45" i="7"/>
  <c r="K45" i="7"/>
  <c r="G45" i="7"/>
  <c r="F45" i="7"/>
  <c r="V44" i="7"/>
  <c r="U44" i="7"/>
  <c r="Q44" i="7"/>
  <c r="P44" i="7"/>
  <c r="L44" i="7"/>
  <c r="K44" i="7"/>
  <c r="G44" i="7"/>
  <c r="F44" i="7"/>
  <c r="V41" i="7"/>
  <c r="U41" i="7"/>
  <c r="Q41" i="7"/>
  <c r="P41" i="7"/>
  <c r="L41" i="7"/>
  <c r="K41" i="7"/>
  <c r="G41" i="7"/>
  <c r="F41" i="7"/>
  <c r="V40" i="7"/>
  <c r="U40" i="7"/>
  <c r="Q40" i="7"/>
  <c r="P40" i="7"/>
  <c r="L40" i="7"/>
  <c r="K40" i="7"/>
  <c r="G40" i="7"/>
  <c r="F40" i="7"/>
  <c r="V39" i="7"/>
  <c r="U39" i="7"/>
  <c r="Q39" i="7"/>
  <c r="P39" i="7"/>
  <c r="L39" i="7"/>
  <c r="K39" i="7"/>
  <c r="G39" i="7"/>
  <c r="F39" i="7"/>
  <c r="V38" i="7"/>
  <c r="U38" i="7"/>
  <c r="Q38" i="7"/>
  <c r="P38" i="7"/>
  <c r="L38" i="7"/>
  <c r="K38" i="7"/>
  <c r="G38" i="7"/>
  <c r="F38" i="7"/>
  <c r="V37" i="7"/>
  <c r="U37" i="7"/>
  <c r="Q37" i="7"/>
  <c r="P37" i="7"/>
  <c r="L37" i="7"/>
  <c r="K37" i="7"/>
  <c r="G37" i="7"/>
  <c r="F37" i="7"/>
  <c r="V36" i="7"/>
  <c r="U36" i="7"/>
  <c r="Q36" i="7"/>
  <c r="P36" i="7"/>
  <c r="L36" i="7"/>
  <c r="K36" i="7"/>
  <c r="G36" i="7"/>
  <c r="F36" i="7"/>
  <c r="F7" i="7"/>
  <c r="G7" i="7"/>
  <c r="K7" i="7"/>
  <c r="L7" i="7"/>
  <c r="P7" i="7"/>
  <c r="Q7" i="7"/>
  <c r="U7" i="7"/>
  <c r="V7" i="7"/>
  <c r="F8" i="7"/>
  <c r="G8" i="7"/>
  <c r="K8" i="7"/>
  <c r="L8" i="7"/>
  <c r="P8" i="7"/>
  <c r="Q8" i="7"/>
  <c r="U8" i="7"/>
  <c r="V8" i="7"/>
  <c r="F9" i="7"/>
  <c r="G9" i="7"/>
  <c r="K9" i="7"/>
  <c r="L9" i="7"/>
  <c r="P9" i="7"/>
  <c r="Q9" i="7"/>
  <c r="U9" i="7"/>
  <c r="V9" i="7"/>
  <c r="F10" i="7"/>
  <c r="G10" i="7"/>
  <c r="K10" i="7"/>
  <c r="L10" i="7"/>
  <c r="P10" i="7"/>
  <c r="Q10" i="7"/>
  <c r="U10" i="7"/>
  <c r="V10" i="7"/>
  <c r="F11" i="7"/>
  <c r="G11" i="7"/>
  <c r="K11" i="7"/>
  <c r="L11" i="7"/>
  <c r="P11" i="7"/>
  <c r="Q11" i="7"/>
  <c r="U11" i="7"/>
  <c r="V11" i="7"/>
  <c r="F12" i="7"/>
  <c r="G12" i="7"/>
  <c r="K12" i="7"/>
  <c r="L12" i="7"/>
  <c r="P12" i="7"/>
  <c r="Q12" i="7"/>
  <c r="U12" i="7"/>
  <c r="V12" i="7"/>
  <c r="F15" i="7"/>
  <c r="G15" i="7"/>
  <c r="K15" i="7"/>
  <c r="L15" i="7"/>
  <c r="P15" i="7"/>
  <c r="Q15" i="7"/>
  <c r="U15" i="7"/>
  <c r="V15" i="7"/>
  <c r="F16" i="7"/>
  <c r="G16" i="7"/>
  <c r="K16" i="7"/>
  <c r="L16" i="7"/>
  <c r="P16" i="7"/>
  <c r="Q16" i="7"/>
  <c r="U16" i="7"/>
  <c r="V16" i="7"/>
  <c r="F17" i="7"/>
  <c r="G17" i="7"/>
  <c r="K17" i="7"/>
  <c r="L17" i="7"/>
  <c r="P17" i="7"/>
  <c r="Q17" i="7"/>
  <c r="U17" i="7"/>
  <c r="V17" i="7"/>
  <c r="F18" i="7"/>
  <c r="G18" i="7"/>
  <c r="K18" i="7"/>
  <c r="L18" i="7"/>
  <c r="P18" i="7"/>
  <c r="Q18" i="7"/>
  <c r="U18" i="7"/>
  <c r="V18" i="7"/>
  <c r="F19" i="7"/>
  <c r="G19" i="7"/>
  <c r="K19" i="7"/>
  <c r="L19" i="7"/>
  <c r="P19" i="7"/>
  <c r="Q19" i="7"/>
  <c r="U19" i="7"/>
  <c r="V19" i="7"/>
  <c r="F20" i="7"/>
  <c r="G20" i="7"/>
  <c r="K20" i="7"/>
  <c r="L20" i="7"/>
  <c r="P20" i="7"/>
  <c r="Q20" i="7"/>
  <c r="U20" i="7"/>
  <c r="V20" i="7"/>
  <c r="C23" i="7"/>
  <c r="D23" i="7"/>
  <c r="E23" i="7"/>
  <c r="E26" i="7" s="1"/>
  <c r="H23" i="7"/>
  <c r="I23" i="7"/>
  <c r="J23" i="7"/>
  <c r="M23" i="7"/>
  <c r="N23" i="7"/>
  <c r="O23" i="7"/>
  <c r="R23" i="7"/>
  <c r="S23" i="7"/>
  <c r="T23" i="7"/>
  <c r="T168" i="5"/>
  <c r="S168" i="5"/>
  <c r="R168" i="5"/>
  <c r="O168" i="5"/>
  <c r="N168" i="5"/>
  <c r="M168" i="5"/>
  <c r="J168" i="5"/>
  <c r="I168" i="5"/>
  <c r="H168" i="5"/>
  <c r="T167" i="5"/>
  <c r="T169" i="5" s="1"/>
  <c r="T170" i="5" s="1"/>
  <c r="S167" i="5"/>
  <c r="S169" i="5" s="1"/>
  <c r="S170" i="5" s="1"/>
  <c r="R167" i="5"/>
  <c r="R169" i="5" s="1"/>
  <c r="O167" i="5"/>
  <c r="O169" i="5" s="1"/>
  <c r="O170" i="5" s="1"/>
  <c r="N167" i="5"/>
  <c r="N169" i="5" s="1"/>
  <c r="N170" i="5" s="1"/>
  <c r="M167" i="5"/>
  <c r="M169" i="5" s="1"/>
  <c r="J167" i="5"/>
  <c r="J169" i="5" s="1"/>
  <c r="J170" i="5" s="1"/>
  <c r="I167" i="5"/>
  <c r="I169" i="5" s="1"/>
  <c r="I170" i="5" s="1"/>
  <c r="H167" i="5"/>
  <c r="H169" i="5" s="1"/>
  <c r="E167" i="5"/>
  <c r="D167" i="5"/>
  <c r="C167" i="5"/>
  <c r="V164" i="5"/>
  <c r="U164" i="5"/>
  <c r="Q164" i="5"/>
  <c r="P164" i="5"/>
  <c r="L164" i="5"/>
  <c r="K164" i="5"/>
  <c r="G164" i="5"/>
  <c r="F164" i="5"/>
  <c r="V163" i="5"/>
  <c r="U163" i="5"/>
  <c r="Q163" i="5"/>
  <c r="P163" i="5"/>
  <c r="L163" i="5"/>
  <c r="K163" i="5"/>
  <c r="G163" i="5"/>
  <c r="F163" i="5"/>
  <c r="V162" i="5"/>
  <c r="U162" i="5"/>
  <c r="Q162" i="5"/>
  <c r="P162" i="5"/>
  <c r="L162" i="5"/>
  <c r="K162" i="5"/>
  <c r="G162" i="5"/>
  <c r="F162" i="5"/>
  <c r="V161" i="5"/>
  <c r="U161" i="5"/>
  <c r="Q161" i="5"/>
  <c r="P161" i="5"/>
  <c r="L161" i="5"/>
  <c r="K161" i="5"/>
  <c r="G161" i="5"/>
  <c r="F161" i="5"/>
  <c r="V160" i="5"/>
  <c r="U160" i="5"/>
  <c r="Q160" i="5"/>
  <c r="P160" i="5"/>
  <c r="L160" i="5"/>
  <c r="K160" i="5"/>
  <c r="G160" i="5"/>
  <c r="F160" i="5"/>
  <c r="V159" i="5"/>
  <c r="U159" i="5"/>
  <c r="Q159" i="5"/>
  <c r="P159" i="5"/>
  <c r="L159" i="5"/>
  <c r="K159" i="5"/>
  <c r="G159" i="5"/>
  <c r="F159" i="5"/>
  <c r="V156" i="5"/>
  <c r="U156" i="5"/>
  <c r="Q156" i="5"/>
  <c r="P156" i="5"/>
  <c r="L156" i="5"/>
  <c r="K156" i="5"/>
  <c r="G156" i="5"/>
  <c r="F156" i="5"/>
  <c r="V155" i="5"/>
  <c r="U155" i="5"/>
  <c r="Q155" i="5"/>
  <c r="P155" i="5"/>
  <c r="L155" i="5"/>
  <c r="K155" i="5"/>
  <c r="G155" i="5"/>
  <c r="F155" i="5"/>
  <c r="V154" i="5"/>
  <c r="U154" i="5"/>
  <c r="Q154" i="5"/>
  <c r="P154" i="5"/>
  <c r="L154" i="5"/>
  <c r="K154" i="5"/>
  <c r="G154" i="5"/>
  <c r="F154" i="5"/>
  <c r="V153" i="5"/>
  <c r="U153" i="5"/>
  <c r="Q153" i="5"/>
  <c r="P153" i="5"/>
  <c r="L153" i="5"/>
  <c r="K153" i="5"/>
  <c r="G153" i="5"/>
  <c r="F153" i="5"/>
  <c r="V152" i="5"/>
  <c r="U152" i="5"/>
  <c r="Q152" i="5"/>
  <c r="P152" i="5"/>
  <c r="L152" i="5"/>
  <c r="K152" i="5"/>
  <c r="G152" i="5"/>
  <c r="F152" i="5"/>
  <c r="V151" i="5"/>
  <c r="U151" i="5"/>
  <c r="Q151" i="5"/>
  <c r="P151" i="5"/>
  <c r="L151" i="5"/>
  <c r="K151" i="5"/>
  <c r="G151" i="5"/>
  <c r="F151" i="5"/>
  <c r="G110" i="7" l="1"/>
  <c r="G52" i="7"/>
  <c r="U110" i="7"/>
  <c r="Q82" i="7"/>
  <c r="Q110" i="7"/>
  <c r="G82" i="7"/>
  <c r="L109" i="7"/>
  <c r="Q53" i="7"/>
  <c r="U114" i="7"/>
  <c r="G55" i="7"/>
  <c r="U86" i="7"/>
  <c r="L23" i="7"/>
  <c r="U52" i="7"/>
  <c r="F82" i="7"/>
  <c r="V112" i="7"/>
  <c r="F81" i="7"/>
  <c r="L82" i="7"/>
  <c r="G53" i="7"/>
  <c r="U57" i="7"/>
  <c r="G81" i="7"/>
  <c r="G109" i="7"/>
  <c r="K24" i="7"/>
  <c r="L81" i="7"/>
  <c r="P110" i="7"/>
  <c r="U28" i="7"/>
  <c r="U82" i="7"/>
  <c r="G84" i="7"/>
  <c r="V23" i="7"/>
  <c r="V81" i="7"/>
  <c r="V109" i="7"/>
  <c r="G112" i="7"/>
  <c r="F168" i="5"/>
  <c r="L169" i="5"/>
  <c r="K168" i="5"/>
  <c r="K167" i="5"/>
  <c r="G167" i="5"/>
  <c r="P168" i="5"/>
  <c r="V168" i="5"/>
  <c r="P111" i="7"/>
  <c r="Q111" i="7"/>
  <c r="F110" i="7"/>
  <c r="V110" i="7"/>
  <c r="K109" i="7"/>
  <c r="V111" i="7"/>
  <c r="K110" i="7"/>
  <c r="G111" i="7"/>
  <c r="P109" i="7"/>
  <c r="Q109" i="7"/>
  <c r="P83" i="7"/>
  <c r="Q83" i="7"/>
  <c r="V84" i="7"/>
  <c r="U84" i="7"/>
  <c r="V82" i="7"/>
  <c r="K81" i="7"/>
  <c r="U53" i="7"/>
  <c r="U83" i="7"/>
  <c r="V83" i="7"/>
  <c r="L24" i="7"/>
  <c r="K82" i="7"/>
  <c r="G23" i="7"/>
  <c r="V52" i="7"/>
  <c r="P81" i="7"/>
  <c r="F23" i="7"/>
  <c r="Q81" i="7"/>
  <c r="F53" i="7"/>
  <c r="P82" i="7"/>
  <c r="F52" i="7"/>
  <c r="L53" i="7"/>
  <c r="U81" i="7"/>
  <c r="L54" i="7"/>
  <c r="K54" i="7"/>
  <c r="P54" i="7"/>
  <c r="Q54" i="7"/>
  <c r="D26" i="7"/>
  <c r="F26" i="7" s="1"/>
  <c r="F25" i="7"/>
  <c r="G25" i="7"/>
  <c r="K25" i="7"/>
  <c r="K52" i="7"/>
  <c r="K23" i="7"/>
  <c r="L52" i="7"/>
  <c r="K53" i="7"/>
  <c r="G54" i="7"/>
  <c r="P52" i="7"/>
  <c r="V53" i="7"/>
  <c r="Q52" i="7"/>
  <c r="P24" i="7"/>
  <c r="F24" i="7"/>
  <c r="P53" i="7"/>
  <c r="U24" i="7"/>
  <c r="Q23" i="7"/>
  <c r="P25" i="7"/>
  <c r="Q25" i="7"/>
  <c r="P23" i="7"/>
  <c r="G24" i="7"/>
  <c r="V24" i="7"/>
  <c r="Q24" i="7"/>
  <c r="U23" i="7"/>
  <c r="U25" i="7" s="1"/>
  <c r="U26" i="7" s="1"/>
  <c r="L25" i="7"/>
  <c r="L167" i="5"/>
  <c r="G168" i="5"/>
  <c r="G169" i="5"/>
  <c r="M170" i="5"/>
  <c r="Q169" i="5"/>
  <c r="P169" i="5"/>
  <c r="U169" i="5"/>
  <c r="R170" i="5"/>
  <c r="V169" i="5"/>
  <c r="P167" i="5"/>
  <c r="L168" i="5"/>
  <c r="Q167" i="5"/>
  <c r="K169" i="5"/>
  <c r="H170" i="5"/>
  <c r="U167" i="5"/>
  <c r="Q168" i="5"/>
  <c r="F167" i="5"/>
  <c r="U168" i="5"/>
  <c r="V167" i="5"/>
  <c r="F54" i="7" l="1"/>
  <c r="F111" i="7"/>
  <c r="F55" i="7"/>
  <c r="F112" i="7"/>
  <c r="U55" i="7"/>
  <c r="F84" i="7"/>
  <c r="F83" i="7"/>
  <c r="V55" i="7"/>
  <c r="G83" i="7"/>
  <c r="Q112" i="7"/>
  <c r="P112" i="7"/>
  <c r="L111" i="7"/>
  <c r="K111" i="7"/>
  <c r="V54" i="7"/>
  <c r="U54" i="7"/>
  <c r="G26" i="7"/>
  <c r="Q84" i="7"/>
  <c r="P84" i="7"/>
  <c r="L83" i="7"/>
  <c r="K83" i="7"/>
  <c r="Q55" i="7"/>
  <c r="P55" i="7"/>
  <c r="L55" i="7"/>
  <c r="K55" i="7"/>
  <c r="K26" i="7"/>
  <c r="L26" i="7"/>
  <c r="V26" i="7"/>
  <c r="V25" i="7"/>
  <c r="Q26" i="7"/>
  <c r="P26" i="7"/>
  <c r="F169" i="5"/>
  <c r="F170" i="5"/>
  <c r="G170" i="5"/>
  <c r="L170" i="5"/>
  <c r="K170" i="5"/>
  <c r="V170" i="5"/>
  <c r="U170" i="5"/>
  <c r="Q170" i="5"/>
  <c r="P170" i="5"/>
  <c r="L112" i="7" l="1"/>
  <c r="K112" i="7"/>
  <c r="L84" i="7"/>
  <c r="K84" i="7"/>
  <c r="Q140" i="5" l="1"/>
  <c r="T139" i="5"/>
  <c r="S139" i="5"/>
  <c r="R139" i="5"/>
  <c r="O139" i="5"/>
  <c r="N139" i="5"/>
  <c r="M139" i="5"/>
  <c r="J139" i="5"/>
  <c r="I139" i="5"/>
  <c r="H139" i="5"/>
  <c r="E139" i="5"/>
  <c r="D139" i="5"/>
  <c r="C139" i="5"/>
  <c r="V136" i="5"/>
  <c r="U136" i="5"/>
  <c r="Q136" i="5"/>
  <c r="P136" i="5"/>
  <c r="L136" i="5"/>
  <c r="K136" i="5"/>
  <c r="G136" i="5"/>
  <c r="F136" i="5"/>
  <c r="V135" i="5"/>
  <c r="U135" i="5"/>
  <c r="Q135" i="5"/>
  <c r="P135" i="5"/>
  <c r="L135" i="5"/>
  <c r="K135" i="5"/>
  <c r="G135" i="5"/>
  <c r="F135" i="5"/>
  <c r="V134" i="5"/>
  <c r="U134" i="5"/>
  <c r="U144" i="5" s="1"/>
  <c r="Q134" i="5"/>
  <c r="P134" i="5"/>
  <c r="L134" i="5"/>
  <c r="K134" i="5"/>
  <c r="G134" i="5"/>
  <c r="F134" i="5"/>
  <c r="V133" i="5"/>
  <c r="U133" i="5"/>
  <c r="Q133" i="5"/>
  <c r="P133" i="5"/>
  <c r="L133" i="5"/>
  <c r="K133" i="5"/>
  <c r="G133" i="5"/>
  <c r="F133" i="5"/>
  <c r="V132" i="5"/>
  <c r="U132" i="5"/>
  <c r="Q132" i="5"/>
  <c r="P132" i="5"/>
  <c r="L132" i="5"/>
  <c r="K132" i="5"/>
  <c r="G132" i="5"/>
  <c r="F132" i="5"/>
  <c r="V131" i="5"/>
  <c r="U131" i="5"/>
  <c r="Q131" i="5"/>
  <c r="P131" i="5"/>
  <c r="L131" i="5"/>
  <c r="K131" i="5"/>
  <c r="G131" i="5"/>
  <c r="F131" i="5"/>
  <c r="V128" i="5"/>
  <c r="U128" i="5"/>
  <c r="Q128" i="5"/>
  <c r="P128" i="5"/>
  <c r="L128" i="5"/>
  <c r="K128" i="5"/>
  <c r="G128" i="5"/>
  <c r="F128" i="5"/>
  <c r="V127" i="5"/>
  <c r="U127" i="5"/>
  <c r="Q127" i="5"/>
  <c r="P127" i="5"/>
  <c r="L127" i="5"/>
  <c r="K127" i="5"/>
  <c r="G127" i="5"/>
  <c r="F127" i="5"/>
  <c r="V126" i="5"/>
  <c r="U126" i="5"/>
  <c r="Q126" i="5"/>
  <c r="P126" i="5"/>
  <c r="L126" i="5"/>
  <c r="K126" i="5"/>
  <c r="G126" i="5"/>
  <c r="F126" i="5"/>
  <c r="V125" i="5"/>
  <c r="U125" i="5"/>
  <c r="Q125" i="5"/>
  <c r="P125" i="5"/>
  <c r="L125" i="5"/>
  <c r="K125" i="5"/>
  <c r="G125" i="5"/>
  <c r="F125" i="5"/>
  <c r="V124" i="5"/>
  <c r="U124" i="5"/>
  <c r="Q124" i="5"/>
  <c r="P124" i="5"/>
  <c r="L124" i="5"/>
  <c r="K124" i="5"/>
  <c r="G124" i="5"/>
  <c r="F124" i="5"/>
  <c r="V123" i="5"/>
  <c r="U123" i="5"/>
  <c r="Q123" i="5"/>
  <c r="P123" i="5"/>
  <c r="L123" i="5"/>
  <c r="K123" i="5"/>
  <c r="G123" i="5"/>
  <c r="F123" i="5"/>
  <c r="L140" i="5" l="1"/>
  <c r="F139" i="5"/>
  <c r="V140" i="5"/>
  <c r="F140" i="5"/>
  <c r="G139" i="5"/>
  <c r="V139" i="5"/>
  <c r="L141" i="5"/>
  <c r="K141" i="5"/>
  <c r="P141" i="5"/>
  <c r="Q141" i="5"/>
  <c r="V142" i="5"/>
  <c r="U142" i="5"/>
  <c r="U140" i="5"/>
  <c r="K139" i="5"/>
  <c r="G140" i="5"/>
  <c r="L139" i="5"/>
  <c r="U141" i="5"/>
  <c r="V141" i="5"/>
  <c r="K140" i="5"/>
  <c r="P139" i="5"/>
  <c r="Q139" i="5"/>
  <c r="P140" i="5"/>
  <c r="U139" i="5"/>
  <c r="G141" i="5" l="1"/>
  <c r="F141" i="5"/>
  <c r="Q142" i="5"/>
  <c r="P142" i="5"/>
  <c r="L142" i="5"/>
  <c r="K142" i="5"/>
  <c r="G142" i="5" l="1"/>
  <c r="F142" i="5"/>
  <c r="T111" i="5" l="1"/>
  <c r="S111" i="5"/>
  <c r="R111" i="5"/>
  <c r="O111" i="5"/>
  <c r="N111" i="5"/>
  <c r="M111" i="5"/>
  <c r="J111" i="5"/>
  <c r="I111" i="5"/>
  <c r="H111" i="5"/>
  <c r="E111" i="5"/>
  <c r="D111" i="5"/>
  <c r="C111" i="5"/>
  <c r="V108" i="5"/>
  <c r="U108" i="5"/>
  <c r="Q108" i="5"/>
  <c r="P108" i="5"/>
  <c r="L108" i="5"/>
  <c r="K108" i="5"/>
  <c r="G108" i="5"/>
  <c r="F108" i="5"/>
  <c r="V107" i="5"/>
  <c r="U107" i="5"/>
  <c r="Q107" i="5"/>
  <c r="P107" i="5"/>
  <c r="L107" i="5"/>
  <c r="K107" i="5"/>
  <c r="G107" i="5"/>
  <c r="F107" i="5"/>
  <c r="V106" i="5"/>
  <c r="U106" i="5"/>
  <c r="U116" i="5" s="1"/>
  <c r="Q106" i="5"/>
  <c r="P106" i="5"/>
  <c r="L106" i="5"/>
  <c r="K106" i="5"/>
  <c r="G106" i="5"/>
  <c r="F106" i="5"/>
  <c r="V105" i="5"/>
  <c r="U105" i="5"/>
  <c r="Q105" i="5"/>
  <c r="P105" i="5"/>
  <c r="L105" i="5"/>
  <c r="K105" i="5"/>
  <c r="G105" i="5"/>
  <c r="F105" i="5"/>
  <c r="V104" i="5"/>
  <c r="U104" i="5"/>
  <c r="Q104" i="5"/>
  <c r="P104" i="5"/>
  <c r="L104" i="5"/>
  <c r="K104" i="5"/>
  <c r="G104" i="5"/>
  <c r="F104" i="5"/>
  <c r="V103" i="5"/>
  <c r="U103" i="5"/>
  <c r="Q103" i="5"/>
  <c r="P103" i="5"/>
  <c r="L103" i="5"/>
  <c r="K103" i="5"/>
  <c r="G103" i="5"/>
  <c r="F103" i="5"/>
  <c r="V100" i="5"/>
  <c r="U100" i="5"/>
  <c r="Q100" i="5"/>
  <c r="P100" i="5"/>
  <c r="L100" i="5"/>
  <c r="K100" i="5"/>
  <c r="G100" i="5"/>
  <c r="F100" i="5"/>
  <c r="V99" i="5"/>
  <c r="U99" i="5"/>
  <c r="Q99" i="5"/>
  <c r="P99" i="5"/>
  <c r="L99" i="5"/>
  <c r="K99" i="5"/>
  <c r="G99" i="5"/>
  <c r="F99" i="5"/>
  <c r="V98" i="5"/>
  <c r="U98" i="5"/>
  <c r="Q98" i="5"/>
  <c r="P98" i="5"/>
  <c r="L98" i="5"/>
  <c r="K98" i="5"/>
  <c r="G98" i="5"/>
  <c r="F98" i="5"/>
  <c r="V97" i="5"/>
  <c r="U97" i="5"/>
  <c r="Q97" i="5"/>
  <c r="P97" i="5"/>
  <c r="L97" i="5"/>
  <c r="K97" i="5"/>
  <c r="G97" i="5"/>
  <c r="F97" i="5"/>
  <c r="V96" i="5"/>
  <c r="U96" i="5"/>
  <c r="Q96" i="5"/>
  <c r="P96" i="5"/>
  <c r="L96" i="5"/>
  <c r="K96" i="5"/>
  <c r="G96" i="5"/>
  <c r="F96" i="5"/>
  <c r="V95" i="5"/>
  <c r="U95" i="5"/>
  <c r="Q95" i="5"/>
  <c r="P95" i="5"/>
  <c r="L95" i="5"/>
  <c r="K95" i="5"/>
  <c r="G95" i="5"/>
  <c r="F95" i="5"/>
  <c r="Q84" i="5"/>
  <c r="T83" i="5"/>
  <c r="S83" i="5"/>
  <c r="R83" i="5"/>
  <c r="O83" i="5"/>
  <c r="N83" i="5"/>
  <c r="M83" i="5"/>
  <c r="J83" i="5"/>
  <c r="I83" i="5"/>
  <c r="H83" i="5"/>
  <c r="E83" i="5"/>
  <c r="D83" i="5"/>
  <c r="C83" i="5"/>
  <c r="V80" i="5"/>
  <c r="U80" i="5"/>
  <c r="Q80" i="5"/>
  <c r="P80" i="5"/>
  <c r="L80" i="5"/>
  <c r="K80" i="5"/>
  <c r="G80" i="5"/>
  <c r="F80" i="5"/>
  <c r="V79" i="5"/>
  <c r="U79" i="5"/>
  <c r="Q79" i="5"/>
  <c r="P79" i="5"/>
  <c r="L79" i="5"/>
  <c r="K79" i="5"/>
  <c r="G79" i="5"/>
  <c r="F79" i="5"/>
  <c r="V78" i="5"/>
  <c r="U78" i="5"/>
  <c r="Q78" i="5"/>
  <c r="P78" i="5"/>
  <c r="L78" i="5"/>
  <c r="K78" i="5"/>
  <c r="G78" i="5"/>
  <c r="F78" i="5"/>
  <c r="V77" i="5"/>
  <c r="U77" i="5"/>
  <c r="Q77" i="5"/>
  <c r="P77" i="5"/>
  <c r="L77" i="5"/>
  <c r="K77" i="5"/>
  <c r="G77" i="5"/>
  <c r="F77" i="5"/>
  <c r="V76" i="5"/>
  <c r="U76" i="5"/>
  <c r="Q76" i="5"/>
  <c r="P76" i="5"/>
  <c r="L76" i="5"/>
  <c r="K76" i="5"/>
  <c r="G76" i="5"/>
  <c r="F76" i="5"/>
  <c r="V75" i="5"/>
  <c r="U75" i="5"/>
  <c r="Q75" i="5"/>
  <c r="P75" i="5"/>
  <c r="L75" i="5"/>
  <c r="K75" i="5"/>
  <c r="G75" i="5"/>
  <c r="F75" i="5"/>
  <c r="V72" i="5"/>
  <c r="U72" i="5"/>
  <c r="Q72" i="5"/>
  <c r="P72" i="5"/>
  <c r="L72" i="5"/>
  <c r="K72" i="5"/>
  <c r="G72" i="5"/>
  <c r="F72" i="5"/>
  <c r="V71" i="5"/>
  <c r="U71" i="5"/>
  <c r="Q71" i="5"/>
  <c r="P71" i="5"/>
  <c r="L71" i="5"/>
  <c r="K71" i="5"/>
  <c r="G71" i="5"/>
  <c r="F71" i="5"/>
  <c r="V70" i="5"/>
  <c r="U70" i="5"/>
  <c r="Q70" i="5"/>
  <c r="P70" i="5"/>
  <c r="L70" i="5"/>
  <c r="K70" i="5"/>
  <c r="G70" i="5"/>
  <c r="F70" i="5"/>
  <c r="V69" i="5"/>
  <c r="U69" i="5"/>
  <c r="Q69" i="5"/>
  <c r="P69" i="5"/>
  <c r="L69" i="5"/>
  <c r="K69" i="5"/>
  <c r="G69" i="5"/>
  <c r="F69" i="5"/>
  <c r="V68" i="5"/>
  <c r="U68" i="5"/>
  <c r="Q68" i="5"/>
  <c r="P68" i="5"/>
  <c r="L68" i="5"/>
  <c r="K68" i="5"/>
  <c r="G68" i="5"/>
  <c r="F68" i="5"/>
  <c r="V67" i="5"/>
  <c r="U67" i="5"/>
  <c r="Q67" i="5"/>
  <c r="P67" i="5"/>
  <c r="L67" i="5"/>
  <c r="K67" i="5"/>
  <c r="G67" i="5"/>
  <c r="F67" i="5"/>
  <c r="T54" i="5"/>
  <c r="S54" i="5"/>
  <c r="R54" i="5"/>
  <c r="O54" i="5"/>
  <c r="N54" i="5"/>
  <c r="M54" i="5"/>
  <c r="J54" i="5"/>
  <c r="I54" i="5"/>
  <c r="H54" i="5"/>
  <c r="E54" i="5"/>
  <c r="D54" i="5"/>
  <c r="C54" i="5"/>
  <c r="V51" i="5"/>
  <c r="U51" i="5"/>
  <c r="Q51" i="5"/>
  <c r="P51" i="5"/>
  <c r="L51" i="5"/>
  <c r="K51" i="5"/>
  <c r="G51" i="5"/>
  <c r="F51" i="5"/>
  <c r="V50" i="5"/>
  <c r="U50" i="5"/>
  <c r="Q50" i="5"/>
  <c r="P50" i="5"/>
  <c r="L50" i="5"/>
  <c r="K50" i="5"/>
  <c r="G50" i="5"/>
  <c r="F50" i="5"/>
  <c r="V49" i="5"/>
  <c r="U49" i="5"/>
  <c r="Q49" i="5"/>
  <c r="P49" i="5"/>
  <c r="L49" i="5"/>
  <c r="K49" i="5"/>
  <c r="G49" i="5"/>
  <c r="F49" i="5"/>
  <c r="V48" i="5"/>
  <c r="U48" i="5"/>
  <c r="Q48" i="5"/>
  <c r="P48" i="5"/>
  <c r="L48" i="5"/>
  <c r="K48" i="5"/>
  <c r="G48" i="5"/>
  <c r="F48" i="5"/>
  <c r="V47" i="5"/>
  <c r="U47" i="5"/>
  <c r="Q47" i="5"/>
  <c r="P47" i="5"/>
  <c r="L47" i="5"/>
  <c r="K47" i="5"/>
  <c r="G47" i="5"/>
  <c r="F47" i="5"/>
  <c r="V46" i="5"/>
  <c r="U46" i="5"/>
  <c r="Q46" i="5"/>
  <c r="P46" i="5"/>
  <c r="L46" i="5"/>
  <c r="K46" i="5"/>
  <c r="G46" i="5"/>
  <c r="F46" i="5"/>
  <c r="V43" i="5"/>
  <c r="U43" i="5"/>
  <c r="U54" i="5" s="1"/>
  <c r="U56" i="5" s="1"/>
  <c r="U57" i="5" s="1"/>
  <c r="Q43" i="5"/>
  <c r="P43" i="5"/>
  <c r="L43" i="5"/>
  <c r="K43" i="5"/>
  <c r="G43" i="5"/>
  <c r="F43" i="5"/>
  <c r="V42" i="5"/>
  <c r="U42" i="5"/>
  <c r="Q42" i="5"/>
  <c r="P42" i="5"/>
  <c r="L42" i="5"/>
  <c r="K42" i="5"/>
  <c r="G42" i="5"/>
  <c r="F42" i="5"/>
  <c r="V41" i="5"/>
  <c r="U41" i="5"/>
  <c r="Q41" i="5"/>
  <c r="P41" i="5"/>
  <c r="L41" i="5"/>
  <c r="K41" i="5"/>
  <c r="G41" i="5"/>
  <c r="F41" i="5"/>
  <c r="V40" i="5"/>
  <c r="U40" i="5"/>
  <c r="Q40" i="5"/>
  <c r="P40" i="5"/>
  <c r="L40" i="5"/>
  <c r="K40" i="5"/>
  <c r="G40" i="5"/>
  <c r="F40" i="5"/>
  <c r="V39" i="5"/>
  <c r="U39" i="5"/>
  <c r="Q39" i="5"/>
  <c r="P39" i="5"/>
  <c r="L39" i="5"/>
  <c r="K39" i="5"/>
  <c r="G39" i="5"/>
  <c r="F39" i="5"/>
  <c r="V38" i="5"/>
  <c r="U38" i="5"/>
  <c r="Q38" i="5"/>
  <c r="P38" i="5"/>
  <c r="L38" i="5"/>
  <c r="K38" i="5"/>
  <c r="G38" i="5"/>
  <c r="F38" i="5"/>
  <c r="L30" i="5"/>
  <c r="C30" i="5"/>
  <c r="T25" i="5"/>
  <c r="S25" i="5"/>
  <c r="R25" i="5"/>
  <c r="O25" i="5"/>
  <c r="N25" i="5"/>
  <c r="M25" i="5"/>
  <c r="J25" i="5"/>
  <c r="I25" i="5"/>
  <c r="H25" i="5"/>
  <c r="E25" i="5"/>
  <c r="E28" i="5" s="1"/>
  <c r="D25" i="5"/>
  <c r="D28" i="5" s="1"/>
  <c r="C25" i="5"/>
  <c r="C28" i="5" s="1"/>
  <c r="V22" i="5"/>
  <c r="U22" i="5"/>
  <c r="Q22" i="5"/>
  <c r="P22" i="5"/>
  <c r="L22" i="5"/>
  <c r="K22" i="5"/>
  <c r="G22" i="5"/>
  <c r="F22" i="5"/>
  <c r="V21" i="5"/>
  <c r="U21" i="5"/>
  <c r="Q21" i="5"/>
  <c r="P21" i="5"/>
  <c r="L21" i="5"/>
  <c r="K21" i="5"/>
  <c r="G21" i="5"/>
  <c r="F21" i="5"/>
  <c r="V20" i="5"/>
  <c r="U20" i="5"/>
  <c r="Q20" i="5"/>
  <c r="P20" i="5"/>
  <c r="L20" i="5"/>
  <c r="K20" i="5"/>
  <c r="G20" i="5"/>
  <c r="F20" i="5"/>
  <c r="V19" i="5"/>
  <c r="Q19" i="5"/>
  <c r="L19" i="5"/>
  <c r="G19" i="5"/>
  <c r="F19" i="5"/>
  <c r="V18" i="5"/>
  <c r="U18" i="5"/>
  <c r="Q18" i="5"/>
  <c r="P18" i="5"/>
  <c r="L18" i="5"/>
  <c r="K18" i="5"/>
  <c r="G18" i="5"/>
  <c r="F18" i="5"/>
  <c r="V17" i="5"/>
  <c r="U17" i="5"/>
  <c r="Q17" i="5"/>
  <c r="P17" i="5"/>
  <c r="L17" i="5"/>
  <c r="K17" i="5"/>
  <c r="G17" i="5"/>
  <c r="F17" i="5"/>
  <c r="V14" i="5"/>
  <c r="U14" i="5"/>
  <c r="Q14" i="5"/>
  <c r="P14" i="5"/>
  <c r="L14" i="5"/>
  <c r="K14" i="5"/>
  <c r="G14" i="5"/>
  <c r="F14" i="5"/>
  <c r="V13" i="5"/>
  <c r="U13" i="5"/>
  <c r="Q13" i="5"/>
  <c r="P13" i="5"/>
  <c r="L13" i="5"/>
  <c r="K13" i="5"/>
  <c r="G13" i="5"/>
  <c r="F13" i="5"/>
  <c r="V12" i="5"/>
  <c r="U12" i="5"/>
  <c r="Q12" i="5"/>
  <c r="P12" i="5"/>
  <c r="L12" i="5"/>
  <c r="K12" i="5"/>
  <c r="G12" i="5"/>
  <c r="F12" i="5"/>
  <c r="V11" i="5"/>
  <c r="U11" i="5"/>
  <c r="Q11" i="5"/>
  <c r="P11" i="5"/>
  <c r="L11" i="5"/>
  <c r="K11" i="5"/>
  <c r="G11" i="5"/>
  <c r="F11" i="5"/>
  <c r="V10" i="5"/>
  <c r="U10" i="5"/>
  <c r="Q10" i="5"/>
  <c r="P10" i="5"/>
  <c r="L10" i="5"/>
  <c r="K10" i="5"/>
  <c r="G10" i="5"/>
  <c r="F10" i="5"/>
  <c r="V9" i="5"/>
  <c r="U9" i="5"/>
  <c r="Q9" i="5"/>
  <c r="P9" i="5"/>
  <c r="L9" i="5"/>
  <c r="K9" i="5"/>
  <c r="G9" i="5"/>
  <c r="F9" i="5"/>
  <c r="AM10" i="3"/>
  <c r="AM11" i="3"/>
  <c r="AM12" i="3"/>
  <c r="AM13" i="3"/>
  <c r="AM14" i="3"/>
  <c r="AM15" i="3"/>
  <c r="AM16" i="3"/>
  <c r="AM17" i="3"/>
  <c r="AM18" i="3"/>
  <c r="AM19" i="3"/>
  <c r="AM20" i="3"/>
  <c r="AM9" i="3"/>
  <c r="L13" i="4"/>
  <c r="Q40" i="4"/>
  <c r="R40" i="4" s="1"/>
  <c r="P39" i="4"/>
  <c r="O40" i="4"/>
  <c r="O39" i="4"/>
  <c r="Q38" i="4"/>
  <c r="R38" i="4" s="1"/>
  <c r="O38" i="4"/>
  <c r="O37" i="4"/>
  <c r="O36" i="4"/>
  <c r="O35" i="4"/>
  <c r="O34" i="4"/>
  <c r="O33" i="4"/>
  <c r="P32" i="4"/>
  <c r="Q32" i="4" s="1"/>
  <c r="R32" i="4" s="1"/>
  <c r="O32" i="4"/>
  <c r="O31" i="4"/>
  <c r="Q30" i="4"/>
  <c r="R30" i="4" s="1"/>
  <c r="O30" i="4"/>
  <c r="O29" i="4"/>
  <c r="Q28" i="4"/>
  <c r="R28" i="4" s="1"/>
  <c r="P28" i="4"/>
  <c r="O28" i="4"/>
  <c r="V83" i="5" l="1"/>
  <c r="F111" i="5"/>
  <c r="L25" i="5"/>
  <c r="K55" i="5"/>
  <c r="F28" i="5"/>
  <c r="Q26" i="5"/>
  <c r="V86" i="5"/>
  <c r="F83" i="5"/>
  <c r="L112" i="5"/>
  <c r="U26" i="5"/>
  <c r="V59" i="5"/>
  <c r="U111" i="5"/>
  <c r="U113" i="5" s="1"/>
  <c r="U114" i="5" s="1"/>
  <c r="U83" i="5"/>
  <c r="U85" i="5" s="1"/>
  <c r="U86" i="5" s="1"/>
  <c r="U88" i="5"/>
  <c r="L84" i="5"/>
  <c r="G55" i="5"/>
  <c r="Q55" i="5"/>
  <c r="V55" i="5"/>
  <c r="V111" i="5"/>
  <c r="F26" i="5"/>
  <c r="K26" i="5"/>
  <c r="L59" i="5"/>
  <c r="G59" i="5"/>
  <c r="U84" i="5"/>
  <c r="G85" i="5"/>
  <c r="U25" i="5"/>
  <c r="K54" i="5"/>
  <c r="G30" i="5"/>
  <c r="G84" i="5"/>
  <c r="U27" i="5"/>
  <c r="U28" i="5" s="1"/>
  <c r="G54" i="5"/>
  <c r="F55" i="5"/>
  <c r="Q59" i="5"/>
  <c r="F54" i="5"/>
  <c r="G111" i="5"/>
  <c r="K112" i="5"/>
  <c r="L26" i="5"/>
  <c r="Q112" i="5"/>
  <c r="L54" i="5"/>
  <c r="F59" i="5"/>
  <c r="G83" i="5"/>
  <c r="K84" i="5"/>
  <c r="V112" i="5"/>
  <c r="P30" i="5"/>
  <c r="F114" i="5"/>
  <c r="V26" i="5"/>
  <c r="V30" i="5"/>
  <c r="G57" i="5"/>
  <c r="G26" i="5"/>
  <c r="U59" i="5"/>
  <c r="K59" i="5"/>
  <c r="V54" i="5"/>
  <c r="G112" i="5"/>
  <c r="Q28" i="5"/>
  <c r="P28" i="5"/>
  <c r="F27" i="5"/>
  <c r="G27" i="5"/>
  <c r="L113" i="5"/>
  <c r="K113" i="5"/>
  <c r="Q56" i="5"/>
  <c r="P56" i="5"/>
  <c r="P113" i="5"/>
  <c r="Q113" i="5"/>
  <c r="V28" i="5"/>
  <c r="V27" i="5"/>
  <c r="L85" i="5"/>
  <c r="K85" i="5"/>
  <c r="V57" i="5"/>
  <c r="V56" i="5"/>
  <c r="Q85" i="5"/>
  <c r="P85" i="5"/>
  <c r="Q25" i="5"/>
  <c r="Q30" i="5"/>
  <c r="V84" i="5"/>
  <c r="U112" i="5"/>
  <c r="F84" i="5"/>
  <c r="F112" i="5"/>
  <c r="P26" i="5"/>
  <c r="P54" i="5"/>
  <c r="L55" i="5"/>
  <c r="P59" i="5"/>
  <c r="L83" i="5"/>
  <c r="V85" i="5"/>
  <c r="L111" i="5"/>
  <c r="U30" i="5"/>
  <c r="Q54" i="5"/>
  <c r="K83" i="5"/>
  <c r="F25" i="5"/>
  <c r="V25" i="5"/>
  <c r="F30" i="5"/>
  <c r="P25" i="5"/>
  <c r="K111" i="5"/>
  <c r="G25" i="5"/>
  <c r="P27" i="5"/>
  <c r="P55" i="5"/>
  <c r="P83" i="5"/>
  <c r="P111" i="5"/>
  <c r="Q27" i="5"/>
  <c r="Q83" i="5"/>
  <c r="Q111" i="5"/>
  <c r="K25" i="5"/>
  <c r="K30" i="5"/>
  <c r="P84" i="5"/>
  <c r="P112" i="5"/>
  <c r="U55" i="5"/>
  <c r="P34" i="4"/>
  <c r="G113" i="5" l="1"/>
  <c r="F113" i="5"/>
  <c r="L27" i="5"/>
  <c r="L28" i="5"/>
  <c r="K28" i="5"/>
  <c r="F85" i="5"/>
  <c r="F86" i="5"/>
  <c r="G56" i="5"/>
  <c r="K27" i="5"/>
  <c r="K56" i="5"/>
  <c r="F56" i="5"/>
  <c r="L56" i="5"/>
  <c r="G28" i="5"/>
  <c r="L114" i="5"/>
  <c r="K114" i="5"/>
  <c r="Q86" i="5"/>
  <c r="P86" i="5"/>
  <c r="Q114" i="5"/>
  <c r="P114" i="5"/>
  <c r="P57" i="5"/>
  <c r="Q57" i="5"/>
  <c r="L86" i="5"/>
  <c r="K86" i="5"/>
  <c r="V114" i="5"/>
  <c r="V113" i="5"/>
  <c r="Q34" i="4"/>
  <c r="R34" i="4" s="1"/>
  <c r="P36" i="4"/>
  <c r="G86" i="5" l="1"/>
  <c r="K57" i="5"/>
  <c r="L57" i="5"/>
  <c r="P38" i="4"/>
  <c r="Q36" i="4"/>
  <c r="R36" i="4" s="1"/>
  <c r="N17" i="4" l="1"/>
  <c r="M17" i="4"/>
  <c r="O16" i="4"/>
  <c r="R16" i="4" s="1"/>
  <c r="N16" i="4"/>
  <c r="M16" i="4"/>
  <c r="O15" i="4"/>
  <c r="N15" i="4"/>
  <c r="M15" i="4"/>
  <c r="O14" i="4"/>
  <c r="R14" i="4" s="1"/>
  <c r="N14" i="4"/>
  <c r="M14" i="4"/>
  <c r="O13" i="4"/>
  <c r="N13" i="4"/>
  <c r="M13" i="4"/>
  <c r="O12" i="4"/>
  <c r="R12" i="4" s="1"/>
  <c r="N12" i="4"/>
  <c r="M12" i="4"/>
  <c r="O11" i="4"/>
  <c r="N11" i="4"/>
  <c r="M11" i="4"/>
  <c r="R10" i="4"/>
  <c r="O10" i="4"/>
  <c r="N10" i="4"/>
  <c r="M10" i="4"/>
  <c r="O9" i="4"/>
  <c r="M9" i="4"/>
  <c r="O8" i="4"/>
  <c r="R8" i="4" s="1"/>
  <c r="M8" i="4"/>
  <c r="L8" i="4"/>
  <c r="L9" i="4" s="1"/>
  <c r="P9" i="4" s="1"/>
  <c r="Q9" i="4" s="1"/>
  <c r="Q7" i="4"/>
  <c r="P7" i="4"/>
  <c r="L10" i="4" l="1"/>
  <c r="P8" i="4"/>
  <c r="Q8" i="4" s="1"/>
  <c r="P10" i="4" l="1"/>
  <c r="Q10" i="4" s="1"/>
  <c r="L11" i="4"/>
  <c r="P11" i="4" l="1"/>
  <c r="Q11" i="4" s="1"/>
  <c r="L12" i="4"/>
  <c r="P12" i="4" l="1"/>
  <c r="Q12" i="4" s="1"/>
  <c r="P13" i="4" l="1"/>
  <c r="Q13" i="4" s="1"/>
  <c r="L14" i="4"/>
  <c r="P14" i="4" l="1"/>
  <c r="Q14" i="4" s="1"/>
  <c r="L15" i="4"/>
  <c r="L17" i="4" l="1"/>
  <c r="P17" i="4" s="1"/>
  <c r="Q17" i="4" s="1"/>
  <c r="P15" i="4"/>
  <c r="Q15" i="4" s="1"/>
  <c r="L16" i="4"/>
  <c r="P16" i="4" s="1"/>
  <c r="Q16" i="4" s="1"/>
  <c r="E33" i="3" l="1"/>
  <c r="F33" i="3" s="1"/>
  <c r="D33" i="3"/>
  <c r="E32" i="3"/>
  <c r="F32" i="3" s="1"/>
  <c r="D32" i="3"/>
  <c r="E31" i="3"/>
  <c r="F31" i="3" s="1"/>
  <c r="D31" i="3"/>
  <c r="AL20" i="3"/>
  <c r="AL19" i="3"/>
  <c r="AL18" i="3"/>
  <c r="AL17" i="3"/>
  <c r="AL16" i="3"/>
  <c r="AL15" i="3"/>
  <c r="AL14" i="3"/>
  <c r="AL13" i="3"/>
  <c r="AL12" i="3"/>
  <c r="AL11" i="3"/>
  <c r="AL10" i="3"/>
  <c r="AL9" i="3"/>
  <c r="F9" i="3"/>
  <c r="AJ22" i="3"/>
  <c r="AI22" i="3"/>
  <c r="AH22" i="3"/>
  <c r="AE22" i="3"/>
  <c r="AD22" i="3"/>
  <c r="AC22" i="3"/>
  <c r="AA22" i="3"/>
  <c r="Z22" i="3"/>
  <c r="Y22" i="3"/>
  <c r="X22" i="3"/>
  <c r="W22" i="3"/>
  <c r="T22" i="3"/>
  <c r="S22" i="3"/>
  <c r="R22" i="3"/>
  <c r="O22" i="3"/>
  <c r="N22" i="3"/>
  <c r="M22" i="3"/>
  <c r="J22" i="3"/>
  <c r="I22" i="3"/>
  <c r="H22" i="3"/>
  <c r="E22" i="3"/>
  <c r="D22" i="3"/>
  <c r="C22" i="3"/>
  <c r="AK20" i="3"/>
  <c r="AG20" i="3"/>
  <c r="AF20" i="3"/>
  <c r="AB20" i="3"/>
  <c r="AA20" i="3"/>
  <c r="V20" i="3"/>
  <c r="U20" i="3"/>
  <c r="Q20" i="3"/>
  <c r="P20" i="3"/>
  <c r="L20" i="3"/>
  <c r="K20" i="3"/>
  <c r="G20" i="3"/>
  <c r="F20" i="3"/>
  <c r="AK19" i="3"/>
  <c r="AG19" i="3"/>
  <c r="AF19" i="3"/>
  <c r="AB19" i="3"/>
  <c r="AA19" i="3"/>
  <c r="V19" i="3"/>
  <c r="U19" i="3"/>
  <c r="Q19" i="3"/>
  <c r="P19" i="3"/>
  <c r="L19" i="3"/>
  <c r="K19" i="3"/>
  <c r="G19" i="3"/>
  <c r="F19" i="3"/>
  <c r="AK18" i="3"/>
  <c r="AK22" i="3" s="1"/>
  <c r="AG18" i="3"/>
  <c r="AF18" i="3"/>
  <c r="AB18" i="3"/>
  <c r="AA18" i="3"/>
  <c r="V18" i="3"/>
  <c r="U18" i="3"/>
  <c r="Q18" i="3"/>
  <c r="P18" i="3"/>
  <c r="P22" i="3" s="1"/>
  <c r="L18" i="3"/>
  <c r="K18" i="3"/>
  <c r="G18" i="3"/>
  <c r="F18" i="3"/>
  <c r="F22" i="3" s="1"/>
  <c r="AK17" i="3"/>
  <c r="AG17" i="3"/>
  <c r="AF17" i="3"/>
  <c r="AB17" i="3"/>
  <c r="AA17" i="3"/>
  <c r="V17" i="3"/>
  <c r="U17" i="3"/>
  <c r="Q17" i="3"/>
  <c r="P17" i="3"/>
  <c r="L17" i="3"/>
  <c r="K17" i="3"/>
  <c r="G17" i="3"/>
  <c r="F17" i="3"/>
  <c r="AK16" i="3"/>
  <c r="AG16" i="3"/>
  <c r="AF16" i="3"/>
  <c r="AB16" i="3"/>
  <c r="AA16" i="3"/>
  <c r="V16" i="3"/>
  <c r="U16" i="3"/>
  <c r="Q16" i="3"/>
  <c r="P16" i="3"/>
  <c r="L16" i="3"/>
  <c r="K16" i="3"/>
  <c r="G16" i="3"/>
  <c r="F16" i="3"/>
  <c r="AK15" i="3"/>
  <c r="AG15" i="3"/>
  <c r="AF15" i="3"/>
  <c r="AB15" i="3"/>
  <c r="AA15" i="3"/>
  <c r="V15" i="3"/>
  <c r="U15" i="3"/>
  <c r="Q15" i="3"/>
  <c r="P15" i="3"/>
  <c r="L15" i="3"/>
  <c r="K15" i="3"/>
  <c r="G15" i="3"/>
  <c r="F15" i="3"/>
  <c r="AK14" i="3"/>
  <c r="AG14" i="3"/>
  <c r="AF14" i="3"/>
  <c r="AB14" i="3"/>
  <c r="AA14" i="3"/>
  <c r="V14" i="3"/>
  <c r="U14" i="3"/>
  <c r="Q14" i="3"/>
  <c r="P14" i="3"/>
  <c r="L14" i="3"/>
  <c r="K14" i="3"/>
  <c r="G14" i="3"/>
  <c r="F14" i="3"/>
  <c r="AK13" i="3"/>
  <c r="AG13" i="3"/>
  <c r="AF13" i="3"/>
  <c r="AB13" i="3"/>
  <c r="AA13" i="3"/>
  <c r="V13" i="3"/>
  <c r="U13" i="3"/>
  <c r="Q13" i="3"/>
  <c r="P13" i="3"/>
  <c r="L13" i="3"/>
  <c r="K13" i="3"/>
  <c r="G13" i="3"/>
  <c r="F13" i="3"/>
  <c r="AK12" i="3"/>
  <c r="AG12" i="3"/>
  <c r="AF12" i="3"/>
  <c r="AB12" i="3"/>
  <c r="AA12" i="3"/>
  <c r="V12" i="3"/>
  <c r="U12" i="3"/>
  <c r="Q12" i="3"/>
  <c r="P12" i="3"/>
  <c r="L12" i="3"/>
  <c r="K12" i="3"/>
  <c r="G12" i="3"/>
  <c r="F12" i="3"/>
  <c r="AK11" i="3"/>
  <c r="AG11" i="3"/>
  <c r="AF11" i="3"/>
  <c r="AB11" i="3"/>
  <c r="AA11" i="3"/>
  <c r="V11" i="3"/>
  <c r="U11" i="3"/>
  <c r="Q11" i="3"/>
  <c r="P11" i="3"/>
  <c r="L11" i="3"/>
  <c r="K11" i="3"/>
  <c r="G11" i="3"/>
  <c r="F11" i="3"/>
  <c r="AK10" i="3"/>
  <c r="AG10" i="3"/>
  <c r="AF10" i="3"/>
  <c r="AB10" i="3"/>
  <c r="AA10" i="3"/>
  <c r="V10" i="3"/>
  <c r="U10" i="3"/>
  <c r="Q10" i="3"/>
  <c r="P10" i="3"/>
  <c r="L10" i="3"/>
  <c r="K10" i="3"/>
  <c r="G10" i="3"/>
  <c r="F10" i="3"/>
  <c r="AK9" i="3"/>
  <c r="AG9" i="3"/>
  <c r="AF9" i="3"/>
  <c r="AB9" i="3"/>
  <c r="AA9" i="3"/>
  <c r="V9" i="3"/>
  <c r="U9" i="3"/>
  <c r="Q9" i="3"/>
  <c r="P9" i="3"/>
  <c r="L9" i="3"/>
  <c r="K9" i="3"/>
  <c r="G9" i="3"/>
  <c r="AK7" i="3"/>
  <c r="AF7" i="3"/>
  <c r="AA7" i="3"/>
  <c r="U7" i="3"/>
  <c r="P7" i="3"/>
  <c r="K7" i="3"/>
  <c r="F7" i="3"/>
  <c r="AK6" i="3"/>
  <c r="AF6" i="3"/>
  <c r="AA6" i="3"/>
  <c r="U6" i="3"/>
  <c r="P6" i="3"/>
  <c r="K6" i="3"/>
  <c r="F6" i="3"/>
  <c r="E57" i="2" l="1"/>
  <c r="D57" i="2"/>
  <c r="F56" i="2"/>
  <c r="E56" i="2"/>
  <c r="D56" i="2"/>
  <c r="E55" i="2"/>
  <c r="D55" i="2"/>
  <c r="G45" i="2"/>
  <c r="F45" i="2"/>
  <c r="E45" i="2"/>
  <c r="I45" i="2" s="1"/>
  <c r="G44" i="2"/>
  <c r="F44" i="2"/>
  <c r="E44" i="2"/>
  <c r="I44" i="2" s="1"/>
  <c r="G43" i="2"/>
  <c r="F43" i="2"/>
  <c r="E43" i="2"/>
  <c r="I43" i="2" s="1"/>
  <c r="I42" i="2"/>
  <c r="G42" i="2"/>
  <c r="F42" i="2"/>
  <c r="E42" i="2"/>
  <c r="H42" i="2" s="1"/>
  <c r="G41" i="2"/>
  <c r="F41" i="2"/>
  <c r="E41" i="2"/>
  <c r="I41" i="2" s="1"/>
  <c r="G40" i="2"/>
  <c r="F40" i="2"/>
  <c r="E40" i="2"/>
  <c r="H40" i="2" s="1"/>
  <c r="I39" i="2"/>
  <c r="H39" i="2"/>
  <c r="G39" i="2"/>
  <c r="F39" i="2"/>
  <c r="E39" i="2"/>
  <c r="H38" i="2"/>
  <c r="G38" i="2"/>
  <c r="F38" i="2"/>
  <c r="E38" i="2"/>
  <c r="I38" i="2" s="1"/>
  <c r="AJ25" i="2"/>
  <c r="AI25" i="2"/>
  <c r="AH25" i="2"/>
  <c r="AE25" i="2"/>
  <c r="AD25" i="2"/>
  <c r="AC25" i="2"/>
  <c r="Z25" i="2"/>
  <c r="Y25" i="2"/>
  <c r="X25" i="2"/>
  <c r="T25" i="2"/>
  <c r="S25" i="2"/>
  <c r="R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AL22" i="2"/>
  <c r="AK22" i="2"/>
  <c r="AG22" i="2"/>
  <c r="AF22" i="2"/>
  <c r="AB22" i="2"/>
  <c r="AA22" i="2"/>
  <c r="V22" i="2"/>
  <c r="U22" i="2"/>
  <c r="P22" i="2"/>
  <c r="L22" i="2"/>
  <c r="K22" i="2"/>
  <c r="G22" i="2"/>
  <c r="F22" i="2"/>
  <c r="AL21" i="2"/>
  <c r="AK21" i="2"/>
  <c r="AG21" i="2"/>
  <c r="AF21" i="2"/>
  <c r="AB21" i="2"/>
  <c r="AA21" i="2"/>
  <c r="V21" i="2"/>
  <c r="U21" i="2"/>
  <c r="P21" i="2"/>
  <c r="L21" i="2"/>
  <c r="K21" i="2"/>
  <c r="G21" i="2"/>
  <c r="F21" i="2"/>
  <c r="AL20" i="2"/>
  <c r="AK20" i="2"/>
  <c r="AG20" i="2"/>
  <c r="AF20" i="2"/>
  <c r="AB20" i="2"/>
  <c r="AA20" i="2"/>
  <c r="V20" i="2"/>
  <c r="U20" i="2"/>
  <c r="P20" i="2"/>
  <c r="L20" i="2"/>
  <c r="K20" i="2"/>
  <c r="G20" i="2"/>
  <c r="F20" i="2"/>
  <c r="AL19" i="2"/>
  <c r="AK19" i="2"/>
  <c r="AG19" i="2"/>
  <c r="AF19" i="2"/>
  <c r="AB19" i="2"/>
  <c r="AA19" i="2"/>
  <c r="V19" i="2"/>
  <c r="U19" i="2"/>
  <c r="P19" i="2"/>
  <c r="L19" i="2"/>
  <c r="K19" i="2"/>
  <c r="G19" i="2"/>
  <c r="F19" i="2"/>
  <c r="AL18" i="2"/>
  <c r="AK18" i="2"/>
  <c r="AG18" i="2"/>
  <c r="AF18" i="2"/>
  <c r="AB18" i="2"/>
  <c r="AA18" i="2"/>
  <c r="V18" i="2"/>
  <c r="U18" i="2"/>
  <c r="P18" i="2"/>
  <c r="L18" i="2"/>
  <c r="K18" i="2"/>
  <c r="G18" i="2"/>
  <c r="F18" i="2"/>
  <c r="AL17" i="2"/>
  <c r="AK17" i="2"/>
  <c r="AK25" i="2" s="1"/>
  <c r="AG17" i="2"/>
  <c r="AF17" i="2"/>
  <c r="AF25" i="2" s="1"/>
  <c r="AB17" i="2"/>
  <c r="AA17" i="2"/>
  <c r="AA25" i="2" s="1"/>
  <c r="V17" i="2"/>
  <c r="V25" i="2" s="1"/>
  <c r="U17" i="2"/>
  <c r="U25" i="2" s="1"/>
  <c r="P17" i="2"/>
  <c r="P25" i="2" s="1"/>
  <c r="L17" i="2"/>
  <c r="K17" i="2"/>
  <c r="G17" i="2"/>
  <c r="F17" i="2"/>
  <c r="AL16" i="2"/>
  <c r="AK16" i="2"/>
  <c r="AG16" i="2"/>
  <c r="AF16" i="2"/>
  <c r="AB16" i="2"/>
  <c r="AA16" i="2"/>
  <c r="V16" i="2"/>
  <c r="U16" i="2"/>
  <c r="P16" i="2"/>
  <c r="L16" i="2"/>
  <c r="K16" i="2"/>
  <c r="G16" i="2"/>
  <c r="F16" i="2"/>
  <c r="AL15" i="2"/>
  <c r="AK15" i="2"/>
  <c r="AG15" i="2"/>
  <c r="AF15" i="2"/>
  <c r="AB15" i="2"/>
  <c r="AA15" i="2"/>
  <c r="V15" i="2"/>
  <c r="U15" i="2"/>
  <c r="P15" i="2"/>
  <c r="L15" i="2"/>
  <c r="K15" i="2"/>
  <c r="G15" i="2"/>
  <c r="F15" i="2"/>
  <c r="AL14" i="2"/>
  <c r="AK14" i="2"/>
  <c r="AG14" i="2"/>
  <c r="AF14" i="2"/>
  <c r="AB14" i="2"/>
  <c r="AA14" i="2"/>
  <c r="V14" i="2"/>
  <c r="U14" i="2"/>
  <c r="P14" i="2"/>
  <c r="L14" i="2"/>
  <c r="K14" i="2"/>
  <c r="G14" i="2"/>
  <c r="F14" i="2"/>
  <c r="AL13" i="2"/>
  <c r="AK13" i="2"/>
  <c r="AG13" i="2"/>
  <c r="AF13" i="2"/>
  <c r="AB13" i="2"/>
  <c r="AA13" i="2"/>
  <c r="V13" i="2"/>
  <c r="U13" i="2"/>
  <c r="P13" i="2"/>
  <c r="L13" i="2"/>
  <c r="K13" i="2"/>
  <c r="G13" i="2"/>
  <c r="F13" i="2"/>
  <c r="AL12" i="2"/>
  <c r="AK12" i="2"/>
  <c r="AG12" i="2"/>
  <c r="AF12" i="2"/>
  <c r="AB12" i="2"/>
  <c r="AA12" i="2"/>
  <c r="V12" i="2"/>
  <c r="U12" i="2"/>
  <c r="P12" i="2"/>
  <c r="L12" i="2"/>
  <c r="K12" i="2"/>
  <c r="G12" i="2"/>
  <c r="F12" i="2"/>
  <c r="AL11" i="2"/>
  <c r="AK11" i="2"/>
  <c r="AG11" i="2"/>
  <c r="AF11" i="2"/>
  <c r="AB11" i="2"/>
  <c r="AA11" i="2"/>
  <c r="V11" i="2"/>
  <c r="U11" i="2"/>
  <c r="P11" i="2"/>
  <c r="L11" i="2"/>
  <c r="K11" i="2"/>
  <c r="G11" i="2"/>
  <c r="F11" i="2"/>
  <c r="AL10" i="2"/>
  <c r="AK10" i="2"/>
  <c r="AG10" i="2"/>
  <c r="AF10" i="2"/>
  <c r="AB10" i="2"/>
  <c r="AA10" i="2"/>
  <c r="V10" i="2"/>
  <c r="U10" i="2"/>
  <c r="P10" i="2"/>
  <c r="L10" i="2"/>
  <c r="K10" i="2"/>
  <c r="G10" i="2"/>
  <c r="F10" i="2"/>
  <c r="AL9" i="2"/>
  <c r="AK9" i="2"/>
  <c r="AG9" i="2"/>
  <c r="AF9" i="2"/>
  <c r="AB9" i="2"/>
  <c r="AA9" i="2"/>
  <c r="V9" i="2"/>
  <c r="U9" i="2"/>
  <c r="P9" i="2"/>
  <c r="L9" i="2"/>
  <c r="K9" i="2"/>
  <c r="G9" i="2"/>
  <c r="F9" i="2"/>
  <c r="AK7" i="2"/>
  <c r="AF7" i="2"/>
  <c r="AA7" i="2"/>
  <c r="U7" i="2"/>
  <c r="P7" i="2"/>
  <c r="K7" i="2"/>
  <c r="F7" i="2"/>
  <c r="F57" i="2" l="1"/>
  <c r="F55" i="2"/>
  <c r="I40" i="2"/>
  <c r="H44" i="2"/>
  <c r="H43" i="2"/>
  <c r="H41" i="2"/>
  <c r="H45" i="2"/>
  <c r="AM25" i="2"/>
  <c r="BU74" i="1" l="1"/>
  <c r="BT74" i="1"/>
  <c r="BS74" i="1"/>
  <c r="BW74" i="1" s="1"/>
  <c r="BP74" i="1"/>
  <c r="BO74" i="1"/>
  <c r="BN74" i="1"/>
  <c r="BK74" i="1"/>
  <c r="BM74" i="1"/>
  <c r="AV74" i="1"/>
  <c r="AU74" i="1"/>
  <c r="AT74" i="1"/>
  <c r="BU73" i="1"/>
  <c r="BT73" i="1"/>
  <c r="BS73" i="1"/>
  <c r="BP73" i="1"/>
  <c r="BO73" i="1"/>
  <c r="BN73" i="1"/>
  <c r="BK73" i="1"/>
  <c r="BM73" i="1"/>
  <c r="AV73" i="1"/>
  <c r="AU73" i="1"/>
  <c r="AT73" i="1"/>
  <c r="AV70" i="1"/>
  <c r="AV71" i="1" s="1"/>
  <c r="AU70" i="1"/>
  <c r="AU71" i="1" s="1"/>
  <c r="AT70" i="1"/>
  <c r="AT71" i="1" s="1"/>
  <c r="BU68" i="1"/>
  <c r="BU70" i="1" s="1"/>
  <c r="BU71" i="1" s="1"/>
  <c r="BT68" i="1"/>
  <c r="BT70" i="1" s="1"/>
  <c r="BT71" i="1" s="1"/>
  <c r="BS68" i="1"/>
  <c r="BS70" i="1" s="1"/>
  <c r="BS71" i="1" s="1"/>
  <c r="BP68" i="1"/>
  <c r="BP70" i="1" s="1"/>
  <c r="BP71" i="1" s="1"/>
  <c r="BO68" i="1"/>
  <c r="BO70" i="1" s="1"/>
  <c r="BO71" i="1" s="1"/>
  <c r="BN68" i="1"/>
  <c r="BN70" i="1" s="1"/>
  <c r="BN71" i="1" s="1"/>
  <c r="BK68" i="1"/>
  <c r="BK70" i="1" s="1"/>
  <c r="BK71" i="1" s="1"/>
  <c r="AV68" i="1"/>
  <c r="AU68" i="1"/>
  <c r="AT68" i="1"/>
  <c r="AX68" i="1" s="1"/>
  <c r="BW66" i="1"/>
  <c r="BV66" i="1"/>
  <c r="BR66" i="1"/>
  <c r="BQ66" i="1"/>
  <c r="BM66" i="1"/>
  <c r="BL66" i="1"/>
  <c r="AX66" i="1"/>
  <c r="AW66" i="1"/>
  <c r="BW65" i="1"/>
  <c r="BV65" i="1"/>
  <c r="BR65" i="1"/>
  <c r="BQ65" i="1"/>
  <c r="BM65" i="1"/>
  <c r="BL65" i="1"/>
  <c r="AX65" i="1"/>
  <c r="AW65" i="1"/>
  <c r="BW64" i="1"/>
  <c r="BV64" i="1"/>
  <c r="BR64" i="1"/>
  <c r="BQ64" i="1"/>
  <c r="BM64" i="1"/>
  <c r="BL64" i="1"/>
  <c r="AX64" i="1"/>
  <c r="AW64" i="1"/>
  <c r="BW63" i="1"/>
  <c r="BV63" i="1"/>
  <c r="BR63" i="1"/>
  <c r="BQ63" i="1"/>
  <c r="BM63" i="1"/>
  <c r="BL63" i="1"/>
  <c r="AX63" i="1"/>
  <c r="AW63" i="1"/>
  <c r="BW62" i="1"/>
  <c r="BV62" i="1"/>
  <c r="BR62" i="1"/>
  <c r="BQ62" i="1"/>
  <c r="BM62" i="1"/>
  <c r="BL62" i="1"/>
  <c r="AX62" i="1"/>
  <c r="AW62" i="1"/>
  <c r="BW61" i="1"/>
  <c r="BV61" i="1"/>
  <c r="BR61" i="1"/>
  <c r="BQ61" i="1"/>
  <c r="BM61" i="1"/>
  <c r="BL61" i="1"/>
  <c r="AX61" i="1"/>
  <c r="AW61" i="1"/>
  <c r="BW58" i="1"/>
  <c r="BV58" i="1"/>
  <c r="BR58" i="1"/>
  <c r="BQ58" i="1"/>
  <c r="BM58" i="1"/>
  <c r="BL58" i="1"/>
  <c r="AX58" i="1"/>
  <c r="AW58" i="1"/>
  <c r="BW57" i="1"/>
  <c r="BV57" i="1"/>
  <c r="BR57" i="1"/>
  <c r="BQ57" i="1"/>
  <c r="BM57" i="1"/>
  <c r="BL57" i="1"/>
  <c r="AX57" i="1"/>
  <c r="AW57" i="1"/>
  <c r="AX56" i="1"/>
  <c r="AW56" i="1"/>
  <c r="AX55" i="1"/>
  <c r="AW55" i="1"/>
  <c r="AX54" i="1"/>
  <c r="AW54" i="1"/>
  <c r="AX53" i="1"/>
  <c r="AW53" i="1"/>
  <c r="BU31" i="1"/>
  <c r="BS31" i="1"/>
  <c r="BW31" i="1" s="1"/>
  <c r="BP31" i="1"/>
  <c r="BO31" i="1"/>
  <c r="BN31" i="1"/>
  <c r="BR31" i="1" s="1"/>
  <c r="BK31" i="1"/>
  <c r="BJ31" i="1"/>
  <c r="BI31" i="1"/>
  <c r="BF31" i="1"/>
  <c r="BE31" i="1"/>
  <c r="BD31" i="1"/>
  <c r="BH31" i="1" s="1"/>
  <c r="BA31" i="1"/>
  <c r="AZ31" i="1"/>
  <c r="AY31" i="1"/>
  <c r="BC31" i="1" s="1"/>
  <c r="AV31" i="1"/>
  <c r="AU31" i="1"/>
  <c r="AT31" i="1"/>
  <c r="BU30" i="1"/>
  <c r="BS30" i="1"/>
  <c r="BW30" i="1" s="1"/>
  <c r="BP30" i="1"/>
  <c r="BO30" i="1"/>
  <c r="BR30" i="1" s="1"/>
  <c r="BN30" i="1"/>
  <c r="BK30" i="1"/>
  <c r="BJ30" i="1"/>
  <c r="BI30" i="1"/>
  <c r="BF30" i="1"/>
  <c r="BE30" i="1"/>
  <c r="BD30" i="1"/>
  <c r="BA30" i="1"/>
  <c r="AZ30" i="1"/>
  <c r="AY30" i="1"/>
  <c r="AV30" i="1"/>
  <c r="AU30" i="1"/>
  <c r="AT30" i="1"/>
  <c r="AV28" i="1"/>
  <c r="AV29" i="1" s="1"/>
  <c r="AU28" i="1"/>
  <c r="AU29" i="1" s="1"/>
  <c r="AT28" i="1"/>
  <c r="AT29" i="1" s="1"/>
  <c r="BU26" i="1"/>
  <c r="BU28" i="1" s="1"/>
  <c r="BU29" i="1" s="1"/>
  <c r="BT26" i="1"/>
  <c r="BS26" i="1"/>
  <c r="BP26" i="1"/>
  <c r="BP28" i="1" s="1"/>
  <c r="BP29" i="1" s="1"/>
  <c r="BO26" i="1"/>
  <c r="BN26" i="1"/>
  <c r="BN28" i="1" s="1"/>
  <c r="BK26" i="1"/>
  <c r="BK28" i="1" s="1"/>
  <c r="BK29" i="1" s="1"/>
  <c r="BJ26" i="1"/>
  <c r="BJ28" i="1" s="1"/>
  <c r="BJ29" i="1" s="1"/>
  <c r="BI26" i="1"/>
  <c r="BI28" i="1" s="1"/>
  <c r="BF26" i="1"/>
  <c r="BF28" i="1" s="1"/>
  <c r="BF29" i="1" s="1"/>
  <c r="BE26" i="1"/>
  <c r="BE28" i="1" s="1"/>
  <c r="BE29" i="1" s="1"/>
  <c r="BD26" i="1"/>
  <c r="BA26" i="1"/>
  <c r="BA28" i="1" s="1"/>
  <c r="BA29" i="1" s="1"/>
  <c r="AZ26" i="1"/>
  <c r="AY26" i="1"/>
  <c r="AY28" i="1" s="1"/>
  <c r="AY29" i="1" s="1"/>
  <c r="AV26" i="1"/>
  <c r="AU26" i="1"/>
  <c r="AT26" i="1"/>
  <c r="BV24" i="1"/>
  <c r="BR24" i="1"/>
  <c r="BQ24" i="1"/>
  <c r="BM24" i="1"/>
  <c r="BL24" i="1"/>
  <c r="BH24" i="1"/>
  <c r="BG24" i="1"/>
  <c r="BC24" i="1"/>
  <c r="BB24" i="1"/>
  <c r="AX24" i="1"/>
  <c r="AW24" i="1"/>
  <c r="BW23" i="1"/>
  <c r="BR23" i="1"/>
  <c r="BM23" i="1"/>
  <c r="BH23" i="1"/>
  <c r="BC23" i="1"/>
  <c r="AX23" i="1"/>
  <c r="BW22" i="1"/>
  <c r="BV22" i="1"/>
  <c r="BR22" i="1"/>
  <c r="BQ22" i="1"/>
  <c r="BM22" i="1"/>
  <c r="BL22" i="1"/>
  <c r="BH22" i="1"/>
  <c r="BG22" i="1"/>
  <c r="BC22" i="1"/>
  <c r="BB22" i="1"/>
  <c r="AX22" i="1"/>
  <c r="AW22" i="1"/>
  <c r="BW21" i="1"/>
  <c r="BV21" i="1"/>
  <c r="BR21" i="1"/>
  <c r="BQ21" i="1"/>
  <c r="BM21" i="1"/>
  <c r="BL21" i="1"/>
  <c r="BH21" i="1"/>
  <c r="BG21" i="1"/>
  <c r="BC21" i="1"/>
  <c r="BB21" i="1"/>
  <c r="AX21" i="1"/>
  <c r="AW21" i="1"/>
  <c r="BW20" i="1"/>
  <c r="BV20" i="1"/>
  <c r="BR20" i="1"/>
  <c r="BQ20" i="1"/>
  <c r="BM20" i="1"/>
  <c r="BL20" i="1"/>
  <c r="BH20" i="1"/>
  <c r="BG20" i="1"/>
  <c r="BC20" i="1"/>
  <c r="BB20" i="1"/>
  <c r="AX20" i="1"/>
  <c r="AW20" i="1"/>
  <c r="BW19" i="1"/>
  <c r="BV19" i="1"/>
  <c r="BR19" i="1"/>
  <c r="BQ19" i="1"/>
  <c r="BM19" i="1"/>
  <c r="BL19" i="1"/>
  <c r="BH19" i="1"/>
  <c r="BG19" i="1"/>
  <c r="BC19" i="1"/>
  <c r="BB19" i="1"/>
  <c r="AX19" i="1"/>
  <c r="AW19" i="1"/>
  <c r="BW18" i="1"/>
  <c r="BV18" i="1"/>
  <c r="BR18" i="1"/>
  <c r="BQ18" i="1"/>
  <c r="BM18" i="1"/>
  <c r="BL18" i="1"/>
  <c r="BH18" i="1"/>
  <c r="BG18" i="1"/>
  <c r="BC18" i="1"/>
  <c r="BB18" i="1"/>
  <c r="AX18" i="1"/>
  <c r="AW18" i="1"/>
  <c r="BW17" i="1"/>
  <c r="BW15" i="1"/>
  <c r="BV15" i="1"/>
  <c r="BR15" i="1"/>
  <c r="BQ15" i="1"/>
  <c r="BM15" i="1"/>
  <c r="BL15" i="1"/>
  <c r="BH15" i="1"/>
  <c r="BG15" i="1"/>
  <c r="BC15" i="1"/>
  <c r="BB15" i="1"/>
  <c r="AX15" i="1"/>
  <c r="AW15" i="1"/>
  <c r="BW14" i="1"/>
  <c r="BV14" i="1"/>
  <c r="BR14" i="1"/>
  <c r="BQ14" i="1"/>
  <c r="BM14" i="1"/>
  <c r="BL14" i="1"/>
  <c r="BH14" i="1"/>
  <c r="BG14" i="1"/>
  <c r="BC14" i="1"/>
  <c r="BB14" i="1"/>
  <c r="AX14" i="1"/>
  <c r="AW14" i="1"/>
  <c r="BW13" i="1"/>
  <c r="BV13" i="1"/>
  <c r="BR13" i="1"/>
  <c r="BQ13" i="1"/>
  <c r="BM13" i="1"/>
  <c r="BL13" i="1"/>
  <c r="BH13" i="1"/>
  <c r="BG13" i="1"/>
  <c r="BC13" i="1"/>
  <c r="BB13" i="1"/>
  <c r="AX13" i="1"/>
  <c r="AW13" i="1"/>
  <c r="BW12" i="1"/>
  <c r="BV12" i="1"/>
  <c r="BR12" i="1"/>
  <c r="BQ12" i="1"/>
  <c r="BM12" i="1"/>
  <c r="BL12" i="1"/>
  <c r="BH12" i="1"/>
  <c r="BG12" i="1"/>
  <c r="BC12" i="1"/>
  <c r="BB12" i="1"/>
  <c r="AX12" i="1"/>
  <c r="AW12" i="1"/>
  <c r="BW11" i="1"/>
  <c r="BV11" i="1"/>
  <c r="BR11" i="1"/>
  <c r="BQ11" i="1"/>
  <c r="BM11" i="1"/>
  <c r="BL11" i="1"/>
  <c r="BH11" i="1"/>
  <c r="BG11" i="1"/>
  <c r="BC11" i="1"/>
  <c r="BB11" i="1"/>
  <c r="AX11" i="1"/>
  <c r="AW11" i="1"/>
  <c r="BW10" i="1"/>
  <c r="BV10" i="1"/>
  <c r="BR10" i="1"/>
  <c r="BQ10" i="1"/>
  <c r="BM10" i="1"/>
  <c r="BL10" i="1"/>
  <c r="BH10" i="1"/>
  <c r="BG10" i="1"/>
  <c r="BC10" i="1"/>
  <c r="BB10" i="1"/>
  <c r="AX10" i="1"/>
  <c r="AW10" i="1"/>
  <c r="AI56" i="1"/>
  <c r="AH56" i="1"/>
  <c r="AK56" i="1"/>
  <c r="AD56" i="1"/>
  <c r="AC56" i="1"/>
  <c r="AB56" i="1"/>
  <c r="Z56" i="1"/>
  <c r="V56" i="1"/>
  <c r="Q56" i="1"/>
  <c r="L56" i="1"/>
  <c r="G56" i="1"/>
  <c r="AP54" i="1"/>
  <c r="AK54" i="1"/>
  <c r="AO54" i="1" s="1"/>
  <c r="AJ54" i="1"/>
  <c r="AF54" i="1"/>
  <c r="AE54" i="1"/>
  <c r="AA54" i="1"/>
  <c r="Z54" i="1"/>
  <c r="V54" i="1"/>
  <c r="U54" i="1"/>
  <c r="Q54" i="1"/>
  <c r="P54" i="1"/>
  <c r="L54" i="1"/>
  <c r="K54" i="1"/>
  <c r="G54" i="1"/>
  <c r="F54" i="1"/>
  <c r="AJ53" i="1"/>
  <c r="AE53" i="1"/>
  <c r="Z53" i="1"/>
  <c r="AP52" i="1"/>
  <c r="AO52" i="1"/>
  <c r="AK52" i="1"/>
  <c r="AJ52" i="1"/>
  <c r="AF52" i="1"/>
  <c r="AE52" i="1"/>
  <c r="AA52" i="1"/>
  <c r="Z52" i="1"/>
  <c r="V52" i="1"/>
  <c r="U52" i="1"/>
  <c r="Q52" i="1"/>
  <c r="P52" i="1"/>
  <c r="L52" i="1"/>
  <c r="K52" i="1"/>
  <c r="G52" i="1"/>
  <c r="F52" i="1"/>
  <c r="AP51" i="1"/>
  <c r="AO51" i="1"/>
  <c r="AK51" i="1"/>
  <c r="AJ51" i="1"/>
  <c r="AF51" i="1"/>
  <c r="AE51" i="1"/>
  <c r="AA51" i="1"/>
  <c r="Z51" i="1"/>
  <c r="V51" i="1"/>
  <c r="U51" i="1"/>
  <c r="Q51" i="1"/>
  <c r="P51" i="1"/>
  <c r="L51" i="1"/>
  <c r="K51" i="1"/>
  <c r="G51" i="1"/>
  <c r="F51" i="1"/>
  <c r="AP50" i="1"/>
  <c r="AO50" i="1"/>
  <c r="AK50" i="1"/>
  <c r="AJ50" i="1"/>
  <c r="AF50" i="1"/>
  <c r="AE50" i="1"/>
  <c r="AA50" i="1"/>
  <c r="Z50" i="1"/>
  <c r="V50" i="1"/>
  <c r="U50" i="1"/>
  <c r="Q50" i="1"/>
  <c r="P50" i="1"/>
  <c r="L50" i="1"/>
  <c r="K50" i="1"/>
  <c r="G50" i="1"/>
  <c r="F50" i="1"/>
  <c r="AP49" i="1"/>
  <c r="AO49" i="1"/>
  <c r="AK49" i="1"/>
  <c r="AJ49" i="1"/>
  <c r="AF49" i="1"/>
  <c r="AE49" i="1"/>
  <c r="AA49" i="1"/>
  <c r="Z49" i="1"/>
  <c r="V49" i="1"/>
  <c r="U49" i="1"/>
  <c r="Q49" i="1"/>
  <c r="P49" i="1"/>
  <c r="L49" i="1"/>
  <c r="K49" i="1"/>
  <c r="G49" i="1"/>
  <c r="F49" i="1"/>
  <c r="AP48" i="1"/>
  <c r="AO48" i="1"/>
  <c r="AK48" i="1"/>
  <c r="AJ48" i="1"/>
  <c r="AF48" i="1"/>
  <c r="AE48" i="1"/>
  <c r="AA48" i="1"/>
  <c r="Z48" i="1"/>
  <c r="V48" i="1"/>
  <c r="U48" i="1"/>
  <c r="Q48" i="1"/>
  <c r="P48" i="1"/>
  <c r="L48" i="1"/>
  <c r="K48" i="1"/>
  <c r="G48" i="1"/>
  <c r="F48" i="1"/>
  <c r="AP47" i="1"/>
  <c r="AO47" i="1"/>
  <c r="AK47" i="1"/>
  <c r="AJ47" i="1"/>
  <c r="AF47" i="1"/>
  <c r="AE47" i="1"/>
  <c r="AA47" i="1"/>
  <c r="Z47" i="1"/>
  <c r="V47" i="1"/>
  <c r="U47" i="1"/>
  <c r="Q47" i="1"/>
  <c r="P47" i="1"/>
  <c r="L47" i="1"/>
  <c r="K47" i="1"/>
  <c r="G47" i="1"/>
  <c r="F47" i="1"/>
  <c r="AP46" i="1"/>
  <c r="AO46" i="1"/>
  <c r="AK46" i="1"/>
  <c r="AJ46" i="1"/>
  <c r="Q46" i="1"/>
  <c r="P46" i="1"/>
  <c r="L46" i="1"/>
  <c r="K46" i="1"/>
  <c r="G46" i="1"/>
  <c r="F46" i="1"/>
  <c r="AP45" i="1"/>
  <c r="AO45" i="1"/>
  <c r="AK45" i="1"/>
  <c r="AJ45" i="1"/>
  <c r="AF45" i="1"/>
  <c r="AE45" i="1"/>
  <c r="AA45" i="1"/>
  <c r="Z45" i="1"/>
  <c r="V45" i="1"/>
  <c r="U45" i="1"/>
  <c r="Q45" i="1"/>
  <c r="P45" i="1"/>
  <c r="L45" i="1"/>
  <c r="K45" i="1"/>
  <c r="G45" i="1"/>
  <c r="F45" i="1"/>
  <c r="AP44" i="1"/>
  <c r="AO44" i="1"/>
  <c r="AK44" i="1"/>
  <c r="AJ44" i="1"/>
  <c r="AF44" i="1"/>
  <c r="AE44" i="1"/>
  <c r="AA44" i="1"/>
  <c r="Z44" i="1"/>
  <c r="V44" i="1"/>
  <c r="U44" i="1"/>
  <c r="Q44" i="1"/>
  <c r="P44" i="1"/>
  <c r="L44" i="1"/>
  <c r="K44" i="1"/>
  <c r="G44" i="1"/>
  <c r="F44" i="1"/>
  <c r="AP43" i="1"/>
  <c r="AO43" i="1"/>
  <c r="AK43" i="1"/>
  <c r="AJ43" i="1"/>
  <c r="AF43" i="1"/>
  <c r="AE43" i="1"/>
  <c r="AA43" i="1"/>
  <c r="Z43" i="1"/>
  <c r="V43" i="1"/>
  <c r="U43" i="1"/>
  <c r="Q43" i="1"/>
  <c r="P43" i="1"/>
  <c r="L43" i="1"/>
  <c r="K43" i="1"/>
  <c r="G43" i="1"/>
  <c r="F43" i="1"/>
  <c r="AP42" i="1"/>
  <c r="AO42" i="1"/>
  <c r="AK42" i="1"/>
  <c r="AJ42" i="1"/>
  <c r="AF42" i="1"/>
  <c r="AE42" i="1"/>
  <c r="AA42" i="1"/>
  <c r="Z42" i="1"/>
  <c r="V42" i="1"/>
  <c r="U42" i="1"/>
  <c r="Q42" i="1"/>
  <c r="P42" i="1"/>
  <c r="L42" i="1"/>
  <c r="K42" i="1"/>
  <c r="G42" i="1"/>
  <c r="F42" i="1"/>
  <c r="AP41" i="1"/>
  <c r="AO41" i="1"/>
  <c r="AK41" i="1"/>
  <c r="AJ41" i="1"/>
  <c r="AF41" i="1"/>
  <c r="AE41" i="1"/>
  <c r="AA41" i="1"/>
  <c r="Z41" i="1"/>
  <c r="V41" i="1"/>
  <c r="U41" i="1"/>
  <c r="Q41" i="1"/>
  <c r="P41" i="1"/>
  <c r="L41" i="1"/>
  <c r="K41" i="1"/>
  <c r="G41" i="1"/>
  <c r="F41" i="1"/>
  <c r="AP40" i="1"/>
  <c r="AO40" i="1"/>
  <c r="AK40" i="1"/>
  <c r="AJ40" i="1"/>
  <c r="AF40" i="1"/>
  <c r="AE40" i="1"/>
  <c r="AA40" i="1"/>
  <c r="Z40" i="1"/>
  <c r="V40" i="1"/>
  <c r="U40" i="1"/>
  <c r="Q40" i="1"/>
  <c r="P40" i="1"/>
  <c r="L40" i="1"/>
  <c r="K40" i="1"/>
  <c r="G40" i="1"/>
  <c r="F40" i="1"/>
  <c r="AP39" i="1"/>
  <c r="AO39" i="1"/>
  <c r="AK39" i="1"/>
  <c r="AJ39" i="1"/>
  <c r="AF39" i="1"/>
  <c r="AE39" i="1"/>
  <c r="AA39" i="1"/>
  <c r="Z39" i="1"/>
  <c r="V39" i="1"/>
  <c r="U39" i="1"/>
  <c r="Q39" i="1"/>
  <c r="P39" i="1"/>
  <c r="L39" i="1"/>
  <c r="K39" i="1"/>
  <c r="G39" i="1"/>
  <c r="F39" i="1"/>
  <c r="AP38" i="1"/>
  <c r="AO38" i="1"/>
  <c r="AK38" i="1"/>
  <c r="AJ38" i="1"/>
  <c r="AF38" i="1"/>
  <c r="AE38" i="1"/>
  <c r="AA38" i="1"/>
  <c r="Z38" i="1"/>
  <c r="V38" i="1"/>
  <c r="U38" i="1"/>
  <c r="Q38" i="1"/>
  <c r="P38" i="1"/>
  <c r="L38" i="1"/>
  <c r="K38" i="1"/>
  <c r="G38" i="1"/>
  <c r="F38" i="1"/>
  <c r="AP37" i="1"/>
  <c r="AO37" i="1"/>
  <c r="AK37" i="1"/>
  <c r="AJ37" i="1"/>
  <c r="AF37" i="1"/>
  <c r="AE37" i="1"/>
  <c r="AA37" i="1"/>
  <c r="Z37" i="1"/>
  <c r="V37" i="1"/>
  <c r="U37" i="1"/>
  <c r="Q37" i="1"/>
  <c r="P37" i="1"/>
  <c r="L37" i="1"/>
  <c r="K37" i="1"/>
  <c r="G37" i="1"/>
  <c r="F37" i="1"/>
  <c r="AP36" i="1"/>
  <c r="AO36" i="1"/>
  <c r="AK36" i="1"/>
  <c r="AJ36" i="1"/>
  <c r="AF36" i="1"/>
  <c r="AE36" i="1"/>
  <c r="AA36" i="1"/>
  <c r="Z36" i="1"/>
  <c r="V36" i="1"/>
  <c r="U36" i="1"/>
  <c r="Q36" i="1"/>
  <c r="P36" i="1"/>
  <c r="L36" i="1"/>
  <c r="K36" i="1"/>
  <c r="G36" i="1"/>
  <c r="F36" i="1"/>
  <c r="AP35" i="1"/>
  <c r="AO35" i="1"/>
  <c r="AK35" i="1"/>
  <c r="AJ35" i="1"/>
  <c r="AF35" i="1"/>
  <c r="AE35" i="1"/>
  <c r="AA35" i="1"/>
  <c r="Z35" i="1"/>
  <c r="V35" i="1"/>
  <c r="U35" i="1"/>
  <c r="Q35" i="1"/>
  <c r="P35" i="1"/>
  <c r="L35" i="1"/>
  <c r="K35" i="1"/>
  <c r="G35" i="1"/>
  <c r="F35" i="1"/>
  <c r="AM26" i="1"/>
  <c r="AL26" i="1"/>
  <c r="AN26" i="1" s="1"/>
  <c r="AI26" i="1"/>
  <c r="AH26" i="1"/>
  <c r="AG26" i="1"/>
  <c r="AK26" i="1" s="1"/>
  <c r="AO26" i="1" s="1"/>
  <c r="AD26" i="1"/>
  <c r="AC26" i="1"/>
  <c r="AB26" i="1"/>
  <c r="AE26" i="1" s="1"/>
  <c r="Y26" i="1"/>
  <c r="X26" i="1"/>
  <c r="AA26" i="1" s="1"/>
  <c r="W26" i="1"/>
  <c r="T26" i="1"/>
  <c r="S26" i="1"/>
  <c r="R26" i="1"/>
  <c r="O26" i="1"/>
  <c r="N26" i="1"/>
  <c r="M26" i="1"/>
  <c r="P26" i="1" s="1"/>
  <c r="J26" i="1"/>
  <c r="I26" i="1"/>
  <c r="H26" i="1"/>
  <c r="L26" i="1" s="1"/>
  <c r="E26" i="1"/>
  <c r="D26" i="1"/>
  <c r="C26" i="1"/>
  <c r="AN24" i="1"/>
  <c r="AK24" i="1"/>
  <c r="AO24" i="1" s="1"/>
  <c r="AJ24" i="1"/>
  <c r="AF24" i="1"/>
  <c r="AE24" i="1"/>
  <c r="AA24" i="1"/>
  <c r="Z24" i="1"/>
  <c r="V24" i="1"/>
  <c r="U24" i="1"/>
  <c r="Q24" i="1"/>
  <c r="P24" i="1"/>
  <c r="L24" i="1"/>
  <c r="K24" i="1"/>
  <c r="G24" i="1"/>
  <c r="F24" i="1"/>
  <c r="AN23" i="1"/>
  <c r="AJ23" i="1"/>
  <c r="AE23" i="1"/>
  <c r="Z23" i="1"/>
  <c r="U23" i="1"/>
  <c r="AN22" i="1"/>
  <c r="AK22" i="1"/>
  <c r="AO22" i="1" s="1"/>
  <c r="AJ22" i="1"/>
  <c r="AF22" i="1"/>
  <c r="AE22" i="1"/>
  <c r="AA22" i="1"/>
  <c r="Z22" i="1"/>
  <c r="V22" i="1"/>
  <c r="U22" i="1"/>
  <c r="Q22" i="1"/>
  <c r="P22" i="1"/>
  <c r="L22" i="1"/>
  <c r="K22" i="1"/>
  <c r="G22" i="1"/>
  <c r="F22" i="1"/>
  <c r="AN21" i="1"/>
  <c r="AK21" i="1"/>
  <c r="AO21" i="1" s="1"/>
  <c r="AJ21" i="1"/>
  <c r="AF21" i="1"/>
  <c r="AE21" i="1"/>
  <c r="AA21" i="1"/>
  <c r="Z21" i="1"/>
  <c r="V21" i="1"/>
  <c r="U21" i="1"/>
  <c r="Q21" i="1"/>
  <c r="P21" i="1"/>
  <c r="L21" i="1"/>
  <c r="K21" i="1"/>
  <c r="G21" i="1"/>
  <c r="F21" i="1"/>
  <c r="AN20" i="1"/>
  <c r="AK20" i="1"/>
  <c r="AO20" i="1" s="1"/>
  <c r="AJ20" i="1"/>
  <c r="AF20" i="1"/>
  <c r="AE20" i="1"/>
  <c r="AA20" i="1"/>
  <c r="Z20" i="1"/>
  <c r="V20" i="1"/>
  <c r="U20" i="1"/>
  <c r="Q20" i="1"/>
  <c r="P20" i="1"/>
  <c r="L20" i="1"/>
  <c r="K20" i="1"/>
  <c r="G20" i="1"/>
  <c r="F20" i="1"/>
  <c r="AN19" i="1"/>
  <c r="AK19" i="1"/>
  <c r="AO19" i="1" s="1"/>
  <c r="AJ19" i="1"/>
  <c r="AF19" i="1"/>
  <c r="AE19" i="1"/>
  <c r="AA19" i="1"/>
  <c r="Z19" i="1"/>
  <c r="V19" i="1"/>
  <c r="U19" i="1"/>
  <c r="Q19" i="1"/>
  <c r="P19" i="1"/>
  <c r="L19" i="1"/>
  <c r="K19" i="1"/>
  <c r="G19" i="1"/>
  <c r="F19" i="1"/>
  <c r="AN18" i="1"/>
  <c r="AK18" i="1"/>
  <c r="AO18" i="1" s="1"/>
  <c r="AJ18" i="1"/>
  <c r="AF18" i="1"/>
  <c r="AE18" i="1"/>
  <c r="AA18" i="1"/>
  <c r="Z18" i="1"/>
  <c r="V18" i="1"/>
  <c r="U18" i="1"/>
  <c r="Q18" i="1"/>
  <c r="P18" i="1"/>
  <c r="L18" i="1"/>
  <c r="K18" i="1"/>
  <c r="G18" i="1"/>
  <c r="F18" i="1"/>
  <c r="AN17" i="1"/>
  <c r="AK17" i="1"/>
  <c r="AO17" i="1" s="1"/>
  <c r="AJ17" i="1"/>
  <c r="AF17" i="1"/>
  <c r="AE17" i="1"/>
  <c r="AA17" i="1"/>
  <c r="Z17" i="1"/>
  <c r="V17" i="1"/>
  <c r="U17" i="1"/>
  <c r="Q17" i="1"/>
  <c r="P17" i="1"/>
  <c r="L17" i="1"/>
  <c r="K17" i="1"/>
  <c r="G17" i="1"/>
  <c r="F17" i="1"/>
  <c r="AN16" i="1"/>
  <c r="AK16" i="1"/>
  <c r="AO16" i="1" s="1"/>
  <c r="AJ16" i="1"/>
  <c r="AF16" i="1"/>
  <c r="AE16" i="1"/>
  <c r="AA16" i="1"/>
  <c r="Z16" i="1"/>
  <c r="V16" i="1"/>
  <c r="U16" i="1"/>
  <c r="Q16" i="1"/>
  <c r="P16" i="1"/>
  <c r="L16" i="1"/>
  <c r="K16" i="1"/>
  <c r="G16" i="1"/>
  <c r="F16" i="1"/>
  <c r="AN15" i="1"/>
  <c r="AK15" i="1"/>
  <c r="AO15" i="1" s="1"/>
  <c r="AJ15" i="1"/>
  <c r="AF15" i="1"/>
  <c r="AE15" i="1"/>
  <c r="AA15" i="1"/>
  <c r="Z15" i="1"/>
  <c r="V15" i="1"/>
  <c r="U15" i="1"/>
  <c r="Q15" i="1"/>
  <c r="P15" i="1"/>
  <c r="L15" i="1"/>
  <c r="K15" i="1"/>
  <c r="G15" i="1"/>
  <c r="F15" i="1"/>
  <c r="AN14" i="1"/>
  <c r="AK14" i="1"/>
  <c r="AO14" i="1" s="1"/>
  <c r="AJ14" i="1"/>
  <c r="AF14" i="1"/>
  <c r="AE14" i="1"/>
  <c r="AA14" i="1"/>
  <c r="Z14" i="1"/>
  <c r="V14" i="1"/>
  <c r="U14" i="1"/>
  <c r="Q14" i="1"/>
  <c r="P14" i="1"/>
  <c r="L14" i="1"/>
  <c r="K14" i="1"/>
  <c r="G14" i="1"/>
  <c r="F14" i="1"/>
  <c r="AN13" i="1"/>
  <c r="AK13" i="1"/>
  <c r="AO13" i="1" s="1"/>
  <c r="AJ13" i="1"/>
  <c r="AF13" i="1"/>
  <c r="AE13" i="1"/>
  <c r="AA13" i="1"/>
  <c r="Z13" i="1"/>
  <c r="V13" i="1"/>
  <c r="U13" i="1"/>
  <c r="Q13" i="1"/>
  <c r="P13" i="1"/>
  <c r="L13" i="1"/>
  <c r="K13" i="1"/>
  <c r="G13" i="1"/>
  <c r="F13" i="1"/>
  <c r="AN12" i="1"/>
  <c r="AK12" i="1"/>
  <c r="AO12" i="1" s="1"/>
  <c r="AJ12" i="1"/>
  <c r="AF12" i="1"/>
  <c r="AE12" i="1"/>
  <c r="AA12" i="1"/>
  <c r="Z12" i="1"/>
  <c r="V12" i="1"/>
  <c r="U12" i="1"/>
  <c r="Q12" i="1"/>
  <c r="P12" i="1"/>
  <c r="L12" i="1"/>
  <c r="K12" i="1"/>
  <c r="G12" i="1"/>
  <c r="F12" i="1"/>
  <c r="AN11" i="1"/>
  <c r="AK11" i="1"/>
  <c r="AO11" i="1" s="1"/>
  <c r="AJ11" i="1"/>
  <c r="AF11" i="1"/>
  <c r="AE11" i="1"/>
  <c r="AA11" i="1"/>
  <c r="Z11" i="1"/>
  <c r="V11" i="1"/>
  <c r="U11" i="1"/>
  <c r="Q11" i="1"/>
  <c r="P11" i="1"/>
  <c r="L11" i="1"/>
  <c r="K11" i="1"/>
  <c r="G11" i="1"/>
  <c r="F11" i="1"/>
  <c r="AN10" i="1"/>
  <c r="AK10" i="1"/>
  <c r="AO10" i="1" s="1"/>
  <c r="AJ10" i="1"/>
  <c r="AF10" i="1"/>
  <c r="AE10" i="1"/>
  <c r="AA10" i="1"/>
  <c r="Z10" i="1"/>
  <c r="V10" i="1"/>
  <c r="U10" i="1"/>
  <c r="Q10" i="1"/>
  <c r="P10" i="1"/>
  <c r="L10" i="1"/>
  <c r="K10" i="1"/>
  <c r="G10" i="1"/>
  <c r="F10" i="1"/>
  <c r="BB30" i="1" l="1"/>
  <c r="Q26" i="1"/>
  <c r="V26" i="1"/>
  <c r="AA56" i="1"/>
  <c r="BH26" i="1"/>
  <c r="AX74" i="1"/>
  <c r="AF56" i="1"/>
  <c r="BL30" i="1"/>
  <c r="F26" i="1"/>
  <c r="Z26" i="1"/>
  <c r="AE56" i="1"/>
  <c r="AX26" i="1"/>
  <c r="BQ30" i="1"/>
  <c r="BC26" i="1"/>
  <c r="K26" i="1"/>
  <c r="U56" i="1"/>
  <c r="AF26" i="1"/>
  <c r="BW73" i="1"/>
  <c r="BM68" i="1"/>
  <c r="AW74" i="1"/>
  <c r="BR74" i="1"/>
  <c r="BR73" i="1"/>
  <c r="AW68" i="1"/>
  <c r="BL68" i="1"/>
  <c r="BR68" i="1"/>
  <c r="AX73" i="1"/>
  <c r="BM30" i="1"/>
  <c r="BG26" i="1"/>
  <c r="BV31" i="1"/>
  <c r="BD28" i="1"/>
  <c r="BG28" i="1" s="1"/>
  <c r="AW26" i="1"/>
  <c r="AZ28" i="1"/>
  <c r="AZ29" i="1" s="1"/>
  <c r="BB29" i="1" s="1"/>
  <c r="BB31" i="1"/>
  <c r="BR26" i="1"/>
  <c r="BO28" i="1"/>
  <c r="BO29" i="1" s="1"/>
  <c r="AX30" i="1"/>
  <c r="BC30" i="1"/>
  <c r="BV30" i="1"/>
  <c r="BV26" i="1"/>
  <c r="AX31" i="1"/>
  <c r="BB26" i="1"/>
  <c r="BH30" i="1"/>
  <c r="BM31" i="1"/>
  <c r="AX71" i="1"/>
  <c r="AW71" i="1"/>
  <c r="AX29" i="1"/>
  <c r="AW29" i="1"/>
  <c r="BI29" i="1"/>
  <c r="BM28" i="1"/>
  <c r="BL28" i="1"/>
  <c r="BL70" i="1"/>
  <c r="BR71" i="1"/>
  <c r="BQ71" i="1"/>
  <c r="BN29" i="1"/>
  <c r="BM70" i="1"/>
  <c r="BW71" i="1"/>
  <c r="BV71" i="1"/>
  <c r="BW26" i="1"/>
  <c r="AW30" i="1"/>
  <c r="BL31" i="1"/>
  <c r="BV68" i="1"/>
  <c r="BQ73" i="1"/>
  <c r="BW68" i="1"/>
  <c r="AW28" i="1"/>
  <c r="BS28" i="1"/>
  <c r="BQ70" i="1"/>
  <c r="BL74" i="1"/>
  <c r="BL26" i="1"/>
  <c r="AX28" i="1"/>
  <c r="BR70" i="1"/>
  <c r="AW73" i="1"/>
  <c r="BM26" i="1"/>
  <c r="BG30" i="1"/>
  <c r="BQ31" i="1"/>
  <c r="AW70" i="1"/>
  <c r="BV73" i="1"/>
  <c r="AX70" i="1"/>
  <c r="AW31" i="1"/>
  <c r="BV70" i="1"/>
  <c r="BQ74" i="1"/>
  <c r="BQ26" i="1"/>
  <c r="BW70" i="1"/>
  <c r="BG31" i="1"/>
  <c r="BQ68" i="1"/>
  <c r="BL73" i="1"/>
  <c r="BV74" i="1"/>
  <c r="U26" i="1"/>
  <c r="P56" i="1"/>
  <c r="G26" i="1"/>
  <c r="AJ26" i="1"/>
  <c r="AJ56" i="1"/>
  <c r="BC29" i="1" l="1"/>
  <c r="BC28" i="1"/>
  <c r="BQ28" i="1"/>
  <c r="BR28" i="1"/>
  <c r="BH28" i="1"/>
  <c r="BD29" i="1"/>
  <c r="BB28" i="1"/>
  <c r="BM29" i="1"/>
  <c r="BL29" i="1"/>
  <c r="BM71" i="1"/>
  <c r="BL71" i="1"/>
  <c r="BR29" i="1"/>
  <c r="BQ29" i="1"/>
  <c r="BS29" i="1"/>
  <c r="BW28" i="1"/>
  <c r="BV28" i="1"/>
  <c r="BH29" i="1" l="1"/>
  <c r="BG29" i="1"/>
  <c r="BW29" i="1"/>
  <c r="BV29" i="1"/>
</calcChain>
</file>

<file path=xl/sharedStrings.xml><?xml version="1.0" encoding="utf-8"?>
<sst xmlns="http://schemas.openxmlformats.org/spreadsheetml/2006/main" count="1078" uniqueCount="165">
  <si>
    <r>
      <rPr>
        <b/>
        <i/>
        <sz val="11"/>
        <color theme="1"/>
        <rFont val="Calibri"/>
        <family val="2"/>
        <scheme val="minor"/>
      </rPr>
      <t>B. propionicifaciens</t>
    </r>
    <r>
      <rPr>
        <b/>
        <sz val="11"/>
        <color theme="1"/>
        <rFont val="Calibri"/>
        <family val="2"/>
        <scheme val="minor"/>
      </rPr>
      <t xml:space="preserve"> 10. -12. 03</t>
    </r>
  </si>
  <si>
    <t>DMMG-Y</t>
  </si>
  <si>
    <t>DMMG-Y + 50 mM MOPS</t>
  </si>
  <si>
    <t xml:space="preserve">DMMG-Y + 50 mM MOPS +0,2 g/l NaHCO3 + 5%CO2 </t>
  </si>
  <si>
    <r>
      <t>0 mM NaHCO</t>
    </r>
    <r>
      <rPr>
        <vertAlign val="subscript"/>
        <sz val="11"/>
        <color theme="1"/>
        <rFont val="Calibri"/>
        <family val="2"/>
        <scheme val="minor"/>
      </rPr>
      <t>3</t>
    </r>
  </si>
  <si>
    <r>
      <t>5 mM NaHCO</t>
    </r>
    <r>
      <rPr>
        <vertAlign val="subscript"/>
        <sz val="11"/>
        <color theme="1"/>
        <rFont val="Calibri"/>
        <family val="2"/>
        <scheme val="minor"/>
      </rPr>
      <t>3</t>
    </r>
  </si>
  <si>
    <r>
      <t>10 mM NaHCO</t>
    </r>
    <r>
      <rPr>
        <vertAlign val="subscript"/>
        <sz val="11"/>
        <color theme="1"/>
        <rFont val="Calibri"/>
        <family val="2"/>
        <scheme val="minor"/>
      </rPr>
      <t>3</t>
    </r>
  </si>
  <si>
    <r>
      <t>20 mM NaHCO</t>
    </r>
    <r>
      <rPr>
        <vertAlign val="subscript"/>
        <sz val="11"/>
        <color theme="1"/>
        <rFont val="Calibri"/>
        <family val="2"/>
        <scheme val="minor"/>
      </rPr>
      <t>3</t>
    </r>
  </si>
  <si>
    <t>50 mM NaHCO3</t>
  </si>
  <si>
    <t>Mean</t>
  </si>
  <si>
    <t>SD</t>
  </si>
  <si>
    <t>growth rate</t>
  </si>
  <si>
    <r>
      <rPr>
        <b/>
        <i/>
        <sz val="11"/>
        <color theme="1"/>
        <rFont val="Calibri"/>
        <family val="2"/>
        <scheme val="minor"/>
      </rPr>
      <t>B. graminisolvens</t>
    </r>
    <r>
      <rPr>
        <b/>
        <sz val="11"/>
        <color theme="1"/>
        <rFont val="Calibri"/>
        <family val="2"/>
        <scheme val="minor"/>
      </rPr>
      <t xml:space="preserve"> 10. -12. 03</t>
    </r>
  </si>
  <si>
    <t>DMMG</t>
  </si>
  <si>
    <t>DMMG + 50 mM MOPS</t>
  </si>
  <si>
    <t>DMMG+ 50 mM MOPS +0,2 g/l NaHCO3 + 5%CO2</t>
  </si>
  <si>
    <t>Growth:</t>
  </si>
  <si>
    <t>B. propionicifaciens</t>
  </si>
  <si>
    <t>DMMG-Y (1)</t>
  </si>
  <si>
    <r>
      <t xml:space="preserve"> 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(4)</t>
    </r>
  </si>
  <si>
    <r>
      <t xml:space="preserve"> 5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(5)</t>
    </r>
  </si>
  <si>
    <r>
      <t>10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(6)</t>
    </r>
  </si>
  <si>
    <r>
      <t>20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(7)</t>
    </r>
  </si>
  <si>
    <r>
      <t>50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(8)</t>
    </r>
  </si>
  <si>
    <t>0 h</t>
  </si>
  <si>
    <t>Acetate</t>
  </si>
  <si>
    <t>Formate</t>
  </si>
  <si>
    <t>Lactat</t>
  </si>
  <si>
    <t>Propionate</t>
  </si>
  <si>
    <t>Succinate</t>
  </si>
  <si>
    <t>Glucose</t>
  </si>
  <si>
    <t>24 h</t>
  </si>
  <si>
    <t>Consumed Glucose</t>
  </si>
  <si>
    <t>Yield (mol/mol)</t>
  </si>
  <si>
    <t>Yield (g/g)</t>
  </si>
  <si>
    <t>Pro/Suc</t>
  </si>
  <si>
    <t>Propionate/Acetate</t>
  </si>
  <si>
    <t>48 h</t>
  </si>
  <si>
    <t>Pyruvat</t>
  </si>
  <si>
    <t>B. graminisolvens</t>
  </si>
  <si>
    <t>DMMG (1)</t>
  </si>
  <si>
    <r>
      <t>DMMG- 0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(4)</t>
    </r>
  </si>
  <si>
    <r>
      <t>DMMG- 5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(5)</t>
    </r>
  </si>
  <si>
    <r>
      <t>DMMG- 10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(6)</t>
    </r>
  </si>
  <si>
    <r>
      <t>DMMG- 20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(7)</t>
    </r>
  </si>
  <si>
    <r>
      <t>DMMG- 50 mM NaHCO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(8)</t>
    </r>
  </si>
  <si>
    <t>B</t>
  </si>
  <si>
    <t>A</t>
  </si>
  <si>
    <t>Lactate</t>
  </si>
  <si>
    <t>Pyruvate</t>
  </si>
  <si>
    <t>Products in cell suspension</t>
  </si>
  <si>
    <t>time (h)</t>
  </si>
  <si>
    <t>rate (mM/h)</t>
  </si>
  <si>
    <t>B. propionicifaciens, resting cells 8, glucose and products)</t>
  </si>
  <si>
    <t>Extinktion</t>
  </si>
  <si>
    <t>Glycogen quantification</t>
  </si>
  <si>
    <t>time [h]</t>
  </si>
  <si>
    <t>Protein quantification</t>
  </si>
  <si>
    <t>Concentration [mg/ml]</t>
  </si>
  <si>
    <t>Concentration (mg/l)</t>
  </si>
  <si>
    <t>difference [mg/ml]</t>
  </si>
  <si>
    <t>Sample</t>
  </si>
  <si>
    <r>
      <t>Influence of NaHCO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concentration on growth and product formation of </t>
    </r>
    <r>
      <rPr>
        <b/>
        <i/>
        <sz val="11"/>
        <color theme="1"/>
        <rFont val="Calibri"/>
        <family val="2"/>
        <scheme val="minor"/>
      </rPr>
      <t>B. graminisolvens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B. propionicifaciens</t>
    </r>
  </si>
  <si>
    <t>Products in culture</t>
  </si>
  <si>
    <t xml:space="preserve">Products in resting cells </t>
  </si>
  <si>
    <t>Rate [mM/h]</t>
  </si>
  <si>
    <t>3 h</t>
  </si>
  <si>
    <t>Products</t>
  </si>
  <si>
    <t>HPLC</t>
  </si>
  <si>
    <t>GC</t>
  </si>
  <si>
    <t>acetate</t>
  </si>
  <si>
    <t>propionate</t>
  </si>
  <si>
    <t>succinate</t>
  </si>
  <si>
    <t>glucose</t>
  </si>
  <si>
    <t>Glucose-addition</t>
  </si>
  <si>
    <t>glucose consumption</t>
  </si>
  <si>
    <t>pro+suc/ac</t>
  </si>
  <si>
    <t>pro/suc</t>
  </si>
  <si>
    <t>titre [g/l]</t>
  </si>
  <si>
    <t>Yield [mol/mol]</t>
  </si>
  <si>
    <t>Yield g/g</t>
  </si>
  <si>
    <t>productivity [g/l*h]</t>
  </si>
  <si>
    <r>
      <t>pH controlled Fed-batch of</t>
    </r>
    <r>
      <rPr>
        <i/>
        <sz val="11"/>
        <color theme="1"/>
        <rFont val="Calibri"/>
        <family val="2"/>
        <scheme val="minor"/>
      </rPr>
      <t xml:space="preserve"> B. propionicifaciens</t>
    </r>
  </si>
  <si>
    <r>
      <t>pH controlled Fed-batch of</t>
    </r>
    <r>
      <rPr>
        <i/>
        <sz val="11"/>
        <color theme="1"/>
        <rFont val="Calibri"/>
        <family val="2"/>
        <scheme val="minor"/>
      </rPr>
      <t xml:space="preserve"> B. graminisolvens</t>
    </r>
  </si>
  <si>
    <r>
      <t>OD</t>
    </r>
    <r>
      <rPr>
        <vertAlign val="subscript"/>
        <sz val="11"/>
        <color theme="1"/>
        <rFont val="Calibri"/>
        <family val="2"/>
        <scheme val="minor"/>
      </rPr>
      <t>600</t>
    </r>
  </si>
  <si>
    <t>Products [mM]</t>
  </si>
  <si>
    <t>Glucose (enzymatic test)</t>
  </si>
  <si>
    <t>titre (g/l)</t>
  </si>
  <si>
    <t>Yield[mol/mol]</t>
  </si>
  <si>
    <t>Yield [g/g]</t>
  </si>
  <si>
    <t xml:space="preserve">Pyruvate </t>
  </si>
  <si>
    <r>
      <t>OD</t>
    </r>
    <r>
      <rPr>
        <vertAlign val="subscript"/>
        <sz val="11"/>
        <rFont val="Calibri"/>
        <family val="2"/>
        <scheme val="minor"/>
      </rPr>
      <t>600</t>
    </r>
  </si>
  <si>
    <t>P. johnsonii</t>
  </si>
  <si>
    <t>DMMG-P</t>
  </si>
  <si>
    <t>Wert 1</t>
  </si>
  <si>
    <t>Wert 2</t>
  </si>
  <si>
    <t>Wert 3</t>
  </si>
  <si>
    <t>MW</t>
  </si>
  <si>
    <t>StAb</t>
  </si>
  <si>
    <t>Succinate (B)</t>
  </si>
  <si>
    <t>Glucose (B)</t>
  </si>
  <si>
    <t>propionate [g/l]</t>
  </si>
  <si>
    <t>B. cellulosilyticus</t>
  </si>
  <si>
    <t>B. intestinalis</t>
  </si>
  <si>
    <t>B. xylanisolvens</t>
  </si>
  <si>
    <t>StAw</t>
  </si>
  <si>
    <t>Propionate (g/l)</t>
  </si>
  <si>
    <t>P. chartae</t>
  </si>
  <si>
    <t>B. luti</t>
  </si>
  <si>
    <t>propionat (g/l)</t>
  </si>
  <si>
    <t>lactate</t>
  </si>
  <si>
    <t>P. vulgatus</t>
  </si>
  <si>
    <t>P. paurosaccharolyticus</t>
  </si>
  <si>
    <t>Table S2 and Figure S1A- raw data in seperate file (raw data Table S2)</t>
  </si>
  <si>
    <t>Max OD</t>
  </si>
  <si>
    <t>Max. µ</t>
  </si>
  <si>
    <t>P. paurosacchalyticus</t>
  </si>
  <si>
    <t>DMMG-YP</t>
  </si>
  <si>
    <t>0.5 g/l yeast extract</t>
  </si>
  <si>
    <t>0.5 g/l peptone</t>
  </si>
  <si>
    <t>0.5 g/l yeast extract peptone mix (1:1)</t>
  </si>
  <si>
    <t>Product formation of 2 Parabacteroides and 2 Phocaeicola strains</t>
  </si>
  <si>
    <r>
      <t xml:space="preserve">Product formation of 6 </t>
    </r>
    <r>
      <rPr>
        <i/>
        <sz val="11"/>
        <color theme="1"/>
        <rFont val="Calibri"/>
        <family val="2"/>
        <scheme val="minor"/>
      </rPr>
      <t>Bacteroides</t>
    </r>
    <r>
      <rPr>
        <sz val="11"/>
        <color theme="1"/>
        <rFont val="Calibri"/>
        <family val="2"/>
        <scheme val="minor"/>
      </rPr>
      <t xml:space="preserve"> strains</t>
    </r>
  </si>
  <si>
    <t>propionate (g/l)</t>
  </si>
  <si>
    <t>Titre (g/l)</t>
  </si>
  <si>
    <t>Acetate (B)</t>
  </si>
  <si>
    <t>Formate (A)</t>
  </si>
  <si>
    <t>Lactate (A)</t>
  </si>
  <si>
    <t>Propionate (A)</t>
  </si>
  <si>
    <t>Product formation</t>
  </si>
  <si>
    <t>DMMG: Defined minimal medium</t>
  </si>
  <si>
    <t>DMMG-Y: defined minimal medium with 0.5 g/l yeast extract</t>
  </si>
  <si>
    <t>Detector</t>
  </si>
  <si>
    <t>B. propionicifaciens (45 h)</t>
  </si>
  <si>
    <t>Extinction</t>
  </si>
  <si>
    <t>ratio pro+suc/ac</t>
  </si>
  <si>
    <t>pro/Suc</t>
  </si>
  <si>
    <t>Pro+Suc/Ac</t>
  </si>
  <si>
    <t>Pro/Ac</t>
  </si>
  <si>
    <r>
      <rPr>
        <b/>
        <i/>
        <sz val="11"/>
        <color theme="1"/>
        <rFont val="Calibri"/>
        <family val="2"/>
        <scheme val="minor"/>
      </rPr>
      <t>B. graminisolvens</t>
    </r>
    <r>
      <rPr>
        <b/>
        <sz val="11"/>
        <color theme="1"/>
        <rFont val="Calibri"/>
        <family val="2"/>
        <scheme val="minor"/>
      </rPr>
      <t xml:space="preserve"> resting cells</t>
    </r>
  </si>
  <si>
    <r>
      <rPr>
        <b/>
        <i/>
        <sz val="11"/>
        <color theme="1"/>
        <rFont val="Calibri"/>
        <family val="2"/>
        <scheme val="minor"/>
      </rPr>
      <t>B. propionicifaciens</t>
    </r>
    <r>
      <rPr>
        <b/>
        <sz val="11"/>
        <color theme="1"/>
        <rFont val="Calibri"/>
        <family val="2"/>
        <scheme val="minor"/>
      </rPr>
      <t xml:space="preserve"> resting cells</t>
    </r>
  </si>
  <si>
    <t>ΔPropionate</t>
  </si>
  <si>
    <t>B. propionicifaciens (24 h)</t>
  </si>
  <si>
    <t>C</t>
  </si>
  <si>
    <t>Substrate/products [mM]</t>
  </si>
  <si>
    <t>[H]</t>
  </si>
  <si>
    <t>GAP</t>
  </si>
  <si>
    <t>[mM]</t>
  </si>
  <si>
    <t xml:space="preserve"> [mM]</t>
  </si>
  <si>
    <t xml:space="preserve">Glucose  </t>
  </si>
  <si>
    <r>
      <t xml:space="preserve">Glycolysis </t>
    </r>
    <r>
      <rPr>
        <sz val="11"/>
        <color rgb="FF000000"/>
        <rFont val="Wingdings"/>
        <charset val="2"/>
      </rPr>
      <t>à</t>
    </r>
    <r>
      <rPr>
        <sz val="11"/>
        <color rgb="FF000000"/>
        <rFont val="Times New Roman"/>
        <family val="1"/>
      </rPr>
      <t xml:space="preserve"> GAP</t>
    </r>
  </si>
  <si>
    <r>
      <t xml:space="preserve">oxPPP </t>
    </r>
    <r>
      <rPr>
        <sz val="11"/>
        <color rgb="FF000000"/>
        <rFont val="Wingdings"/>
        <charset val="2"/>
      </rPr>
      <t>à</t>
    </r>
    <r>
      <rPr>
        <sz val="11"/>
        <color rgb="FF000000"/>
        <rFont val="Times New Roman"/>
        <family val="1"/>
      </rPr>
      <t xml:space="preserve"> GAP</t>
    </r>
  </si>
  <si>
    <r>
      <t xml:space="preserve">GAP </t>
    </r>
    <r>
      <rPr>
        <sz val="11"/>
        <color rgb="FF000000"/>
        <rFont val="Wingdings"/>
        <charset val="2"/>
      </rPr>
      <t>à</t>
    </r>
    <r>
      <rPr>
        <sz val="11"/>
        <color rgb="FF000000"/>
        <rFont val="Times New Roman"/>
        <family val="1"/>
      </rPr>
      <t>PEP</t>
    </r>
  </si>
  <si>
    <t>pyruvate</t>
  </si>
  <si>
    <t>Acetate + formate</t>
  </si>
  <si>
    <r>
      <t xml:space="preserve">GAP </t>
    </r>
    <r>
      <rPr>
        <vertAlign val="subscript"/>
        <sz val="11"/>
        <color rgb="FF000000"/>
        <rFont val="Times New Roman"/>
        <family val="1"/>
      </rPr>
      <t>products</t>
    </r>
    <r>
      <rPr>
        <sz val="11"/>
        <color rgb="FF000000"/>
        <rFont val="Times New Roman"/>
        <family val="1"/>
      </rPr>
      <t xml:space="preserve"> [mM]</t>
    </r>
  </si>
  <si>
    <t>GAP yield [%]</t>
  </si>
  <si>
    <r>
      <t>[H</t>
    </r>
    <r>
      <rPr>
        <vertAlign val="subscript"/>
        <sz val="11"/>
        <color rgb="FF000000"/>
        <rFont val="Times New Roman"/>
        <family val="1"/>
      </rPr>
      <t>total</t>
    </r>
    <r>
      <rPr>
        <sz val="11"/>
        <color rgb="FF000000"/>
        <rFont val="Times New Roman"/>
        <family val="1"/>
      </rPr>
      <t>] [mM]</t>
    </r>
  </si>
  <si>
    <r>
      <t>[H</t>
    </r>
    <r>
      <rPr>
        <vertAlign val="subscript"/>
        <sz val="11"/>
        <color rgb="FF000000"/>
        <rFont val="Times New Roman"/>
        <family val="1"/>
      </rPr>
      <t>products</t>
    </r>
    <r>
      <rPr>
        <sz val="11"/>
        <color rgb="FF000000"/>
        <rFont val="Times New Roman"/>
        <family val="1"/>
      </rPr>
      <t>] [mM]</t>
    </r>
  </si>
  <si>
    <t>[H] yield [%]</t>
  </si>
  <si>
    <t>Balance 24 h</t>
  </si>
  <si>
    <t>Balance 144 h</t>
  </si>
  <si>
    <t>Balance 24 h only glcolysis</t>
  </si>
  <si>
    <t>Balance 24 h  with oxPPP</t>
  </si>
  <si>
    <t xml:space="preserve">Glycolysis Factor: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</si>
</sst>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vertAlign val="subscript"/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Wingdings"/>
      <charset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"/>
      <color theme="1"/>
      <name val="Times New Roman"/>
      <family val="1"/>
    </font>
    <font>
      <b/>
      <sz val="11"/>
      <color theme="1"/>
      <name val="Times New Roman"/>
      <family val="1"/>
    </font>
    <font>
      <sz val="3"/>
      <color rgb="FF000000"/>
      <name val="Times New Roman"/>
      <family val="1"/>
    </font>
    <font>
      <vertAlign val="subscript"/>
      <sz val="11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DE68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6A6A6"/>
        <bgColor indexed="64"/>
      </patternFill>
    </fill>
    <fill>
      <patternFill patternType="solid">
        <fgColor rgb="FFCCD579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9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2" fontId="0" fillId="3" borderId="20" xfId="0" applyNumberFormat="1" applyFill="1" applyBorder="1"/>
    <xf numFmtId="2" fontId="0" fillId="3" borderId="23" xfId="0" applyNumberFormat="1" applyFill="1" applyBorder="1"/>
    <xf numFmtId="2" fontId="0" fillId="3" borderId="24" xfId="0" applyNumberFormat="1" applyFill="1" applyBorder="1"/>
    <xf numFmtId="2" fontId="0" fillId="3" borderId="11" xfId="0" applyNumberFormat="1" applyFill="1" applyBorder="1"/>
    <xf numFmtId="164" fontId="0" fillId="0" borderId="6" xfId="0" applyNumberFormat="1" applyBorder="1"/>
    <xf numFmtId="164" fontId="1" fillId="3" borderId="25" xfId="0" applyNumberFormat="1" applyFont="1" applyFill="1" applyBorder="1"/>
    <xf numFmtId="164" fontId="1" fillId="3" borderId="26" xfId="0" applyNumberFormat="1" applyFont="1" applyFill="1" applyBorder="1"/>
    <xf numFmtId="164" fontId="0" fillId="0" borderId="9" xfId="0" applyNumberFormat="1" applyBorder="1"/>
    <xf numFmtId="164" fontId="0" fillId="0" borderId="7" xfId="0" applyNumberFormat="1" applyBorder="1"/>
    <xf numFmtId="164" fontId="1" fillId="3" borderId="8" xfId="0" applyNumberFormat="1" applyFont="1" applyFill="1" applyBorder="1"/>
    <xf numFmtId="164" fontId="1" fillId="3" borderId="20" xfId="0" applyNumberFormat="1" applyFont="1" applyFill="1" applyBorder="1"/>
    <xf numFmtId="0" fontId="0" fillId="0" borderId="24" xfId="0" applyBorder="1"/>
    <xf numFmtId="2" fontId="0" fillId="0" borderId="0" xfId="0" applyNumberFormat="1"/>
    <xf numFmtId="0" fontId="0" fillId="0" borderId="1" xfId="0" applyBorder="1"/>
    <xf numFmtId="2" fontId="0" fillId="3" borderId="30" xfId="0" applyNumberFormat="1" applyFill="1" applyBorder="1"/>
    <xf numFmtId="2" fontId="0" fillId="3" borderId="22" xfId="0" applyNumberFormat="1" applyFill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164" fontId="1" fillId="3" borderId="9" xfId="0" applyNumberFormat="1" applyFont="1" applyFill="1" applyBorder="1"/>
    <xf numFmtId="164" fontId="1" fillId="3" borderId="7" xfId="0" applyNumberFormat="1" applyFont="1" applyFill="1" applyBorder="1"/>
    <xf numFmtId="164" fontId="0" fillId="0" borderId="34" xfId="0" applyNumberFormat="1" applyBorder="1"/>
    <xf numFmtId="164" fontId="1" fillId="3" borderId="6" xfId="0" applyNumberFormat="1" applyFont="1" applyFill="1" applyBorder="1"/>
    <xf numFmtId="0" fontId="4" fillId="0" borderId="0" xfId="0" applyFont="1"/>
    <xf numFmtId="0" fontId="0" fillId="4" borderId="0" xfId="0" applyFill="1"/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2" fontId="1" fillId="0" borderId="0" xfId="0" applyNumberFormat="1" applyFont="1"/>
    <xf numFmtId="0" fontId="1" fillId="0" borderId="0" xfId="0" applyFont="1"/>
    <xf numFmtId="2" fontId="1" fillId="4" borderId="0" xfId="0" applyNumberFormat="1" applyFont="1" applyFill="1" applyAlignment="1">
      <alignment horizontal="center"/>
    </xf>
    <xf numFmtId="165" fontId="0" fillId="0" borderId="0" xfId="0" applyNumberFormat="1"/>
    <xf numFmtId="0" fontId="0" fillId="5" borderId="0" xfId="0" applyFill="1"/>
    <xf numFmtId="2" fontId="1" fillId="0" borderId="36" xfId="0" applyNumberFormat="1" applyFont="1" applyBorder="1"/>
    <xf numFmtId="0" fontId="0" fillId="0" borderId="36" xfId="0" applyBorder="1"/>
    <xf numFmtId="2" fontId="0" fillId="0" borderId="36" xfId="0" applyNumberFormat="1" applyBorder="1"/>
    <xf numFmtId="1" fontId="0" fillId="0" borderId="0" xfId="0" applyNumberFormat="1"/>
    <xf numFmtId="2" fontId="1" fillId="5" borderId="0" xfId="0" applyNumberFormat="1" applyFont="1" applyFill="1"/>
    <xf numFmtId="2" fontId="1" fillId="6" borderId="0" xfId="0" applyNumberFormat="1" applyFont="1" applyFill="1"/>
    <xf numFmtId="0" fontId="6" fillId="0" borderId="0" xfId="0" applyFont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7" fillId="0" borderId="38" xfId="0" applyFont="1" applyBorder="1" applyAlignment="1">
      <alignment horizontal="center"/>
    </xf>
    <xf numFmtId="0" fontId="8" fillId="0" borderId="40" xfId="0" applyFont="1" applyBorder="1"/>
    <xf numFmtId="165" fontId="0" fillId="0" borderId="13" xfId="0" applyNumberFormat="1" applyBorder="1"/>
    <xf numFmtId="165" fontId="0" fillId="0" borderId="1" xfId="0" applyNumberFormat="1" applyBorder="1"/>
    <xf numFmtId="0" fontId="8" fillId="0" borderId="46" xfId="0" applyFont="1" applyBorder="1"/>
    <xf numFmtId="165" fontId="0" fillId="0" borderId="48" xfId="0" applyNumberFormat="1" applyBorder="1"/>
    <xf numFmtId="0" fontId="0" fillId="0" borderId="47" xfId="0" applyBorder="1"/>
    <xf numFmtId="165" fontId="0" fillId="0" borderId="47" xfId="0" applyNumberFormat="1" applyBorder="1"/>
    <xf numFmtId="2" fontId="0" fillId="0" borderId="47" xfId="0" applyNumberFormat="1" applyBorder="1"/>
    <xf numFmtId="2" fontId="0" fillId="0" borderId="52" xfId="0" applyNumberFormat="1" applyBorder="1"/>
    <xf numFmtId="0" fontId="0" fillId="0" borderId="44" xfId="0" applyBorder="1"/>
    <xf numFmtId="0" fontId="8" fillId="0" borderId="0" xfId="0" applyFont="1"/>
    <xf numFmtId="165" fontId="0" fillId="0" borderId="40" xfId="0" applyNumberFormat="1" applyBorder="1"/>
    <xf numFmtId="165" fontId="0" fillId="0" borderId="10" xfId="0" applyNumberFormat="1" applyBorder="1"/>
    <xf numFmtId="165" fontId="0" fillId="0" borderId="12" xfId="0" applyNumberFormat="1" applyBorder="1"/>
    <xf numFmtId="165" fontId="0" fillId="0" borderId="11" xfId="0" applyNumberFormat="1" applyBorder="1"/>
    <xf numFmtId="0" fontId="0" fillId="0" borderId="45" xfId="0" applyBorder="1"/>
    <xf numFmtId="0" fontId="8" fillId="0" borderId="47" xfId="0" applyFont="1" applyBorder="1"/>
    <xf numFmtId="165" fontId="0" fillId="0" borderId="46" xfId="0" applyNumberFormat="1" applyBorder="1"/>
    <xf numFmtId="0" fontId="0" fillId="0" borderId="49" xfId="0" applyBorder="1"/>
    <xf numFmtId="165" fontId="0" fillId="0" borderId="50" xfId="0" applyNumberFormat="1" applyBorder="1"/>
    <xf numFmtId="165" fontId="0" fillId="0" borderId="49" xfId="0" applyNumberFormat="1" applyBorder="1"/>
    <xf numFmtId="165" fontId="0" fillId="0" borderId="51" xfId="0" applyNumberFormat="1" applyBorder="1"/>
    <xf numFmtId="0" fontId="0" fillId="0" borderId="52" xfId="0" applyBorder="1"/>
    <xf numFmtId="0" fontId="7" fillId="0" borderId="37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/>
    <xf numFmtId="0" fontId="7" fillId="0" borderId="40" xfId="0" applyFont="1" applyBorder="1"/>
    <xf numFmtId="165" fontId="7" fillId="0" borderId="1" xfId="0" applyNumberFormat="1" applyFont="1" applyBorder="1"/>
    <xf numFmtId="0" fontId="7" fillId="0" borderId="10" xfId="0" applyFont="1" applyBorder="1"/>
    <xf numFmtId="0" fontId="7" fillId="0" borderId="1" xfId="0" applyFont="1" applyBorder="1"/>
    <xf numFmtId="165" fontId="7" fillId="0" borderId="10" xfId="0" applyNumberFormat="1" applyFont="1" applyBorder="1"/>
    <xf numFmtId="0" fontId="7" fillId="0" borderId="12" xfId="0" applyFont="1" applyBorder="1"/>
    <xf numFmtId="0" fontId="7" fillId="0" borderId="40" xfId="0" applyFont="1" applyBorder="1" applyAlignment="1">
      <alignment horizontal="center"/>
    </xf>
    <xf numFmtId="0" fontId="7" fillId="0" borderId="0" xfId="0" applyFont="1"/>
    <xf numFmtId="165" fontId="7" fillId="0" borderId="40" xfId="0" applyNumberFormat="1" applyFont="1" applyBorder="1"/>
    <xf numFmtId="0" fontId="7" fillId="0" borderId="45" xfId="0" applyFont="1" applyBorder="1"/>
    <xf numFmtId="0" fontId="7" fillId="0" borderId="46" xfId="0" applyFont="1" applyBorder="1"/>
    <xf numFmtId="165" fontId="7" fillId="0" borderId="46" xfId="0" applyNumberFormat="1" applyFont="1" applyBorder="1"/>
    <xf numFmtId="165" fontId="7" fillId="0" borderId="48" xfId="0" applyNumberFormat="1" applyFont="1" applyBorder="1"/>
    <xf numFmtId="165" fontId="7" fillId="0" borderId="50" xfId="0" applyNumberFormat="1" applyFont="1" applyBorder="1"/>
    <xf numFmtId="0" fontId="7" fillId="0" borderId="51" xfId="0" applyFont="1" applyBorder="1"/>
    <xf numFmtId="0" fontId="7" fillId="0" borderId="46" xfId="0" applyFont="1" applyBorder="1" applyAlignment="1">
      <alignment horizontal="center"/>
    </xf>
    <xf numFmtId="0" fontId="10" fillId="0" borderId="0" xfId="0" applyFont="1"/>
    <xf numFmtId="0" fontId="0" fillId="4" borderId="43" xfId="0" applyFill="1" applyBorder="1"/>
    <xf numFmtId="0" fontId="0" fillId="4" borderId="44" xfId="0" applyFill="1" applyBorder="1"/>
    <xf numFmtId="165" fontId="1" fillId="4" borderId="13" xfId="0" applyNumberFormat="1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47" xfId="0" applyNumberFormat="1" applyFont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0" fillId="4" borderId="0" xfId="0" applyNumberFormat="1" applyFill="1" applyAlignment="1">
      <alignment horizontal="center"/>
    </xf>
    <xf numFmtId="2" fontId="1" fillId="4" borderId="13" xfId="0" applyNumberFormat="1" applyFont="1" applyFill="1" applyBorder="1" applyAlignment="1">
      <alignment horizontal="center"/>
    </xf>
    <xf numFmtId="2" fontId="0" fillId="4" borderId="40" xfId="0" applyNumberFormat="1" applyFill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1" fillId="4" borderId="25" xfId="0" applyFont="1" applyFill="1" applyBorder="1"/>
    <xf numFmtId="2" fontId="0" fillId="0" borderId="25" xfId="0" applyNumberFormat="1" applyBorder="1"/>
    <xf numFmtId="2" fontId="1" fillId="0" borderId="25" xfId="0" applyNumberFormat="1" applyFont="1" applyBorder="1"/>
    <xf numFmtId="0" fontId="2" fillId="0" borderId="0" xfId="0" applyFont="1"/>
    <xf numFmtId="0" fontId="0" fillId="0" borderId="25" xfId="0" applyBorder="1"/>
    <xf numFmtId="164" fontId="0" fillId="0" borderId="25" xfId="0" applyNumberForma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2" fontId="0" fillId="0" borderId="6" xfId="0" applyNumberFormat="1" applyBorder="1"/>
    <xf numFmtId="0" fontId="11" fillId="0" borderId="0" xfId="0" applyFont="1"/>
    <xf numFmtId="165" fontId="0" fillId="0" borderId="21" xfId="0" applyNumberFormat="1" applyBorder="1"/>
    <xf numFmtId="165" fontId="0" fillId="0" borderId="22" xfId="0" applyNumberFormat="1" applyBorder="1"/>
    <xf numFmtId="165" fontId="0" fillId="0" borderId="30" xfId="0" applyNumberFormat="1" applyBorder="1"/>
    <xf numFmtId="165" fontId="0" fillId="0" borderId="20" xfId="0" applyNumberFormat="1" applyBorder="1"/>
    <xf numFmtId="0" fontId="0" fillId="7" borderId="0" xfId="0" applyFill="1"/>
    <xf numFmtId="0" fontId="0" fillId="7" borderId="33" xfId="0" applyFill="1" applyBorder="1"/>
    <xf numFmtId="0" fontId="0" fillId="7" borderId="41" xfId="0" applyFill="1" applyBorder="1"/>
    <xf numFmtId="0" fontId="0" fillId="7" borderId="28" xfId="0" applyFill="1" applyBorder="1"/>
    <xf numFmtId="0" fontId="0" fillId="7" borderId="32" xfId="0" applyFill="1" applyBorder="1"/>
    <xf numFmtId="2" fontId="0" fillId="0" borderId="10" xfId="0" applyNumberFormat="1" applyBorder="1"/>
    <xf numFmtId="2" fontId="0" fillId="0" borderId="1" xfId="0" applyNumberFormat="1" applyBorder="1"/>
    <xf numFmtId="2" fontId="0" fillId="0" borderId="21" xfId="0" applyNumberFormat="1" applyBorder="1"/>
    <xf numFmtId="2" fontId="0" fillId="0" borderId="30" xfId="0" applyNumberFormat="1" applyBorder="1"/>
    <xf numFmtId="2" fontId="0" fillId="0" borderId="20" xfId="0" applyNumberFormat="1" applyBorder="1"/>
    <xf numFmtId="0" fontId="1" fillId="4" borderId="38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2" fontId="1" fillId="4" borderId="39" xfId="0" applyNumberFormat="1" applyFont="1" applyFill="1" applyBorder="1" applyAlignment="1">
      <alignment horizontal="center"/>
    </xf>
    <xf numFmtId="2" fontId="1" fillId="0" borderId="47" xfId="0" applyNumberFormat="1" applyFont="1" applyBorder="1"/>
    <xf numFmtId="2" fontId="1" fillId="0" borderId="52" xfId="0" applyNumberFormat="1" applyFont="1" applyBorder="1" applyAlignment="1">
      <alignment horizontal="center"/>
    </xf>
    <xf numFmtId="164" fontId="0" fillId="0" borderId="47" xfId="0" applyNumberFormat="1" applyBorder="1"/>
    <xf numFmtId="0" fontId="1" fillId="4" borderId="37" xfId="0" applyFont="1" applyFill="1" applyBorder="1"/>
    <xf numFmtId="0" fontId="1" fillId="0" borderId="40" xfId="0" applyFont="1" applyBorder="1"/>
    <xf numFmtId="0" fontId="1" fillId="0" borderId="46" xfId="0" applyFont="1" applyBorder="1"/>
    <xf numFmtId="0" fontId="0" fillId="8" borderId="0" xfId="0" applyFill="1"/>
    <xf numFmtId="2" fontId="0" fillId="8" borderId="0" xfId="0" applyNumberFormat="1" applyFill="1"/>
    <xf numFmtId="0" fontId="0" fillId="8" borderId="36" xfId="0" applyFill="1" applyBorder="1"/>
    <xf numFmtId="0" fontId="0" fillId="9" borderId="0" xfId="0" applyFill="1"/>
    <xf numFmtId="2" fontId="0" fillId="9" borderId="0" xfId="0" applyNumberFormat="1" applyFill="1"/>
    <xf numFmtId="0" fontId="0" fillId="9" borderId="36" xfId="0" applyFill="1" applyBorder="1"/>
    <xf numFmtId="0" fontId="0" fillId="10" borderId="0" xfId="0" applyFill="1"/>
    <xf numFmtId="2" fontId="0" fillId="10" borderId="0" xfId="0" applyNumberFormat="1" applyFill="1"/>
    <xf numFmtId="0" fontId="0" fillId="10" borderId="36" xfId="0" applyFill="1" applyBorder="1"/>
    <xf numFmtId="0" fontId="0" fillId="11" borderId="0" xfId="0" applyFill="1"/>
    <xf numFmtId="2" fontId="0" fillId="11" borderId="0" xfId="0" applyNumberFormat="1" applyFill="1"/>
    <xf numFmtId="0" fontId="0" fillId="11" borderId="36" xfId="0" applyFill="1" applyBorder="1"/>
    <xf numFmtId="2" fontId="0" fillId="7" borderId="0" xfId="0" applyNumberFormat="1" applyFill="1"/>
    <xf numFmtId="0" fontId="0" fillId="7" borderId="36" xfId="0" applyFill="1" applyBorder="1"/>
    <xf numFmtId="2" fontId="1" fillId="7" borderId="0" xfId="0" applyNumberFormat="1" applyFont="1" applyFill="1"/>
    <xf numFmtId="0" fontId="1" fillId="0" borderId="35" xfId="0" applyFont="1" applyBorder="1"/>
    <xf numFmtId="0" fontId="0" fillId="12" borderId="0" xfId="0" applyFill="1"/>
    <xf numFmtId="2" fontId="0" fillId="12" borderId="0" xfId="0" applyNumberFormat="1" applyFill="1"/>
    <xf numFmtId="0" fontId="0" fillId="12" borderId="36" xfId="0" applyFill="1" applyBorder="1"/>
    <xf numFmtId="0" fontId="12" fillId="0" borderId="0" xfId="0" applyFont="1"/>
    <xf numFmtId="2" fontId="0" fillId="13" borderId="0" xfId="0" applyNumberFormat="1" applyFill="1"/>
    <xf numFmtId="0" fontId="0" fillId="13" borderId="0" xfId="0" applyFill="1"/>
    <xf numFmtId="0" fontId="13" fillId="0" borderId="0" xfId="0" applyFont="1"/>
    <xf numFmtId="0" fontId="12" fillId="5" borderId="0" xfId="0" applyFont="1" applyFill="1"/>
    <xf numFmtId="0" fontId="0" fillId="0" borderId="53" xfId="0" applyBorder="1"/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1" fillId="0" borderId="36" xfId="0" applyNumberFormat="1" applyFon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4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4" fillId="0" borderId="44" xfId="0" applyFont="1" applyBorder="1"/>
    <xf numFmtId="0" fontId="14" fillId="0" borderId="40" xfId="0" applyFont="1" applyBorder="1"/>
    <xf numFmtId="2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15" fillId="0" borderId="0" xfId="0" applyFont="1"/>
    <xf numFmtId="0" fontId="15" fillId="0" borderId="38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47" xfId="0" applyFont="1" applyBorder="1" applyAlignment="1">
      <alignment horizontal="center" vertical="center" wrapText="1"/>
    </xf>
    <xf numFmtId="0" fontId="15" fillId="0" borderId="47" xfId="0" applyFont="1" applyBorder="1"/>
    <xf numFmtId="0" fontId="16" fillId="0" borderId="4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47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/>
    </xf>
    <xf numFmtId="0" fontId="24" fillId="0" borderId="16" xfId="0" applyFont="1" applyBorder="1" applyAlignment="1">
      <alignment horizontal="right" vertical="center" wrapText="1"/>
    </xf>
    <xf numFmtId="0" fontId="15" fillId="0" borderId="16" xfId="0" applyFont="1" applyBorder="1"/>
    <xf numFmtId="0" fontId="16" fillId="0" borderId="0" xfId="0" applyFont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165" fontId="1" fillId="0" borderId="0" xfId="0" applyNumberFormat="1" applyFont="1"/>
    <xf numFmtId="49" fontId="0" fillId="0" borderId="0" xfId="0" applyNumberFormat="1"/>
    <xf numFmtId="2" fontId="15" fillId="0" borderId="0" xfId="0" applyNumberFormat="1" applyFont="1"/>
    <xf numFmtId="2" fontId="16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16" fillId="0" borderId="47" xfId="0" applyNumberFormat="1" applyFont="1" applyBorder="1" applyAlignment="1">
      <alignment horizontal="center" vertical="center"/>
    </xf>
    <xf numFmtId="2" fontId="20" fillId="0" borderId="47" xfId="0" applyNumberFormat="1" applyFont="1" applyBorder="1" applyAlignment="1">
      <alignment horizontal="center" vertical="center"/>
    </xf>
    <xf numFmtId="2" fontId="21" fillId="0" borderId="47" xfId="0" applyNumberFormat="1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2" fontId="15" fillId="0" borderId="16" xfId="0" applyNumberFormat="1" applyFont="1" applyBorder="1"/>
    <xf numFmtId="2" fontId="15" fillId="0" borderId="47" xfId="0" applyNumberFormat="1" applyFont="1" applyBorder="1"/>
    <xf numFmtId="0" fontId="16" fillId="0" borderId="55" xfId="0" applyFont="1" applyBorder="1" applyAlignment="1">
      <alignment vertical="center"/>
    </xf>
    <xf numFmtId="0" fontId="16" fillId="0" borderId="0" xfId="0" applyFont="1" applyAlignment="1">
      <alignment vertical="center"/>
    </xf>
    <xf numFmtId="2" fontId="16" fillId="0" borderId="55" xfId="0" applyNumberFormat="1" applyFont="1" applyBorder="1" applyAlignment="1">
      <alignment vertical="center"/>
    </xf>
    <xf numFmtId="2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horizontal="center" vertical="center"/>
    </xf>
    <xf numFmtId="165" fontId="16" fillId="0" borderId="16" xfId="0" applyNumberFormat="1" applyFont="1" applyBorder="1" applyAlignment="1">
      <alignment horizontal="center" vertical="center"/>
    </xf>
    <xf numFmtId="165" fontId="15" fillId="0" borderId="0" xfId="0" applyNumberFormat="1" applyFont="1"/>
    <xf numFmtId="165" fontId="16" fillId="0" borderId="55" xfId="0" applyNumberFormat="1" applyFont="1" applyBorder="1" applyAlignment="1">
      <alignment horizontal="center" vertical="center"/>
    </xf>
    <xf numFmtId="165" fontId="16" fillId="0" borderId="47" xfId="0" applyNumberFormat="1" applyFont="1" applyBorder="1" applyAlignment="1">
      <alignment horizontal="center" vertical="center"/>
    </xf>
    <xf numFmtId="165" fontId="15" fillId="0" borderId="47" xfId="0" applyNumberFormat="1" applyFont="1" applyBorder="1"/>
    <xf numFmtId="0" fontId="0" fillId="0" borderId="0" xfId="0" applyBorder="1"/>
    <xf numFmtId="0" fontId="1" fillId="0" borderId="0" xfId="0" applyFont="1" applyBorder="1"/>
    <xf numFmtId="2" fontId="0" fillId="0" borderId="0" xfId="0" applyNumberFormat="1" applyBorder="1"/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2" fontId="15" fillId="0" borderId="0" xfId="0" applyNumberFormat="1" applyFont="1" applyBorder="1"/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2" fontId="16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2" fontId="22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165" fontId="16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/>
    </xf>
    <xf numFmtId="2" fontId="16" fillId="0" borderId="0" xfId="0" applyNumberFormat="1" applyFont="1" applyBorder="1" applyAlignment="1">
      <alignment vertical="center"/>
    </xf>
    <xf numFmtId="165" fontId="15" fillId="0" borderId="0" xfId="0" applyNumberFormat="1" applyFont="1" applyBorder="1"/>
  </cellXfs>
  <cellStyles count="1">
    <cellStyle name="Standard" xfId="0" builtinId="0"/>
  </cellStyles>
  <dxfs count="128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CCD579"/>
      <color rgb="FFC9A4E4"/>
      <color rgb="FFFDE683"/>
      <color rgb="FFD0EC46"/>
      <color rgb="FF76A6A6"/>
      <color rgb="FF0099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292100</xdr:colOff>
      <xdr:row>31</xdr:row>
      <xdr:rowOff>101600</xdr:rowOff>
    </xdr:from>
    <xdr:to>
      <xdr:col>15</xdr:col>
      <xdr:colOff>127890</xdr:colOff>
      <xdr:row>46</xdr:row>
      <xdr:rowOff>113270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5E47716-DF4E-BA32-3E58-9FBD77A62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0100" y="5822950"/>
          <a:ext cx="4407790" cy="277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7E65B-575C-4142-8897-7BBBCF2913DF}">
  <dimension ref="A1:BW74"/>
  <sheetViews>
    <sheetView topLeftCell="M1" zoomScale="60" zoomScaleNormal="60" workbookViewId="0">
      <selection activeCell="X3" sqref="X3"/>
    </sheetView>
  </sheetViews>
  <sheetFormatPr baseColWidth="10" defaultRowHeight="14.5" x14ac:dyDescent="0.35"/>
  <sheetData>
    <row r="1" spans="1:75" ht="16.5" x14ac:dyDescent="0.45">
      <c r="A1" s="52" t="s">
        <v>62</v>
      </c>
    </row>
    <row r="2" spans="1:75" ht="18.5" x14ac:dyDescent="0.45">
      <c r="AS2" s="153" t="s">
        <v>129</v>
      </c>
    </row>
    <row r="3" spans="1:75" ht="18.5" x14ac:dyDescent="0.45">
      <c r="B3" s="153" t="s">
        <v>16</v>
      </c>
      <c r="F3" t="s">
        <v>130</v>
      </c>
    </row>
    <row r="4" spans="1:75" x14ac:dyDescent="0.35">
      <c r="B4" s="1" t="s">
        <v>0</v>
      </c>
      <c r="F4" t="s">
        <v>131</v>
      </c>
    </row>
    <row r="6" spans="1:75" ht="17" thickBot="1" x14ac:dyDescent="0.5">
      <c r="B6" s="2"/>
      <c r="C6" s="212" t="s">
        <v>1</v>
      </c>
      <c r="D6" s="213"/>
      <c r="E6" s="213"/>
      <c r="F6" s="213"/>
      <c r="G6" s="214"/>
      <c r="H6" s="213" t="s">
        <v>2</v>
      </c>
      <c r="I6" s="213"/>
      <c r="J6" s="213"/>
      <c r="K6" s="213"/>
      <c r="L6" s="213"/>
      <c r="M6" s="215" t="s">
        <v>3</v>
      </c>
      <c r="N6" s="207"/>
      <c r="O6" s="207"/>
      <c r="P6" s="207"/>
      <c r="Q6" s="208"/>
      <c r="R6" s="207" t="s">
        <v>4</v>
      </c>
      <c r="S6" s="207"/>
      <c r="T6" s="207"/>
      <c r="U6" s="207"/>
      <c r="V6" s="208"/>
      <c r="W6" s="207" t="s">
        <v>5</v>
      </c>
      <c r="X6" s="207"/>
      <c r="Y6" s="207"/>
      <c r="Z6" s="207"/>
      <c r="AA6" s="208"/>
      <c r="AB6" s="207" t="s">
        <v>6</v>
      </c>
      <c r="AC6" s="207"/>
      <c r="AD6" s="207"/>
      <c r="AE6" s="207"/>
      <c r="AF6" s="208"/>
      <c r="AG6" s="207" t="s">
        <v>7</v>
      </c>
      <c r="AH6" s="207"/>
      <c r="AI6" s="207"/>
      <c r="AJ6" s="207"/>
      <c r="AK6" s="208"/>
      <c r="AL6" s="215" t="s">
        <v>8</v>
      </c>
      <c r="AM6" s="207"/>
      <c r="AN6" s="207"/>
      <c r="AO6" s="216"/>
      <c r="AS6" s="43" t="s">
        <v>17</v>
      </c>
    </row>
    <row r="7" spans="1:75" ht="15" thickTop="1" x14ac:dyDescent="0.35">
      <c r="C7" s="3"/>
      <c r="F7" s="4"/>
      <c r="G7" s="5"/>
      <c r="K7" s="4"/>
      <c r="L7" s="5"/>
      <c r="P7" s="4"/>
      <c r="Q7" s="6"/>
      <c r="U7" s="4"/>
      <c r="V7" s="6"/>
      <c r="Z7" s="4"/>
      <c r="AA7" s="6"/>
      <c r="AE7" s="4"/>
      <c r="AF7" s="6"/>
      <c r="AJ7" s="4"/>
      <c r="AK7" s="6"/>
      <c r="AN7" s="4"/>
      <c r="AO7" s="4"/>
    </row>
    <row r="8" spans="1:75" ht="16.5" x14ac:dyDescent="0.45">
      <c r="B8" s="4" t="s">
        <v>56</v>
      </c>
      <c r="C8" s="3">
        <v>1</v>
      </c>
      <c r="D8">
        <v>2</v>
      </c>
      <c r="E8">
        <v>3</v>
      </c>
      <c r="F8" s="4" t="s">
        <v>9</v>
      </c>
      <c r="G8" s="5" t="s">
        <v>10</v>
      </c>
      <c r="H8">
        <v>1</v>
      </c>
      <c r="I8">
        <v>2</v>
      </c>
      <c r="J8">
        <v>3</v>
      </c>
      <c r="K8" s="4" t="s">
        <v>9</v>
      </c>
      <c r="L8" s="5" t="s">
        <v>10</v>
      </c>
      <c r="M8">
        <v>1</v>
      </c>
      <c r="N8">
        <v>2</v>
      </c>
      <c r="O8">
        <v>3</v>
      </c>
      <c r="P8" s="4" t="s">
        <v>9</v>
      </c>
      <c r="Q8" s="6" t="s">
        <v>10</v>
      </c>
      <c r="R8">
        <v>1</v>
      </c>
      <c r="S8">
        <v>2</v>
      </c>
      <c r="T8">
        <v>3</v>
      </c>
      <c r="U8" s="4" t="s">
        <v>9</v>
      </c>
      <c r="V8" s="6" t="s">
        <v>10</v>
      </c>
      <c r="W8">
        <v>1</v>
      </c>
      <c r="X8">
        <v>2</v>
      </c>
      <c r="Y8">
        <v>3</v>
      </c>
      <c r="Z8" s="4" t="s">
        <v>9</v>
      </c>
      <c r="AA8" s="6" t="s">
        <v>10</v>
      </c>
      <c r="AB8">
        <v>1</v>
      </c>
      <c r="AC8">
        <v>2</v>
      </c>
      <c r="AD8">
        <v>3</v>
      </c>
      <c r="AE8" s="4" t="s">
        <v>9</v>
      </c>
      <c r="AF8" s="6" t="s">
        <v>10</v>
      </c>
      <c r="AG8">
        <v>1</v>
      </c>
      <c r="AH8">
        <v>2</v>
      </c>
      <c r="AI8">
        <v>3</v>
      </c>
      <c r="AJ8" s="4" t="s">
        <v>9</v>
      </c>
      <c r="AK8" s="6" t="s">
        <v>10</v>
      </c>
      <c r="AL8">
        <v>1</v>
      </c>
      <c r="AM8">
        <v>3</v>
      </c>
      <c r="AN8" s="4" t="s">
        <v>9</v>
      </c>
      <c r="AO8" s="4" t="s">
        <v>10</v>
      </c>
      <c r="AS8" s="44"/>
      <c r="AT8" s="217" t="s">
        <v>18</v>
      </c>
      <c r="AU8" s="217"/>
      <c r="AV8" s="217"/>
      <c r="AW8" s="217"/>
      <c r="AX8" s="45"/>
      <c r="AY8" s="217" t="s">
        <v>19</v>
      </c>
      <c r="AZ8" s="217"/>
      <c r="BA8" s="217"/>
      <c r="BB8" s="217"/>
      <c r="BC8" s="45"/>
      <c r="BD8" s="217" t="s">
        <v>20</v>
      </c>
      <c r="BE8" s="217"/>
      <c r="BF8" s="217"/>
      <c r="BG8" s="217"/>
      <c r="BH8" s="45"/>
      <c r="BI8" s="217" t="s">
        <v>21</v>
      </c>
      <c r="BJ8" s="217"/>
      <c r="BK8" s="217"/>
      <c r="BL8" s="217"/>
      <c r="BM8" s="45"/>
      <c r="BN8" s="217" t="s">
        <v>22</v>
      </c>
      <c r="BO8" s="217"/>
      <c r="BP8" s="217"/>
      <c r="BQ8" s="217"/>
      <c r="BR8" s="45"/>
      <c r="BS8" s="217" t="s">
        <v>23</v>
      </c>
      <c r="BT8" s="217"/>
      <c r="BU8" s="217"/>
      <c r="BV8" s="217"/>
      <c r="BW8" s="45"/>
    </row>
    <row r="9" spans="1:75" ht="15" thickBot="1" x14ac:dyDescent="0.4">
      <c r="B9" s="7"/>
      <c r="C9" s="8"/>
      <c r="D9" s="9"/>
      <c r="E9" s="9"/>
      <c r="F9" s="7"/>
      <c r="G9" s="10"/>
      <c r="H9" s="9"/>
      <c r="I9" s="9"/>
      <c r="J9" s="9"/>
      <c r="K9" s="7"/>
      <c r="L9" s="10"/>
      <c r="M9" s="9"/>
      <c r="N9" s="9"/>
      <c r="O9" s="9"/>
      <c r="P9" s="7"/>
      <c r="Q9" s="11"/>
      <c r="R9" s="9"/>
      <c r="S9" s="9"/>
      <c r="T9" s="9"/>
      <c r="U9" s="4"/>
      <c r="V9" s="11"/>
      <c r="W9" s="9"/>
      <c r="X9" s="9"/>
      <c r="Y9" s="9"/>
      <c r="Z9" s="7"/>
      <c r="AA9" s="11"/>
      <c r="AB9" s="9"/>
      <c r="AC9" s="9"/>
      <c r="AD9" s="9"/>
      <c r="AE9" s="7"/>
      <c r="AF9" s="11"/>
      <c r="AG9" s="9"/>
      <c r="AH9" s="9"/>
      <c r="AI9" s="9"/>
      <c r="AJ9" s="7"/>
      <c r="AK9" s="11"/>
      <c r="AL9" s="9"/>
      <c r="AM9" s="9"/>
      <c r="AN9" s="7"/>
      <c r="AO9" s="4"/>
      <c r="AS9" s="44" t="s">
        <v>24</v>
      </c>
      <c r="AT9" s="46">
        <v>1</v>
      </c>
      <c r="AU9" s="46">
        <v>2</v>
      </c>
      <c r="AV9" s="46">
        <v>3</v>
      </c>
      <c r="AW9" s="45" t="s">
        <v>9</v>
      </c>
      <c r="AX9" s="45" t="s">
        <v>10</v>
      </c>
      <c r="AY9" s="46">
        <v>1</v>
      </c>
      <c r="AZ9" s="46">
        <v>2</v>
      </c>
      <c r="BA9" s="46">
        <v>3</v>
      </c>
      <c r="BB9" s="45" t="s">
        <v>9</v>
      </c>
      <c r="BC9" s="45" t="s">
        <v>10</v>
      </c>
      <c r="BD9" s="46">
        <v>1</v>
      </c>
      <c r="BE9" s="46">
        <v>2</v>
      </c>
      <c r="BF9" s="46">
        <v>3</v>
      </c>
      <c r="BG9" s="45" t="s">
        <v>9</v>
      </c>
      <c r="BH9" s="45" t="s">
        <v>10</v>
      </c>
      <c r="BI9" s="46">
        <v>1</v>
      </c>
      <c r="BJ9" s="46">
        <v>2</v>
      </c>
      <c r="BK9" s="46">
        <v>3</v>
      </c>
      <c r="BL9" s="45" t="s">
        <v>9</v>
      </c>
      <c r="BM9" s="45" t="s">
        <v>10</v>
      </c>
      <c r="BN9" s="46">
        <v>1</v>
      </c>
      <c r="BO9" s="46">
        <v>2</v>
      </c>
      <c r="BP9" s="46">
        <v>3</v>
      </c>
      <c r="BQ9" s="45" t="s">
        <v>9</v>
      </c>
      <c r="BR9" s="45" t="s">
        <v>10</v>
      </c>
      <c r="BS9" s="46">
        <v>1</v>
      </c>
      <c r="BT9" s="46">
        <v>2</v>
      </c>
      <c r="BU9" s="46">
        <v>3</v>
      </c>
      <c r="BV9" s="45" t="s">
        <v>9</v>
      </c>
      <c r="BW9" s="45" t="s">
        <v>10</v>
      </c>
    </row>
    <row r="10" spans="1:75" ht="15" thickTop="1" x14ac:dyDescent="0.35">
      <c r="B10" s="4">
        <v>0</v>
      </c>
      <c r="C10" s="3">
        <v>0.08</v>
      </c>
      <c r="D10">
        <v>0.03</v>
      </c>
      <c r="E10">
        <v>0.05</v>
      </c>
      <c r="F10" s="12">
        <f>AVERAGE(C10:E10)</f>
        <v>5.3333333333333337E-2</v>
      </c>
      <c r="G10" s="13">
        <f>_xlfn.STDEV.P(C10:E10)</f>
        <v>2.054804667656325E-2</v>
      </c>
      <c r="H10">
        <v>0.05</v>
      </c>
      <c r="I10">
        <v>0.05</v>
      </c>
      <c r="J10">
        <v>0.05</v>
      </c>
      <c r="K10" s="12">
        <f>AVERAGE(H10:J10)</f>
        <v>5.000000000000001E-2</v>
      </c>
      <c r="L10" s="13">
        <f>_xlfn.STDEV.P(H10:J10)</f>
        <v>6.9388939039072284E-18</v>
      </c>
      <c r="M10">
        <v>0.04</v>
      </c>
      <c r="N10">
        <v>0.04</v>
      </c>
      <c r="O10">
        <v>7.0000000000000007E-2</v>
      </c>
      <c r="P10" s="12">
        <f>AVERAGE(M10:O10)</f>
        <v>5.000000000000001E-2</v>
      </c>
      <c r="Q10" s="14">
        <f>_xlfn.STDEV.P(M10:O10)</f>
        <v>1.4142135623730935E-2</v>
      </c>
      <c r="R10">
        <v>0.03</v>
      </c>
      <c r="S10">
        <v>0.06</v>
      </c>
      <c r="T10">
        <v>0.05</v>
      </c>
      <c r="U10" s="12">
        <f>AVERAGE(R10:T10)</f>
        <v>4.6666666666666669E-2</v>
      </c>
      <c r="V10" s="14">
        <f>_xlfn.STDEV.P(R10:T10)</f>
        <v>1.2472191289246464E-2</v>
      </c>
      <c r="W10">
        <v>0.04</v>
      </c>
      <c r="X10">
        <v>0.05</v>
      </c>
      <c r="Y10">
        <v>0.05</v>
      </c>
      <c r="Z10" s="12">
        <f>AVERAGE(W10:Y10)</f>
        <v>4.6666666666666669E-2</v>
      </c>
      <c r="AA10" s="14">
        <f>_xlfn.STDEV.P(W10:Y10)</f>
        <v>4.7140452079103175E-3</v>
      </c>
      <c r="AB10">
        <v>0.04</v>
      </c>
      <c r="AC10">
        <v>0.05</v>
      </c>
      <c r="AD10">
        <v>0.06</v>
      </c>
      <c r="AE10" s="12">
        <f>AVERAGE(AB10:AD10)</f>
        <v>4.9999999999999996E-2</v>
      </c>
      <c r="AF10" s="14">
        <f>_xlfn.STDEV.P(AB10:AD10)</f>
        <v>8.1649658092772838E-3</v>
      </c>
      <c r="AG10">
        <v>0.05</v>
      </c>
      <c r="AH10">
        <v>0.06</v>
      </c>
      <c r="AI10">
        <v>0.05</v>
      </c>
      <c r="AJ10" s="12">
        <f>AVERAGE(AG10:AI10)</f>
        <v>5.3333333333333337E-2</v>
      </c>
      <c r="AK10" s="14">
        <f>_xlfn.STDEV.P(AG10:AI10)</f>
        <v>4.714045207910314E-3</v>
      </c>
      <c r="AL10">
        <v>0.05</v>
      </c>
      <c r="AM10">
        <v>7.0000000000000007E-2</v>
      </c>
      <c r="AN10" s="12">
        <f t="shared" ref="AN10:AN24" si="0">AVERAGE(AL10:AM10)</f>
        <v>6.0000000000000005E-2</v>
      </c>
      <c r="AO10" s="15">
        <f>_xlfn.STDEV.P(AK10:AM10)</f>
        <v>2.7311116162849577E-2</v>
      </c>
      <c r="AS10" t="s">
        <v>25</v>
      </c>
      <c r="AT10">
        <v>0</v>
      </c>
      <c r="AU10">
        <v>0</v>
      </c>
      <c r="AV10">
        <v>0</v>
      </c>
      <c r="AW10" s="47">
        <f>AVERAGE(AT10:AV10)</f>
        <v>0</v>
      </c>
      <c r="AX10" s="47">
        <f>_xlfn.STDEV.P(AT10:AV10)</f>
        <v>0</v>
      </c>
      <c r="AY10">
        <v>0</v>
      </c>
      <c r="AZ10">
        <v>0</v>
      </c>
      <c r="BA10">
        <v>0</v>
      </c>
      <c r="BB10" s="47">
        <f>AVERAGE(AY10:BA10)</f>
        <v>0</v>
      </c>
      <c r="BC10" s="47">
        <f>_xlfn.STDEV.P(AY10:BA10)</f>
        <v>0</v>
      </c>
      <c r="BD10">
        <v>0</v>
      </c>
      <c r="BE10">
        <v>0</v>
      </c>
      <c r="BF10">
        <v>0</v>
      </c>
      <c r="BG10" s="47">
        <f>AVERAGE(BD10:BF10)</f>
        <v>0</v>
      </c>
      <c r="BH10" s="47">
        <f>_xlfn.STDEV.P(BD10:BF10)</f>
        <v>0</v>
      </c>
      <c r="BI10">
        <v>0</v>
      </c>
      <c r="BJ10">
        <v>0</v>
      </c>
      <c r="BK10">
        <v>0</v>
      </c>
      <c r="BL10" s="47">
        <f>AVERAGE(BI10:BK10)</f>
        <v>0</v>
      </c>
      <c r="BM10" s="47">
        <f>_xlfn.STDEV.P(BI10:BK10)</f>
        <v>0</v>
      </c>
      <c r="BN10">
        <v>0</v>
      </c>
      <c r="BO10">
        <v>0</v>
      </c>
      <c r="BP10">
        <v>0</v>
      </c>
      <c r="BQ10" s="47">
        <f>AVERAGE(BN10:BP10)</f>
        <v>0</v>
      </c>
      <c r="BR10" s="47">
        <f>_xlfn.STDEV.P(BN10:BP10)</f>
        <v>0</v>
      </c>
      <c r="BS10">
        <v>0</v>
      </c>
      <c r="BU10">
        <v>0</v>
      </c>
      <c r="BV10" s="47">
        <f>AVERAGE(BS10:BU10)</f>
        <v>0</v>
      </c>
      <c r="BW10" s="47">
        <f>_xlfn.STDEV.P(BS10:BU10)</f>
        <v>0</v>
      </c>
    </row>
    <row r="11" spans="1:75" x14ac:dyDescent="0.35">
      <c r="B11" s="4">
        <v>2</v>
      </c>
      <c r="C11" s="3">
        <v>0.09</v>
      </c>
      <c r="D11">
        <v>0.03</v>
      </c>
      <c r="E11">
        <v>0.05</v>
      </c>
      <c r="F11" s="12">
        <f t="shared" ref="F11:F24" si="1">AVERAGE(C11:E11)</f>
        <v>5.6666666666666664E-2</v>
      </c>
      <c r="G11" s="13">
        <f t="shared" ref="G11:G26" si="2">_xlfn.STDEV.P(C11:E11)</f>
        <v>2.4944382578492959E-2</v>
      </c>
      <c r="H11">
        <v>0.06</v>
      </c>
      <c r="I11">
        <v>0.03</v>
      </c>
      <c r="J11">
        <v>0.06</v>
      </c>
      <c r="K11" s="12">
        <f t="shared" ref="K11:K24" si="3">AVERAGE(H11:J11)</f>
        <v>4.9999999999999996E-2</v>
      </c>
      <c r="L11" s="13">
        <f t="shared" ref="L11:L26" si="4">_xlfn.STDEV.P(H11:J11)</f>
        <v>1.4142135623730949E-2</v>
      </c>
      <c r="M11">
        <v>0.04</v>
      </c>
      <c r="N11">
        <v>0.04</v>
      </c>
      <c r="O11">
        <v>0.05</v>
      </c>
      <c r="P11" s="12">
        <f t="shared" ref="P11:P24" si="5">AVERAGE(M11:O11)</f>
        <v>4.3333333333333335E-2</v>
      </c>
      <c r="Q11" s="14">
        <f t="shared" ref="Q11:Q26" si="6">_xlfn.STDEV.P(M11:O11)</f>
        <v>4.7140452079103183E-3</v>
      </c>
      <c r="R11">
        <v>0.03</v>
      </c>
      <c r="S11">
        <v>0.03</v>
      </c>
      <c r="T11">
        <v>0.02</v>
      </c>
      <c r="U11" s="12">
        <f t="shared" ref="U11:U24" si="7">AVERAGE(R11:T11)</f>
        <v>2.6666666666666668E-2</v>
      </c>
      <c r="V11" s="14">
        <f t="shared" ref="V11:V26" si="8">_xlfn.STDEV.P(R11:T11)</f>
        <v>4.7140452079103157E-3</v>
      </c>
      <c r="W11">
        <v>0.04</v>
      </c>
      <c r="X11">
        <v>0.02</v>
      </c>
      <c r="Y11">
        <v>0.06</v>
      </c>
      <c r="Z11" s="12">
        <f t="shared" ref="Z11:Z24" si="9">AVERAGE(W11:Y11)</f>
        <v>0.04</v>
      </c>
      <c r="AA11" s="14">
        <f t="shared" ref="AA11:AA26" si="10">_xlfn.STDEV.P(W11:Y11)</f>
        <v>1.6329931618554519E-2</v>
      </c>
      <c r="AB11">
        <v>0.05</v>
      </c>
      <c r="AC11">
        <v>0.04</v>
      </c>
      <c r="AD11">
        <v>7.0000000000000007E-2</v>
      </c>
      <c r="AE11" s="12">
        <f t="shared" ref="AE11:AE24" si="11">AVERAGE(AB11:AD11)</f>
        <v>5.3333333333333337E-2</v>
      </c>
      <c r="AF11" s="14">
        <f t="shared" ref="AF11:AF26" si="12">_xlfn.STDEV.P(AB11:AD11)</f>
        <v>1.247219128924648E-2</v>
      </c>
      <c r="AG11">
        <v>0.05</v>
      </c>
      <c r="AH11">
        <v>0.06</v>
      </c>
      <c r="AI11">
        <v>0.05</v>
      </c>
      <c r="AJ11" s="12">
        <f t="shared" ref="AJ11:AJ24" si="13">AVERAGE(AG11:AI11)</f>
        <v>5.3333333333333337E-2</v>
      </c>
      <c r="AK11" s="14">
        <f t="shared" ref="AK11:AK26" si="14">_xlfn.STDEV.P(AG11:AI11)</f>
        <v>4.714045207910314E-3</v>
      </c>
      <c r="AL11">
        <v>0.05</v>
      </c>
      <c r="AM11">
        <v>0.06</v>
      </c>
      <c r="AN11" s="12">
        <f t="shared" si="0"/>
        <v>5.5E-2</v>
      </c>
      <c r="AO11" s="12">
        <f t="shared" ref="AO11:AO26" si="15">_xlfn.STDEV.P(AK11:AM11)</f>
        <v>2.405400058826938E-2</v>
      </c>
      <c r="AS11" t="s">
        <v>26</v>
      </c>
      <c r="AT11">
        <v>0</v>
      </c>
      <c r="AU11">
        <v>0</v>
      </c>
      <c r="AV11">
        <v>0</v>
      </c>
      <c r="AW11" s="47">
        <f t="shared" ref="AW11:AW15" si="16">AVERAGE(AT11:AV11)</f>
        <v>0</v>
      </c>
      <c r="AX11" s="47">
        <f t="shared" ref="AX11:AX15" si="17">_xlfn.STDEV.P(AT11:AV11)</f>
        <v>0</v>
      </c>
      <c r="AY11">
        <v>0</v>
      </c>
      <c r="AZ11">
        <v>0</v>
      </c>
      <c r="BA11">
        <v>0</v>
      </c>
      <c r="BB11" s="47">
        <f t="shared" ref="BB11:BB15" si="18">AVERAGE(AY11:BA11)</f>
        <v>0</v>
      </c>
      <c r="BC11" s="47">
        <f t="shared" ref="BC11:BC15" si="19">_xlfn.STDEV.P(AY11:BA11)</f>
        <v>0</v>
      </c>
      <c r="BD11">
        <v>0</v>
      </c>
      <c r="BE11">
        <v>0</v>
      </c>
      <c r="BF11">
        <v>0</v>
      </c>
      <c r="BG11" s="47">
        <f t="shared" ref="BG11:BG15" si="20">AVERAGE(BD11:BF11)</f>
        <v>0</v>
      </c>
      <c r="BH11" s="47">
        <f t="shared" ref="BH11:BH15" si="21">_xlfn.STDEV.P(BD11:BF11)</f>
        <v>0</v>
      </c>
      <c r="BI11">
        <v>0</v>
      </c>
      <c r="BJ11">
        <v>0</v>
      </c>
      <c r="BK11">
        <v>0</v>
      </c>
      <c r="BL11" s="47">
        <f t="shared" ref="BL11:BL15" si="22">AVERAGE(BI11:BK11)</f>
        <v>0</v>
      </c>
      <c r="BM11" s="47">
        <f t="shared" ref="BM11:BM15" si="23">_xlfn.STDEV.P(BI11:BK11)</f>
        <v>0</v>
      </c>
      <c r="BN11">
        <v>0</v>
      </c>
      <c r="BO11">
        <v>0</v>
      </c>
      <c r="BP11">
        <v>0</v>
      </c>
      <c r="BQ11" s="47">
        <f t="shared" ref="BQ11:BQ15" si="24">AVERAGE(BN11:BP11)</f>
        <v>0</v>
      </c>
      <c r="BR11" s="47">
        <f t="shared" ref="BR11:BR15" si="25">_xlfn.STDEV.P(BN11:BP11)</f>
        <v>0</v>
      </c>
      <c r="BS11">
        <v>0</v>
      </c>
      <c r="BU11">
        <v>0</v>
      </c>
      <c r="BV11" s="47">
        <f t="shared" ref="BV11:BV15" si="26">AVERAGE(BS11:BU11)</f>
        <v>0</v>
      </c>
      <c r="BW11" s="47">
        <f t="shared" ref="BW11:BW15" si="27">_xlfn.STDEV.P(BS11:BU11)</f>
        <v>0</v>
      </c>
    </row>
    <row r="12" spans="1:75" x14ac:dyDescent="0.35">
      <c r="B12" s="4">
        <v>4</v>
      </c>
      <c r="C12" s="3">
        <v>0.08</v>
      </c>
      <c r="D12">
        <v>0.04</v>
      </c>
      <c r="E12">
        <v>0.06</v>
      </c>
      <c r="F12" s="12">
        <f t="shared" si="1"/>
        <v>0.06</v>
      </c>
      <c r="G12" s="13">
        <f t="shared" si="2"/>
        <v>1.6329931618554519E-2</v>
      </c>
      <c r="H12">
        <v>0.08</v>
      </c>
      <c r="I12">
        <v>7.0000000000000007E-2</v>
      </c>
      <c r="J12">
        <v>0.08</v>
      </c>
      <c r="K12" s="12">
        <f t="shared" si="3"/>
        <v>7.6666666666666675E-2</v>
      </c>
      <c r="L12" s="13">
        <f t="shared" si="4"/>
        <v>4.714045207910314E-3</v>
      </c>
      <c r="M12">
        <v>0.06</v>
      </c>
      <c r="N12">
        <v>0.06</v>
      </c>
      <c r="O12">
        <v>0.09</v>
      </c>
      <c r="P12" s="12">
        <f t="shared" si="5"/>
        <v>6.9999999999999993E-2</v>
      </c>
      <c r="Q12" s="14">
        <f t="shared" si="6"/>
        <v>1.4142135623730963E-2</v>
      </c>
      <c r="R12">
        <v>0.04</v>
      </c>
      <c r="S12">
        <v>0.05</v>
      </c>
      <c r="T12">
        <v>7.0000000000000007E-2</v>
      </c>
      <c r="U12" s="12">
        <f t="shared" si="7"/>
        <v>5.3333333333333337E-2</v>
      </c>
      <c r="V12" s="14">
        <f t="shared" si="8"/>
        <v>1.247219128924648E-2</v>
      </c>
      <c r="W12">
        <v>0.04</v>
      </c>
      <c r="X12">
        <v>0.06</v>
      </c>
      <c r="Y12">
        <v>7.0000000000000007E-2</v>
      </c>
      <c r="Z12" s="12">
        <f t="shared" si="9"/>
        <v>5.6666666666666671E-2</v>
      </c>
      <c r="AA12" s="14">
        <f t="shared" si="10"/>
        <v>1.2472191289246464E-2</v>
      </c>
      <c r="AB12">
        <v>0.08</v>
      </c>
      <c r="AC12">
        <v>7.0000000000000007E-2</v>
      </c>
      <c r="AD12">
        <v>0.06</v>
      </c>
      <c r="AE12" s="12">
        <f t="shared" si="11"/>
        <v>7.0000000000000007E-2</v>
      </c>
      <c r="AF12" s="14">
        <f t="shared" si="12"/>
        <v>8.164965809277263E-3</v>
      </c>
      <c r="AG12">
        <v>7.0000000000000007E-2</v>
      </c>
      <c r="AH12">
        <v>7.0000000000000007E-2</v>
      </c>
      <c r="AI12">
        <v>0.06</v>
      </c>
      <c r="AJ12" s="12">
        <f t="shared" si="13"/>
        <v>6.6666666666666666E-2</v>
      </c>
      <c r="AK12" s="14">
        <f t="shared" si="14"/>
        <v>4.7140452079103209E-3</v>
      </c>
      <c r="AL12">
        <v>0.06</v>
      </c>
      <c r="AM12">
        <v>0.08</v>
      </c>
      <c r="AN12" s="12">
        <f t="shared" si="0"/>
        <v>7.0000000000000007E-2</v>
      </c>
      <c r="AO12" s="12">
        <f t="shared" si="15"/>
        <v>3.1840770136954841E-2</v>
      </c>
      <c r="AS12" t="s">
        <v>27</v>
      </c>
      <c r="AT12">
        <v>0</v>
      </c>
      <c r="AU12">
        <v>0</v>
      </c>
      <c r="AV12">
        <v>0</v>
      </c>
      <c r="AW12" s="47">
        <f t="shared" si="16"/>
        <v>0</v>
      </c>
      <c r="AX12" s="47">
        <f t="shared" si="17"/>
        <v>0</v>
      </c>
      <c r="AY12">
        <v>0</v>
      </c>
      <c r="AZ12">
        <v>0</v>
      </c>
      <c r="BA12">
        <v>0</v>
      </c>
      <c r="BB12" s="47">
        <f t="shared" si="18"/>
        <v>0</v>
      </c>
      <c r="BC12" s="47">
        <f t="shared" si="19"/>
        <v>0</v>
      </c>
      <c r="BD12">
        <v>0</v>
      </c>
      <c r="BE12">
        <v>0</v>
      </c>
      <c r="BF12">
        <v>0</v>
      </c>
      <c r="BG12" s="47">
        <f t="shared" si="20"/>
        <v>0</v>
      </c>
      <c r="BH12" s="47">
        <f t="shared" si="21"/>
        <v>0</v>
      </c>
      <c r="BI12">
        <v>0</v>
      </c>
      <c r="BJ12">
        <v>0</v>
      </c>
      <c r="BK12">
        <v>0</v>
      </c>
      <c r="BL12" s="47">
        <f t="shared" si="22"/>
        <v>0</v>
      </c>
      <c r="BM12" s="47">
        <f t="shared" si="23"/>
        <v>0</v>
      </c>
      <c r="BN12">
        <v>0</v>
      </c>
      <c r="BO12">
        <v>0</v>
      </c>
      <c r="BP12">
        <v>0</v>
      </c>
      <c r="BQ12" s="47">
        <f t="shared" si="24"/>
        <v>0</v>
      </c>
      <c r="BR12" s="47">
        <f t="shared" si="25"/>
        <v>0</v>
      </c>
      <c r="BS12">
        <v>0</v>
      </c>
      <c r="BU12">
        <v>0</v>
      </c>
      <c r="BV12" s="47">
        <f t="shared" si="26"/>
        <v>0</v>
      </c>
      <c r="BW12" s="47">
        <f t="shared" si="27"/>
        <v>0</v>
      </c>
    </row>
    <row r="13" spans="1:75" x14ac:dyDescent="0.35">
      <c r="B13" s="4">
        <v>6</v>
      </c>
      <c r="C13" s="3">
        <v>0.13</v>
      </c>
      <c r="D13">
        <v>0.09</v>
      </c>
      <c r="E13">
        <v>0.09</v>
      </c>
      <c r="F13" s="12">
        <f t="shared" si="1"/>
        <v>0.10333333333333333</v>
      </c>
      <c r="G13" s="13">
        <f t="shared" si="2"/>
        <v>1.8856180831641291E-2</v>
      </c>
      <c r="H13">
        <v>0.14000000000000001</v>
      </c>
      <c r="I13">
        <v>0.13</v>
      </c>
      <c r="J13">
        <v>0.13</v>
      </c>
      <c r="K13" s="12">
        <f t="shared" si="3"/>
        <v>0.13333333333333333</v>
      </c>
      <c r="L13" s="13">
        <f t="shared" si="4"/>
        <v>4.7140452079103209E-3</v>
      </c>
      <c r="M13">
        <v>0.11</v>
      </c>
      <c r="N13">
        <v>0.11</v>
      </c>
      <c r="O13">
        <v>0.16</v>
      </c>
      <c r="P13" s="12">
        <f t="shared" si="5"/>
        <v>0.12666666666666668</v>
      </c>
      <c r="Q13" s="14">
        <f t="shared" si="6"/>
        <v>2.3570226039551528E-2</v>
      </c>
      <c r="R13">
        <v>7.0000000000000007E-2</v>
      </c>
      <c r="S13">
        <v>0.1</v>
      </c>
      <c r="T13">
        <v>0.08</v>
      </c>
      <c r="U13" s="12">
        <f t="shared" si="7"/>
        <v>8.3333333333333329E-2</v>
      </c>
      <c r="V13" s="14">
        <f t="shared" si="8"/>
        <v>1.2472191289246527E-2</v>
      </c>
      <c r="W13">
        <v>0.11</v>
      </c>
      <c r="X13">
        <v>0.09</v>
      </c>
      <c r="Y13">
        <v>0.08</v>
      </c>
      <c r="Z13" s="12">
        <f t="shared" si="9"/>
        <v>9.3333333333333338E-2</v>
      </c>
      <c r="AA13" s="14">
        <f t="shared" si="10"/>
        <v>1.2472191289246403E-2</v>
      </c>
      <c r="AB13">
        <v>7.0000000000000007E-2</v>
      </c>
      <c r="AC13">
        <v>0.1</v>
      </c>
      <c r="AD13">
        <v>0.09</v>
      </c>
      <c r="AE13" s="12">
        <f t="shared" si="11"/>
        <v>8.666666666666667E-2</v>
      </c>
      <c r="AF13" s="14">
        <f t="shared" si="12"/>
        <v>1.2472191289246464E-2</v>
      </c>
      <c r="AG13">
        <v>0.11</v>
      </c>
      <c r="AH13">
        <v>0.11</v>
      </c>
      <c r="AI13">
        <v>0.1</v>
      </c>
      <c r="AJ13" s="12">
        <f t="shared" si="13"/>
        <v>0.10666666666666667</v>
      </c>
      <c r="AK13" s="14">
        <f t="shared" si="14"/>
        <v>4.714045207910314E-3</v>
      </c>
      <c r="AL13">
        <v>0.12</v>
      </c>
      <c r="AM13">
        <v>0.11</v>
      </c>
      <c r="AN13" s="12">
        <f t="shared" si="0"/>
        <v>0.11499999999999999</v>
      </c>
      <c r="AO13" s="12">
        <f t="shared" si="15"/>
        <v>5.2149340731750281E-2</v>
      </c>
      <c r="AS13" t="s">
        <v>28</v>
      </c>
      <c r="AT13">
        <v>0</v>
      </c>
      <c r="AU13">
        <v>0</v>
      </c>
      <c r="AV13">
        <v>0</v>
      </c>
      <c r="AW13" s="47">
        <f t="shared" si="16"/>
        <v>0</v>
      </c>
      <c r="AX13" s="47">
        <f t="shared" si="17"/>
        <v>0</v>
      </c>
      <c r="AY13">
        <v>0</v>
      </c>
      <c r="AZ13">
        <v>0</v>
      </c>
      <c r="BA13">
        <v>0</v>
      </c>
      <c r="BB13" s="47">
        <f t="shared" si="18"/>
        <v>0</v>
      </c>
      <c r="BC13" s="47">
        <f t="shared" si="19"/>
        <v>0</v>
      </c>
      <c r="BD13">
        <v>0</v>
      </c>
      <c r="BE13">
        <v>0</v>
      </c>
      <c r="BF13">
        <v>0</v>
      </c>
      <c r="BG13" s="47">
        <f t="shared" si="20"/>
        <v>0</v>
      </c>
      <c r="BH13" s="47">
        <f t="shared" si="21"/>
        <v>0</v>
      </c>
      <c r="BI13">
        <v>0</v>
      </c>
      <c r="BJ13">
        <v>0</v>
      </c>
      <c r="BK13">
        <v>0</v>
      </c>
      <c r="BL13" s="47">
        <f t="shared" si="22"/>
        <v>0</v>
      </c>
      <c r="BM13" s="47">
        <f t="shared" si="23"/>
        <v>0</v>
      </c>
      <c r="BN13">
        <v>0</v>
      </c>
      <c r="BO13">
        <v>0</v>
      </c>
      <c r="BP13">
        <v>0</v>
      </c>
      <c r="BQ13" s="47">
        <f t="shared" si="24"/>
        <v>0</v>
      </c>
      <c r="BR13" s="47">
        <f t="shared" si="25"/>
        <v>0</v>
      </c>
      <c r="BS13">
        <v>0</v>
      </c>
      <c r="BU13">
        <v>0</v>
      </c>
      <c r="BV13" s="47">
        <f t="shared" si="26"/>
        <v>0</v>
      </c>
      <c r="BW13" s="47">
        <f t="shared" si="27"/>
        <v>0</v>
      </c>
    </row>
    <row r="14" spans="1:75" x14ac:dyDescent="0.35">
      <c r="B14" s="4">
        <v>8</v>
      </c>
      <c r="C14" s="3">
        <v>0.16</v>
      </c>
      <c r="D14">
        <v>0.15</v>
      </c>
      <c r="E14">
        <v>0.16</v>
      </c>
      <c r="F14" s="12">
        <f t="shared" si="1"/>
        <v>0.15666666666666665</v>
      </c>
      <c r="G14" s="13">
        <f t="shared" si="2"/>
        <v>4.7140452079103209E-3</v>
      </c>
      <c r="H14">
        <v>0.22</v>
      </c>
      <c r="I14">
        <v>0.24</v>
      </c>
      <c r="J14">
        <v>0.22</v>
      </c>
      <c r="K14" s="12">
        <f t="shared" si="3"/>
        <v>0.22666666666666666</v>
      </c>
      <c r="L14" s="13">
        <f t="shared" si="4"/>
        <v>9.428090415820628E-3</v>
      </c>
      <c r="M14">
        <v>0.18</v>
      </c>
      <c r="N14">
        <v>0.19</v>
      </c>
      <c r="O14">
        <v>0.22</v>
      </c>
      <c r="P14" s="12">
        <f t="shared" si="5"/>
        <v>0.19666666666666666</v>
      </c>
      <c r="Q14" s="14">
        <f t="shared" si="6"/>
        <v>1.6996731711975951E-2</v>
      </c>
      <c r="R14">
        <v>0.08</v>
      </c>
      <c r="S14">
        <v>0.15</v>
      </c>
      <c r="T14">
        <v>0.1</v>
      </c>
      <c r="U14" s="12">
        <f t="shared" si="7"/>
        <v>0.10999999999999999</v>
      </c>
      <c r="V14" s="14">
        <f t="shared" si="8"/>
        <v>2.9439202887759568E-2</v>
      </c>
      <c r="W14">
        <v>0.1</v>
      </c>
      <c r="X14">
        <v>0.12</v>
      </c>
      <c r="Y14">
        <v>0.12</v>
      </c>
      <c r="Z14" s="12">
        <f t="shared" si="9"/>
        <v>0.11333333333333333</v>
      </c>
      <c r="AA14" s="14">
        <f t="shared" si="10"/>
        <v>9.428090415820628E-3</v>
      </c>
      <c r="AB14">
        <v>0.12</v>
      </c>
      <c r="AC14">
        <v>0.15</v>
      </c>
      <c r="AD14">
        <v>0.12</v>
      </c>
      <c r="AE14" s="12">
        <f t="shared" si="11"/>
        <v>0.13</v>
      </c>
      <c r="AF14" s="14">
        <f t="shared" si="12"/>
        <v>1.4142135623730826E-2</v>
      </c>
      <c r="AG14">
        <v>0.16</v>
      </c>
      <c r="AH14">
        <v>0.15</v>
      </c>
      <c r="AI14">
        <v>0.14000000000000001</v>
      </c>
      <c r="AJ14" s="12">
        <f t="shared" si="13"/>
        <v>0.15</v>
      </c>
      <c r="AK14" s="14">
        <f t="shared" si="14"/>
        <v>8.164965809277256E-3</v>
      </c>
      <c r="AL14">
        <v>0.17</v>
      </c>
      <c r="AM14">
        <v>0.19</v>
      </c>
      <c r="AN14" s="12">
        <f t="shared" si="0"/>
        <v>0.18</v>
      </c>
      <c r="AO14" s="12">
        <f t="shared" si="15"/>
        <v>8.1414275263858402E-2</v>
      </c>
      <c r="AS14" t="s">
        <v>29</v>
      </c>
      <c r="AT14">
        <v>0</v>
      </c>
      <c r="AU14">
        <v>0</v>
      </c>
      <c r="AV14">
        <v>0</v>
      </c>
      <c r="AW14" s="47">
        <f t="shared" si="16"/>
        <v>0</v>
      </c>
      <c r="AX14" s="47">
        <f t="shared" si="17"/>
        <v>0</v>
      </c>
      <c r="AY14">
        <v>0</v>
      </c>
      <c r="AZ14">
        <v>0</v>
      </c>
      <c r="BA14">
        <v>0</v>
      </c>
      <c r="BB14" s="47">
        <f t="shared" si="18"/>
        <v>0</v>
      </c>
      <c r="BC14" s="47">
        <f t="shared" si="19"/>
        <v>0</v>
      </c>
      <c r="BD14">
        <v>0</v>
      </c>
      <c r="BE14">
        <v>0</v>
      </c>
      <c r="BF14">
        <v>0</v>
      </c>
      <c r="BG14" s="47">
        <f t="shared" si="20"/>
        <v>0</v>
      </c>
      <c r="BH14" s="47">
        <f t="shared" si="21"/>
        <v>0</v>
      </c>
      <c r="BI14">
        <v>0</v>
      </c>
      <c r="BJ14">
        <v>0</v>
      </c>
      <c r="BK14">
        <v>0</v>
      </c>
      <c r="BL14" s="47">
        <f t="shared" si="22"/>
        <v>0</v>
      </c>
      <c r="BM14" s="47">
        <f t="shared" si="23"/>
        <v>0</v>
      </c>
      <c r="BN14">
        <v>0</v>
      </c>
      <c r="BO14">
        <v>0</v>
      </c>
      <c r="BP14">
        <v>0</v>
      </c>
      <c r="BQ14" s="47">
        <f t="shared" si="24"/>
        <v>0</v>
      </c>
      <c r="BR14" s="47">
        <f t="shared" si="25"/>
        <v>0</v>
      </c>
      <c r="BS14">
        <v>0</v>
      </c>
      <c r="BU14">
        <v>0</v>
      </c>
      <c r="BV14" s="47">
        <f t="shared" si="26"/>
        <v>0</v>
      </c>
      <c r="BW14" s="47">
        <f t="shared" si="27"/>
        <v>0</v>
      </c>
    </row>
    <row r="15" spans="1:75" x14ac:dyDescent="0.35">
      <c r="B15" s="4">
        <v>10</v>
      </c>
      <c r="C15" s="3">
        <v>0.27</v>
      </c>
      <c r="D15">
        <v>0.22</v>
      </c>
      <c r="E15">
        <v>0.23</v>
      </c>
      <c r="F15" s="12">
        <f t="shared" si="1"/>
        <v>0.24</v>
      </c>
      <c r="G15" s="13">
        <f t="shared" si="2"/>
        <v>2.1602468994692873E-2</v>
      </c>
      <c r="H15">
        <v>0.32</v>
      </c>
      <c r="I15">
        <v>0.31</v>
      </c>
      <c r="J15">
        <v>0.32</v>
      </c>
      <c r="K15" s="12">
        <f t="shared" si="3"/>
        <v>0.31666666666666665</v>
      </c>
      <c r="L15" s="13">
        <f t="shared" si="4"/>
        <v>4.7140452079103209E-3</v>
      </c>
      <c r="M15">
        <v>0.28000000000000003</v>
      </c>
      <c r="N15">
        <v>0.31</v>
      </c>
      <c r="O15">
        <v>0.33</v>
      </c>
      <c r="P15" s="12">
        <f t="shared" si="5"/>
        <v>0.3066666666666667</v>
      </c>
      <c r="Q15" s="14">
        <f t="shared" si="6"/>
        <v>2.054804667656325E-2</v>
      </c>
      <c r="R15">
        <v>0.11</v>
      </c>
      <c r="S15">
        <v>0.15</v>
      </c>
      <c r="T15">
        <v>0.12</v>
      </c>
      <c r="U15" s="12">
        <f t="shared" si="7"/>
        <v>0.12666666666666668</v>
      </c>
      <c r="V15" s="14">
        <f t="shared" si="8"/>
        <v>1.699673171197601E-2</v>
      </c>
      <c r="W15">
        <v>0.14000000000000001</v>
      </c>
      <c r="X15">
        <v>0.17</v>
      </c>
      <c r="Y15">
        <v>0.15</v>
      </c>
      <c r="Z15" s="12">
        <f t="shared" si="9"/>
        <v>0.15333333333333335</v>
      </c>
      <c r="AA15" s="14">
        <f t="shared" si="10"/>
        <v>1.2472191289246473E-2</v>
      </c>
      <c r="AB15">
        <v>0.15</v>
      </c>
      <c r="AC15">
        <v>0.2</v>
      </c>
      <c r="AD15">
        <v>0.18</v>
      </c>
      <c r="AE15" s="12">
        <f t="shared" si="11"/>
        <v>0.17666666666666667</v>
      </c>
      <c r="AF15" s="14">
        <f t="shared" si="12"/>
        <v>2.0548046676563174E-2</v>
      </c>
      <c r="AG15">
        <v>0.19</v>
      </c>
      <c r="AH15">
        <v>0.21</v>
      </c>
      <c r="AI15">
        <v>0.2</v>
      </c>
      <c r="AJ15" s="12">
        <f t="shared" si="13"/>
        <v>0.20000000000000004</v>
      </c>
      <c r="AK15" s="14">
        <f t="shared" si="14"/>
        <v>8.164965809277256E-3</v>
      </c>
      <c r="AL15">
        <v>0.25</v>
      </c>
      <c r="AM15">
        <v>0.26</v>
      </c>
      <c r="AN15" s="12">
        <f t="shared" si="0"/>
        <v>0.255</v>
      </c>
      <c r="AO15" s="12">
        <f t="shared" si="15"/>
        <v>0.11643074632485782</v>
      </c>
      <c r="AS15" t="s">
        <v>30</v>
      </c>
      <c r="AT15">
        <v>14.563000000000001</v>
      </c>
      <c r="AU15">
        <v>15.61</v>
      </c>
      <c r="AV15">
        <v>14.801</v>
      </c>
      <c r="AW15" s="47">
        <f t="shared" si="16"/>
        <v>14.991333333333335</v>
      </c>
      <c r="AX15" s="47">
        <f t="shared" si="17"/>
        <v>0.44812374283102702</v>
      </c>
      <c r="AY15">
        <v>13.032999999999999</v>
      </c>
      <c r="AZ15">
        <v>12.858000000000001</v>
      </c>
      <c r="BA15">
        <v>13.935</v>
      </c>
      <c r="BB15" s="47">
        <f t="shared" si="18"/>
        <v>13.275333333333334</v>
      </c>
      <c r="BC15" s="47">
        <f t="shared" si="19"/>
        <v>0.47189429136430794</v>
      </c>
      <c r="BD15">
        <v>13.792999999999999</v>
      </c>
      <c r="BE15">
        <v>13.539</v>
      </c>
      <c r="BF15">
        <v>14.145</v>
      </c>
      <c r="BG15" s="47">
        <f t="shared" si="20"/>
        <v>13.825666666666669</v>
      </c>
      <c r="BH15" s="47">
        <f t="shared" si="21"/>
        <v>0.24847445654544761</v>
      </c>
      <c r="BI15">
        <v>14.534000000000001</v>
      </c>
      <c r="BJ15">
        <v>13.581</v>
      </c>
      <c r="BK15">
        <v>13.379</v>
      </c>
      <c r="BL15" s="47">
        <f t="shared" si="22"/>
        <v>13.831333333333333</v>
      </c>
      <c r="BM15" s="47">
        <f t="shared" si="23"/>
        <v>0.50365751149852755</v>
      </c>
      <c r="BN15">
        <v>13.835000000000001</v>
      </c>
      <c r="BO15">
        <v>14.218</v>
      </c>
      <c r="BP15">
        <v>15.05</v>
      </c>
      <c r="BQ15" s="47">
        <f t="shared" si="24"/>
        <v>14.367666666666667</v>
      </c>
      <c r="BR15" s="47">
        <f t="shared" si="25"/>
        <v>0.50718591813609681</v>
      </c>
      <c r="BS15">
        <v>14.724</v>
      </c>
      <c r="BU15">
        <v>13.766</v>
      </c>
      <c r="BV15" s="47">
        <f t="shared" si="26"/>
        <v>14.245000000000001</v>
      </c>
      <c r="BW15" s="47">
        <f t="shared" si="27"/>
        <v>0.47900000000000009</v>
      </c>
    </row>
    <row r="16" spans="1:75" ht="15" thickBot="1" x14ac:dyDescent="0.4">
      <c r="B16" s="4">
        <v>12</v>
      </c>
      <c r="C16" s="3">
        <v>0.37</v>
      </c>
      <c r="D16">
        <v>0.34</v>
      </c>
      <c r="E16">
        <v>0.35</v>
      </c>
      <c r="F16" s="12">
        <f t="shared" si="1"/>
        <v>0.35333333333333333</v>
      </c>
      <c r="G16" s="13">
        <f t="shared" si="2"/>
        <v>1.2472191289246462E-2</v>
      </c>
      <c r="H16">
        <v>0.45</v>
      </c>
      <c r="I16">
        <v>0.41</v>
      </c>
      <c r="J16">
        <v>0.43</v>
      </c>
      <c r="K16" s="12">
        <f t="shared" si="3"/>
        <v>0.43</v>
      </c>
      <c r="L16" s="13">
        <f t="shared" si="4"/>
        <v>1.6329931618554536E-2</v>
      </c>
      <c r="M16">
        <v>0.36</v>
      </c>
      <c r="N16">
        <v>0.39</v>
      </c>
      <c r="O16">
        <v>0.41</v>
      </c>
      <c r="P16" s="12">
        <f t="shared" si="5"/>
        <v>0.38666666666666666</v>
      </c>
      <c r="Q16" s="14">
        <f t="shared" si="6"/>
        <v>2.0548046676563254E-2</v>
      </c>
      <c r="R16">
        <v>0.13</v>
      </c>
      <c r="S16">
        <v>0.19</v>
      </c>
      <c r="T16">
        <v>0.16</v>
      </c>
      <c r="U16" s="12">
        <f t="shared" si="7"/>
        <v>0.16</v>
      </c>
      <c r="V16" s="14">
        <f t="shared" si="8"/>
        <v>2.4494897427831817E-2</v>
      </c>
      <c r="W16">
        <v>0.18</v>
      </c>
      <c r="X16">
        <v>0.21</v>
      </c>
      <c r="Y16">
        <v>0.21</v>
      </c>
      <c r="Z16" s="12">
        <f t="shared" si="9"/>
        <v>0.19999999999999998</v>
      </c>
      <c r="AA16" s="14">
        <f t="shared" si="10"/>
        <v>1.4142135623730951E-2</v>
      </c>
      <c r="AB16">
        <v>0.23</v>
      </c>
      <c r="AC16">
        <v>0.23</v>
      </c>
      <c r="AD16">
        <v>0.23</v>
      </c>
      <c r="AE16" s="12">
        <f t="shared" si="11"/>
        <v>0.23</v>
      </c>
      <c r="AF16" s="14">
        <f t="shared" si="12"/>
        <v>0</v>
      </c>
      <c r="AG16">
        <v>0.26</v>
      </c>
      <c r="AH16">
        <v>0.28000000000000003</v>
      </c>
      <c r="AI16">
        <v>0.27</v>
      </c>
      <c r="AJ16" s="12">
        <f t="shared" si="13"/>
        <v>0.27</v>
      </c>
      <c r="AK16" s="14">
        <f t="shared" si="14"/>
        <v>8.1649658092772682E-3</v>
      </c>
      <c r="AL16">
        <v>0.34</v>
      </c>
      <c r="AM16">
        <v>0.36</v>
      </c>
      <c r="AN16" s="12">
        <f t="shared" si="0"/>
        <v>0.35</v>
      </c>
      <c r="AO16" s="12">
        <f t="shared" si="15"/>
        <v>0.16134930403057049</v>
      </c>
      <c r="AT16" s="48"/>
      <c r="AU16" s="48"/>
      <c r="AV16" s="48"/>
      <c r="AW16" s="49"/>
      <c r="AX16" s="49"/>
      <c r="AY16" s="48"/>
      <c r="AZ16" s="48"/>
      <c r="BA16" s="48"/>
      <c r="BB16" s="49"/>
      <c r="BC16" s="49"/>
      <c r="BD16" s="48"/>
      <c r="BE16" s="48"/>
      <c r="BF16" s="48"/>
      <c r="BG16" s="49"/>
      <c r="BH16" s="49"/>
      <c r="BI16" s="48"/>
      <c r="BJ16" s="48"/>
      <c r="BK16" s="48"/>
      <c r="BL16" s="49"/>
      <c r="BM16" s="49"/>
      <c r="BN16" s="48"/>
      <c r="BO16" s="48"/>
      <c r="BP16" s="48"/>
      <c r="BQ16" s="49"/>
      <c r="BR16" s="49"/>
      <c r="BS16" s="48"/>
      <c r="BT16" s="48"/>
      <c r="BU16" s="48"/>
      <c r="BV16" s="49"/>
      <c r="BW16" s="49"/>
    </row>
    <row r="17" spans="2:75" x14ac:dyDescent="0.35">
      <c r="B17" s="4">
        <v>14</v>
      </c>
      <c r="C17" s="3">
        <v>0.49</v>
      </c>
      <c r="D17">
        <v>0.43</v>
      </c>
      <c r="E17">
        <v>0.46</v>
      </c>
      <c r="F17" s="12">
        <f t="shared" si="1"/>
        <v>0.45999999999999996</v>
      </c>
      <c r="G17" s="13">
        <f t="shared" si="2"/>
        <v>2.4494897427831779E-2</v>
      </c>
      <c r="H17">
        <v>0.56999999999999995</v>
      </c>
      <c r="I17">
        <v>0.6</v>
      </c>
      <c r="J17">
        <v>0.68</v>
      </c>
      <c r="K17" s="12">
        <f t="shared" si="3"/>
        <v>0.6166666666666667</v>
      </c>
      <c r="L17" s="13">
        <f t="shared" si="4"/>
        <v>4.6427960923947104E-2</v>
      </c>
      <c r="M17">
        <v>0.5</v>
      </c>
      <c r="N17">
        <v>0.5</v>
      </c>
      <c r="O17">
        <v>0.6</v>
      </c>
      <c r="P17" s="12">
        <f t="shared" si="5"/>
        <v>0.53333333333333333</v>
      </c>
      <c r="Q17" s="14">
        <f t="shared" si="6"/>
        <v>4.7140452079103161E-2</v>
      </c>
      <c r="R17">
        <v>0.17</v>
      </c>
      <c r="S17">
        <v>0.26</v>
      </c>
      <c r="T17">
        <v>0.21</v>
      </c>
      <c r="U17" s="12">
        <f t="shared" si="7"/>
        <v>0.21333333333333335</v>
      </c>
      <c r="V17" s="14">
        <f t="shared" si="8"/>
        <v>3.6817870057290855E-2</v>
      </c>
      <c r="W17">
        <v>0.23</v>
      </c>
      <c r="X17">
        <v>0.26</v>
      </c>
      <c r="Y17">
        <v>0.26</v>
      </c>
      <c r="Z17" s="12">
        <f t="shared" si="9"/>
        <v>0.25</v>
      </c>
      <c r="AA17" s="14">
        <f t="shared" si="10"/>
        <v>1.4142135623730951E-2</v>
      </c>
      <c r="AB17">
        <v>0.28000000000000003</v>
      </c>
      <c r="AC17">
        <v>0.31</v>
      </c>
      <c r="AD17">
        <v>0.28999999999999998</v>
      </c>
      <c r="AE17" s="12">
        <f t="shared" si="11"/>
        <v>0.29333333333333339</v>
      </c>
      <c r="AF17" s="14">
        <f t="shared" si="12"/>
        <v>1.2472191289246462E-2</v>
      </c>
      <c r="AG17">
        <v>0.36</v>
      </c>
      <c r="AH17">
        <v>0.35</v>
      </c>
      <c r="AI17">
        <v>0.33</v>
      </c>
      <c r="AJ17" s="12">
        <f t="shared" si="13"/>
        <v>0.34666666666666668</v>
      </c>
      <c r="AK17" s="14">
        <f t="shared" si="14"/>
        <v>1.2472191289246459E-2</v>
      </c>
      <c r="AL17">
        <v>0.4</v>
      </c>
      <c r="AM17">
        <v>0.44</v>
      </c>
      <c r="AN17" s="12">
        <f t="shared" si="0"/>
        <v>0.42000000000000004</v>
      </c>
      <c r="AO17" s="12">
        <f t="shared" si="15"/>
        <v>0.19280324736349375</v>
      </c>
      <c r="AS17" s="175" t="s">
        <v>37</v>
      </c>
      <c r="AT17" s="170">
        <v>1</v>
      </c>
      <c r="AU17" s="170">
        <v>2</v>
      </c>
      <c r="AV17" s="170">
        <v>3</v>
      </c>
      <c r="AW17" s="168" t="s">
        <v>9</v>
      </c>
      <c r="AX17" s="168" t="s">
        <v>10</v>
      </c>
      <c r="AY17" s="170">
        <v>1</v>
      </c>
      <c r="AZ17" s="170">
        <v>2</v>
      </c>
      <c r="BA17" s="170">
        <v>3</v>
      </c>
      <c r="BB17" s="168" t="s">
        <v>9</v>
      </c>
      <c r="BC17" s="168" t="s">
        <v>10</v>
      </c>
      <c r="BD17" s="170">
        <v>1</v>
      </c>
      <c r="BE17" s="170">
        <v>2</v>
      </c>
      <c r="BF17" s="170">
        <v>3</v>
      </c>
      <c r="BG17" s="168" t="s">
        <v>9</v>
      </c>
      <c r="BH17" s="168" t="s">
        <v>10</v>
      </c>
      <c r="BI17" s="170">
        <v>1</v>
      </c>
      <c r="BJ17" s="170">
        <v>2</v>
      </c>
      <c r="BK17" s="170">
        <v>3</v>
      </c>
      <c r="BL17" s="168" t="s">
        <v>9</v>
      </c>
      <c r="BM17" s="168" t="s">
        <v>10</v>
      </c>
      <c r="BN17" s="170">
        <v>1</v>
      </c>
      <c r="BO17" s="170">
        <v>2</v>
      </c>
      <c r="BP17" s="170">
        <v>3</v>
      </c>
      <c r="BQ17" s="168" t="s">
        <v>9</v>
      </c>
      <c r="BR17" s="168" t="s">
        <v>10</v>
      </c>
      <c r="BS17" s="170">
        <v>1</v>
      </c>
      <c r="BT17" s="170">
        <v>2</v>
      </c>
      <c r="BU17" s="170">
        <v>3</v>
      </c>
      <c r="BV17" s="168" t="s">
        <v>9</v>
      </c>
      <c r="BW17" s="171">
        <f>_xlfn.STDEV.P(BS17:BU17)</f>
        <v>0.81649658092772603</v>
      </c>
    </row>
    <row r="18" spans="2:75" x14ac:dyDescent="0.35">
      <c r="B18" s="4">
        <v>16</v>
      </c>
      <c r="C18" s="3">
        <v>0.65</v>
      </c>
      <c r="D18">
        <v>0.56999999999999995</v>
      </c>
      <c r="E18">
        <v>0.64</v>
      </c>
      <c r="F18" s="12">
        <f t="shared" si="1"/>
        <v>0.62</v>
      </c>
      <c r="G18" s="13">
        <f t="shared" si="2"/>
        <v>3.5590260840104401E-2</v>
      </c>
      <c r="H18">
        <v>0.77</v>
      </c>
      <c r="I18">
        <v>0.76</v>
      </c>
      <c r="J18">
        <v>0.83</v>
      </c>
      <c r="K18" s="12">
        <f t="shared" si="3"/>
        <v>0.78666666666666663</v>
      </c>
      <c r="L18" s="13">
        <f t="shared" si="4"/>
        <v>3.0912061651652323E-2</v>
      </c>
      <c r="M18">
        <v>0.63</v>
      </c>
      <c r="N18">
        <v>0.64</v>
      </c>
      <c r="O18">
        <v>0.7</v>
      </c>
      <c r="P18" s="12">
        <f t="shared" si="5"/>
        <v>0.65666666666666662</v>
      </c>
      <c r="Q18" s="14">
        <f t="shared" si="6"/>
        <v>3.0912061651652323E-2</v>
      </c>
      <c r="R18">
        <v>0.21</v>
      </c>
      <c r="S18">
        <v>0.3</v>
      </c>
      <c r="T18">
        <v>0.21</v>
      </c>
      <c r="U18" s="12">
        <f t="shared" si="7"/>
        <v>0.24</v>
      </c>
      <c r="V18" s="14">
        <f t="shared" si="8"/>
        <v>4.242640687119284E-2</v>
      </c>
      <c r="W18">
        <v>0.31</v>
      </c>
      <c r="X18">
        <v>0.36</v>
      </c>
      <c r="Y18">
        <v>0.35</v>
      </c>
      <c r="Z18" s="12">
        <f t="shared" si="9"/>
        <v>0.34</v>
      </c>
      <c r="AA18" s="14">
        <f t="shared" si="10"/>
        <v>2.1602468994692862E-2</v>
      </c>
      <c r="AB18">
        <v>0.35</v>
      </c>
      <c r="AC18">
        <v>0.36</v>
      </c>
      <c r="AD18">
        <v>0.36</v>
      </c>
      <c r="AE18" s="12">
        <f t="shared" si="11"/>
        <v>0.35666666666666663</v>
      </c>
      <c r="AF18" s="14">
        <f t="shared" si="12"/>
        <v>4.7140452079103209E-3</v>
      </c>
      <c r="AG18">
        <v>0.46</v>
      </c>
      <c r="AH18">
        <v>0.47</v>
      </c>
      <c r="AI18">
        <v>0.45</v>
      </c>
      <c r="AJ18" s="12">
        <f t="shared" si="13"/>
        <v>0.45999999999999996</v>
      </c>
      <c r="AK18" s="14">
        <f t="shared" si="14"/>
        <v>8.1649658092772439E-3</v>
      </c>
      <c r="AL18">
        <v>0.51</v>
      </c>
      <c r="AM18">
        <v>0.57999999999999996</v>
      </c>
      <c r="AN18" s="12">
        <f t="shared" si="0"/>
        <v>0.54499999999999993</v>
      </c>
      <c r="AO18" s="12">
        <f t="shared" si="15"/>
        <v>0.25467489250875414</v>
      </c>
      <c r="AS18" s="176" t="s">
        <v>25</v>
      </c>
      <c r="AT18" s="31">
        <v>8.7460000000000004</v>
      </c>
      <c r="AU18" s="31">
        <v>9.34</v>
      </c>
      <c r="AV18" s="31">
        <v>8.8160000000000007</v>
      </c>
      <c r="AW18" s="47">
        <f>AVERAGE(AT18:AV18)</f>
        <v>8.9673333333333343</v>
      </c>
      <c r="AX18" s="47">
        <f>_xlfn.STDEV.P(AT18:AV18)</f>
        <v>0.26506016088595569</v>
      </c>
      <c r="AY18" s="31">
        <v>5.806</v>
      </c>
      <c r="AZ18" s="31">
        <v>6.6920000000000002</v>
      </c>
      <c r="BA18" s="31">
        <v>6.016</v>
      </c>
      <c r="BB18" s="47">
        <f>AVERAGE(AY18:BA18)</f>
        <v>6.171333333333334</v>
      </c>
      <c r="BC18" s="47">
        <f>_xlfn.STDEV.P(AY18:BA18)</f>
        <v>0.3780170484103712</v>
      </c>
      <c r="BD18" s="31">
        <v>7.149</v>
      </c>
      <c r="BE18" s="31">
        <v>7.0510000000000002</v>
      </c>
      <c r="BF18" s="31">
        <v>7.3940000000000001</v>
      </c>
      <c r="BG18" s="47">
        <f>AVERAGE(BD18:BF18)</f>
        <v>7.1980000000000004</v>
      </c>
      <c r="BH18" s="47">
        <f>_xlfn.STDEV.P(BD18:BF18)</f>
        <v>0.14425209415002149</v>
      </c>
      <c r="BI18" s="31">
        <v>7.7969999999999997</v>
      </c>
      <c r="BJ18" s="31">
        <v>7.2229999999999999</v>
      </c>
      <c r="BK18" s="31">
        <v>6.9020000000000001</v>
      </c>
      <c r="BL18" s="47">
        <f>AVERAGE(BI18:BK18)</f>
        <v>7.3073333333333332</v>
      </c>
      <c r="BM18" s="47">
        <f>_xlfn.STDEV.P(BI18:BK18)</f>
        <v>0.3702164532030176</v>
      </c>
      <c r="BN18" s="31">
        <v>7.3879999999999999</v>
      </c>
      <c r="BO18" s="31">
        <v>7.7030000000000003</v>
      </c>
      <c r="BP18" s="31">
        <v>8.0820000000000007</v>
      </c>
      <c r="BQ18" s="47">
        <f>AVERAGE(BN18:BP18)</f>
        <v>7.7243333333333339</v>
      </c>
      <c r="BR18" s="47">
        <f>_xlfn.STDEV.P(BN18:BP18)</f>
        <v>0.28372561079716158</v>
      </c>
      <c r="BS18" s="31">
        <v>8.0190000000000001</v>
      </c>
      <c r="BT18" s="31"/>
      <c r="BU18" s="31">
        <v>7.49</v>
      </c>
      <c r="BV18" s="47">
        <f>AVERAGE(BS18:BU18)</f>
        <v>7.7545000000000002</v>
      </c>
      <c r="BW18" s="137">
        <f t="shared" ref="BW18:BW22" si="28">_xlfn.STDEV.P(BS18:BU18)</f>
        <v>0.26449999999999996</v>
      </c>
    </row>
    <row r="19" spans="2:75" x14ac:dyDescent="0.35">
      <c r="B19" s="4">
        <v>18</v>
      </c>
      <c r="C19" s="3">
        <v>0.79</v>
      </c>
      <c r="D19">
        <v>0.67</v>
      </c>
      <c r="E19">
        <v>0.85</v>
      </c>
      <c r="F19" s="12">
        <f t="shared" si="1"/>
        <v>0.77</v>
      </c>
      <c r="G19" s="13">
        <f t="shared" si="2"/>
        <v>7.4833147735478805E-2</v>
      </c>
      <c r="H19">
        <v>0.97</v>
      </c>
      <c r="I19">
        <v>0.99</v>
      </c>
      <c r="J19">
        <v>1.01</v>
      </c>
      <c r="K19" s="12">
        <f t="shared" si="3"/>
        <v>0.98999999999999988</v>
      </c>
      <c r="L19" s="13">
        <f t="shared" si="4"/>
        <v>1.6329931618554536E-2</v>
      </c>
      <c r="M19">
        <v>0.78</v>
      </c>
      <c r="N19">
        <v>0.78</v>
      </c>
      <c r="O19">
        <v>0.89</v>
      </c>
      <c r="P19" s="12">
        <f t="shared" si="5"/>
        <v>0.81666666666666676</v>
      </c>
      <c r="Q19" s="14">
        <f t="shared" si="6"/>
        <v>5.1854497287013482E-2</v>
      </c>
      <c r="R19">
        <v>0.25</v>
      </c>
      <c r="S19">
        <v>0.42</v>
      </c>
      <c r="T19">
        <v>0.28000000000000003</v>
      </c>
      <c r="U19" s="12">
        <f t="shared" si="7"/>
        <v>0.31666666666666665</v>
      </c>
      <c r="V19" s="14">
        <f t="shared" si="8"/>
        <v>7.4087035902976231E-2</v>
      </c>
      <c r="W19">
        <v>0.35</v>
      </c>
      <c r="X19">
        <v>0.43</v>
      </c>
      <c r="Y19">
        <v>0.38</v>
      </c>
      <c r="Z19" s="12">
        <f t="shared" si="9"/>
        <v>0.38666666666666671</v>
      </c>
      <c r="AA19" s="14">
        <f t="shared" si="10"/>
        <v>3.2998316455372226E-2</v>
      </c>
      <c r="AB19">
        <v>0.44</v>
      </c>
      <c r="AC19">
        <v>0.43</v>
      </c>
      <c r="AD19">
        <v>0.4</v>
      </c>
      <c r="AE19" s="12">
        <f t="shared" si="11"/>
        <v>0.42333333333333334</v>
      </c>
      <c r="AF19" s="14">
        <f t="shared" si="12"/>
        <v>1.6996731711975938E-2</v>
      </c>
      <c r="AG19">
        <v>0.54</v>
      </c>
      <c r="AH19">
        <v>0.53</v>
      </c>
      <c r="AI19">
        <v>0.48</v>
      </c>
      <c r="AJ19" s="12">
        <f t="shared" si="13"/>
        <v>0.51666666666666672</v>
      </c>
      <c r="AK19" s="14">
        <f t="shared" si="14"/>
        <v>2.6246692913372727E-2</v>
      </c>
      <c r="AL19">
        <v>0.63</v>
      </c>
      <c r="AM19">
        <v>0.65</v>
      </c>
      <c r="AN19" s="12">
        <f t="shared" si="0"/>
        <v>0.64</v>
      </c>
      <c r="AO19" s="12">
        <f t="shared" si="15"/>
        <v>0.28944127094178151</v>
      </c>
      <c r="AS19" s="176" t="s">
        <v>26</v>
      </c>
      <c r="AT19" s="31">
        <v>0</v>
      </c>
      <c r="AU19" s="31">
        <v>0</v>
      </c>
      <c r="AV19" s="31">
        <v>0</v>
      </c>
      <c r="AW19" s="47">
        <f t="shared" ref="AW19:AW24" si="29">AVERAGE(AT19:AV19)</f>
        <v>0</v>
      </c>
      <c r="AX19" s="47">
        <f t="shared" ref="AX19:AX23" si="30">_xlfn.STDEV.P(AT19:AV19)</f>
        <v>0</v>
      </c>
      <c r="AY19" s="31">
        <v>0</v>
      </c>
      <c r="AZ19" s="31">
        <v>0</v>
      </c>
      <c r="BA19" s="31">
        <v>0</v>
      </c>
      <c r="BB19" s="47">
        <f t="shared" ref="BB19:BB24" si="31">AVERAGE(AY19:BA19)</f>
        <v>0</v>
      </c>
      <c r="BC19" s="47">
        <f t="shared" ref="BC19:BC23" si="32">_xlfn.STDEV.P(AY19:BA19)</f>
        <v>0</v>
      </c>
      <c r="BD19" s="31">
        <v>0</v>
      </c>
      <c r="BE19" s="31">
        <v>0</v>
      </c>
      <c r="BF19" s="31">
        <v>0</v>
      </c>
      <c r="BG19" s="47">
        <f t="shared" ref="BG19:BG24" si="33">AVERAGE(BD19:BF19)</f>
        <v>0</v>
      </c>
      <c r="BH19" s="47">
        <f t="shared" ref="BH19:BH23" si="34">_xlfn.STDEV.P(BD19:BF19)</f>
        <v>0</v>
      </c>
      <c r="BI19" s="31">
        <v>0</v>
      </c>
      <c r="BJ19" s="31">
        <v>0</v>
      </c>
      <c r="BK19" s="31">
        <v>0</v>
      </c>
      <c r="BL19" s="47">
        <f t="shared" ref="BL19:BL24" si="35">AVERAGE(BI19:BK19)</f>
        <v>0</v>
      </c>
      <c r="BM19" s="47">
        <f t="shared" ref="BM19:BM23" si="36">_xlfn.STDEV.P(BI19:BK19)</f>
        <v>0</v>
      </c>
      <c r="BN19" s="31">
        <v>0</v>
      </c>
      <c r="BO19" s="31">
        <v>0</v>
      </c>
      <c r="BP19" s="31">
        <v>0</v>
      </c>
      <c r="BQ19" s="47">
        <f t="shared" ref="BQ19:BQ24" si="37">AVERAGE(BN19:BP19)</f>
        <v>0</v>
      </c>
      <c r="BR19" s="47">
        <f t="shared" ref="BR19:BR23" si="38">_xlfn.STDEV.P(BN19:BP19)</f>
        <v>0</v>
      </c>
      <c r="BS19" s="31">
        <v>0</v>
      </c>
      <c r="BT19" s="31"/>
      <c r="BU19" s="31">
        <v>0</v>
      </c>
      <c r="BV19" s="47">
        <f t="shared" ref="BV19:BV24" si="39">AVERAGE(BS19:BU19)</f>
        <v>0</v>
      </c>
      <c r="BW19" s="137">
        <f t="shared" si="28"/>
        <v>0</v>
      </c>
    </row>
    <row r="20" spans="2:75" x14ac:dyDescent="0.35">
      <c r="B20" s="4">
        <v>20</v>
      </c>
      <c r="C20" s="3">
        <v>0.88</v>
      </c>
      <c r="D20">
        <v>0.79</v>
      </c>
      <c r="E20">
        <v>0.83</v>
      </c>
      <c r="F20" s="12">
        <f t="shared" si="1"/>
        <v>0.83333333333333337</v>
      </c>
      <c r="G20" s="13">
        <f t="shared" si="2"/>
        <v>3.6817870057290862E-2</v>
      </c>
      <c r="H20">
        <v>1.07</v>
      </c>
      <c r="I20">
        <v>1.1100000000000001</v>
      </c>
      <c r="J20">
        <v>1.1399999999999999</v>
      </c>
      <c r="K20" s="12">
        <f t="shared" si="3"/>
        <v>1.1066666666666667</v>
      </c>
      <c r="L20" s="13">
        <f t="shared" si="4"/>
        <v>2.8674417556808694E-2</v>
      </c>
      <c r="M20">
        <v>0.84</v>
      </c>
      <c r="N20">
        <v>0.87</v>
      </c>
      <c r="O20">
        <v>1</v>
      </c>
      <c r="P20" s="12">
        <f t="shared" si="5"/>
        <v>0.90333333333333332</v>
      </c>
      <c r="Q20" s="14">
        <f t="shared" si="6"/>
        <v>6.9442222186665542E-2</v>
      </c>
      <c r="R20">
        <v>0.28000000000000003</v>
      </c>
      <c r="S20">
        <v>0.42</v>
      </c>
      <c r="T20">
        <v>0.3</v>
      </c>
      <c r="U20" s="12">
        <f t="shared" si="7"/>
        <v>0.33333333333333331</v>
      </c>
      <c r="V20" s="14">
        <f t="shared" si="8"/>
        <v>6.1824123303304682E-2</v>
      </c>
      <c r="W20">
        <v>0.45</v>
      </c>
      <c r="X20">
        <v>0.46</v>
      </c>
      <c r="Y20">
        <v>0.45</v>
      </c>
      <c r="Z20" s="12">
        <f t="shared" si="9"/>
        <v>0.45333333333333337</v>
      </c>
      <c r="AA20" s="14">
        <f t="shared" si="10"/>
        <v>4.7140452079103209E-3</v>
      </c>
      <c r="AB20">
        <v>0.51</v>
      </c>
      <c r="AC20">
        <v>0.52</v>
      </c>
      <c r="AD20">
        <v>0.46</v>
      </c>
      <c r="AE20" s="12">
        <f t="shared" si="11"/>
        <v>0.49666666666666665</v>
      </c>
      <c r="AF20" s="14">
        <f t="shared" si="12"/>
        <v>2.6246692913372699E-2</v>
      </c>
      <c r="AG20">
        <v>0.65</v>
      </c>
      <c r="AH20">
        <v>0.59</v>
      </c>
      <c r="AI20">
        <v>0.54</v>
      </c>
      <c r="AJ20" s="12">
        <f t="shared" si="13"/>
        <v>0.59333333333333338</v>
      </c>
      <c r="AK20" s="14">
        <f t="shared" si="14"/>
        <v>4.4969125210773467E-2</v>
      </c>
      <c r="AL20">
        <v>0.77</v>
      </c>
      <c r="AM20">
        <v>0.77</v>
      </c>
      <c r="AN20" s="12">
        <f t="shared" si="0"/>
        <v>0.77</v>
      </c>
      <c r="AO20" s="12">
        <f t="shared" si="15"/>
        <v>0.34178283208871785</v>
      </c>
      <c r="AS20" s="176" t="s">
        <v>48</v>
      </c>
      <c r="AT20" s="31">
        <v>0</v>
      </c>
      <c r="AU20" s="31">
        <v>0</v>
      </c>
      <c r="AV20" s="31">
        <v>0</v>
      </c>
      <c r="AW20" s="47">
        <f t="shared" si="29"/>
        <v>0</v>
      </c>
      <c r="AX20" s="47">
        <f t="shared" si="30"/>
        <v>0</v>
      </c>
      <c r="AY20" s="31">
        <v>0</v>
      </c>
      <c r="AZ20" s="31">
        <v>0</v>
      </c>
      <c r="BA20" s="31">
        <v>0</v>
      </c>
      <c r="BB20" s="47">
        <f t="shared" si="31"/>
        <v>0</v>
      </c>
      <c r="BC20" s="47">
        <f t="shared" si="32"/>
        <v>0</v>
      </c>
      <c r="BD20" s="31">
        <v>0</v>
      </c>
      <c r="BE20" s="31">
        <v>0</v>
      </c>
      <c r="BF20" s="31">
        <v>0</v>
      </c>
      <c r="BG20" s="47">
        <f t="shared" si="33"/>
        <v>0</v>
      </c>
      <c r="BH20" s="47">
        <f t="shared" si="34"/>
        <v>0</v>
      </c>
      <c r="BI20" s="31">
        <v>0</v>
      </c>
      <c r="BJ20" s="31">
        <v>0</v>
      </c>
      <c r="BK20" s="31">
        <v>0</v>
      </c>
      <c r="BL20" s="47">
        <f t="shared" si="35"/>
        <v>0</v>
      </c>
      <c r="BM20" s="47">
        <f t="shared" si="36"/>
        <v>0</v>
      </c>
      <c r="BN20" s="31">
        <v>0</v>
      </c>
      <c r="BO20" s="31">
        <v>0</v>
      </c>
      <c r="BP20" s="31">
        <v>0</v>
      </c>
      <c r="BQ20" s="47">
        <f t="shared" si="37"/>
        <v>0</v>
      </c>
      <c r="BR20" s="47">
        <f t="shared" si="38"/>
        <v>0</v>
      </c>
      <c r="BS20" s="31">
        <v>0</v>
      </c>
      <c r="BT20" s="31"/>
      <c r="BU20" s="31">
        <v>0</v>
      </c>
      <c r="BV20" s="47">
        <f t="shared" si="39"/>
        <v>0</v>
      </c>
      <c r="BW20" s="137">
        <f t="shared" si="28"/>
        <v>0</v>
      </c>
    </row>
    <row r="21" spans="2:75" x14ac:dyDescent="0.35">
      <c r="B21" s="4">
        <v>22</v>
      </c>
      <c r="C21" s="3">
        <v>1.01</v>
      </c>
      <c r="D21">
        <v>0.87</v>
      </c>
      <c r="E21">
        <v>0.96</v>
      </c>
      <c r="F21" s="12">
        <f t="shared" si="1"/>
        <v>0.94666666666666666</v>
      </c>
      <c r="G21" s="13">
        <f t="shared" si="2"/>
        <v>5.7927157323275892E-2</v>
      </c>
      <c r="H21">
        <v>1.27</v>
      </c>
      <c r="I21">
        <v>1.3</v>
      </c>
      <c r="J21">
        <v>1.3</v>
      </c>
      <c r="K21" s="12">
        <f t="shared" si="3"/>
        <v>1.29</v>
      </c>
      <c r="L21" s="13">
        <f t="shared" si="4"/>
        <v>1.4142135623730963E-2</v>
      </c>
      <c r="M21">
        <v>0.99</v>
      </c>
      <c r="N21">
        <v>1.08</v>
      </c>
      <c r="O21">
        <v>1.07</v>
      </c>
      <c r="P21" s="12">
        <f t="shared" si="5"/>
        <v>1.0466666666666669</v>
      </c>
      <c r="Q21" s="14">
        <f t="shared" si="6"/>
        <v>4.0276819911981947E-2</v>
      </c>
      <c r="R21">
        <v>0.36</v>
      </c>
      <c r="S21">
        <v>0.52</v>
      </c>
      <c r="T21">
        <v>0.36</v>
      </c>
      <c r="U21" s="12">
        <f t="shared" si="7"/>
        <v>0.41333333333333333</v>
      </c>
      <c r="V21" s="14">
        <f t="shared" si="8"/>
        <v>7.5424723326565163E-2</v>
      </c>
      <c r="W21">
        <v>0.48</v>
      </c>
      <c r="X21">
        <v>0.53</v>
      </c>
      <c r="Y21">
        <v>0.54</v>
      </c>
      <c r="Z21" s="12">
        <f t="shared" si="9"/>
        <v>0.51666666666666672</v>
      </c>
      <c r="AA21" s="14">
        <f t="shared" si="10"/>
        <v>2.6246692913372727E-2</v>
      </c>
      <c r="AB21">
        <v>0.54</v>
      </c>
      <c r="AC21">
        <v>0.61</v>
      </c>
      <c r="AD21">
        <v>0.53</v>
      </c>
      <c r="AE21" s="12">
        <f t="shared" si="11"/>
        <v>0.55999999999999994</v>
      </c>
      <c r="AF21" s="14">
        <f t="shared" si="12"/>
        <v>3.5590260840104353E-2</v>
      </c>
      <c r="AG21">
        <v>0.78</v>
      </c>
      <c r="AH21">
        <v>0.65</v>
      </c>
      <c r="AI21">
        <v>0.62</v>
      </c>
      <c r="AJ21" s="12">
        <f t="shared" si="13"/>
        <v>0.68333333333333346</v>
      </c>
      <c r="AK21" s="14">
        <f t="shared" si="14"/>
        <v>6.9442222186664904E-2</v>
      </c>
      <c r="AL21">
        <v>0.84</v>
      </c>
      <c r="AM21">
        <v>0.89</v>
      </c>
      <c r="AN21" s="12">
        <f t="shared" si="0"/>
        <v>0.86499999999999999</v>
      </c>
      <c r="AO21" s="12">
        <f t="shared" si="15"/>
        <v>0.37558463400094044</v>
      </c>
      <c r="AS21" s="176" t="s">
        <v>28</v>
      </c>
      <c r="AT21" s="31">
        <v>8.9640000000000004</v>
      </c>
      <c r="AU21" s="31">
        <v>8.89</v>
      </c>
      <c r="AV21" s="31">
        <v>9.4220000000000006</v>
      </c>
      <c r="AW21" s="47">
        <f t="shared" si="29"/>
        <v>9.0920000000000005</v>
      </c>
      <c r="AX21" s="47">
        <f t="shared" si="30"/>
        <v>0.23529272548607763</v>
      </c>
      <c r="AY21" s="31">
        <v>7.4119999999999999</v>
      </c>
      <c r="AZ21" s="31">
        <v>9.6310000000000002</v>
      </c>
      <c r="BA21" s="31">
        <v>7.923</v>
      </c>
      <c r="BB21" s="47">
        <f t="shared" si="31"/>
        <v>8.322000000000001</v>
      </c>
      <c r="BC21" s="47">
        <f t="shared" si="32"/>
        <v>0.94882067150049765</v>
      </c>
      <c r="BD21" s="31">
        <v>9.1709999999999994</v>
      </c>
      <c r="BE21" s="31">
        <v>9.2899999999999991</v>
      </c>
      <c r="BF21" s="31">
        <v>10.662000000000001</v>
      </c>
      <c r="BG21" s="47">
        <f t="shared" si="33"/>
        <v>9.7076666666666664</v>
      </c>
      <c r="BH21" s="47">
        <f t="shared" si="34"/>
        <v>0.67656206088002246</v>
      </c>
      <c r="BI21" s="31">
        <v>9.8070000000000004</v>
      </c>
      <c r="BJ21" s="31">
        <v>9.5009999999999994</v>
      </c>
      <c r="BK21" s="31">
        <v>7.931</v>
      </c>
      <c r="BL21" s="47">
        <f t="shared" si="35"/>
        <v>9.0796666666666663</v>
      </c>
      <c r="BM21" s="47">
        <f t="shared" si="36"/>
        <v>0.82178072230708576</v>
      </c>
      <c r="BN21" s="31">
        <v>10.499000000000001</v>
      </c>
      <c r="BO21" s="31">
        <v>9.2789999999999999</v>
      </c>
      <c r="BP21" s="31">
        <v>8.9749999999999996</v>
      </c>
      <c r="BQ21" s="47">
        <f t="shared" si="37"/>
        <v>9.5843333333333334</v>
      </c>
      <c r="BR21" s="47">
        <f t="shared" si="38"/>
        <v>0.65856679404766738</v>
      </c>
      <c r="BS21" s="31">
        <v>10.707000000000001</v>
      </c>
      <c r="BT21" s="31"/>
      <c r="BU21" s="31">
        <v>10.54</v>
      </c>
      <c r="BV21" s="47">
        <f t="shared" si="39"/>
        <v>10.6235</v>
      </c>
      <c r="BW21" s="137">
        <f t="shared" si="28"/>
        <v>8.3500000000000796E-2</v>
      </c>
    </row>
    <row r="22" spans="2:75" x14ac:dyDescent="0.35">
      <c r="B22" s="4">
        <v>24</v>
      </c>
      <c r="C22" s="3">
        <v>1.06</v>
      </c>
      <c r="D22">
        <v>0.92</v>
      </c>
      <c r="E22">
        <v>1.05</v>
      </c>
      <c r="F22" s="12">
        <f t="shared" si="1"/>
        <v>1.01</v>
      </c>
      <c r="G22" s="13">
        <f t="shared" si="2"/>
        <v>6.3770421565696636E-2</v>
      </c>
      <c r="H22">
        <v>1.38</v>
      </c>
      <c r="I22">
        <v>1.45</v>
      </c>
      <c r="J22">
        <v>1.43</v>
      </c>
      <c r="K22" s="12">
        <f t="shared" si="3"/>
        <v>1.42</v>
      </c>
      <c r="L22" s="13">
        <f t="shared" si="4"/>
        <v>2.9439202887759516E-2</v>
      </c>
      <c r="M22">
        <v>1.07</v>
      </c>
      <c r="N22">
        <v>1.07</v>
      </c>
      <c r="O22">
        <v>1.23</v>
      </c>
      <c r="P22" s="12">
        <f t="shared" si="5"/>
        <v>1.1233333333333333</v>
      </c>
      <c r="Q22" s="14">
        <f t="shared" si="6"/>
        <v>7.5424723326565024E-2</v>
      </c>
      <c r="R22">
        <v>0.4</v>
      </c>
      <c r="S22">
        <v>0.62</v>
      </c>
      <c r="T22">
        <v>0.46</v>
      </c>
      <c r="U22" s="12">
        <f t="shared" si="7"/>
        <v>0.49333333333333335</v>
      </c>
      <c r="V22" s="14">
        <f t="shared" si="8"/>
        <v>9.2855921847894068E-2</v>
      </c>
      <c r="W22">
        <v>0.61</v>
      </c>
      <c r="X22">
        <v>0.62</v>
      </c>
      <c r="Y22">
        <v>0.62</v>
      </c>
      <c r="Z22" s="12">
        <f t="shared" si="9"/>
        <v>0.6166666666666667</v>
      </c>
      <c r="AA22" s="14">
        <f t="shared" si="10"/>
        <v>4.7140452079103209E-3</v>
      </c>
      <c r="AB22">
        <v>0.66</v>
      </c>
      <c r="AC22">
        <v>0.65</v>
      </c>
      <c r="AD22">
        <v>0.57999999999999996</v>
      </c>
      <c r="AE22" s="12">
        <f t="shared" si="11"/>
        <v>0.63</v>
      </c>
      <c r="AF22" s="14">
        <f t="shared" si="12"/>
        <v>3.5590260840104401E-2</v>
      </c>
      <c r="AG22">
        <v>0.83</v>
      </c>
      <c r="AH22">
        <v>0.78</v>
      </c>
      <c r="AI22">
        <v>0.69</v>
      </c>
      <c r="AJ22" s="12">
        <f t="shared" si="13"/>
        <v>0.76666666666666661</v>
      </c>
      <c r="AK22" s="14">
        <f t="shared" si="14"/>
        <v>5.7927157323275906E-2</v>
      </c>
      <c r="AL22">
        <v>0.96</v>
      </c>
      <c r="AM22">
        <v>1.01</v>
      </c>
      <c r="AN22" s="12">
        <f t="shared" si="0"/>
        <v>0.98499999999999999</v>
      </c>
      <c r="AO22" s="12">
        <f t="shared" si="15"/>
        <v>0.43750277602387905</v>
      </c>
      <c r="AS22" s="176" t="s">
        <v>29</v>
      </c>
      <c r="AT22" s="31">
        <v>1.2278007968127489</v>
      </c>
      <c r="AU22" s="31">
        <v>1.857</v>
      </c>
      <c r="AV22" s="31">
        <v>1.0669999999999999</v>
      </c>
      <c r="AW22" s="47">
        <f t="shared" si="29"/>
        <v>1.3839335989375829</v>
      </c>
      <c r="AX22" s="47">
        <f t="shared" si="30"/>
        <v>0.34088912070692867</v>
      </c>
      <c r="AY22" s="31">
        <v>2.7554501992031875</v>
      </c>
      <c r="AZ22" s="31">
        <v>1.5021434262948208</v>
      </c>
      <c r="BA22" s="31">
        <v>2.8089163346613546</v>
      </c>
      <c r="BB22" s="47">
        <f t="shared" si="31"/>
        <v>2.355503320053121</v>
      </c>
      <c r="BC22" s="47">
        <f t="shared" si="32"/>
        <v>0.60381122221910322</v>
      </c>
      <c r="BD22" s="31">
        <v>2.6251713147410358</v>
      </c>
      <c r="BE22" s="31">
        <v>2.1464462151394423</v>
      </c>
      <c r="BF22" s="31">
        <v>1.728597609561753</v>
      </c>
      <c r="BG22" s="47">
        <f t="shared" si="33"/>
        <v>2.1667383798140771</v>
      </c>
      <c r="BH22" s="47">
        <f t="shared" si="34"/>
        <v>0.36630582046983051</v>
      </c>
      <c r="BI22" s="31">
        <v>2.558398406374502</v>
      </c>
      <c r="BJ22" s="31">
        <v>2.2083585657370519</v>
      </c>
      <c r="BK22" s="31">
        <v>3.5100318725099604</v>
      </c>
      <c r="BL22" s="47">
        <f t="shared" si="35"/>
        <v>2.7589296148738378</v>
      </c>
      <c r="BM22" s="47">
        <f t="shared" si="36"/>
        <v>0.54999874156094419</v>
      </c>
      <c r="BN22" s="31">
        <v>1.4599123505976097</v>
      </c>
      <c r="BO22" s="31">
        <v>2.7693147410358567</v>
      </c>
      <c r="BP22" s="31">
        <v>3.853617529880478</v>
      </c>
      <c r="BQ22" s="47">
        <f t="shared" si="37"/>
        <v>2.6942815405046487</v>
      </c>
      <c r="BR22" s="47">
        <f t="shared" si="38"/>
        <v>0.97866528401964248</v>
      </c>
      <c r="BS22" s="31">
        <v>1.7633386454183269</v>
      </c>
      <c r="BT22" s="31"/>
      <c r="BU22" s="31">
        <v>1.1464462151394421</v>
      </c>
      <c r="BV22" s="47">
        <f t="shared" si="39"/>
        <v>1.4548924302788846</v>
      </c>
      <c r="BW22" s="137">
        <f t="shared" si="28"/>
        <v>0.3084462151394422</v>
      </c>
    </row>
    <row r="23" spans="2:75" x14ac:dyDescent="0.35">
      <c r="B23" s="4">
        <v>31</v>
      </c>
      <c r="C23" s="3"/>
      <c r="F23" s="12"/>
      <c r="G23" s="13"/>
      <c r="K23" s="12"/>
      <c r="L23" s="13"/>
      <c r="P23" s="12"/>
      <c r="Q23" s="14"/>
      <c r="R23">
        <v>0.57999999999999996</v>
      </c>
      <c r="S23">
        <v>0.9</v>
      </c>
      <c r="T23">
        <v>0.62</v>
      </c>
      <c r="U23" s="12">
        <f t="shared" si="7"/>
        <v>0.70000000000000007</v>
      </c>
      <c r="V23" s="14"/>
      <c r="W23">
        <v>0.85</v>
      </c>
      <c r="X23">
        <v>0.94</v>
      </c>
      <c r="Y23">
        <v>0.9</v>
      </c>
      <c r="Z23" s="12">
        <f t="shared" si="9"/>
        <v>0.89666666666666661</v>
      </c>
      <c r="AA23" s="14"/>
      <c r="AB23">
        <v>0.91</v>
      </c>
      <c r="AC23">
        <v>0.9</v>
      </c>
      <c r="AD23">
        <v>0.8</v>
      </c>
      <c r="AE23" s="12">
        <f t="shared" si="11"/>
        <v>0.87000000000000011</v>
      </c>
      <c r="AF23" s="14"/>
      <c r="AG23">
        <v>1.0900000000000001</v>
      </c>
      <c r="AH23">
        <v>0.96</v>
      </c>
      <c r="AI23">
        <v>0.92</v>
      </c>
      <c r="AJ23" s="12">
        <f t="shared" si="13"/>
        <v>0.98999999999999988</v>
      </c>
      <c r="AK23" s="14"/>
      <c r="AL23">
        <v>1.3</v>
      </c>
      <c r="AM23">
        <v>1.32</v>
      </c>
      <c r="AN23" s="12">
        <f t="shared" si="0"/>
        <v>1.31</v>
      </c>
      <c r="AO23" s="12"/>
      <c r="AS23" s="176" t="s">
        <v>38</v>
      </c>
      <c r="AT23" s="31">
        <v>0.93100000000000005</v>
      </c>
      <c r="AU23" s="31">
        <v>1.6970000000000001</v>
      </c>
      <c r="AV23" s="31">
        <v>1.1220000000000001</v>
      </c>
      <c r="AW23" s="47">
        <f>AVERAGE(AT23:AV23)</f>
        <v>1.25</v>
      </c>
      <c r="AX23" s="47">
        <f t="shared" si="30"/>
        <v>0.32555286309087617</v>
      </c>
      <c r="AY23" s="31">
        <v>1.4259999999999999</v>
      </c>
      <c r="AZ23" s="31">
        <v>0.61399999999999999</v>
      </c>
      <c r="BA23" s="31">
        <v>1.429</v>
      </c>
      <c r="BB23" s="47">
        <f>AVERAGE(AY23:BA23)</f>
        <v>1.1563333333333334</v>
      </c>
      <c r="BC23" s="47">
        <f t="shared" si="32"/>
        <v>0.38348953339331432</v>
      </c>
      <c r="BD23" s="31">
        <v>0.91700000000000004</v>
      </c>
      <c r="BE23" s="31">
        <v>0.79</v>
      </c>
      <c r="BF23" s="31">
        <v>0.41499999999999998</v>
      </c>
      <c r="BG23" s="47">
        <f>AVERAGE(BD23:BF23)</f>
        <v>0.70733333333333326</v>
      </c>
      <c r="BH23" s="47">
        <f t="shared" si="34"/>
        <v>0.21311394969723504</v>
      </c>
      <c r="BI23" s="31">
        <v>0.78500000000000003</v>
      </c>
      <c r="BJ23" s="31">
        <v>0.77100000000000002</v>
      </c>
      <c r="BK23" s="31">
        <v>1.302</v>
      </c>
      <c r="BL23" s="47">
        <f>AVERAGE(BI23:BK23)</f>
        <v>0.95266666666666666</v>
      </c>
      <c r="BM23" s="47">
        <f t="shared" si="36"/>
        <v>0.24708208262752587</v>
      </c>
      <c r="BN23" s="31">
        <v>0.27900000000000003</v>
      </c>
      <c r="BO23" s="31">
        <v>0.72199999999999998</v>
      </c>
      <c r="BP23" s="31">
        <v>1.0409999999999999</v>
      </c>
      <c r="BQ23" s="47">
        <f>AVERAGE(BN23:BP23)</f>
        <v>0.68066666666666664</v>
      </c>
      <c r="BR23" s="47">
        <f t="shared" si="38"/>
        <v>0.31245515233745519</v>
      </c>
      <c r="BS23" s="31">
        <v>0.222</v>
      </c>
      <c r="BT23" s="31"/>
      <c r="BU23" s="31">
        <v>0.31900000000000001</v>
      </c>
      <c r="BV23" s="47">
        <f>AVERAGE(BS23:BU23)</f>
        <v>0.27050000000000002</v>
      </c>
      <c r="BW23" s="137">
        <f>_xlfn.STDEV.P(BS23:BU23)</f>
        <v>4.8500000000000001E-2</v>
      </c>
    </row>
    <row r="24" spans="2:75" x14ac:dyDescent="0.35">
      <c r="B24" s="16">
        <v>48</v>
      </c>
      <c r="C24" s="17">
        <v>0.9</v>
      </c>
      <c r="D24" s="18">
        <v>0.83</v>
      </c>
      <c r="E24" s="18">
        <v>1</v>
      </c>
      <c r="F24" s="19">
        <f t="shared" si="1"/>
        <v>0.91</v>
      </c>
      <c r="G24" s="20">
        <f t="shared" si="2"/>
        <v>6.9761498454854506E-2</v>
      </c>
      <c r="H24" s="18">
        <v>1.01</v>
      </c>
      <c r="I24" s="18">
        <v>0.97</v>
      </c>
      <c r="J24" s="18">
        <v>1.1100000000000001</v>
      </c>
      <c r="K24" s="19">
        <f t="shared" si="3"/>
        <v>1.03</v>
      </c>
      <c r="L24" s="20">
        <f t="shared" si="4"/>
        <v>5.8878405775519033E-2</v>
      </c>
      <c r="M24" s="18">
        <v>0.98</v>
      </c>
      <c r="N24" s="18">
        <v>0.99</v>
      </c>
      <c r="O24" s="18">
        <v>1.01</v>
      </c>
      <c r="P24" s="19">
        <f t="shared" si="5"/>
        <v>0.99333333333333329</v>
      </c>
      <c r="Q24" s="21">
        <f t="shared" si="6"/>
        <v>1.2472191289246483E-2</v>
      </c>
      <c r="R24" s="18">
        <v>0.85</v>
      </c>
      <c r="S24" s="18">
        <v>0.79</v>
      </c>
      <c r="T24" s="18">
        <v>0.87</v>
      </c>
      <c r="U24" s="22">
        <f t="shared" si="7"/>
        <v>0.83666666666666678</v>
      </c>
      <c r="V24" s="21">
        <f t="shared" si="8"/>
        <v>3.3993463423951875E-2</v>
      </c>
      <c r="W24" s="18">
        <v>0.89</v>
      </c>
      <c r="X24" s="18">
        <v>0.83</v>
      </c>
      <c r="Y24" s="18">
        <v>0.89</v>
      </c>
      <c r="Z24" s="19">
        <f t="shared" si="9"/>
        <v>0.87</v>
      </c>
      <c r="AA24" s="21">
        <f t="shared" si="10"/>
        <v>2.8284271247461926E-2</v>
      </c>
      <c r="AB24" s="18">
        <v>0.86</v>
      </c>
      <c r="AC24" s="18">
        <v>0.85</v>
      </c>
      <c r="AD24" s="18">
        <v>0.83</v>
      </c>
      <c r="AE24" s="19">
        <f t="shared" si="11"/>
        <v>0.84666666666666668</v>
      </c>
      <c r="AF24" s="21">
        <f t="shared" si="12"/>
        <v>1.2472191289246483E-2</v>
      </c>
      <c r="AG24" s="18">
        <v>0.9</v>
      </c>
      <c r="AH24" s="18">
        <v>0.84</v>
      </c>
      <c r="AI24" s="18">
        <v>0.91</v>
      </c>
      <c r="AJ24" s="19">
        <f t="shared" si="13"/>
        <v>0.8833333333333333</v>
      </c>
      <c r="AK24" s="21">
        <f t="shared" si="14"/>
        <v>3.0912061651652372E-2</v>
      </c>
      <c r="AL24" s="18">
        <v>0.94</v>
      </c>
      <c r="AM24" s="18">
        <v>0.98</v>
      </c>
      <c r="AN24" s="19">
        <f t="shared" si="0"/>
        <v>0.96</v>
      </c>
      <c r="AO24" s="19">
        <f t="shared" si="15"/>
        <v>0.43828057912822682</v>
      </c>
      <c r="AS24" s="176" t="s">
        <v>30</v>
      </c>
      <c r="AT24">
        <v>0</v>
      </c>
      <c r="AU24">
        <v>0</v>
      </c>
      <c r="AV24">
        <v>0</v>
      </c>
      <c r="AW24" s="47">
        <f t="shared" si="29"/>
        <v>0</v>
      </c>
      <c r="AX24" s="47">
        <f>_xlfn.STDEV.P(AT24:AV24)</f>
        <v>0</v>
      </c>
      <c r="AY24">
        <v>1.1779999999999999</v>
      </c>
      <c r="AZ24">
        <v>0</v>
      </c>
      <c r="BA24">
        <v>1.4970000000000001</v>
      </c>
      <c r="BB24" s="47">
        <f t="shared" si="31"/>
        <v>0.89166666666666661</v>
      </c>
      <c r="BC24" s="47">
        <f>_xlfn.STDEV.P(AY24:BA24)</f>
        <v>0.64381277471706722</v>
      </c>
      <c r="BD24">
        <v>0</v>
      </c>
      <c r="BE24">
        <v>0</v>
      </c>
      <c r="BF24">
        <v>0</v>
      </c>
      <c r="BG24" s="47">
        <f t="shared" si="33"/>
        <v>0</v>
      </c>
      <c r="BH24" s="47">
        <f>_xlfn.STDEV.P(BD24:BF24)</f>
        <v>0</v>
      </c>
      <c r="BI24">
        <v>0</v>
      </c>
      <c r="BJ24">
        <v>0</v>
      </c>
      <c r="BK24">
        <v>0</v>
      </c>
      <c r="BL24" s="47">
        <f t="shared" si="35"/>
        <v>0</v>
      </c>
      <c r="BM24" s="47">
        <f>_xlfn.STDEV.P(BI24:BK24)</f>
        <v>0</v>
      </c>
      <c r="BN24">
        <v>0</v>
      </c>
      <c r="BO24">
        <v>0</v>
      </c>
      <c r="BP24">
        <v>0</v>
      </c>
      <c r="BQ24" s="47">
        <f t="shared" si="37"/>
        <v>0</v>
      </c>
      <c r="BR24" s="47">
        <f>_xlfn.STDEV.P(BN24:BP24)</f>
        <v>0</v>
      </c>
      <c r="BS24">
        <v>0</v>
      </c>
      <c r="BU24">
        <v>0</v>
      </c>
      <c r="BV24" s="47">
        <f t="shared" si="39"/>
        <v>0</v>
      </c>
      <c r="BW24" s="6"/>
    </row>
    <row r="25" spans="2:75" x14ac:dyDescent="0.35">
      <c r="F25" s="4"/>
      <c r="G25" s="5"/>
      <c r="K25" s="4"/>
      <c r="L25" s="5"/>
      <c r="P25" s="4"/>
      <c r="Q25" s="6"/>
      <c r="U25" s="4"/>
      <c r="V25" s="6"/>
      <c r="Z25" s="16"/>
      <c r="AA25" s="6"/>
      <c r="AE25" s="16"/>
      <c r="AF25" s="6"/>
      <c r="AJ25" s="4"/>
      <c r="AK25" s="6"/>
      <c r="AN25" s="4"/>
      <c r="AO25" s="4"/>
      <c r="AS25" s="176"/>
      <c r="AX25" s="49"/>
      <c r="BC25" s="49"/>
      <c r="BH25" s="49"/>
      <c r="BM25" s="49"/>
      <c r="BW25" s="6"/>
    </row>
    <row r="26" spans="2:75" ht="15.5" customHeight="1" x14ac:dyDescent="0.35">
      <c r="B26" t="s">
        <v>11</v>
      </c>
      <c r="C26" s="23">
        <f>(LOG10(C18)-LOG10(C12))/(LOG10(EXP(1))*($B18-$B12))</f>
        <v>0.17457881068465012</v>
      </c>
      <c r="D26" s="23">
        <f t="shared" ref="D26:E26" si="40">(LOG10(D18)-LOG10(D12))/(LOG10(EXP(1))*($B18-$B12))</f>
        <v>0.22139640889288831</v>
      </c>
      <c r="E26" s="23">
        <f t="shared" si="40"/>
        <v>0.19726030117763479</v>
      </c>
      <c r="F26" s="24">
        <f>AVERAGE(C26:E26)</f>
        <v>0.19774517358505775</v>
      </c>
      <c r="G26" s="25">
        <f t="shared" si="2"/>
        <v>1.911627930038718E-2</v>
      </c>
      <c r="H26" s="26">
        <f>(LOG10(H18)-LOG10(H12))/(LOG10(EXP(1))*($B18-$B12))</f>
        <v>0.18869699001448736</v>
      </c>
      <c r="I26" s="23">
        <f t="shared" ref="I26:J26" si="41">(LOG10(I18)-LOG10(I12))/(LOG10(EXP(1))*($B18-$B12))</f>
        <v>0.19873526593591814</v>
      </c>
      <c r="J26" s="23">
        <f t="shared" si="41"/>
        <v>0.19494992217639687</v>
      </c>
      <c r="K26" s="24">
        <f>AVERAGE(H26:J26)</f>
        <v>0.19412739270893412</v>
      </c>
      <c r="L26" s="25">
        <f t="shared" si="4"/>
        <v>4.139175595238553E-3</v>
      </c>
      <c r="M26" s="27">
        <f>(LOG10(M18)-LOG10(M12))/(LOG10(EXP(1))*($B18-$B12))</f>
        <v>0.19594793809695649</v>
      </c>
      <c r="N26" s="23">
        <f t="shared" ref="N26:O26" si="42">(LOG10(N18)-LOG10(N12))/(LOG10(EXP(1))*($B18-$B12))</f>
        <v>0.19726030117763479</v>
      </c>
      <c r="O26" s="23">
        <f t="shared" si="42"/>
        <v>0.17093922205942833</v>
      </c>
      <c r="P26" s="24">
        <f>AVERAGE(M26:O26)</f>
        <v>0.18804915377800654</v>
      </c>
      <c r="Q26" s="28">
        <f t="shared" si="6"/>
        <v>1.2110405904969727E-2</v>
      </c>
      <c r="R26" s="26">
        <f>(LOG10(R18)-LOG10(R12))/(LOG10(EXP(1))*($B18-$B12))</f>
        <v>0.13818567305029436</v>
      </c>
      <c r="S26" s="23">
        <f t="shared" ref="S26:T26" si="43">(LOG10(S18)-LOG10(S12))/(LOG10(EXP(1))*($B18-$B12))</f>
        <v>0.14931328910233793</v>
      </c>
      <c r="T26" s="23">
        <f t="shared" si="43"/>
        <v>9.1551024055675806E-2</v>
      </c>
      <c r="U26" s="29">
        <f>AVERAGE(R26:T26)</f>
        <v>0.12634999540276937</v>
      </c>
      <c r="V26" s="28">
        <f t="shared" si="8"/>
        <v>2.5022420144906111E-2</v>
      </c>
      <c r="W26" s="26">
        <f>(LOG10(W18)-LOG10(W12))/(LOG10(EXP(1))*($B18-$B12))</f>
        <v>0.17064107028043796</v>
      </c>
      <c r="X26" s="23">
        <f t="shared" ref="X26:Y26" si="44">(LOG10(X18)-LOG10(X12))/(LOG10(EXP(1))*($B18-$B12))</f>
        <v>0.14931328910233793</v>
      </c>
      <c r="Y26" s="23">
        <f t="shared" si="44"/>
        <v>0.13411982603617503</v>
      </c>
      <c r="Z26" s="24">
        <f>AVERAGE(W26:Y26)</f>
        <v>0.15135806180631697</v>
      </c>
      <c r="AA26" s="28">
        <f t="shared" si="10"/>
        <v>1.4979678275260793E-2</v>
      </c>
      <c r="AB26" s="26">
        <f>(LOG10(AB18)-LOG10(AB12))/(LOG10(EXP(1))*($B18-$B12))</f>
        <v>0.1229922099841315</v>
      </c>
      <c r="AC26" s="23">
        <f t="shared" ref="AC26:AD26" si="45">(LOG10(AC18)-LOG10(AC12))/(LOG10(EXP(1))*($B18-$B12))</f>
        <v>0.13646739911673306</v>
      </c>
      <c r="AD26" s="23">
        <f t="shared" si="45"/>
        <v>0.14931328910233793</v>
      </c>
      <c r="AE26" s="24">
        <f>AVERAGE(AB26:AD26)</f>
        <v>0.13625763273440084</v>
      </c>
      <c r="AF26" s="28">
        <f t="shared" si="12"/>
        <v>1.0746559230379685E-2</v>
      </c>
      <c r="AG26" s="26">
        <f>(LOG10(AG18)-LOG10(AG12))/(LOG10(EXP(1))*($B18-$B12))</f>
        <v>0.1568942706194818</v>
      </c>
      <c r="AH26" s="23">
        <f t="shared" ref="AH26:AI26" si="46">(LOG10(AH18)-LOG10(AH12))/(LOG10(EXP(1))*($B18-$B12))</f>
        <v>0.15868645438789544</v>
      </c>
      <c r="AI26" s="23">
        <f t="shared" si="46"/>
        <v>0.16790858504518877</v>
      </c>
      <c r="AJ26" s="24">
        <f>AVERAGE(AG26:AI26)</f>
        <v>0.16116310335085535</v>
      </c>
      <c r="AK26" s="28">
        <f t="shared" si="14"/>
        <v>4.8255654681692928E-3</v>
      </c>
      <c r="AL26" s="27">
        <f>(LOG10(AL18)-LOG10(AL12))/(LOG10(EXP(1))*($B18-$B12))</f>
        <v>0.17833884695802257</v>
      </c>
      <c r="AM26" s="23">
        <f>(LOG10(AM18)-LOG10(AM12))/(LOG10(EXP(1))*($B18-$B12))</f>
        <v>0.16508345573888197</v>
      </c>
      <c r="AN26" s="24">
        <f>AVERAGE(AL26:AM26)</f>
        <v>0.17171115134845227</v>
      </c>
      <c r="AO26" s="24">
        <f t="shared" si="15"/>
        <v>7.8856519242770803E-2</v>
      </c>
      <c r="AS26" s="176" t="s">
        <v>32</v>
      </c>
      <c r="AT26" s="51">
        <f>AT15-AT24</f>
        <v>14.563000000000001</v>
      </c>
      <c r="AU26" s="51">
        <f>AU15-AU24</f>
        <v>15.61</v>
      </c>
      <c r="AV26" s="51">
        <f>AV15-AV24</f>
        <v>14.801</v>
      </c>
      <c r="AW26" s="47">
        <f t="shared" ref="AW26" si="47">AVERAGE(AT26:AV26)</f>
        <v>14.991333333333335</v>
      </c>
      <c r="AX26" s="47">
        <f t="shared" ref="AX26" si="48">_xlfn.STDEV.P(AT26:AV26)</f>
        <v>0.44812374283102702</v>
      </c>
      <c r="AY26" s="51">
        <f>AY15-AY24</f>
        <v>11.855</v>
      </c>
      <c r="AZ26" s="51">
        <f>AZ15-AZ24</f>
        <v>12.858000000000001</v>
      </c>
      <c r="BA26" s="51">
        <f>BA15-BA24</f>
        <v>12.438000000000001</v>
      </c>
      <c r="BB26" s="47">
        <f t="shared" ref="BB26" si="49">AVERAGE(AY26:BA26)</f>
        <v>12.383666666666668</v>
      </c>
      <c r="BC26" s="47">
        <f t="shared" ref="BC26" si="50">_xlfn.STDEV.P(AY26:BA26)</f>
        <v>0.41127147022644578</v>
      </c>
      <c r="BD26" s="51">
        <f>BD15-BD24</f>
        <v>13.792999999999999</v>
      </c>
      <c r="BE26" s="51">
        <f>BE15-BE24</f>
        <v>13.539</v>
      </c>
      <c r="BF26" s="51">
        <f>BF15-BF24</f>
        <v>14.145</v>
      </c>
      <c r="BG26" s="47">
        <f t="shared" ref="BG26" si="51">AVERAGE(BD26:BF26)</f>
        <v>13.825666666666669</v>
      </c>
      <c r="BH26" s="47">
        <f t="shared" ref="BH26" si="52">_xlfn.STDEV.P(BD26:BF26)</f>
        <v>0.24847445654544761</v>
      </c>
      <c r="BI26" s="51">
        <f>BI15-BI24</f>
        <v>14.534000000000001</v>
      </c>
      <c r="BJ26" s="51">
        <f>BJ15-BJ24</f>
        <v>13.581</v>
      </c>
      <c r="BK26" s="51">
        <f>BK15-BK24</f>
        <v>13.379</v>
      </c>
      <c r="BL26" s="47">
        <f t="shared" ref="BL26" si="53">AVERAGE(BI26:BK26)</f>
        <v>13.831333333333333</v>
      </c>
      <c r="BM26" s="47">
        <f t="shared" ref="BM26" si="54">_xlfn.STDEV.P(BI26:BK26)</f>
        <v>0.50365751149852755</v>
      </c>
      <c r="BN26" s="51">
        <f>BN15-BN24</f>
        <v>13.835000000000001</v>
      </c>
      <c r="BO26" s="51">
        <f>BO15-BO24</f>
        <v>14.218</v>
      </c>
      <c r="BP26" s="51">
        <f>BP15-BP24</f>
        <v>15.05</v>
      </c>
      <c r="BQ26" s="47">
        <f t="shared" ref="BQ26" si="55">AVERAGE(BN26:BP26)</f>
        <v>14.367666666666667</v>
      </c>
      <c r="BR26" s="47">
        <f t="shared" ref="BR26" si="56">_xlfn.STDEV.P(BN26:BP26)</f>
        <v>0.50718591813609681</v>
      </c>
      <c r="BS26" s="51">
        <f>BS15-BS24</f>
        <v>14.724</v>
      </c>
      <c r="BT26" s="51">
        <f>BT15-BT24</f>
        <v>0</v>
      </c>
      <c r="BU26" s="51">
        <f>BU15-BU24</f>
        <v>13.766</v>
      </c>
      <c r="BV26" s="47">
        <f t="shared" ref="BV26" si="57">AVERAGE(BS26:BU26)</f>
        <v>9.4966666666666679</v>
      </c>
      <c r="BW26" s="137">
        <f t="shared" ref="BW26" si="58">_xlfn.STDEV.P(BS26:BU26)</f>
        <v>6.726536966043934</v>
      </c>
    </row>
    <row r="27" spans="2:75" x14ac:dyDescent="0.35">
      <c r="AO27" s="16"/>
      <c r="AS27" s="176"/>
      <c r="AW27" s="52"/>
      <c r="AX27" s="47"/>
      <c r="BB27" s="52"/>
      <c r="BC27" s="47"/>
      <c r="BG27" s="52"/>
      <c r="BH27" s="47"/>
      <c r="BL27" s="52"/>
      <c r="BM27" s="47"/>
      <c r="BQ27" s="52"/>
      <c r="BR27" s="47"/>
      <c r="BV27" s="52"/>
      <c r="BW27" s="137"/>
    </row>
    <row r="28" spans="2:75" x14ac:dyDescent="0.35">
      <c r="AS28" s="176" t="s">
        <v>33</v>
      </c>
      <c r="AT28" s="51">
        <f>AT21/AT26</f>
        <v>0.615532513905102</v>
      </c>
      <c r="AU28" s="51">
        <f>AU21/AU26</f>
        <v>0.56950672645739919</v>
      </c>
      <c r="AV28" s="51">
        <f>AV21/AV26</f>
        <v>0.63657860955340861</v>
      </c>
      <c r="AW28" s="47">
        <f>AVERAGE(AT28:AV28)</f>
        <v>0.60720594997196997</v>
      </c>
      <c r="AX28" s="47">
        <f t="shared" ref="AX28:AX31" si="59">_xlfn.STDEV.P(AT28:AV28)</f>
        <v>2.8007833734041747E-2</v>
      </c>
      <c r="AY28" s="51">
        <f>AY21/AY26</f>
        <v>0.62522142555883586</v>
      </c>
      <c r="AZ28" s="51">
        <f>AZ21/AZ26</f>
        <v>0.74902784258827193</v>
      </c>
      <c r="BA28" s="51">
        <f>BA21/BA26</f>
        <v>0.63699951760733231</v>
      </c>
      <c r="BB28" s="47">
        <f>AVERAGE(AY28:BA28)</f>
        <v>0.67041626191814674</v>
      </c>
      <c r="BC28" s="47">
        <f t="shared" ref="BC28:BC31" si="60">_xlfn.STDEV.P(AY28:BA28)</f>
        <v>5.5794362467113223E-2</v>
      </c>
      <c r="BD28" s="51">
        <f>BD21/BD26</f>
        <v>0.66490248676865071</v>
      </c>
      <c r="BE28" s="51">
        <f>BE21/BE26</f>
        <v>0.68616589112933002</v>
      </c>
      <c r="BF28" s="51">
        <f>BF21/BF26</f>
        <v>0.75376458112407219</v>
      </c>
      <c r="BG28" s="47">
        <f>AVERAGE(BD28:BF28)</f>
        <v>0.70161098634068431</v>
      </c>
      <c r="BH28" s="47">
        <f t="shared" ref="BH28:BH31" si="61">_xlfn.STDEV.P(BD28:BF28)</f>
        <v>3.7886067605157142E-2</v>
      </c>
      <c r="BI28" s="51">
        <f>BI21/BI26</f>
        <v>0.67476262556763456</v>
      </c>
      <c r="BJ28" s="51">
        <f>BJ21/BJ26</f>
        <v>0.69958029600176719</v>
      </c>
      <c r="BK28" s="51">
        <f>BK21/BK26</f>
        <v>0.59279467822707232</v>
      </c>
      <c r="BL28" s="47">
        <f>AVERAGE(BI28:BK28)</f>
        <v>0.65571253326549128</v>
      </c>
      <c r="BM28" s="47">
        <f t="shared" ref="BM28:BM31" si="62">_xlfn.STDEV.P(BI28:BK28)</f>
        <v>4.5628730374775488E-2</v>
      </c>
      <c r="BN28" s="51">
        <f>BN21/BN26</f>
        <v>0.75887242500903507</v>
      </c>
      <c r="BO28" s="51">
        <f>BO21/BO26</f>
        <v>0.65262343508229004</v>
      </c>
      <c r="BP28" s="51">
        <f>BP21/BP26</f>
        <v>0.59634551495016608</v>
      </c>
      <c r="BQ28" s="47">
        <f>AVERAGE(BN28:BP28)</f>
        <v>0.66928045834716376</v>
      </c>
      <c r="BR28" s="47">
        <f t="shared" ref="BR28:BR31" si="63">_xlfn.STDEV.P(BN28:BP28)</f>
        <v>6.7388631293197374E-2</v>
      </c>
      <c r="BS28" s="51">
        <f>BS21/BS26</f>
        <v>0.72718011409942951</v>
      </c>
      <c r="BT28" s="51"/>
      <c r="BU28" s="51">
        <f>BU21/BU26</f>
        <v>0.76565451111433958</v>
      </c>
      <c r="BV28" s="47">
        <f>AVERAGE(BS28:BU28)</f>
        <v>0.74641731260688449</v>
      </c>
      <c r="BW28" s="137">
        <f t="shared" ref="BW28:BW31" si="64">_xlfn.STDEV.P(BS28:BU28)</f>
        <v>1.9237198507455033E-2</v>
      </c>
    </row>
    <row r="29" spans="2:75" x14ac:dyDescent="0.35">
      <c r="B29" s="1" t="s">
        <v>12</v>
      </c>
      <c r="AS29" s="176" t="s">
        <v>34</v>
      </c>
      <c r="AT29" s="51">
        <f t="shared" ref="AT29:AU29" si="65">AT28*0.41</f>
        <v>0.25236833070109183</v>
      </c>
      <c r="AU29" s="51">
        <f t="shared" si="65"/>
        <v>0.23349775784753365</v>
      </c>
      <c r="AV29" s="51">
        <f>AV28*0.41</f>
        <v>0.2609972299168975</v>
      </c>
      <c r="AW29" s="47">
        <f t="shared" ref="AW29:AW31" si="66">AVERAGE(AT29:AV29)</f>
        <v>0.24895443948850762</v>
      </c>
      <c r="AX29" s="47">
        <f t="shared" si="59"/>
        <v>1.1483211830957112E-2</v>
      </c>
      <c r="AY29" s="51">
        <f>AY28*0.41</f>
        <v>0.25634078447912267</v>
      </c>
      <c r="AZ29" s="51">
        <f t="shared" ref="AZ29" si="67">AZ28*0.41</f>
        <v>0.30710141546119146</v>
      </c>
      <c r="BA29" s="51">
        <f>BA28*0.41</f>
        <v>0.26116980221900621</v>
      </c>
      <c r="BB29" s="47">
        <f t="shared" ref="BB29:BB31" si="68">AVERAGE(AY29:BA29)</f>
        <v>0.27487066738644012</v>
      </c>
      <c r="BC29" s="47">
        <f t="shared" si="60"/>
        <v>2.2875688611516422E-2</v>
      </c>
      <c r="BD29" s="51">
        <f t="shared" ref="BD29:BE29" si="69">BD28*0.41</f>
        <v>0.2726100195751468</v>
      </c>
      <c r="BE29" s="51">
        <f t="shared" si="69"/>
        <v>0.28132801536302526</v>
      </c>
      <c r="BF29" s="51">
        <f>BF28*0.41</f>
        <v>0.30904347826086959</v>
      </c>
      <c r="BG29" s="47">
        <f t="shared" ref="BG29:BG31" si="70">AVERAGE(BD29:BF29)</f>
        <v>0.28766050439968055</v>
      </c>
      <c r="BH29" s="47">
        <f t="shared" si="61"/>
        <v>1.5533287718114429E-2</v>
      </c>
      <c r="BI29" s="51">
        <f t="shared" ref="BI29:BJ29" si="71">BI28*0.41</f>
        <v>0.27665267648273018</v>
      </c>
      <c r="BJ29" s="51">
        <f t="shared" si="71"/>
        <v>0.28682792136072455</v>
      </c>
      <c r="BK29" s="51">
        <f>BK28*0.41</f>
        <v>0.24304581807309963</v>
      </c>
      <c r="BL29" s="47">
        <f t="shared" ref="BL29:BL31" si="72">AVERAGE(BI29:BK29)</f>
        <v>0.26884213863885148</v>
      </c>
      <c r="BM29" s="47">
        <f t="shared" si="62"/>
        <v>1.8707779453657959E-2</v>
      </c>
      <c r="BN29" s="51">
        <f t="shared" ref="BN29:BO29" si="73">BN28*0.41</f>
        <v>0.31113769425370436</v>
      </c>
      <c r="BO29" s="51">
        <f t="shared" si="73"/>
        <v>0.26757560838373889</v>
      </c>
      <c r="BP29" s="51">
        <f>BP28*0.41</f>
        <v>0.24450166112956809</v>
      </c>
      <c r="BQ29" s="47">
        <f t="shared" ref="BQ29:BQ31" si="74">AVERAGE(BN29:BP29)</f>
        <v>0.27440498792233708</v>
      </c>
      <c r="BR29" s="47">
        <f t="shared" si="63"/>
        <v>2.7629338830211222E-2</v>
      </c>
      <c r="BS29" s="51">
        <f t="shared" ref="BS29" si="75">BS28*0.41</f>
        <v>0.29814384678076611</v>
      </c>
      <c r="BT29" s="51"/>
      <c r="BU29" s="51">
        <f>BU28*0.41</f>
        <v>0.31391834955687919</v>
      </c>
      <c r="BV29" s="47">
        <f t="shared" ref="BV29:BV31" si="76">AVERAGE(BS29:BU29)</f>
        <v>0.30603109816882268</v>
      </c>
      <c r="BW29" s="137">
        <f t="shared" si="64"/>
        <v>7.8872513880565431E-3</v>
      </c>
    </row>
    <row r="30" spans="2:75" x14ac:dyDescent="0.35">
      <c r="AS30" s="176" t="s">
        <v>35</v>
      </c>
      <c r="AT30" s="51">
        <f>AT21/AT22</f>
        <v>7.300858594708254</v>
      </c>
      <c r="AU30" s="51">
        <f t="shared" ref="AU30:AV30" si="77">AU21/AU22</f>
        <v>4.7872913301023159</v>
      </c>
      <c r="AV30" s="51">
        <f t="shared" si="77"/>
        <v>8.8303655107778827</v>
      </c>
      <c r="AW30" s="47">
        <f t="shared" si="66"/>
        <v>6.9728384785294848</v>
      </c>
      <c r="AX30" s="47">
        <f t="shared" si="59"/>
        <v>1.6667953493805192</v>
      </c>
      <c r="AY30" s="51">
        <f>AY21/AY22</f>
        <v>2.6899415573336722</v>
      </c>
      <c r="AZ30" s="51">
        <f t="shared" ref="AZ30:BA30" si="78">AZ21/AZ22</f>
        <v>6.4115049411465153</v>
      </c>
      <c r="BA30" s="51">
        <f t="shared" si="78"/>
        <v>2.8206607303436129</v>
      </c>
      <c r="BB30" s="47">
        <f t="shared" si="68"/>
        <v>3.9740357429412669</v>
      </c>
      <c r="BC30" s="47">
        <f t="shared" si="60"/>
        <v>1.7243769782538079</v>
      </c>
      <c r="BD30" s="51">
        <f>BD21/BD22</f>
        <v>3.4934862911621778</v>
      </c>
      <c r="BE30" s="51">
        <f t="shared" ref="BE30:BF30" si="79">BE21/BE22</f>
        <v>4.3280842233433185</v>
      </c>
      <c r="BF30" s="51">
        <f t="shared" si="79"/>
        <v>6.1680057527692123</v>
      </c>
      <c r="BG30" s="47">
        <f t="shared" si="70"/>
        <v>4.6631920890915692</v>
      </c>
      <c r="BH30" s="47">
        <f t="shared" si="61"/>
        <v>1.117284371111031</v>
      </c>
      <c r="BI30" s="51">
        <f>BI21/BI22</f>
        <v>3.8332575472080079</v>
      </c>
      <c r="BJ30" s="51">
        <f t="shared" ref="BJ30:BK30" si="80">BJ21/BJ22</f>
        <v>4.3022904646958855</v>
      </c>
      <c r="BK30" s="51">
        <f t="shared" si="80"/>
        <v>2.2595236419687224</v>
      </c>
      <c r="BL30" s="47">
        <f t="shared" si="72"/>
        <v>3.4650238846242054</v>
      </c>
      <c r="BM30" s="47">
        <f t="shared" si="62"/>
        <v>0.87365939042001783</v>
      </c>
      <c r="BN30" s="51">
        <f>BN21/BN22</f>
        <v>7.1915276254100284</v>
      </c>
      <c r="BO30" s="51">
        <f t="shared" ref="BO30:BP30" si="81">BO21/BO22</f>
        <v>3.3506483977798811</v>
      </c>
      <c r="BP30" s="51">
        <f t="shared" si="81"/>
        <v>2.3289804788381177</v>
      </c>
      <c r="BQ30" s="47">
        <f t="shared" si="74"/>
        <v>4.2903855006760088</v>
      </c>
      <c r="BR30" s="47">
        <f t="shared" si="63"/>
        <v>2.0933896842327853</v>
      </c>
      <c r="BS30" s="51">
        <f>BS21/BS22</f>
        <v>6.0720043922475924</v>
      </c>
      <c r="BT30" s="51"/>
      <c r="BU30" s="51">
        <f t="shared" ref="BU30" si="82">BU21/BU22</f>
        <v>9.1936279790657434</v>
      </c>
      <c r="BV30" s="47">
        <f t="shared" si="76"/>
        <v>7.6328161856566679</v>
      </c>
      <c r="BW30" s="137">
        <f t="shared" si="64"/>
        <v>1.5608117934090739</v>
      </c>
    </row>
    <row r="31" spans="2:75" ht="17" thickBot="1" x14ac:dyDescent="0.5">
      <c r="B31" s="2"/>
      <c r="C31" s="212" t="s">
        <v>13</v>
      </c>
      <c r="D31" s="213"/>
      <c r="E31" s="213"/>
      <c r="F31" s="213"/>
      <c r="G31" s="214"/>
      <c r="H31" s="213" t="s">
        <v>14</v>
      </c>
      <c r="I31" s="213"/>
      <c r="J31" s="213"/>
      <c r="K31" s="213"/>
      <c r="L31" s="213"/>
      <c r="M31" s="212" t="s">
        <v>15</v>
      </c>
      <c r="N31" s="213"/>
      <c r="O31" s="213"/>
      <c r="P31" s="213"/>
      <c r="Q31" s="214"/>
      <c r="R31" s="207" t="s">
        <v>4</v>
      </c>
      <c r="S31" s="207"/>
      <c r="T31" s="207"/>
      <c r="U31" s="207"/>
      <c r="V31" s="208"/>
      <c r="W31" s="207" t="s">
        <v>5</v>
      </c>
      <c r="X31" s="207"/>
      <c r="Y31" s="207"/>
      <c r="Z31" s="207"/>
      <c r="AA31" s="208"/>
      <c r="AB31" s="207" t="s">
        <v>6</v>
      </c>
      <c r="AC31" s="207"/>
      <c r="AD31" s="207"/>
      <c r="AE31" s="207"/>
      <c r="AF31" s="208"/>
      <c r="AG31" s="207" t="s">
        <v>7</v>
      </c>
      <c r="AH31" s="207"/>
      <c r="AI31" s="207"/>
      <c r="AJ31" s="207"/>
      <c r="AK31" s="208"/>
      <c r="AL31" s="209" t="s">
        <v>8</v>
      </c>
      <c r="AM31" s="210"/>
      <c r="AN31" s="210"/>
      <c r="AO31" s="210"/>
      <c r="AP31" s="211"/>
      <c r="AS31" s="177" t="s">
        <v>36</v>
      </c>
      <c r="AT31" s="172">
        <f>AT21/AT18</f>
        <v>1.0249256803109994</v>
      </c>
      <c r="AU31" s="172">
        <f t="shared" ref="AU31:AV31" si="83">AU21/AU18</f>
        <v>0.95182012847965747</v>
      </c>
      <c r="AV31" s="172">
        <f t="shared" si="83"/>
        <v>1.0687386569872959</v>
      </c>
      <c r="AW31" s="134">
        <f t="shared" si="66"/>
        <v>1.015161488592651</v>
      </c>
      <c r="AX31" s="134">
        <f t="shared" si="59"/>
        <v>4.8228554177184024E-2</v>
      </c>
      <c r="AY31" s="172">
        <f>AY21/AY18</f>
        <v>1.2766104030313468</v>
      </c>
      <c r="AZ31" s="172">
        <f t="shared" ref="AZ31:BA31" si="84">AZ21/AZ18</f>
        <v>1.439181111775254</v>
      </c>
      <c r="BA31" s="172">
        <f t="shared" si="84"/>
        <v>1.3169880319148937</v>
      </c>
      <c r="BB31" s="134">
        <f t="shared" si="68"/>
        <v>1.3442598489071649</v>
      </c>
      <c r="BC31" s="134">
        <f t="shared" si="60"/>
        <v>6.9114025768623952E-2</v>
      </c>
      <c r="BD31" s="172">
        <f>BD21/BD18</f>
        <v>1.282836760386068</v>
      </c>
      <c r="BE31" s="172">
        <f t="shared" ref="BE31:BF31" si="85">BE21/BE18</f>
        <v>1.3175436108353424</v>
      </c>
      <c r="BF31" s="172">
        <f t="shared" si="85"/>
        <v>1.4419799837706249</v>
      </c>
      <c r="BG31" s="134">
        <f t="shared" si="70"/>
        <v>1.3474534516640118</v>
      </c>
      <c r="BH31" s="134">
        <f t="shared" si="61"/>
        <v>6.8325643410089176E-2</v>
      </c>
      <c r="BI31" s="172">
        <f>BI21/BI18</f>
        <v>1.2577914582531744</v>
      </c>
      <c r="BJ31" s="172">
        <f t="shared" ref="BJ31:BK31" si="86">BJ21/BJ18</f>
        <v>1.3153814204624117</v>
      </c>
      <c r="BK31" s="172">
        <f t="shared" si="86"/>
        <v>1.1490872210953347</v>
      </c>
      <c r="BL31" s="134">
        <f t="shared" si="72"/>
        <v>1.2407533666036403</v>
      </c>
      <c r="BM31" s="134">
        <f t="shared" si="62"/>
        <v>6.8950042838167663E-2</v>
      </c>
      <c r="BN31" s="172">
        <f>BN21/BN18</f>
        <v>1.4210882512181917</v>
      </c>
      <c r="BO31" s="172">
        <f t="shared" ref="BO31:BP31" si="87">BO21/BO18</f>
        <v>1.2045956120991821</v>
      </c>
      <c r="BP31" s="172">
        <f t="shared" si="87"/>
        <v>1.1104924523632762</v>
      </c>
      <c r="BQ31" s="134">
        <f t="shared" si="74"/>
        <v>1.2453921052268833</v>
      </c>
      <c r="BR31" s="134">
        <f t="shared" si="63"/>
        <v>0.13004025775433167</v>
      </c>
      <c r="BS31" s="172">
        <f>BS21/BS18</f>
        <v>1.3352038907594463</v>
      </c>
      <c r="BT31" s="172"/>
      <c r="BU31" s="172">
        <f t="shared" ref="BU31" si="88">BU21/BU18</f>
        <v>1.4072096128170892</v>
      </c>
      <c r="BV31" s="134">
        <f t="shared" si="76"/>
        <v>1.3712067517882678</v>
      </c>
      <c r="BW31" s="173">
        <f t="shared" si="64"/>
        <v>3.6002861028821442E-2</v>
      </c>
    </row>
    <row r="32" spans="2:75" ht="15" thickTop="1" x14ac:dyDescent="0.35">
      <c r="C32" s="3"/>
      <c r="F32" s="4"/>
      <c r="G32" s="5"/>
      <c r="K32" s="4"/>
      <c r="L32" s="5"/>
      <c r="P32" s="4"/>
      <c r="Q32" s="6"/>
      <c r="U32" s="4"/>
      <c r="V32" s="6"/>
      <c r="Z32" s="4"/>
      <c r="AA32" s="6"/>
      <c r="AE32" s="4"/>
      <c r="AF32" s="6"/>
      <c r="AJ32" s="4"/>
      <c r="AK32" s="6"/>
      <c r="AP32" s="6"/>
    </row>
    <row r="33" spans="2:42" x14ac:dyDescent="0.35">
      <c r="B33" s="4" t="s">
        <v>56</v>
      </c>
      <c r="C33" s="3">
        <v>1</v>
      </c>
      <c r="D33">
        <v>2</v>
      </c>
      <c r="E33">
        <v>3</v>
      </c>
      <c r="F33" s="4" t="s">
        <v>9</v>
      </c>
      <c r="G33" s="5" t="s">
        <v>10</v>
      </c>
      <c r="H33">
        <v>1</v>
      </c>
      <c r="I33">
        <v>2</v>
      </c>
      <c r="J33">
        <v>3</v>
      </c>
      <c r="K33" s="4" t="s">
        <v>9</v>
      </c>
      <c r="L33" s="5" t="s">
        <v>10</v>
      </c>
      <c r="M33">
        <v>1</v>
      </c>
      <c r="N33">
        <v>2</v>
      </c>
      <c r="O33">
        <v>3</v>
      </c>
      <c r="P33" s="4" t="s">
        <v>9</v>
      </c>
      <c r="Q33" s="6" t="s">
        <v>10</v>
      </c>
      <c r="R33">
        <v>1</v>
      </c>
      <c r="S33">
        <v>2</v>
      </c>
      <c r="T33">
        <v>3</v>
      </c>
      <c r="U33" s="4" t="s">
        <v>9</v>
      </c>
      <c r="V33" s="6" t="s">
        <v>10</v>
      </c>
      <c r="W33">
        <v>1</v>
      </c>
      <c r="X33">
        <v>2</v>
      </c>
      <c r="Y33">
        <v>3</v>
      </c>
      <c r="Z33" s="4" t="s">
        <v>9</v>
      </c>
      <c r="AA33" s="6" t="s">
        <v>10</v>
      </c>
      <c r="AB33">
        <v>1</v>
      </c>
      <c r="AC33">
        <v>2</v>
      </c>
      <c r="AD33">
        <v>3</v>
      </c>
      <c r="AE33" s="4" t="s">
        <v>9</v>
      </c>
      <c r="AF33" s="6" t="s">
        <v>10</v>
      </c>
      <c r="AG33">
        <v>1</v>
      </c>
      <c r="AH33">
        <v>2</v>
      </c>
      <c r="AI33">
        <v>3</v>
      </c>
      <c r="AJ33" s="4" t="s">
        <v>9</v>
      </c>
      <c r="AK33" s="6" t="s">
        <v>10</v>
      </c>
      <c r="AL33">
        <v>1</v>
      </c>
      <c r="AM33">
        <v>2</v>
      </c>
      <c r="AN33">
        <v>3</v>
      </c>
      <c r="AO33" t="s">
        <v>9</v>
      </c>
      <c r="AP33" s="6" t="s">
        <v>10</v>
      </c>
    </row>
    <row r="34" spans="2:42" ht="15" thickBot="1" x14ac:dyDescent="0.4">
      <c r="B34" s="7"/>
      <c r="C34" s="8"/>
      <c r="D34" s="9"/>
      <c r="E34" s="9"/>
      <c r="F34" s="7"/>
      <c r="G34" s="10"/>
      <c r="H34" s="9"/>
      <c r="I34" s="9"/>
      <c r="J34" s="9"/>
      <c r="K34" s="7"/>
      <c r="L34" s="10"/>
      <c r="M34" s="9"/>
      <c r="N34" s="9"/>
      <c r="O34" s="9"/>
      <c r="P34" s="7"/>
      <c r="Q34" s="11"/>
      <c r="R34" s="9"/>
      <c r="S34" s="9"/>
      <c r="T34" s="9"/>
      <c r="U34" s="7"/>
      <c r="V34" s="11"/>
      <c r="W34" s="9"/>
      <c r="X34" s="9"/>
      <c r="Y34" s="9"/>
      <c r="Z34" s="7"/>
      <c r="AA34" s="11"/>
      <c r="AB34" s="9"/>
      <c r="AC34" s="9"/>
      <c r="AD34" s="9"/>
      <c r="AE34" s="7"/>
      <c r="AF34" s="11"/>
      <c r="AG34" s="9"/>
      <c r="AH34" s="9"/>
      <c r="AI34" s="9"/>
      <c r="AJ34" s="7"/>
      <c r="AK34" s="11"/>
      <c r="AL34" s="18"/>
      <c r="AM34" s="18"/>
      <c r="AN34" s="18"/>
      <c r="AO34" s="18"/>
      <c r="AP34" s="30"/>
    </row>
    <row r="35" spans="2:42" ht="15" thickTop="1" x14ac:dyDescent="0.35">
      <c r="B35" s="4">
        <v>0</v>
      </c>
      <c r="C35" s="3">
        <v>0.01</v>
      </c>
      <c r="D35">
        <v>0.03</v>
      </c>
      <c r="E35">
        <v>0.03</v>
      </c>
      <c r="F35" s="12">
        <f>AVERAGE(C35:E35)</f>
        <v>2.3333333333333334E-2</v>
      </c>
      <c r="G35" s="13">
        <f>_xlfn.STDEV.P(C35:E35)</f>
        <v>9.4280904158206315E-3</v>
      </c>
      <c r="H35">
        <v>0.05</v>
      </c>
      <c r="I35">
        <v>0.04</v>
      </c>
      <c r="J35">
        <v>0.02</v>
      </c>
      <c r="K35" s="12">
        <f>AVERAGE(H35:J35)</f>
        <v>3.6666666666666667E-2</v>
      </c>
      <c r="L35" s="13">
        <f>_xlfn.STDEV.P(H35:J35)</f>
        <v>1.247219128924648E-2</v>
      </c>
      <c r="M35">
        <v>0.02</v>
      </c>
      <c r="N35">
        <v>0.02</v>
      </c>
      <c r="O35">
        <v>0.04</v>
      </c>
      <c r="P35" s="12">
        <f>AVERAGE(M35:O35)</f>
        <v>2.6666666666666668E-2</v>
      </c>
      <c r="Q35" s="13">
        <f>_xlfn.STDEV.P(M35:O35)</f>
        <v>9.4280904158206367E-3</v>
      </c>
      <c r="R35">
        <v>0.03</v>
      </c>
      <c r="S35">
        <v>0.03</v>
      </c>
      <c r="T35">
        <v>0.02</v>
      </c>
      <c r="U35" s="12">
        <f>AVERAGE(R35:T35)</f>
        <v>2.6666666666666668E-2</v>
      </c>
      <c r="V35" s="13">
        <f>_xlfn.STDEV.P(R35:T35)</f>
        <v>4.7140452079103157E-3</v>
      </c>
      <c r="W35">
        <v>7.0000000000000007E-2</v>
      </c>
      <c r="X35">
        <v>0.04</v>
      </c>
      <c r="Y35">
        <v>0.03</v>
      </c>
      <c r="Z35" s="12">
        <f>AVERAGE(W35:Y35)</f>
        <v>4.6666666666666669E-2</v>
      </c>
      <c r="AA35" s="13">
        <f>_xlfn.STDEV.P(W35:Y35)</f>
        <v>1.6996731711975941E-2</v>
      </c>
      <c r="AB35">
        <v>0.05</v>
      </c>
      <c r="AC35">
        <v>0.04</v>
      </c>
      <c r="AD35">
        <v>0.04</v>
      </c>
      <c r="AE35" s="12">
        <f>AVERAGE(AB35:AD35)</f>
        <v>4.3333333333333335E-2</v>
      </c>
      <c r="AF35" s="13">
        <f>_xlfn.STDEV.P(AB35:AD35)</f>
        <v>4.7140452079103175E-3</v>
      </c>
      <c r="AG35">
        <v>0.04</v>
      </c>
      <c r="AH35">
        <v>0.05</v>
      </c>
      <c r="AI35">
        <v>0.05</v>
      </c>
      <c r="AJ35" s="12">
        <f>AVERAGE(AG35:AI35)</f>
        <v>4.6666666666666669E-2</v>
      </c>
      <c r="AK35" s="13">
        <f>_xlfn.STDEV.P(AG35:AI35)</f>
        <v>4.7140452079103175E-3</v>
      </c>
      <c r="AL35">
        <v>0.03</v>
      </c>
      <c r="AM35">
        <v>0.03</v>
      </c>
      <c r="AN35" s="31">
        <v>0.03</v>
      </c>
      <c r="AO35" s="31">
        <f>AVERAGE(AL35:AN35)</f>
        <v>0.03</v>
      </c>
      <c r="AP35" s="13">
        <f>_xlfn.STDEV.P(AL35:AN35)</f>
        <v>0</v>
      </c>
    </row>
    <row r="36" spans="2:42" x14ac:dyDescent="0.35">
      <c r="B36" s="4">
        <v>2</v>
      </c>
      <c r="C36" s="3">
        <v>0.06</v>
      </c>
      <c r="D36">
        <v>0.08</v>
      </c>
      <c r="E36">
        <v>7.0000000000000007E-2</v>
      </c>
      <c r="F36" s="12">
        <f t="shared" ref="F36:F52" si="89">AVERAGE(C36:E36)</f>
        <v>7.0000000000000007E-2</v>
      </c>
      <c r="G36" s="13">
        <f>_xlfn.STDEV.P(C36:E36)</f>
        <v>8.164965809277263E-3</v>
      </c>
      <c r="H36">
        <v>0.09</v>
      </c>
      <c r="I36">
        <v>0.06</v>
      </c>
      <c r="J36">
        <v>7.0000000000000007E-2</v>
      </c>
      <c r="K36" s="12">
        <f t="shared" ref="K36:K52" si="90">AVERAGE(H36:J36)</f>
        <v>7.3333333333333334E-2</v>
      </c>
      <c r="L36" s="13">
        <f>_xlfn.STDEV.P(H36:J36)</f>
        <v>1.2472191289246464E-2</v>
      </c>
      <c r="M36">
        <v>7.0000000000000007E-2</v>
      </c>
      <c r="N36">
        <v>0.06</v>
      </c>
      <c r="O36">
        <v>0.08</v>
      </c>
      <c r="P36" s="12">
        <f t="shared" ref="P36:P52" si="91">AVERAGE(M36:O36)</f>
        <v>7.0000000000000007E-2</v>
      </c>
      <c r="Q36" s="13">
        <f>_xlfn.STDEV.P(M36:O36)</f>
        <v>8.164965809277263E-3</v>
      </c>
      <c r="R36">
        <v>0.06</v>
      </c>
      <c r="S36">
        <v>0.06</v>
      </c>
      <c r="T36">
        <v>0.05</v>
      </c>
      <c r="U36" s="12">
        <f t="shared" ref="U36:U52" si="92">AVERAGE(R36:T36)</f>
        <v>5.6666666666666664E-2</v>
      </c>
      <c r="V36" s="13">
        <f>_xlfn.STDEV.P(R36:T36)</f>
        <v>4.714045207910314E-3</v>
      </c>
      <c r="W36">
        <v>7.0000000000000007E-2</v>
      </c>
      <c r="X36">
        <v>0.06</v>
      </c>
      <c r="Y36">
        <v>0.05</v>
      </c>
      <c r="Z36" s="12">
        <f t="shared" ref="Z36:Z54" si="93">AVERAGE(W36:Y36)</f>
        <v>0.06</v>
      </c>
      <c r="AA36" s="13">
        <f>_xlfn.STDEV.P(W36:Y36)</f>
        <v>8.1649658092772838E-3</v>
      </c>
      <c r="AB36">
        <v>0.06</v>
      </c>
      <c r="AC36">
        <v>0.05</v>
      </c>
      <c r="AD36">
        <v>0.05</v>
      </c>
      <c r="AE36" s="12">
        <f t="shared" ref="AE36:AE54" si="94">AVERAGE(AB36:AD36)</f>
        <v>5.3333333333333337E-2</v>
      </c>
      <c r="AF36" s="13">
        <f>_xlfn.STDEV.P(AB36:AD36)</f>
        <v>4.714045207910314E-3</v>
      </c>
      <c r="AG36">
        <v>7.0000000000000007E-2</v>
      </c>
      <c r="AH36">
        <v>0.06</v>
      </c>
      <c r="AI36">
        <v>7.0000000000000007E-2</v>
      </c>
      <c r="AJ36" s="12">
        <f t="shared" ref="AJ36:AJ54" si="95">AVERAGE(AG36:AI36)</f>
        <v>6.6666666666666666E-2</v>
      </c>
      <c r="AK36" s="13">
        <f>_xlfn.STDEV.P(AG36:AI36)</f>
        <v>4.7140452079103209E-3</v>
      </c>
      <c r="AL36">
        <v>0.08</v>
      </c>
      <c r="AM36">
        <v>7.0000000000000007E-2</v>
      </c>
      <c r="AN36" s="31">
        <v>7.0000000000000007E-2</v>
      </c>
      <c r="AO36" s="31">
        <f t="shared" ref="AO36:AO52" si="96">AVERAGE(AL36:AN36)</f>
        <v>7.3333333333333348E-2</v>
      </c>
      <c r="AP36" s="13">
        <f>_xlfn.STDEV.P(AL36:AN36)</f>
        <v>4.714045207910314E-3</v>
      </c>
    </row>
    <row r="37" spans="2:42" x14ac:dyDescent="0.35">
      <c r="B37" s="4">
        <v>4</v>
      </c>
      <c r="C37" s="3">
        <v>0.14000000000000001</v>
      </c>
      <c r="D37">
        <v>0.14000000000000001</v>
      </c>
      <c r="E37">
        <v>0.15</v>
      </c>
      <c r="F37" s="12">
        <f t="shared" si="89"/>
        <v>0.14333333333333334</v>
      </c>
      <c r="G37" s="13">
        <f t="shared" ref="G37:G52" si="97">_xlfn.STDEV.P(C37:E37)</f>
        <v>4.7140452079103079E-3</v>
      </c>
      <c r="H37">
        <v>0.15</v>
      </c>
      <c r="I37">
        <v>0.15</v>
      </c>
      <c r="J37">
        <v>0.14000000000000001</v>
      </c>
      <c r="K37" s="12">
        <f t="shared" si="90"/>
        <v>0.14666666666666667</v>
      </c>
      <c r="L37" s="13">
        <f t="shared" ref="L37:L52" si="98">_xlfn.STDEV.P(H37:J37)</f>
        <v>4.7140452079103079E-3</v>
      </c>
      <c r="M37">
        <v>0.17</v>
      </c>
      <c r="N37">
        <v>0.19</v>
      </c>
      <c r="O37">
        <v>0.18</v>
      </c>
      <c r="P37" s="12">
        <f t="shared" si="91"/>
        <v>0.18000000000000002</v>
      </c>
      <c r="Q37" s="13">
        <f t="shared" ref="Q37:Q52" si="99">_xlfn.STDEV.P(M37:O37)</f>
        <v>8.164965809277256E-3</v>
      </c>
      <c r="R37">
        <v>0.06</v>
      </c>
      <c r="S37">
        <v>0.06</v>
      </c>
      <c r="T37">
        <v>0.05</v>
      </c>
      <c r="U37" s="12">
        <f t="shared" si="92"/>
        <v>5.6666666666666664E-2</v>
      </c>
      <c r="V37" s="13">
        <f t="shared" ref="V37:V52" si="100">_xlfn.STDEV.P(R37:T37)</f>
        <v>4.714045207910314E-3</v>
      </c>
      <c r="W37">
        <v>0.08</v>
      </c>
      <c r="X37">
        <v>0.05</v>
      </c>
      <c r="Y37">
        <v>0.06</v>
      </c>
      <c r="Z37" s="12">
        <f t="shared" si="93"/>
        <v>6.3333333333333339E-2</v>
      </c>
      <c r="AA37" s="13">
        <f t="shared" ref="AA37:AA52" si="101">_xlfn.STDEV.P(W37:Y37)</f>
        <v>1.2472191289246495E-2</v>
      </c>
      <c r="AB37">
        <v>7.0000000000000007E-2</v>
      </c>
      <c r="AC37">
        <v>0.05</v>
      </c>
      <c r="AD37">
        <v>7.0000000000000007E-2</v>
      </c>
      <c r="AE37" s="12">
        <f t="shared" si="94"/>
        <v>6.3333333333333339E-2</v>
      </c>
      <c r="AF37" s="13">
        <f t="shared" ref="AF37:AF52" si="102">_xlfn.STDEV.P(AB37:AD37)</f>
        <v>9.4280904158206454E-3</v>
      </c>
      <c r="AG37">
        <v>0.09</v>
      </c>
      <c r="AH37">
        <v>0.09</v>
      </c>
      <c r="AI37">
        <v>0.1</v>
      </c>
      <c r="AJ37" s="12">
        <f t="shared" si="95"/>
        <v>9.3333333333333338E-2</v>
      </c>
      <c r="AK37" s="13">
        <f t="shared" ref="AK37:AK52" si="103">_xlfn.STDEV.P(AG37:AI37)</f>
        <v>4.7140452079103209E-3</v>
      </c>
      <c r="AL37">
        <v>0.13</v>
      </c>
      <c r="AM37">
        <v>0.14000000000000001</v>
      </c>
      <c r="AN37" s="31">
        <v>0.12</v>
      </c>
      <c r="AO37" s="31">
        <f t="shared" si="96"/>
        <v>0.13</v>
      </c>
      <c r="AP37" s="13">
        <f t="shared" ref="AP37:AP52" si="104">_xlfn.STDEV.P(AL37:AN37)</f>
        <v>8.1649658092772682E-3</v>
      </c>
    </row>
    <row r="38" spans="2:42" x14ac:dyDescent="0.35">
      <c r="B38" s="4">
        <v>5</v>
      </c>
      <c r="C38" s="3">
        <v>0.2</v>
      </c>
      <c r="D38">
        <v>0.24</v>
      </c>
      <c r="E38">
        <v>0.22</v>
      </c>
      <c r="F38" s="12">
        <f t="shared" si="89"/>
        <v>0.22</v>
      </c>
      <c r="G38" s="13">
        <f t="shared" si="97"/>
        <v>1.6329931618554512E-2</v>
      </c>
      <c r="H38">
        <v>0.21</v>
      </c>
      <c r="I38">
        <v>0.2</v>
      </c>
      <c r="J38">
        <v>0.19</v>
      </c>
      <c r="K38" s="12">
        <f t="shared" si="90"/>
        <v>0.20000000000000004</v>
      </c>
      <c r="L38" s="13">
        <f t="shared" si="98"/>
        <v>8.164965809277256E-3</v>
      </c>
      <c r="M38">
        <v>0.25</v>
      </c>
      <c r="N38">
        <v>0.26</v>
      </c>
      <c r="O38">
        <v>0.27</v>
      </c>
      <c r="P38" s="12">
        <f t="shared" si="91"/>
        <v>0.26</v>
      </c>
      <c r="Q38" s="13">
        <f t="shared" si="99"/>
        <v>8.1649658092772682E-3</v>
      </c>
      <c r="R38">
        <v>0.06</v>
      </c>
      <c r="S38">
        <v>0.06</v>
      </c>
      <c r="T38">
        <v>0.06</v>
      </c>
      <c r="U38" s="12">
        <f t="shared" si="92"/>
        <v>0.06</v>
      </c>
      <c r="V38" s="13">
        <f t="shared" si="100"/>
        <v>0</v>
      </c>
      <c r="W38">
        <v>7.0000000000000007E-2</v>
      </c>
      <c r="X38">
        <v>0.06</v>
      </c>
      <c r="Y38">
        <v>0.05</v>
      </c>
      <c r="Z38" s="12">
        <f t="shared" si="93"/>
        <v>0.06</v>
      </c>
      <c r="AA38" s="13">
        <f t="shared" si="101"/>
        <v>8.1649658092772838E-3</v>
      </c>
      <c r="AB38">
        <v>0.08</v>
      </c>
      <c r="AC38">
        <v>0.06</v>
      </c>
      <c r="AD38">
        <v>7.0000000000000007E-2</v>
      </c>
      <c r="AE38" s="12">
        <f t="shared" si="94"/>
        <v>7.0000000000000007E-2</v>
      </c>
      <c r="AF38" s="13">
        <f t="shared" si="102"/>
        <v>8.164965809277263E-3</v>
      </c>
      <c r="AG38">
        <v>0.11</v>
      </c>
      <c r="AH38">
        <v>0.11</v>
      </c>
      <c r="AI38">
        <v>0.13</v>
      </c>
      <c r="AJ38" s="12">
        <f t="shared" si="95"/>
        <v>0.11666666666666665</v>
      </c>
      <c r="AK38" s="13">
        <f t="shared" si="103"/>
        <v>9.4280904158206367E-3</v>
      </c>
      <c r="AL38">
        <v>0.21</v>
      </c>
      <c r="AM38">
        <v>0.2</v>
      </c>
      <c r="AN38" s="31">
        <v>0.2</v>
      </c>
      <c r="AO38" s="31">
        <f t="shared" si="96"/>
        <v>0.20333333333333337</v>
      </c>
      <c r="AP38" s="13">
        <f t="shared" si="104"/>
        <v>4.7140452079103079E-3</v>
      </c>
    </row>
    <row r="39" spans="2:42" x14ac:dyDescent="0.35">
      <c r="B39" s="4">
        <v>6</v>
      </c>
      <c r="C39" s="3">
        <v>0.28999999999999998</v>
      </c>
      <c r="D39">
        <v>0.32</v>
      </c>
      <c r="E39">
        <v>0.35</v>
      </c>
      <c r="F39" s="12">
        <f t="shared" si="89"/>
        <v>0.32</v>
      </c>
      <c r="G39" s="13">
        <f t="shared" si="97"/>
        <v>2.4494897427831779E-2</v>
      </c>
      <c r="H39">
        <v>0.28000000000000003</v>
      </c>
      <c r="I39">
        <v>0.26</v>
      </c>
      <c r="J39">
        <v>0.28999999999999998</v>
      </c>
      <c r="K39" s="12">
        <f t="shared" si="90"/>
        <v>0.27666666666666667</v>
      </c>
      <c r="L39" s="13">
        <f t="shared" si="98"/>
        <v>1.2472191289246462E-2</v>
      </c>
      <c r="M39">
        <v>0.39</v>
      </c>
      <c r="N39">
        <v>0.39</v>
      </c>
      <c r="O39">
        <v>0.4</v>
      </c>
      <c r="P39" s="12">
        <f t="shared" si="91"/>
        <v>0.39333333333333337</v>
      </c>
      <c r="Q39" s="13">
        <f t="shared" si="99"/>
        <v>4.7140452079103209E-3</v>
      </c>
      <c r="R39">
        <v>0.06</v>
      </c>
      <c r="S39">
        <v>0.05</v>
      </c>
      <c r="T39">
        <v>0.05</v>
      </c>
      <c r="U39" s="12">
        <f t="shared" si="92"/>
        <v>5.3333333333333337E-2</v>
      </c>
      <c r="V39" s="13">
        <f t="shared" si="100"/>
        <v>4.714045207910314E-3</v>
      </c>
      <c r="W39">
        <v>0.08</v>
      </c>
      <c r="X39">
        <v>0.06</v>
      </c>
      <c r="Y39">
        <v>0.08</v>
      </c>
      <c r="Z39" s="12">
        <f t="shared" si="93"/>
        <v>7.3333333333333348E-2</v>
      </c>
      <c r="AA39" s="13">
        <f t="shared" si="101"/>
        <v>9.4280904158206055E-3</v>
      </c>
      <c r="AB39">
        <v>0.09</v>
      </c>
      <c r="AC39">
        <v>0.08</v>
      </c>
      <c r="AD39">
        <v>0.09</v>
      </c>
      <c r="AE39" s="12">
        <f t="shared" si="94"/>
        <v>8.666666666666667E-2</v>
      </c>
      <c r="AF39" s="13">
        <f t="shared" si="102"/>
        <v>4.714045207910314E-3</v>
      </c>
      <c r="AG39">
        <v>0.13</v>
      </c>
      <c r="AH39">
        <v>0.15</v>
      </c>
      <c r="AI39">
        <v>0.17</v>
      </c>
      <c r="AJ39" s="12">
        <f t="shared" si="95"/>
        <v>0.15000000000000002</v>
      </c>
      <c r="AK39" s="13">
        <f t="shared" si="103"/>
        <v>1.6329931618554377E-2</v>
      </c>
      <c r="AL39">
        <v>0.28999999999999998</v>
      </c>
      <c r="AM39">
        <v>0.28000000000000003</v>
      </c>
      <c r="AN39" s="31">
        <v>0.28000000000000003</v>
      </c>
      <c r="AO39" s="31">
        <f t="shared" si="96"/>
        <v>0.28333333333333338</v>
      </c>
      <c r="AP39" s="13">
        <f t="shared" si="104"/>
        <v>4.7140452079102949E-3</v>
      </c>
    </row>
    <row r="40" spans="2:42" x14ac:dyDescent="0.35">
      <c r="B40" s="4">
        <v>7</v>
      </c>
      <c r="C40" s="3">
        <v>0.4</v>
      </c>
      <c r="D40">
        <v>0.42</v>
      </c>
      <c r="E40">
        <v>0.41</v>
      </c>
      <c r="F40" s="12">
        <f>AVERAGE(C40:E40)</f>
        <v>0.41</v>
      </c>
      <c r="G40" s="13">
        <f t="shared" si="97"/>
        <v>8.1649658092772439E-3</v>
      </c>
      <c r="H40">
        <v>0.37</v>
      </c>
      <c r="I40">
        <v>0.37</v>
      </c>
      <c r="J40">
        <v>0.38</v>
      </c>
      <c r="K40" s="12">
        <f t="shared" si="90"/>
        <v>0.37333333333333335</v>
      </c>
      <c r="L40" s="13">
        <f t="shared" si="98"/>
        <v>4.7140452079103209E-3</v>
      </c>
      <c r="M40">
        <v>0.56000000000000005</v>
      </c>
      <c r="N40">
        <v>0.56000000000000005</v>
      </c>
      <c r="O40">
        <v>0.56000000000000005</v>
      </c>
      <c r="P40" s="12">
        <f t="shared" si="91"/>
        <v>0.56000000000000005</v>
      </c>
      <c r="Q40" s="13">
        <f t="shared" si="99"/>
        <v>0</v>
      </c>
      <c r="R40">
        <v>0.06</v>
      </c>
      <c r="S40">
        <v>0.06</v>
      </c>
      <c r="T40">
        <v>0.06</v>
      </c>
      <c r="U40" s="12">
        <f t="shared" si="92"/>
        <v>0.06</v>
      </c>
      <c r="V40" s="13">
        <f t="shared" si="100"/>
        <v>0</v>
      </c>
      <c r="W40">
        <v>0.08</v>
      </c>
      <c r="X40">
        <v>7.0000000000000007E-2</v>
      </c>
      <c r="Y40">
        <v>0.06</v>
      </c>
      <c r="Z40" s="12">
        <f t="shared" si="93"/>
        <v>7.0000000000000007E-2</v>
      </c>
      <c r="AA40" s="13">
        <f t="shared" si="101"/>
        <v>8.164965809277263E-3</v>
      </c>
      <c r="AB40">
        <v>0.11</v>
      </c>
      <c r="AC40">
        <v>0.09</v>
      </c>
      <c r="AD40">
        <v>0.1</v>
      </c>
      <c r="AE40" s="12">
        <f t="shared" si="94"/>
        <v>0.10000000000000002</v>
      </c>
      <c r="AF40" s="13">
        <f t="shared" si="102"/>
        <v>8.164965809277263E-3</v>
      </c>
      <c r="AG40">
        <v>0.17</v>
      </c>
      <c r="AH40">
        <v>0.15</v>
      </c>
      <c r="AI40">
        <v>0.19</v>
      </c>
      <c r="AJ40" s="12">
        <f t="shared" si="95"/>
        <v>0.17</v>
      </c>
      <c r="AK40" s="13">
        <f t="shared" si="103"/>
        <v>1.6329931618554526E-2</v>
      </c>
      <c r="AL40">
        <v>0.41</v>
      </c>
      <c r="AM40">
        <v>0.38</v>
      </c>
      <c r="AN40" s="31">
        <v>0.38</v>
      </c>
      <c r="AO40" s="31">
        <f t="shared" si="96"/>
        <v>0.38999999999999996</v>
      </c>
      <c r="AP40" s="13">
        <f t="shared" si="104"/>
        <v>1.4142135623730937E-2</v>
      </c>
    </row>
    <row r="41" spans="2:42" x14ac:dyDescent="0.35">
      <c r="B41" s="4">
        <v>8.5</v>
      </c>
      <c r="C41" s="3">
        <v>0.6</v>
      </c>
      <c r="D41">
        <v>0.68</v>
      </c>
      <c r="E41">
        <v>0.63</v>
      </c>
      <c r="F41" s="12">
        <f t="shared" si="89"/>
        <v>0.63666666666666671</v>
      </c>
      <c r="G41" s="13">
        <f>_xlfn.STDEV.P(C41:E41)</f>
        <v>3.2998316455372247E-2</v>
      </c>
      <c r="H41">
        <v>0.56000000000000005</v>
      </c>
      <c r="I41">
        <v>0.53</v>
      </c>
      <c r="J41">
        <v>0.56999999999999995</v>
      </c>
      <c r="K41" s="12">
        <f t="shared" si="90"/>
        <v>0.55333333333333334</v>
      </c>
      <c r="L41" s="13">
        <f>_xlfn.STDEV.P(H41:J41)</f>
        <v>1.6996731711975927E-2</v>
      </c>
      <c r="M41">
        <v>0.88</v>
      </c>
      <c r="N41">
        <v>0.99</v>
      </c>
      <c r="O41">
        <v>0.75</v>
      </c>
      <c r="P41" s="12">
        <f t="shared" si="91"/>
        <v>0.87333333333333341</v>
      </c>
      <c r="Q41" s="13">
        <f>_xlfn.STDEV.P(M41:O41)</f>
        <v>9.8092926463747621E-2</v>
      </c>
      <c r="R41">
        <v>0.06</v>
      </c>
      <c r="S41">
        <v>0.06</v>
      </c>
      <c r="T41">
        <v>0.04</v>
      </c>
      <c r="U41" s="12">
        <f t="shared" si="92"/>
        <v>5.3333333333333337E-2</v>
      </c>
      <c r="V41" s="13">
        <f>_xlfn.STDEV.P(R41:T41)</f>
        <v>9.4280904158206245E-3</v>
      </c>
      <c r="W41">
        <v>0.11</v>
      </c>
      <c r="X41">
        <v>7.0000000000000007E-2</v>
      </c>
      <c r="Y41">
        <v>7.0000000000000007E-2</v>
      </c>
      <c r="Z41" s="12">
        <f t="shared" si="93"/>
        <v>8.3333333333333329E-2</v>
      </c>
      <c r="AA41" s="13">
        <f>_xlfn.STDEV.P(W41:Y41)</f>
        <v>1.8856180831641291E-2</v>
      </c>
      <c r="AB41">
        <v>0.13</v>
      </c>
      <c r="AC41">
        <v>0.1</v>
      </c>
      <c r="AD41">
        <v>0.12</v>
      </c>
      <c r="AE41" s="12">
        <f t="shared" si="94"/>
        <v>0.11666666666666665</v>
      </c>
      <c r="AF41" s="13">
        <f>_xlfn.STDEV.P(AB41:AD41)</f>
        <v>1.2472191289246587E-2</v>
      </c>
      <c r="AG41">
        <v>0.22</v>
      </c>
      <c r="AH41">
        <v>0.22</v>
      </c>
      <c r="AI41">
        <v>0.26</v>
      </c>
      <c r="AJ41" s="12">
        <f t="shared" si="95"/>
        <v>0.23333333333333331</v>
      </c>
      <c r="AK41" s="13">
        <f>_xlfn.STDEV.P(AG41:AI41)</f>
        <v>1.8856180831641273E-2</v>
      </c>
      <c r="AL41">
        <v>0.56000000000000005</v>
      </c>
      <c r="AM41">
        <v>0.56999999999999995</v>
      </c>
      <c r="AN41" s="31">
        <v>0.5</v>
      </c>
      <c r="AO41" s="31">
        <f t="shared" si="96"/>
        <v>0.54333333333333333</v>
      </c>
      <c r="AP41" s="13">
        <f>_xlfn.STDEV.P(AL41:AN41)</f>
        <v>3.0912061651652341E-2</v>
      </c>
    </row>
    <row r="42" spans="2:42" x14ac:dyDescent="0.35">
      <c r="B42" s="4">
        <v>9</v>
      </c>
      <c r="C42" s="3">
        <v>0.76</v>
      </c>
      <c r="D42">
        <v>0.84</v>
      </c>
      <c r="E42">
        <v>0.85</v>
      </c>
      <c r="F42" s="12">
        <f t="shared" si="89"/>
        <v>0.81666666666666676</v>
      </c>
      <c r="G42" s="13">
        <f t="shared" si="97"/>
        <v>4.0276819911981891E-2</v>
      </c>
      <c r="H42">
        <v>0.62</v>
      </c>
      <c r="I42">
        <v>0.69</v>
      </c>
      <c r="J42">
        <v>0.69</v>
      </c>
      <c r="K42" s="12">
        <f t="shared" si="90"/>
        <v>0.66666666666666663</v>
      </c>
      <c r="L42" s="13">
        <f t="shared" si="98"/>
        <v>3.2998316455372191E-2</v>
      </c>
      <c r="M42">
        <v>1.17</v>
      </c>
      <c r="N42">
        <v>1.22</v>
      </c>
      <c r="O42">
        <v>0.83</v>
      </c>
      <c r="P42" s="12">
        <f t="shared" si="91"/>
        <v>1.0733333333333333</v>
      </c>
      <c r="Q42" s="13">
        <f t="shared" si="99"/>
        <v>0.17326921891156064</v>
      </c>
      <c r="R42">
        <v>7.0000000000000007E-2</v>
      </c>
      <c r="S42">
        <v>0.05</v>
      </c>
      <c r="T42">
        <v>0.06</v>
      </c>
      <c r="U42" s="12">
        <f t="shared" si="92"/>
        <v>0.06</v>
      </c>
      <c r="V42" s="13">
        <f t="shared" si="100"/>
        <v>8.1649658092772838E-3</v>
      </c>
      <c r="W42">
        <v>0.08</v>
      </c>
      <c r="X42">
        <v>0.08</v>
      </c>
      <c r="Y42">
        <v>7.0000000000000007E-2</v>
      </c>
      <c r="Z42" s="12">
        <f t="shared" si="93"/>
        <v>7.6666666666666675E-2</v>
      </c>
      <c r="AA42" s="13">
        <f t="shared" si="101"/>
        <v>4.714045207910314E-3</v>
      </c>
      <c r="AB42">
        <v>0.14000000000000001</v>
      </c>
      <c r="AC42">
        <v>0.09</v>
      </c>
      <c r="AD42">
        <v>0.11</v>
      </c>
      <c r="AE42" s="12">
        <f t="shared" si="94"/>
        <v>0.11333333333333334</v>
      </c>
      <c r="AF42" s="13">
        <f t="shared" si="102"/>
        <v>2.0548046676563212E-2</v>
      </c>
      <c r="AG42">
        <v>0.24</v>
      </c>
      <c r="AH42">
        <v>0.27</v>
      </c>
      <c r="AI42">
        <v>0.32</v>
      </c>
      <c r="AJ42" s="12">
        <f t="shared" si="95"/>
        <v>0.27666666666666667</v>
      </c>
      <c r="AK42" s="13">
        <f t="shared" si="103"/>
        <v>3.299831645537208E-2</v>
      </c>
      <c r="AL42">
        <v>0.66</v>
      </c>
      <c r="AM42">
        <v>0.71</v>
      </c>
      <c r="AN42" s="31">
        <v>0.69</v>
      </c>
      <c r="AO42" s="31">
        <f t="shared" si="96"/>
        <v>0.68666666666666665</v>
      </c>
      <c r="AP42" s="13">
        <f t="shared" si="104"/>
        <v>2.0548046676563226E-2</v>
      </c>
    </row>
    <row r="43" spans="2:42" x14ac:dyDescent="0.35">
      <c r="B43" s="4">
        <v>10</v>
      </c>
      <c r="C43" s="3">
        <v>0.99</v>
      </c>
      <c r="D43">
        <v>1.1399999999999999</v>
      </c>
      <c r="E43">
        <v>1.1000000000000001</v>
      </c>
      <c r="F43" s="12">
        <f t="shared" si="89"/>
        <v>1.0766666666666667</v>
      </c>
      <c r="G43" s="13">
        <f t="shared" si="97"/>
        <v>6.3420991968134804E-2</v>
      </c>
      <c r="H43">
        <v>0.88</v>
      </c>
      <c r="I43">
        <v>0.86</v>
      </c>
      <c r="J43">
        <v>0.93</v>
      </c>
      <c r="K43" s="12">
        <f t="shared" si="90"/>
        <v>0.89</v>
      </c>
      <c r="L43" s="13">
        <f t="shared" si="98"/>
        <v>2.9439202887759516E-2</v>
      </c>
      <c r="M43">
        <v>1.47</v>
      </c>
      <c r="N43">
        <v>1.47</v>
      </c>
      <c r="O43">
        <v>0.93</v>
      </c>
      <c r="P43" s="12">
        <f t="shared" si="91"/>
        <v>1.29</v>
      </c>
      <c r="Q43" s="13">
        <f t="shared" si="99"/>
        <v>0.25455844122715704</v>
      </c>
      <c r="R43">
        <v>0.05</v>
      </c>
      <c r="S43">
        <v>0.06</v>
      </c>
      <c r="T43">
        <v>7.0000000000000007E-2</v>
      </c>
      <c r="U43" s="12">
        <f t="shared" si="92"/>
        <v>0.06</v>
      </c>
      <c r="V43" s="13">
        <f t="shared" si="100"/>
        <v>8.1649658092772838E-3</v>
      </c>
      <c r="W43">
        <v>0.08</v>
      </c>
      <c r="X43">
        <v>7.0000000000000007E-2</v>
      </c>
      <c r="Y43">
        <v>0.08</v>
      </c>
      <c r="Z43" s="12">
        <f t="shared" si="93"/>
        <v>7.6666666666666675E-2</v>
      </c>
      <c r="AA43" s="13">
        <f t="shared" si="101"/>
        <v>4.714045207910314E-3</v>
      </c>
      <c r="AB43">
        <v>0.15</v>
      </c>
      <c r="AC43">
        <v>0.12</v>
      </c>
      <c r="AD43">
        <v>0.13</v>
      </c>
      <c r="AE43" s="12">
        <f t="shared" si="94"/>
        <v>0.13333333333333333</v>
      </c>
      <c r="AF43" s="13">
        <f t="shared" si="102"/>
        <v>1.2472191289246469E-2</v>
      </c>
      <c r="AG43">
        <v>0.3</v>
      </c>
      <c r="AH43">
        <v>0.31</v>
      </c>
      <c r="AI43">
        <v>0.35</v>
      </c>
      <c r="AJ43" s="12">
        <f t="shared" si="95"/>
        <v>0.32</v>
      </c>
      <c r="AK43" s="13">
        <f t="shared" si="103"/>
        <v>2.1602468994692862E-2</v>
      </c>
      <c r="AL43">
        <v>0.9</v>
      </c>
      <c r="AM43">
        <v>0.86</v>
      </c>
      <c r="AN43" s="31">
        <v>0.79</v>
      </c>
      <c r="AO43" s="31">
        <f t="shared" si="96"/>
        <v>0.85</v>
      </c>
      <c r="AP43" s="13">
        <f t="shared" si="104"/>
        <v>4.546060565661951E-2</v>
      </c>
    </row>
    <row r="44" spans="2:42" x14ac:dyDescent="0.35">
      <c r="B44" s="4">
        <v>11</v>
      </c>
      <c r="C44" s="3">
        <v>1.43</v>
      </c>
      <c r="D44">
        <v>1.46</v>
      </c>
      <c r="E44">
        <v>1.5</v>
      </c>
      <c r="F44" s="12">
        <f t="shared" si="89"/>
        <v>1.4633333333333332</v>
      </c>
      <c r="G44" s="13">
        <f t="shared" si="97"/>
        <v>2.8674417556808784E-2</v>
      </c>
      <c r="H44">
        <v>1.2</v>
      </c>
      <c r="I44">
        <v>1.23</v>
      </c>
      <c r="J44">
        <v>1.3</v>
      </c>
      <c r="K44" s="12">
        <f t="shared" si="90"/>
        <v>1.2433333333333332</v>
      </c>
      <c r="L44" s="13">
        <f t="shared" si="98"/>
        <v>4.1899350299921818E-2</v>
      </c>
      <c r="M44">
        <v>1.71</v>
      </c>
      <c r="N44">
        <v>1.68</v>
      </c>
      <c r="O44">
        <v>0.94</v>
      </c>
      <c r="P44" s="12">
        <f t="shared" si="91"/>
        <v>1.4433333333333334</v>
      </c>
      <c r="Q44" s="13">
        <f t="shared" si="99"/>
        <v>0.35612107803698156</v>
      </c>
      <c r="R44">
        <v>0.05</v>
      </c>
      <c r="S44">
        <v>0.06</v>
      </c>
      <c r="T44">
        <v>0.05</v>
      </c>
      <c r="U44" s="12">
        <f t="shared" si="92"/>
        <v>5.3333333333333337E-2</v>
      </c>
      <c r="V44" s="13">
        <f t="shared" si="100"/>
        <v>4.714045207910314E-3</v>
      </c>
      <c r="W44">
        <v>0.09</v>
      </c>
      <c r="X44">
        <v>0.08</v>
      </c>
      <c r="Y44">
        <v>0.09</v>
      </c>
      <c r="Z44" s="12">
        <f t="shared" si="93"/>
        <v>8.666666666666667E-2</v>
      </c>
      <c r="AA44" s="13">
        <f t="shared" si="101"/>
        <v>4.714045207910314E-3</v>
      </c>
      <c r="AB44">
        <v>0.19</v>
      </c>
      <c r="AC44">
        <v>0.13</v>
      </c>
      <c r="AD44">
        <v>0.14000000000000001</v>
      </c>
      <c r="AE44" s="12">
        <f t="shared" si="94"/>
        <v>0.15333333333333335</v>
      </c>
      <c r="AF44" s="13">
        <f t="shared" si="102"/>
        <v>2.6246692913372786E-2</v>
      </c>
      <c r="AG44">
        <v>0.42</v>
      </c>
      <c r="AH44">
        <v>0.4</v>
      </c>
      <c r="AI44">
        <v>0.48</v>
      </c>
      <c r="AJ44" s="12">
        <f t="shared" si="95"/>
        <v>0.43333333333333335</v>
      </c>
      <c r="AK44" s="13">
        <f t="shared" si="103"/>
        <v>3.3993463423951882E-2</v>
      </c>
      <c r="AL44">
        <v>1.1599999999999999</v>
      </c>
      <c r="AM44">
        <v>1.1299999999999999</v>
      </c>
      <c r="AN44" s="31">
        <v>1.04</v>
      </c>
      <c r="AO44" s="31">
        <f t="shared" si="96"/>
        <v>1.1100000000000001</v>
      </c>
      <c r="AP44" s="13">
        <f t="shared" si="104"/>
        <v>5.0990195135927792E-2</v>
      </c>
    </row>
    <row r="45" spans="2:42" x14ac:dyDescent="0.35">
      <c r="B45" s="4">
        <v>12</v>
      </c>
      <c r="C45" s="3">
        <v>1.61</v>
      </c>
      <c r="D45">
        <v>1.64</v>
      </c>
      <c r="E45">
        <v>1.64</v>
      </c>
      <c r="F45" s="12">
        <f>AVERAGE(C45:E45)</f>
        <v>1.63</v>
      </c>
      <c r="G45" s="13">
        <f t="shared" si="97"/>
        <v>1.4142135623730857E-2</v>
      </c>
      <c r="H45">
        <v>1.42</v>
      </c>
      <c r="I45">
        <v>1.47</v>
      </c>
      <c r="J45">
        <v>1.49</v>
      </c>
      <c r="K45" s="12">
        <f t="shared" si="90"/>
        <v>1.46</v>
      </c>
      <c r="L45" s="13">
        <f t="shared" si="98"/>
        <v>2.9439202887759516E-2</v>
      </c>
      <c r="M45">
        <v>1.76</v>
      </c>
      <c r="N45">
        <v>1.74</v>
      </c>
      <c r="O45">
        <v>0.94</v>
      </c>
      <c r="P45" s="12">
        <f t="shared" si="91"/>
        <v>1.4799999999999998</v>
      </c>
      <c r="Q45" s="13">
        <f t="shared" si="99"/>
        <v>0.38192494899739998</v>
      </c>
      <c r="R45">
        <v>7.0000000000000007E-2</v>
      </c>
      <c r="S45">
        <v>0.06</v>
      </c>
      <c r="T45">
        <v>7.0000000000000007E-2</v>
      </c>
      <c r="U45" s="12">
        <f t="shared" si="92"/>
        <v>6.6666666666666666E-2</v>
      </c>
      <c r="V45" s="13">
        <f t="shared" si="100"/>
        <v>4.7140452079103209E-3</v>
      </c>
      <c r="W45">
        <v>0.1</v>
      </c>
      <c r="X45">
        <v>0.08</v>
      </c>
      <c r="Y45">
        <v>0.09</v>
      </c>
      <c r="Z45" s="12">
        <f t="shared" si="93"/>
        <v>9.0000000000000011E-2</v>
      </c>
      <c r="AA45" s="13">
        <f t="shared" si="101"/>
        <v>8.164965809277263E-3</v>
      </c>
      <c r="AB45">
        <v>0.2</v>
      </c>
      <c r="AC45">
        <v>0.17</v>
      </c>
      <c r="AD45">
        <v>0.18</v>
      </c>
      <c r="AE45" s="12">
        <f t="shared" si="94"/>
        <v>0.18333333333333335</v>
      </c>
      <c r="AF45" s="13">
        <f t="shared" si="102"/>
        <v>1.2472191289246473E-2</v>
      </c>
      <c r="AG45">
        <v>0.46</v>
      </c>
      <c r="AH45">
        <v>0.47</v>
      </c>
      <c r="AI45">
        <v>0.54</v>
      </c>
      <c r="AJ45" s="12">
        <f t="shared" si="95"/>
        <v>0.49</v>
      </c>
      <c r="AK45" s="13">
        <f t="shared" si="103"/>
        <v>3.5590260840104387E-2</v>
      </c>
      <c r="AL45">
        <v>1.34</v>
      </c>
      <c r="AM45">
        <v>1.29</v>
      </c>
      <c r="AN45" s="31">
        <v>1.23</v>
      </c>
      <c r="AO45" s="31">
        <f t="shared" si="96"/>
        <v>1.2866666666666666</v>
      </c>
      <c r="AP45" s="13">
        <f t="shared" si="104"/>
        <v>4.4969125210773515E-2</v>
      </c>
    </row>
    <row r="46" spans="2:42" x14ac:dyDescent="0.35">
      <c r="B46" s="4">
        <v>13</v>
      </c>
      <c r="C46" s="3">
        <v>1.73</v>
      </c>
      <c r="D46">
        <v>1.76</v>
      </c>
      <c r="E46">
        <v>1.77</v>
      </c>
      <c r="F46" s="12">
        <f t="shared" si="89"/>
        <v>1.7533333333333332</v>
      </c>
      <c r="G46" s="13">
        <f t="shared" si="97"/>
        <v>1.6996731711975962E-2</v>
      </c>
      <c r="H46">
        <v>1.68</v>
      </c>
      <c r="I46">
        <v>1.72</v>
      </c>
      <c r="J46">
        <v>1.73</v>
      </c>
      <c r="K46" s="12">
        <f t="shared" si="90"/>
        <v>1.71</v>
      </c>
      <c r="L46" s="13">
        <f t="shared" si="98"/>
        <v>2.1602468994692887E-2</v>
      </c>
      <c r="M46">
        <v>1.77</v>
      </c>
      <c r="N46">
        <v>1.73</v>
      </c>
      <c r="O46">
        <v>0.98</v>
      </c>
      <c r="P46" s="12">
        <f t="shared" si="91"/>
        <v>1.4933333333333334</v>
      </c>
      <c r="Q46" s="13">
        <f t="shared" si="99"/>
        <v>0.36334862353148117</v>
      </c>
      <c r="U46" s="12"/>
      <c r="V46" s="13"/>
      <c r="Z46" s="12"/>
      <c r="AA46" s="13"/>
      <c r="AE46" s="12"/>
      <c r="AF46" s="13"/>
      <c r="AG46">
        <v>0.59</v>
      </c>
      <c r="AH46">
        <v>0.56999999999999995</v>
      </c>
      <c r="AI46">
        <v>0.67</v>
      </c>
      <c r="AJ46" s="12">
        <f t="shared" si="95"/>
        <v>0.61</v>
      </c>
      <c r="AK46" s="13">
        <f t="shared" si="103"/>
        <v>4.3204937989385774E-2</v>
      </c>
      <c r="AL46">
        <v>1.57</v>
      </c>
      <c r="AM46">
        <v>1.54</v>
      </c>
      <c r="AN46" s="31">
        <v>1.45</v>
      </c>
      <c r="AO46" s="31">
        <f t="shared" si="96"/>
        <v>1.5200000000000002</v>
      </c>
      <c r="AP46" s="13">
        <f t="shared" si="104"/>
        <v>5.0990195135927896E-2</v>
      </c>
    </row>
    <row r="47" spans="2:42" x14ac:dyDescent="0.35">
      <c r="B47" s="4">
        <v>15</v>
      </c>
      <c r="C47" s="3">
        <v>1.77</v>
      </c>
      <c r="D47">
        <v>1.77</v>
      </c>
      <c r="E47">
        <v>1.78</v>
      </c>
      <c r="F47" s="12">
        <f t="shared" si="89"/>
        <v>1.7733333333333334</v>
      </c>
      <c r="G47" s="13">
        <f t="shared" si="97"/>
        <v>4.7140452079103209E-3</v>
      </c>
      <c r="H47">
        <v>1.81</v>
      </c>
      <c r="I47">
        <v>1.85</v>
      </c>
      <c r="J47">
        <v>1.81</v>
      </c>
      <c r="K47" s="12">
        <f t="shared" si="90"/>
        <v>1.8233333333333335</v>
      </c>
      <c r="L47" s="13">
        <f t="shared" si="98"/>
        <v>1.8856180831641284E-2</v>
      </c>
      <c r="M47">
        <v>1.76</v>
      </c>
      <c r="N47">
        <v>1.85</v>
      </c>
      <c r="O47">
        <v>0.96</v>
      </c>
      <c r="P47" s="12">
        <f t="shared" si="91"/>
        <v>1.5233333333333334</v>
      </c>
      <c r="Q47" s="13">
        <f t="shared" si="99"/>
        <v>0.40002777681333823</v>
      </c>
      <c r="R47">
        <v>0.06</v>
      </c>
      <c r="S47">
        <v>0.05</v>
      </c>
      <c r="T47">
        <v>7.0000000000000007E-2</v>
      </c>
      <c r="U47" s="12">
        <f t="shared" si="92"/>
        <v>0.06</v>
      </c>
      <c r="V47" s="13">
        <f t="shared" si="100"/>
        <v>8.1649658092772838E-3</v>
      </c>
      <c r="W47">
        <v>0.09</v>
      </c>
      <c r="X47">
        <v>0.1</v>
      </c>
      <c r="Y47">
        <v>0.11</v>
      </c>
      <c r="Z47" s="12">
        <f t="shared" si="93"/>
        <v>9.9999999999999992E-2</v>
      </c>
      <c r="AA47" s="13">
        <f t="shared" si="101"/>
        <v>8.164965809277263E-3</v>
      </c>
      <c r="AB47">
        <v>0.33</v>
      </c>
      <c r="AC47">
        <v>0.26</v>
      </c>
      <c r="AD47">
        <v>0.31</v>
      </c>
      <c r="AE47" s="12">
        <f t="shared" si="94"/>
        <v>0.30000000000000004</v>
      </c>
      <c r="AF47" s="13">
        <f t="shared" si="102"/>
        <v>2.9439202887759492E-2</v>
      </c>
      <c r="AG47">
        <v>0.88</v>
      </c>
      <c r="AH47">
        <v>0.98</v>
      </c>
      <c r="AI47">
        <v>0.88</v>
      </c>
      <c r="AJ47" s="12">
        <f t="shared" si="95"/>
        <v>0.91333333333333322</v>
      </c>
      <c r="AK47" s="13">
        <f t="shared" si="103"/>
        <v>4.7140452079103161E-2</v>
      </c>
      <c r="AL47">
        <v>1.73</v>
      </c>
      <c r="AM47">
        <v>1.73</v>
      </c>
      <c r="AN47" s="31">
        <v>1.76</v>
      </c>
      <c r="AO47" s="31">
        <f t="shared" si="96"/>
        <v>1.74</v>
      </c>
      <c r="AP47" s="13">
        <f t="shared" si="104"/>
        <v>1.4142135623730965E-2</v>
      </c>
    </row>
    <row r="48" spans="2:42" x14ac:dyDescent="0.35">
      <c r="B48" s="4">
        <v>17</v>
      </c>
      <c r="C48" s="3">
        <v>1.76</v>
      </c>
      <c r="D48">
        <v>1.77</v>
      </c>
      <c r="E48">
        <v>1.78</v>
      </c>
      <c r="F48" s="12">
        <f t="shared" si="89"/>
        <v>1.7700000000000002</v>
      </c>
      <c r="G48" s="13">
        <f t="shared" si="97"/>
        <v>8.1649658092772682E-3</v>
      </c>
      <c r="H48">
        <v>1.77</v>
      </c>
      <c r="I48">
        <v>1.83</v>
      </c>
      <c r="J48">
        <v>1.79</v>
      </c>
      <c r="K48" s="12">
        <f t="shared" si="90"/>
        <v>1.7966666666666669</v>
      </c>
      <c r="L48" s="13">
        <f t="shared" si="98"/>
        <v>2.4944382578492966E-2</v>
      </c>
      <c r="M48">
        <v>1.73</v>
      </c>
      <c r="N48">
        <v>1.71</v>
      </c>
      <c r="O48">
        <v>0.96</v>
      </c>
      <c r="P48" s="12">
        <f t="shared" si="91"/>
        <v>1.4666666666666668</v>
      </c>
      <c r="Q48" s="13">
        <f t="shared" si="99"/>
        <v>0.35836046408919292</v>
      </c>
      <c r="R48">
        <v>0.06</v>
      </c>
      <c r="S48">
        <v>0.06</v>
      </c>
      <c r="T48">
        <v>0.06</v>
      </c>
      <c r="U48" s="12">
        <f t="shared" si="92"/>
        <v>0.06</v>
      </c>
      <c r="V48" s="13">
        <f t="shared" si="100"/>
        <v>0</v>
      </c>
      <c r="W48">
        <v>0.11</v>
      </c>
      <c r="X48">
        <v>0.1</v>
      </c>
      <c r="Y48">
        <v>0.11</v>
      </c>
      <c r="Z48" s="12">
        <f t="shared" si="93"/>
        <v>0.10666666666666667</v>
      </c>
      <c r="AA48" s="13">
        <f t="shared" si="101"/>
        <v>4.714045207910314E-3</v>
      </c>
      <c r="AB48">
        <v>0.46</v>
      </c>
      <c r="AC48">
        <v>0.35</v>
      </c>
      <c r="AD48">
        <v>0.4</v>
      </c>
      <c r="AE48" s="12">
        <f t="shared" si="94"/>
        <v>0.40333333333333332</v>
      </c>
      <c r="AF48" s="13">
        <f t="shared" si="102"/>
        <v>4.4969125210773737E-2</v>
      </c>
      <c r="AG48">
        <v>1.1599999999999999</v>
      </c>
      <c r="AH48">
        <v>1.23</v>
      </c>
      <c r="AI48">
        <v>1.0900000000000001</v>
      </c>
      <c r="AJ48" s="12">
        <f t="shared" si="95"/>
        <v>1.1599999999999999</v>
      </c>
      <c r="AK48" s="13">
        <f t="shared" si="103"/>
        <v>5.7154760664940782E-2</v>
      </c>
      <c r="AL48">
        <v>1.73</v>
      </c>
      <c r="AM48">
        <v>1.7</v>
      </c>
      <c r="AN48" s="31">
        <v>1.77</v>
      </c>
      <c r="AO48" s="31">
        <f t="shared" si="96"/>
        <v>1.7333333333333332</v>
      </c>
      <c r="AP48" s="13">
        <f t="shared" si="104"/>
        <v>2.8674417556808784E-2</v>
      </c>
    </row>
    <row r="49" spans="2:75" x14ac:dyDescent="0.35">
      <c r="B49" s="4">
        <v>18</v>
      </c>
      <c r="C49" s="3">
        <v>1.76</v>
      </c>
      <c r="D49">
        <v>1.77</v>
      </c>
      <c r="E49">
        <v>1.77</v>
      </c>
      <c r="F49" s="12">
        <f t="shared" si="89"/>
        <v>1.7666666666666668</v>
      </c>
      <c r="G49" s="13">
        <f t="shared" si="97"/>
        <v>4.7140452079103209E-3</v>
      </c>
      <c r="H49">
        <v>1.83</v>
      </c>
      <c r="I49">
        <v>1.84</v>
      </c>
      <c r="J49">
        <v>1.76</v>
      </c>
      <c r="K49" s="12">
        <f t="shared" si="90"/>
        <v>1.8099999999999998</v>
      </c>
      <c r="L49" s="13">
        <f t="shared" si="98"/>
        <v>3.5590260840104401E-2</v>
      </c>
      <c r="M49">
        <v>1.74</v>
      </c>
      <c r="N49">
        <v>1.72</v>
      </c>
      <c r="O49">
        <v>0.95</v>
      </c>
      <c r="P49" s="12">
        <f t="shared" si="91"/>
        <v>1.47</v>
      </c>
      <c r="Q49" s="13">
        <f t="shared" si="99"/>
        <v>0.36778616975991146</v>
      </c>
      <c r="R49">
        <v>0.06</v>
      </c>
      <c r="S49">
        <v>0.06</v>
      </c>
      <c r="T49">
        <v>0.06</v>
      </c>
      <c r="U49" s="12">
        <f t="shared" si="92"/>
        <v>0.06</v>
      </c>
      <c r="V49" s="13">
        <f t="shared" si="100"/>
        <v>0</v>
      </c>
      <c r="W49">
        <v>0.11</v>
      </c>
      <c r="X49">
        <v>0.1</v>
      </c>
      <c r="Y49">
        <v>0.13</v>
      </c>
      <c r="Z49" s="12">
        <f t="shared" si="93"/>
        <v>0.11333333333333334</v>
      </c>
      <c r="AA49" s="13">
        <f t="shared" si="101"/>
        <v>1.2472191289246464E-2</v>
      </c>
      <c r="AB49">
        <v>0.51</v>
      </c>
      <c r="AC49">
        <v>0.42</v>
      </c>
      <c r="AD49">
        <v>0.46</v>
      </c>
      <c r="AE49" s="12">
        <f t="shared" si="94"/>
        <v>0.46333333333333332</v>
      </c>
      <c r="AF49" s="13">
        <f t="shared" si="102"/>
        <v>3.6817870057290876E-2</v>
      </c>
      <c r="AG49">
        <v>1.27</v>
      </c>
      <c r="AH49">
        <v>1.37</v>
      </c>
      <c r="AI49">
        <v>1.21</v>
      </c>
      <c r="AJ49" s="12">
        <f t="shared" si="95"/>
        <v>1.2833333333333334</v>
      </c>
      <c r="AK49" s="13">
        <f t="shared" si="103"/>
        <v>6.5996632910744493E-2</v>
      </c>
      <c r="AL49">
        <v>1.7</v>
      </c>
      <c r="AM49">
        <v>1.72</v>
      </c>
      <c r="AN49" s="31">
        <v>1.75</v>
      </c>
      <c r="AO49" s="31">
        <f t="shared" si="96"/>
        <v>1.7233333333333334</v>
      </c>
      <c r="AP49" s="13">
        <f t="shared" si="104"/>
        <v>2.0548046676563275E-2</v>
      </c>
      <c r="AS49" s="43" t="s">
        <v>39</v>
      </c>
    </row>
    <row r="50" spans="2:75" x14ac:dyDescent="0.35">
      <c r="B50" s="4">
        <v>19</v>
      </c>
      <c r="C50" s="3">
        <v>1.74</v>
      </c>
      <c r="D50">
        <v>1.74</v>
      </c>
      <c r="E50">
        <v>1.75</v>
      </c>
      <c r="F50" s="12">
        <f>AVERAGE(C50:E50)</f>
        <v>1.7433333333333334</v>
      </c>
      <c r="G50" s="13">
        <f t="shared" si="97"/>
        <v>4.7140452079103209E-3</v>
      </c>
      <c r="H50">
        <v>1.75</v>
      </c>
      <c r="I50">
        <v>1.8</v>
      </c>
      <c r="J50">
        <v>1.76</v>
      </c>
      <c r="K50" s="12">
        <f t="shared" si="90"/>
        <v>1.7699999999999998</v>
      </c>
      <c r="L50" s="13">
        <f t="shared" si="98"/>
        <v>2.1602468994692887E-2</v>
      </c>
      <c r="M50">
        <v>1.72</v>
      </c>
      <c r="N50">
        <v>1.7</v>
      </c>
      <c r="O50">
        <v>0.92</v>
      </c>
      <c r="P50" s="12">
        <f t="shared" si="91"/>
        <v>1.4466666666666665</v>
      </c>
      <c r="Q50" s="13">
        <f t="shared" si="99"/>
        <v>0.37249906785863968</v>
      </c>
      <c r="R50">
        <v>7.0000000000000007E-2</v>
      </c>
      <c r="S50">
        <v>0.06</v>
      </c>
      <c r="T50">
        <v>7.0000000000000007E-2</v>
      </c>
      <c r="U50" s="12">
        <f t="shared" si="92"/>
        <v>6.6666666666666666E-2</v>
      </c>
      <c r="V50" s="13">
        <f t="shared" si="100"/>
        <v>4.7140452079103209E-3</v>
      </c>
      <c r="W50">
        <v>0.12</v>
      </c>
      <c r="X50">
        <v>0.14000000000000001</v>
      </c>
      <c r="Y50">
        <v>0.14000000000000001</v>
      </c>
      <c r="Z50" s="12">
        <f t="shared" si="93"/>
        <v>0.13333333333333333</v>
      </c>
      <c r="AA50" s="13">
        <f t="shared" si="101"/>
        <v>9.4280904158206419E-3</v>
      </c>
      <c r="AB50">
        <v>0.59</v>
      </c>
      <c r="AC50">
        <v>0.47</v>
      </c>
      <c r="AD50">
        <v>0.51</v>
      </c>
      <c r="AE50" s="12">
        <f t="shared" si="94"/>
        <v>0.52333333333333332</v>
      </c>
      <c r="AF50" s="13">
        <f t="shared" si="102"/>
        <v>4.9888765156985877E-2</v>
      </c>
      <c r="AG50">
        <v>1.31</v>
      </c>
      <c r="AH50">
        <v>1.34</v>
      </c>
      <c r="AI50">
        <v>1.28</v>
      </c>
      <c r="AJ50" s="12">
        <f t="shared" si="95"/>
        <v>1.3100000000000003</v>
      </c>
      <c r="AK50" s="13">
        <f t="shared" si="103"/>
        <v>2.4494897427831803E-2</v>
      </c>
      <c r="AL50">
        <v>1.7</v>
      </c>
      <c r="AM50">
        <v>1.72</v>
      </c>
      <c r="AN50" s="31">
        <v>1.78</v>
      </c>
      <c r="AO50" s="31">
        <f t="shared" si="96"/>
        <v>1.7333333333333334</v>
      </c>
      <c r="AP50" s="13">
        <f t="shared" si="104"/>
        <v>3.3993463423951924E-2</v>
      </c>
    </row>
    <row r="51" spans="2:75" ht="16.5" x14ac:dyDescent="0.45">
      <c r="B51" s="4">
        <v>21</v>
      </c>
      <c r="C51" s="3">
        <v>1.72</v>
      </c>
      <c r="D51">
        <v>1.73</v>
      </c>
      <c r="E51">
        <v>1.75</v>
      </c>
      <c r="F51" s="12">
        <f t="shared" si="89"/>
        <v>1.7333333333333334</v>
      </c>
      <c r="G51" s="13">
        <f t="shared" si="97"/>
        <v>1.2472191289246483E-2</v>
      </c>
      <c r="H51">
        <v>1.73</v>
      </c>
      <c r="I51">
        <v>1.8</v>
      </c>
      <c r="J51">
        <v>1.72</v>
      </c>
      <c r="K51" s="12">
        <f t="shared" si="90"/>
        <v>1.75</v>
      </c>
      <c r="L51" s="13">
        <f t="shared" si="98"/>
        <v>3.5590260840104401E-2</v>
      </c>
      <c r="M51">
        <v>1.7</v>
      </c>
      <c r="N51">
        <v>1.67</v>
      </c>
      <c r="O51">
        <v>0.93</v>
      </c>
      <c r="P51" s="12">
        <f t="shared" si="91"/>
        <v>1.4333333333333333</v>
      </c>
      <c r="Q51" s="13">
        <f t="shared" si="99"/>
        <v>0.35612107803698212</v>
      </c>
      <c r="R51">
        <v>7.0000000000000007E-2</v>
      </c>
      <c r="S51">
        <v>0.05</v>
      </c>
      <c r="T51">
        <v>7.0000000000000007E-2</v>
      </c>
      <c r="U51" s="12">
        <f t="shared" si="92"/>
        <v>6.3333333333333339E-2</v>
      </c>
      <c r="V51" s="13">
        <f t="shared" si="100"/>
        <v>9.4280904158206454E-3</v>
      </c>
      <c r="W51">
        <v>0.13</v>
      </c>
      <c r="X51">
        <v>0.14000000000000001</v>
      </c>
      <c r="Y51">
        <v>0.18</v>
      </c>
      <c r="Z51" s="12">
        <f t="shared" si="93"/>
        <v>0.15</v>
      </c>
      <c r="AA51" s="13">
        <f t="shared" si="101"/>
        <v>2.1602468994692821E-2</v>
      </c>
      <c r="AB51">
        <v>0.8</v>
      </c>
      <c r="AC51">
        <v>0.66</v>
      </c>
      <c r="AD51">
        <v>0.69</v>
      </c>
      <c r="AE51" s="12">
        <f t="shared" si="94"/>
        <v>0.71666666666666667</v>
      </c>
      <c r="AF51" s="13">
        <f t="shared" si="102"/>
        <v>6.0184900284225983E-2</v>
      </c>
      <c r="AG51">
        <v>1.36</v>
      </c>
      <c r="AH51">
        <v>1.36</v>
      </c>
      <c r="AI51">
        <v>1.3</v>
      </c>
      <c r="AJ51" s="12">
        <f t="shared" si="95"/>
        <v>1.34</v>
      </c>
      <c r="AK51" s="13">
        <f t="shared" si="103"/>
        <v>2.8284271247461929E-2</v>
      </c>
      <c r="AL51">
        <v>1.68</v>
      </c>
      <c r="AM51">
        <v>1.68</v>
      </c>
      <c r="AN51" s="31">
        <v>1.73</v>
      </c>
      <c r="AO51" s="31">
        <f t="shared" si="96"/>
        <v>1.6966666666666665</v>
      </c>
      <c r="AP51" s="13">
        <f t="shared" si="104"/>
        <v>2.3570226039551605E-2</v>
      </c>
      <c r="AS51" s="44"/>
      <c r="AT51" s="217" t="s">
        <v>40</v>
      </c>
      <c r="AU51" s="217"/>
      <c r="AV51" s="217"/>
      <c r="AW51" s="217"/>
      <c r="AX51" s="45"/>
      <c r="AY51" s="217" t="s">
        <v>41</v>
      </c>
      <c r="AZ51" s="217"/>
      <c r="BA51" s="217"/>
      <c r="BB51" s="217"/>
      <c r="BC51" s="45"/>
      <c r="BD51" s="217" t="s">
        <v>42</v>
      </c>
      <c r="BE51" s="217"/>
      <c r="BF51" s="217"/>
      <c r="BG51" s="217"/>
      <c r="BH51" s="45"/>
      <c r="BI51" s="217" t="s">
        <v>43</v>
      </c>
      <c r="BJ51" s="217"/>
      <c r="BK51" s="217"/>
      <c r="BL51" s="217"/>
      <c r="BM51" s="45"/>
      <c r="BN51" s="217" t="s">
        <v>44</v>
      </c>
      <c r="BO51" s="217"/>
      <c r="BP51" s="217"/>
      <c r="BQ51" s="217"/>
      <c r="BR51" s="45"/>
      <c r="BS51" s="217" t="s">
        <v>45</v>
      </c>
      <c r="BT51" s="217"/>
      <c r="BU51" s="217"/>
      <c r="BV51" s="217"/>
      <c r="BW51" s="44"/>
    </row>
    <row r="52" spans="2:75" x14ac:dyDescent="0.35">
      <c r="B52" s="4">
        <v>23</v>
      </c>
      <c r="C52" s="3">
        <v>1.73</v>
      </c>
      <c r="D52">
        <v>1.72</v>
      </c>
      <c r="E52">
        <v>1.76</v>
      </c>
      <c r="F52" s="12">
        <f t="shared" si="89"/>
        <v>1.7366666666666666</v>
      </c>
      <c r="G52" s="13">
        <f t="shared" si="97"/>
        <v>1.6996731711975962E-2</v>
      </c>
      <c r="H52">
        <v>1.71</v>
      </c>
      <c r="I52">
        <v>1.78</v>
      </c>
      <c r="J52">
        <v>1.7</v>
      </c>
      <c r="K52" s="12">
        <f t="shared" si="90"/>
        <v>1.7300000000000002</v>
      </c>
      <c r="L52" s="13">
        <f t="shared" si="98"/>
        <v>3.5590260840104401E-2</v>
      </c>
      <c r="M52">
        <v>1.69</v>
      </c>
      <c r="N52">
        <v>1.67</v>
      </c>
      <c r="O52">
        <v>0.94</v>
      </c>
      <c r="P52" s="12">
        <f t="shared" si="91"/>
        <v>1.4333333333333333</v>
      </c>
      <c r="Q52" s="13">
        <f t="shared" si="99"/>
        <v>0.34893488727204625</v>
      </c>
      <c r="R52">
        <v>7.0000000000000007E-2</v>
      </c>
      <c r="S52">
        <v>7.0000000000000007E-2</v>
      </c>
      <c r="T52">
        <v>7.0000000000000007E-2</v>
      </c>
      <c r="U52" s="12">
        <f t="shared" si="92"/>
        <v>7.0000000000000007E-2</v>
      </c>
      <c r="V52" s="13">
        <f t="shared" si="100"/>
        <v>0</v>
      </c>
      <c r="W52">
        <v>0.15</v>
      </c>
      <c r="X52">
        <v>0.15</v>
      </c>
      <c r="Y52">
        <v>0.2</v>
      </c>
      <c r="Z52" s="12">
        <f t="shared" si="93"/>
        <v>0.16666666666666666</v>
      </c>
      <c r="AA52" s="13">
        <f t="shared" si="101"/>
        <v>2.3570226039551594E-2</v>
      </c>
      <c r="AB52">
        <v>0.89</v>
      </c>
      <c r="AC52">
        <v>0.81</v>
      </c>
      <c r="AD52">
        <v>0.79</v>
      </c>
      <c r="AE52" s="12">
        <f t="shared" si="94"/>
        <v>0.83000000000000007</v>
      </c>
      <c r="AF52" s="13">
        <f t="shared" si="102"/>
        <v>4.3204937989385725E-2</v>
      </c>
      <c r="AG52">
        <v>1.39</v>
      </c>
      <c r="AH52">
        <v>1.37</v>
      </c>
      <c r="AI52">
        <v>1.31</v>
      </c>
      <c r="AJ52" s="12">
        <f t="shared" si="95"/>
        <v>1.3566666666666667</v>
      </c>
      <c r="AK52" s="13">
        <f t="shared" si="103"/>
        <v>3.3993463423951854E-2</v>
      </c>
      <c r="AL52">
        <v>1.7</v>
      </c>
      <c r="AM52">
        <v>1.68</v>
      </c>
      <c r="AN52" s="31">
        <v>1.75</v>
      </c>
      <c r="AO52" s="31">
        <f t="shared" si="96"/>
        <v>1.71</v>
      </c>
      <c r="AP52" s="13">
        <f t="shared" si="104"/>
        <v>2.9439202887759516E-2</v>
      </c>
      <c r="AS52" s="44" t="s">
        <v>24</v>
      </c>
      <c r="AT52" s="46">
        <v>1</v>
      </c>
      <c r="AU52" s="46">
        <v>2</v>
      </c>
      <c r="AV52" s="46">
        <v>3</v>
      </c>
      <c r="AW52" s="45" t="s">
        <v>9</v>
      </c>
      <c r="AX52" s="45" t="s">
        <v>10</v>
      </c>
      <c r="AY52" s="46">
        <v>1</v>
      </c>
      <c r="AZ52" s="46">
        <v>2</v>
      </c>
      <c r="BA52" s="46">
        <v>3</v>
      </c>
      <c r="BB52" s="45" t="s">
        <v>9</v>
      </c>
      <c r="BC52" s="45" t="s">
        <v>10</v>
      </c>
      <c r="BD52" s="46">
        <v>1</v>
      </c>
      <c r="BE52" s="46">
        <v>2</v>
      </c>
      <c r="BF52" s="46">
        <v>3</v>
      </c>
      <c r="BG52" s="45" t="s">
        <v>9</v>
      </c>
      <c r="BH52" s="45" t="s">
        <v>10</v>
      </c>
      <c r="BI52" s="46">
        <v>1</v>
      </c>
      <c r="BJ52" s="46">
        <v>2</v>
      </c>
      <c r="BK52" s="46">
        <v>3</v>
      </c>
      <c r="BL52" s="45" t="s">
        <v>9</v>
      </c>
      <c r="BM52" s="45" t="s">
        <v>10</v>
      </c>
      <c r="BN52" s="46">
        <v>1</v>
      </c>
      <c r="BO52" s="46">
        <v>2</v>
      </c>
      <c r="BP52" s="46">
        <v>3</v>
      </c>
      <c r="BQ52" s="45" t="s">
        <v>9</v>
      </c>
      <c r="BR52" s="45" t="s">
        <v>10</v>
      </c>
      <c r="BS52" s="46">
        <v>1</v>
      </c>
      <c r="BT52" s="46">
        <v>2</v>
      </c>
      <c r="BU52" s="46">
        <v>3</v>
      </c>
      <c r="BV52" s="45" t="s">
        <v>9</v>
      </c>
      <c r="BW52" s="44"/>
    </row>
    <row r="53" spans="2:75" x14ac:dyDescent="0.35">
      <c r="B53" s="4">
        <v>32</v>
      </c>
      <c r="C53" s="3"/>
      <c r="F53" s="12"/>
      <c r="G53" s="13"/>
      <c r="K53" s="12"/>
      <c r="L53" s="13"/>
      <c r="P53" s="12"/>
      <c r="Q53" s="13"/>
      <c r="U53" s="12"/>
      <c r="V53" s="13"/>
      <c r="W53">
        <v>0.27</v>
      </c>
      <c r="X53">
        <v>0.25</v>
      </c>
      <c r="Y53">
        <v>0.44</v>
      </c>
      <c r="Z53" s="12">
        <f t="shared" si="93"/>
        <v>0.32</v>
      </c>
      <c r="AA53" s="13"/>
      <c r="AB53">
        <v>1.03</v>
      </c>
      <c r="AC53">
        <v>1.1100000000000001</v>
      </c>
      <c r="AD53">
        <v>0.99</v>
      </c>
      <c r="AE53" s="12">
        <f t="shared" si="94"/>
        <v>1.0433333333333332</v>
      </c>
      <c r="AF53" s="13"/>
      <c r="AG53">
        <v>1.35</v>
      </c>
      <c r="AH53">
        <v>1.29</v>
      </c>
      <c r="AI53">
        <v>1.34</v>
      </c>
      <c r="AJ53" s="12">
        <f t="shared" si="95"/>
        <v>1.3266666666666669</v>
      </c>
      <c r="AK53" s="13"/>
      <c r="AN53" s="31"/>
      <c r="AO53" s="31"/>
      <c r="AP53" s="13"/>
      <c r="AS53" t="s">
        <v>25</v>
      </c>
      <c r="AT53">
        <v>0</v>
      </c>
      <c r="AU53">
        <v>0</v>
      </c>
      <c r="AV53">
        <v>0</v>
      </c>
      <c r="AW53" s="47">
        <f>AVERAGE(AT53:AV53)</f>
        <v>0</v>
      </c>
      <c r="AX53" s="47">
        <f>_xlfn.STDEV.P(AT53:AV53)</f>
        <v>0</v>
      </c>
      <c r="AY53">
        <v>0</v>
      </c>
      <c r="AZ53">
        <v>0</v>
      </c>
      <c r="BA53">
        <v>0</v>
      </c>
      <c r="BB53" s="47">
        <f t="shared" ref="BB53:BB58" si="105">AVERAGE(AY53:BA53)</f>
        <v>0</v>
      </c>
      <c r="BC53" s="47">
        <f t="shared" ref="BC53:BC58" si="106">_xlfn.STDEV.P(AY53:BA53)</f>
        <v>0</v>
      </c>
      <c r="BD53">
        <v>0</v>
      </c>
      <c r="BE53">
        <v>0</v>
      </c>
      <c r="BF53">
        <v>0</v>
      </c>
      <c r="BG53" s="47">
        <f t="shared" ref="BG53:BG58" si="107">AVERAGE(BD53:BF53)</f>
        <v>0</v>
      </c>
      <c r="BH53" s="47">
        <f t="shared" ref="BH53:BH58" si="108">_xlfn.STDEV.P(BD53:BF53)</f>
        <v>0</v>
      </c>
      <c r="BI53">
        <v>0</v>
      </c>
      <c r="BJ53">
        <v>0</v>
      </c>
      <c r="BK53">
        <v>0</v>
      </c>
      <c r="BL53" s="47">
        <f>AVERAGE(BI53:BK53)</f>
        <v>0</v>
      </c>
      <c r="BM53" s="47">
        <f>_xlfn.STDEV.P(BI53:BK53)</f>
        <v>0</v>
      </c>
      <c r="BN53">
        <v>0</v>
      </c>
      <c r="BO53">
        <v>0</v>
      </c>
      <c r="BP53">
        <v>0</v>
      </c>
      <c r="BQ53" s="47">
        <f>AVERAGE(BN53:BP53)</f>
        <v>0</v>
      </c>
      <c r="BR53" s="47">
        <f>_xlfn.STDEV.P(BN53:BP53)</f>
        <v>0</v>
      </c>
      <c r="BS53">
        <v>0</v>
      </c>
      <c r="BT53">
        <v>0</v>
      </c>
      <c r="BU53">
        <v>0</v>
      </c>
      <c r="BV53" s="47">
        <f>AVERAGE(BS53:BU53)</f>
        <v>0</v>
      </c>
      <c r="BW53" s="47">
        <f>_xlfn.STDEV.P(BS53:BU53)</f>
        <v>0</v>
      </c>
    </row>
    <row r="54" spans="2:75" x14ac:dyDescent="0.35">
      <c r="B54" s="16">
        <v>48</v>
      </c>
      <c r="C54">
        <v>1.34</v>
      </c>
      <c r="D54">
        <v>1.34</v>
      </c>
      <c r="E54">
        <v>1.35</v>
      </c>
      <c r="F54" s="33">
        <f>AVERAGE(C54:E54)</f>
        <v>1.3433333333333335</v>
      </c>
      <c r="G54" s="21">
        <f>_xlfn.STDEV.P(C54:E54)</f>
        <v>4.7140452079103209E-3</v>
      </c>
      <c r="H54">
        <v>1.29</v>
      </c>
      <c r="I54">
        <v>1.32</v>
      </c>
      <c r="J54">
        <v>1.27</v>
      </c>
      <c r="K54" s="33">
        <f t="shared" ref="K54" si="109">AVERAGE(H54:J54)</f>
        <v>1.2933333333333334</v>
      </c>
      <c r="L54" s="21">
        <f>_xlfn.STDEV.P(H54:J54)</f>
        <v>2.0548046676563275E-2</v>
      </c>
      <c r="M54">
        <v>1.38</v>
      </c>
      <c r="N54">
        <v>1.35</v>
      </c>
      <c r="O54">
        <v>0.73</v>
      </c>
      <c r="P54" s="33">
        <f t="shared" ref="P54" si="110">AVERAGE(M54:O54)</f>
        <v>1.1533333333333333</v>
      </c>
      <c r="Q54" s="21">
        <f>_xlfn.STDEV.P(M54:O54)</f>
        <v>0.29959231558161736</v>
      </c>
      <c r="R54">
        <v>0.09</v>
      </c>
      <c r="S54">
        <v>7.0000000000000007E-2</v>
      </c>
      <c r="T54">
        <v>7.0000000000000007E-2</v>
      </c>
      <c r="U54" s="12">
        <f t="shared" ref="U54" si="111">AVERAGE(R54:T54)</f>
        <v>7.6666666666666675E-2</v>
      </c>
      <c r="V54" s="21">
        <f>_xlfn.STDEV.P(R54:T54)</f>
        <v>9.428090415820687E-3</v>
      </c>
      <c r="W54">
        <v>0.84</v>
      </c>
      <c r="X54">
        <v>0.78</v>
      </c>
      <c r="Y54">
        <v>0.83</v>
      </c>
      <c r="Z54" s="19">
        <f t="shared" si="93"/>
        <v>0.81666666666666676</v>
      </c>
      <c r="AA54" s="21">
        <f>_xlfn.STDEV.P(W54:Y54)</f>
        <v>2.6246692913372675E-2</v>
      </c>
      <c r="AB54">
        <v>0.95</v>
      </c>
      <c r="AC54">
        <v>1.04</v>
      </c>
      <c r="AD54">
        <v>0.95</v>
      </c>
      <c r="AE54" s="19">
        <f t="shared" si="94"/>
        <v>0.98</v>
      </c>
      <c r="AF54" s="21">
        <f>_xlfn.STDEV.P(AB54:AD54)</f>
        <v>4.2426406871192889E-2</v>
      </c>
      <c r="AG54">
        <v>1.1399999999999999</v>
      </c>
      <c r="AH54">
        <v>1.1299999999999999</v>
      </c>
      <c r="AI54">
        <v>1.1499999999999999</v>
      </c>
      <c r="AJ54" s="19">
        <f t="shared" si="95"/>
        <v>1.1399999999999999</v>
      </c>
      <c r="AK54" s="21">
        <f>_xlfn.STDEV.P(AG54:AI54)</f>
        <v>8.1649658092772682E-3</v>
      </c>
      <c r="AL54">
        <v>1.38</v>
      </c>
      <c r="AM54">
        <v>1.45</v>
      </c>
      <c r="AN54">
        <v>1.39</v>
      </c>
      <c r="AO54" s="34">
        <f t="shared" ref="AO54" si="112">_xlfn.STDEV.P(AK54:AM54)</f>
        <v>0.66380382199469012</v>
      </c>
      <c r="AP54" s="21">
        <f>_xlfn.STDEV.P(AL54:AN54)</f>
        <v>3.0912061651652372E-2</v>
      </c>
      <c r="AS54" t="s">
        <v>26</v>
      </c>
      <c r="AT54">
        <v>0</v>
      </c>
      <c r="AU54">
        <v>0</v>
      </c>
      <c r="AV54">
        <v>0</v>
      </c>
      <c r="AW54" s="47">
        <f t="shared" ref="AW54:AW58" si="113">AVERAGE(AT54:AV54)</f>
        <v>0</v>
      </c>
      <c r="AX54" s="47">
        <f t="shared" ref="AX54:AX58" si="114">_xlfn.STDEV.P(AT54:AV54)</f>
        <v>0</v>
      </c>
      <c r="AY54">
        <v>0</v>
      </c>
      <c r="AZ54">
        <v>0</v>
      </c>
      <c r="BA54">
        <v>0</v>
      </c>
      <c r="BB54" s="47">
        <f t="shared" si="105"/>
        <v>0</v>
      </c>
      <c r="BC54" s="47">
        <f t="shared" si="106"/>
        <v>0</v>
      </c>
      <c r="BD54">
        <v>0</v>
      </c>
      <c r="BE54">
        <v>0</v>
      </c>
      <c r="BF54">
        <v>0</v>
      </c>
      <c r="BG54" s="47">
        <f t="shared" si="107"/>
        <v>0</v>
      </c>
      <c r="BH54" s="47">
        <f t="shared" si="108"/>
        <v>0</v>
      </c>
      <c r="BI54">
        <v>0</v>
      </c>
      <c r="BJ54">
        <v>0</v>
      </c>
      <c r="BK54">
        <v>0</v>
      </c>
      <c r="BL54" s="47">
        <f t="shared" ref="BL54:BL58" si="115">AVERAGE(BI54:BK54)</f>
        <v>0</v>
      </c>
      <c r="BM54" s="47">
        <f t="shared" ref="BM54:BM58" si="116">_xlfn.STDEV.P(BI54:BK54)</f>
        <v>0</v>
      </c>
      <c r="BN54">
        <v>0</v>
      </c>
      <c r="BO54">
        <v>0</v>
      </c>
      <c r="BP54">
        <v>0</v>
      </c>
      <c r="BQ54" s="47">
        <f t="shared" ref="BQ54:BQ58" si="117">AVERAGE(BN54:BP54)</f>
        <v>0</v>
      </c>
      <c r="BR54" s="47">
        <f t="shared" ref="BR54:BR58" si="118">_xlfn.STDEV.P(BN54:BP54)</f>
        <v>0</v>
      </c>
      <c r="BS54">
        <v>0</v>
      </c>
      <c r="BT54">
        <v>0</v>
      </c>
      <c r="BU54">
        <v>0</v>
      </c>
      <c r="BV54" s="47">
        <f t="shared" ref="BV54:BV58" si="119">AVERAGE(BS54:BU54)</f>
        <v>0</v>
      </c>
      <c r="BW54" s="47">
        <f t="shared" ref="BW54:BW58" si="120">_xlfn.STDEV.P(BS54:BU54)</f>
        <v>0</v>
      </c>
    </row>
    <row r="55" spans="2:75" x14ac:dyDescent="0.35">
      <c r="E55" s="35"/>
      <c r="F55" s="32"/>
      <c r="H55" s="36"/>
      <c r="J55" s="32"/>
      <c r="K55" s="37"/>
      <c r="O55" s="32"/>
      <c r="P55" s="37"/>
      <c r="R55" s="36"/>
      <c r="W55" s="36"/>
      <c r="Y55" s="32"/>
      <c r="Z55" s="37"/>
      <c r="AD55" s="32"/>
      <c r="AE55" s="37"/>
      <c r="AG55" s="36"/>
      <c r="AI55" s="35"/>
      <c r="AJ55" s="38"/>
      <c r="AS55" t="s">
        <v>27</v>
      </c>
      <c r="AT55">
        <v>0</v>
      </c>
      <c r="AU55">
        <v>0</v>
      </c>
      <c r="AV55">
        <v>0</v>
      </c>
      <c r="AW55" s="47">
        <f t="shared" si="113"/>
        <v>0</v>
      </c>
      <c r="AX55" s="47">
        <f t="shared" si="114"/>
        <v>0</v>
      </c>
      <c r="AY55">
        <v>0</v>
      </c>
      <c r="AZ55">
        <v>0</v>
      </c>
      <c r="BA55">
        <v>0</v>
      </c>
      <c r="BB55" s="47">
        <f t="shared" si="105"/>
        <v>0</v>
      </c>
      <c r="BC55" s="47">
        <f t="shared" si="106"/>
        <v>0</v>
      </c>
      <c r="BD55">
        <v>0</v>
      </c>
      <c r="BE55">
        <v>0</v>
      </c>
      <c r="BF55">
        <v>0</v>
      </c>
      <c r="BG55" s="47">
        <f t="shared" si="107"/>
        <v>0</v>
      </c>
      <c r="BH55" s="47">
        <f t="shared" si="108"/>
        <v>0</v>
      </c>
      <c r="BI55">
        <v>0</v>
      </c>
      <c r="BJ55">
        <v>0</v>
      </c>
      <c r="BK55">
        <v>0</v>
      </c>
      <c r="BL55" s="47">
        <f t="shared" si="115"/>
        <v>0</v>
      </c>
      <c r="BM55" s="47">
        <f t="shared" si="116"/>
        <v>0</v>
      </c>
      <c r="BN55">
        <v>0</v>
      </c>
      <c r="BO55">
        <v>0</v>
      </c>
      <c r="BP55">
        <v>0</v>
      </c>
      <c r="BQ55" s="47">
        <f t="shared" si="117"/>
        <v>0</v>
      </c>
      <c r="BR55" s="47">
        <f t="shared" si="118"/>
        <v>0</v>
      </c>
      <c r="BS55">
        <v>0</v>
      </c>
      <c r="BT55">
        <v>0</v>
      </c>
      <c r="BU55">
        <v>0</v>
      </c>
      <c r="BV55" s="47">
        <f t="shared" si="119"/>
        <v>0</v>
      </c>
      <c r="BW55" s="47">
        <f t="shared" si="120"/>
        <v>0</v>
      </c>
    </row>
    <row r="56" spans="2:75" x14ac:dyDescent="0.35">
      <c r="B56" t="s">
        <v>11</v>
      </c>
      <c r="C56" s="23">
        <f>(LOG10(C43)-LOG10(C37))/(LOG10(EXP(1))*($B43-$B37))</f>
        <v>0.32601042008655523</v>
      </c>
      <c r="D56" s="23">
        <f t="shared" ref="D56:E56" si="121">(LOG10(D43)-LOG10(D37))/(LOG10(EXP(1))*($B43-$B37))</f>
        <v>0.34952351979653951</v>
      </c>
      <c r="E56" s="23">
        <f t="shared" si="121"/>
        <v>0.3320716941150344</v>
      </c>
      <c r="F56" s="39">
        <f>AVERAGE(C56:E56)</f>
        <v>0.33586854466604305</v>
      </c>
      <c r="G56" s="40">
        <f t="shared" ref="G56" si="122">_xlfn.STDEV.P(C56:E56)</f>
        <v>9.967564733438709E-3</v>
      </c>
      <c r="H56" s="41">
        <f>(LOG10(H43)-LOG10(H37))/(LOG10(EXP(1))*($B43-$B37))</f>
        <v>0.29488110222933278</v>
      </c>
      <c r="I56" s="41">
        <f t="shared" ref="I56:J56" si="123">(LOG10(I43)-LOG10(I37))/(LOG10(EXP(1))*($B43-$B37))</f>
        <v>0.2910495158585496</v>
      </c>
      <c r="J56" s="41">
        <f t="shared" si="123"/>
        <v>0.31559036058966622</v>
      </c>
      <c r="K56" s="39">
        <f>AVERAGE(H56:J56)</f>
        <v>0.3005069928925162</v>
      </c>
      <c r="L56" s="40">
        <f t="shared" ref="L56" si="124">_xlfn.STDEV.P(H56:J56)</f>
        <v>1.0779649015460085E-2</v>
      </c>
      <c r="M56" s="41">
        <f>(LOG10(M43)-LOG10(M37))/(LOG10(EXP(1))*($B43-$B37))</f>
        <v>0.35953654045375338</v>
      </c>
      <c r="N56" s="41">
        <f t="shared" ref="N56:O56" si="125">(LOG10(N43)-LOG10(N37))/(LOG10(EXP(1))*($B43-$B37))</f>
        <v>0.34099893460204933</v>
      </c>
      <c r="O56" s="41">
        <f t="shared" si="125"/>
        <v>0.27370462254284861</v>
      </c>
      <c r="P56" s="39">
        <f>AVERAGE(M56:O56)</f>
        <v>0.32474669919955046</v>
      </c>
      <c r="Q56" s="40">
        <f t="shared" ref="Q56" si="126">_xlfn.STDEV.P(M56:O56)</f>
        <v>3.6877101293799744E-2</v>
      </c>
      <c r="R56" s="41">
        <f>(LOG10(R54)-LOG10(R39))/(LOG10(EXP(1))*($B54-$B39))</f>
        <v>9.6539311454324796E-3</v>
      </c>
      <c r="S56" s="41">
        <f t="shared" ref="S56:T56" si="127">(LOG10(S54)-LOG10(S39))/(LOG10(EXP(1))*($B54-$B39))</f>
        <v>8.011243729076507E-3</v>
      </c>
      <c r="T56" s="41">
        <f t="shared" si="127"/>
        <v>8.011243729076507E-3</v>
      </c>
      <c r="U56" s="42">
        <f>AVERAGE(R56:T56)</f>
        <v>8.5588062011951651E-3</v>
      </c>
      <c r="V56" s="40">
        <f t="shared" ref="V56" si="128">_xlfn.STDEV.P(R56:T56)</f>
        <v>7.7437027431674524E-4</v>
      </c>
      <c r="W56" s="41">
        <f>(LOG10(W48)-LOG10(W42))/(LOG10(EXP(1))*($B48-$B42))</f>
        <v>3.9806716389816837E-2</v>
      </c>
      <c r="X56" s="41">
        <f t="shared" ref="X56:Y56" si="129">(LOG10(X48)-LOG10(X42))/(LOG10(EXP(1))*($B48-$B42))</f>
        <v>2.7892943914276234E-2</v>
      </c>
      <c r="Y56" s="41">
        <f t="shared" si="129"/>
        <v>5.6498140467882124E-2</v>
      </c>
      <c r="Z56" s="39">
        <f>AVERAGE(W56:Y56)</f>
        <v>4.1399266923991734E-2</v>
      </c>
      <c r="AA56" s="40">
        <f t="shared" ref="AA56" si="130">_xlfn.STDEV.P(W56:Y56)</f>
        <v>1.1732191621646028E-2</v>
      </c>
      <c r="AB56" s="41">
        <f>(LOG10(AB48)-LOG10(AB42))/(LOG10(EXP(1))*($B48-$B42))</f>
        <v>0.14869800835922956</v>
      </c>
      <c r="AC56" s="27">
        <f t="shared" ref="AC56:AD56" si="131">(LOG10(AC48)-LOG10(AC42))/(LOG10(EXP(1))*($B48-$B42))</f>
        <v>0.16976543551914933</v>
      </c>
      <c r="AD56" s="26">
        <f t="shared" si="131"/>
        <v>0.16137302266444573</v>
      </c>
      <c r="AE56" s="39">
        <f>AVERAGE(AB56:AD56)</f>
        <v>0.1599454888476082</v>
      </c>
      <c r="AF56" s="40">
        <f t="shared" ref="AF56" si="132">_xlfn.STDEV.P(AB56:AD56)</f>
        <v>8.6597733374221882E-3</v>
      </c>
      <c r="AG56" s="41">
        <f>(LOG10(AG48)-LOG10(AG42))/(LOG10(EXP(1))*($B48-$B42))</f>
        <v>0.19694204509480237</v>
      </c>
      <c r="AH56" s="27">
        <f t="shared" ref="AH56:AI56" si="133">(LOG10(AH48)-LOG10(AH42))/(LOG10(EXP(1))*($B48-$B42))</f>
        <v>0.18954343617101105</v>
      </c>
      <c r="AI56" s="27">
        <f t="shared" si="133"/>
        <v>0.15320149742867714</v>
      </c>
      <c r="AJ56" s="24">
        <f>AVERAGE(AG56:AI56)</f>
        <v>0.1798956595648302</v>
      </c>
      <c r="AK56" s="40">
        <f t="shared" ref="AK56" si="134">_xlfn.STDEV.P(AG56:AI56)</f>
        <v>1.9115762651369148E-2</v>
      </c>
      <c r="AL56" s="27">
        <f>(LOG10(AL43)-LOG10(AL37))/(LOG10(EXP(1))*($B43-$B37))</f>
        <v>0.32247671881145473</v>
      </c>
      <c r="AM56" s="27">
        <f t="shared" ref="AM56:AN56" si="135">(LOG10(AM43)-LOG10(AM37))/(LOG10(EXP(1))*($B43-$B37))</f>
        <v>0.30254832777304153</v>
      </c>
      <c r="AN56" s="27">
        <f t="shared" si="135"/>
        <v>0.3140902004465036</v>
      </c>
      <c r="AO56" s="40">
        <f>AVERAGE(AL56:AN56)</f>
        <v>0.31303841567699991</v>
      </c>
      <c r="AP56" s="40">
        <f>_xlfn.STDEV.P(AL56:AN56)</f>
        <v>8.1696544498934941E-3</v>
      </c>
      <c r="AS56" t="s">
        <v>28</v>
      </c>
      <c r="AT56">
        <v>0</v>
      </c>
      <c r="AU56">
        <v>0</v>
      </c>
      <c r="AV56">
        <v>0</v>
      </c>
      <c r="AW56" s="47">
        <f t="shared" si="113"/>
        <v>0</v>
      </c>
      <c r="AX56" s="47">
        <f t="shared" si="114"/>
        <v>0</v>
      </c>
      <c r="AY56">
        <v>0</v>
      </c>
      <c r="AZ56">
        <v>0</v>
      </c>
      <c r="BA56">
        <v>0</v>
      </c>
      <c r="BB56" s="47">
        <f t="shared" si="105"/>
        <v>0</v>
      </c>
      <c r="BC56" s="47">
        <f t="shared" si="106"/>
        <v>0</v>
      </c>
      <c r="BD56">
        <v>0</v>
      </c>
      <c r="BE56">
        <v>0</v>
      </c>
      <c r="BF56">
        <v>0</v>
      </c>
      <c r="BG56" s="47">
        <f t="shared" si="107"/>
        <v>0</v>
      </c>
      <c r="BH56" s="47">
        <f t="shared" si="108"/>
        <v>0</v>
      </c>
      <c r="BI56">
        <v>0</v>
      </c>
      <c r="BJ56">
        <v>0</v>
      </c>
      <c r="BK56">
        <v>0</v>
      </c>
      <c r="BL56" s="47">
        <f t="shared" si="115"/>
        <v>0</v>
      </c>
      <c r="BM56" s="47">
        <f t="shared" si="116"/>
        <v>0</v>
      </c>
      <c r="BN56">
        <v>0</v>
      </c>
      <c r="BO56">
        <v>0</v>
      </c>
      <c r="BP56">
        <v>0</v>
      </c>
      <c r="BQ56" s="47">
        <f t="shared" si="117"/>
        <v>0</v>
      </c>
      <c r="BR56" s="47">
        <f t="shared" si="118"/>
        <v>0</v>
      </c>
      <c r="BS56">
        <v>0</v>
      </c>
      <c r="BT56">
        <v>0</v>
      </c>
      <c r="BU56">
        <v>0</v>
      </c>
      <c r="BV56" s="47">
        <f t="shared" si="119"/>
        <v>0</v>
      </c>
      <c r="BW56" s="47">
        <f t="shared" si="120"/>
        <v>0</v>
      </c>
    </row>
    <row r="57" spans="2:75" x14ac:dyDescent="0.35">
      <c r="AS57" t="s">
        <v>29</v>
      </c>
      <c r="AT57">
        <v>0</v>
      </c>
      <c r="AU57">
        <v>0</v>
      </c>
      <c r="AV57">
        <v>0</v>
      </c>
      <c r="AW57" s="47">
        <f t="shared" si="113"/>
        <v>0</v>
      </c>
      <c r="AX57" s="47">
        <f t="shared" si="114"/>
        <v>0</v>
      </c>
      <c r="AY57">
        <v>0</v>
      </c>
      <c r="AZ57">
        <v>0</v>
      </c>
      <c r="BA57">
        <v>0</v>
      </c>
      <c r="BB57" s="47">
        <f t="shared" si="105"/>
        <v>0</v>
      </c>
      <c r="BC57" s="47">
        <f t="shared" si="106"/>
        <v>0</v>
      </c>
      <c r="BD57">
        <v>0</v>
      </c>
      <c r="BE57">
        <v>0</v>
      </c>
      <c r="BF57">
        <v>0</v>
      </c>
      <c r="BG57" s="47">
        <f t="shared" si="107"/>
        <v>0</v>
      </c>
      <c r="BH57" s="47">
        <f t="shared" si="108"/>
        <v>0</v>
      </c>
      <c r="BI57">
        <v>0</v>
      </c>
      <c r="BJ57">
        <v>0</v>
      </c>
      <c r="BK57">
        <v>0</v>
      </c>
      <c r="BL57" s="47">
        <f t="shared" si="115"/>
        <v>0</v>
      </c>
      <c r="BM57" s="47">
        <f t="shared" si="116"/>
        <v>0</v>
      </c>
      <c r="BN57">
        <v>0</v>
      </c>
      <c r="BO57">
        <v>0</v>
      </c>
      <c r="BP57">
        <v>0</v>
      </c>
      <c r="BQ57" s="47">
        <f t="shared" si="117"/>
        <v>0</v>
      </c>
      <c r="BR57" s="47">
        <f t="shared" si="118"/>
        <v>0</v>
      </c>
      <c r="BS57">
        <v>0</v>
      </c>
      <c r="BT57">
        <v>0</v>
      </c>
      <c r="BU57">
        <v>0</v>
      </c>
      <c r="BV57" s="47">
        <f t="shared" si="119"/>
        <v>0</v>
      </c>
      <c r="BW57" s="47">
        <f t="shared" si="120"/>
        <v>0</v>
      </c>
    </row>
    <row r="58" spans="2:75" x14ac:dyDescent="0.35">
      <c r="AS58" t="s">
        <v>30</v>
      </c>
      <c r="AT58">
        <v>14.057</v>
      </c>
      <c r="AU58">
        <v>14.144</v>
      </c>
      <c r="AV58">
        <v>14.205</v>
      </c>
      <c r="AW58" s="47">
        <f t="shared" si="113"/>
        <v>14.135333333333334</v>
      </c>
      <c r="AX58" s="47">
        <f t="shared" si="114"/>
        <v>6.0730735399978537E-2</v>
      </c>
      <c r="AY58">
        <v>13.683</v>
      </c>
      <c r="AZ58">
        <v>14.334</v>
      </c>
      <c r="BA58">
        <v>13.811</v>
      </c>
      <c r="BB58" s="47">
        <f t="shared" si="105"/>
        <v>13.942666666666668</v>
      </c>
      <c r="BC58" s="47">
        <f t="shared" si="106"/>
        <v>0.28160531876290174</v>
      </c>
      <c r="BD58">
        <v>13.717000000000001</v>
      </c>
      <c r="BE58">
        <v>13.12</v>
      </c>
      <c r="BF58">
        <v>13.891</v>
      </c>
      <c r="BG58" s="47">
        <f t="shared" si="107"/>
        <v>13.576000000000001</v>
      </c>
      <c r="BH58" s="47">
        <f t="shared" si="108"/>
        <v>0.33017268209226563</v>
      </c>
      <c r="BI58">
        <v>13.544</v>
      </c>
      <c r="BJ58">
        <v>14.897</v>
      </c>
      <c r="BK58">
        <v>13.768000000000001</v>
      </c>
      <c r="BL58" s="47">
        <f t="shared" si="115"/>
        <v>14.069666666666668</v>
      </c>
      <c r="BM58" s="47">
        <f t="shared" si="116"/>
        <v>0.59211729318513295</v>
      </c>
      <c r="BN58">
        <v>14.693</v>
      </c>
      <c r="BO58">
        <v>14.603</v>
      </c>
      <c r="BP58">
        <v>14.491</v>
      </c>
      <c r="BQ58" s="47">
        <f t="shared" si="117"/>
        <v>14.595666666666666</v>
      </c>
      <c r="BR58" s="47">
        <f t="shared" si="118"/>
        <v>8.2629023687537009E-2</v>
      </c>
      <c r="BS58">
        <v>15.413</v>
      </c>
      <c r="BT58">
        <v>16.056000000000001</v>
      </c>
      <c r="BU58">
        <v>15.643000000000001</v>
      </c>
      <c r="BV58" s="47">
        <f t="shared" si="119"/>
        <v>15.704000000000001</v>
      </c>
      <c r="BW58" s="47">
        <f t="shared" si="120"/>
        <v>0.26602380845831602</v>
      </c>
    </row>
    <row r="59" spans="2:75" ht="15" thickBot="1" x14ac:dyDescent="0.4">
      <c r="AT59" s="48"/>
      <c r="AU59" s="48"/>
      <c r="AV59" s="48"/>
      <c r="AW59" s="49"/>
      <c r="AX59" s="49"/>
      <c r="AY59" s="48"/>
      <c r="AZ59" s="48"/>
      <c r="BA59" s="48"/>
      <c r="BB59" s="49"/>
      <c r="BC59" s="49"/>
      <c r="BD59" s="48"/>
      <c r="BE59" s="48"/>
      <c r="BF59" s="48"/>
      <c r="BG59" s="49"/>
      <c r="BH59" s="49"/>
      <c r="BI59" s="48"/>
      <c r="BJ59" s="48"/>
      <c r="BK59" s="48"/>
      <c r="BL59" s="49"/>
      <c r="BM59" s="49"/>
      <c r="BN59" s="48"/>
      <c r="BO59" s="48"/>
      <c r="BP59" s="48"/>
      <c r="BQ59" s="49"/>
      <c r="BR59" s="49"/>
      <c r="BS59" s="48"/>
      <c r="BT59" s="48"/>
      <c r="BU59" s="48"/>
      <c r="BV59" s="49"/>
      <c r="BW59" s="49"/>
    </row>
    <row r="60" spans="2:75" x14ac:dyDescent="0.35">
      <c r="AS60" s="175" t="s">
        <v>37</v>
      </c>
      <c r="AT60" s="170">
        <v>1</v>
      </c>
      <c r="AU60" s="170">
        <v>2</v>
      </c>
      <c r="AV60" s="170">
        <v>3</v>
      </c>
      <c r="AW60" s="168" t="s">
        <v>9</v>
      </c>
      <c r="AX60" s="168" t="s">
        <v>10</v>
      </c>
      <c r="AY60" s="170">
        <v>1</v>
      </c>
      <c r="AZ60" s="170">
        <v>2</v>
      </c>
      <c r="BA60" s="170">
        <v>3</v>
      </c>
      <c r="BB60" s="168" t="s">
        <v>9</v>
      </c>
      <c r="BC60" s="168" t="s">
        <v>10</v>
      </c>
      <c r="BD60" s="170">
        <v>1</v>
      </c>
      <c r="BE60" s="170">
        <v>2</v>
      </c>
      <c r="BF60" s="170">
        <v>3</v>
      </c>
      <c r="BG60" s="168" t="s">
        <v>9</v>
      </c>
      <c r="BH60" s="168" t="s">
        <v>10</v>
      </c>
      <c r="BI60" s="170">
        <v>1</v>
      </c>
      <c r="BJ60" s="170">
        <v>2</v>
      </c>
      <c r="BK60" s="170">
        <v>3</v>
      </c>
      <c r="BL60" s="168" t="s">
        <v>9</v>
      </c>
      <c r="BM60" s="168" t="s">
        <v>10</v>
      </c>
      <c r="BN60" s="170">
        <v>1</v>
      </c>
      <c r="BO60" s="170">
        <v>2</v>
      </c>
      <c r="BP60" s="170">
        <v>3</v>
      </c>
      <c r="BQ60" s="168" t="s">
        <v>9</v>
      </c>
      <c r="BR60" s="168" t="s">
        <v>10</v>
      </c>
      <c r="BS60" s="170">
        <v>1</v>
      </c>
      <c r="BT60" s="170">
        <v>2</v>
      </c>
      <c r="BU60" s="170">
        <v>3</v>
      </c>
      <c r="BV60" s="168" t="s">
        <v>9</v>
      </c>
      <c r="BW60" s="169" t="s">
        <v>10</v>
      </c>
    </row>
    <row r="61" spans="2:75" x14ac:dyDescent="0.35">
      <c r="AS61" s="176" t="s">
        <v>25</v>
      </c>
      <c r="AT61" s="54">
        <v>3.42</v>
      </c>
      <c r="AU61" s="54">
        <v>3.3780000000000001</v>
      </c>
      <c r="AV61" s="54">
        <v>3.516</v>
      </c>
      <c r="AW61" s="124">
        <f>AVERAGE(AT61:AV61)</f>
        <v>3.4380000000000002</v>
      </c>
      <c r="AX61" s="124">
        <f>_xlfn.STDEV.P(AT61:AV61)</f>
        <v>5.7758116312774582E-2</v>
      </c>
      <c r="AY61" s="54">
        <v>0</v>
      </c>
      <c r="AZ61" s="54">
        <v>0</v>
      </c>
      <c r="BA61" s="54">
        <v>0</v>
      </c>
      <c r="BB61" s="124">
        <f t="shared" ref="BB61:BB66" si="136">AVERAGE(AY61:BA61)</f>
        <v>0</v>
      </c>
      <c r="BC61" s="124">
        <f t="shared" ref="BC61:BC66" si="137">_xlfn.STDEV.P(AY61:BA61)</f>
        <v>0</v>
      </c>
      <c r="BD61" s="54">
        <v>0</v>
      </c>
      <c r="BE61" s="54">
        <v>0</v>
      </c>
      <c r="BF61" s="54">
        <v>0</v>
      </c>
      <c r="BG61" s="124">
        <f t="shared" ref="BG61:BG66" si="138">AVERAGE(BD61:BF61)</f>
        <v>0</v>
      </c>
      <c r="BH61" s="124">
        <f t="shared" ref="BH61:BH66" si="139">_xlfn.STDEV.P(BD61:BF61)</f>
        <v>0</v>
      </c>
      <c r="BI61" s="54">
        <v>1.2809999999999999</v>
      </c>
      <c r="BJ61" s="54">
        <v>1.274</v>
      </c>
      <c r="BK61" s="54">
        <v>1.2769999999999999</v>
      </c>
      <c r="BL61" s="124">
        <f>AVERAGE(BI61:BK61)</f>
        <v>1.2773333333333332</v>
      </c>
      <c r="BM61" s="124">
        <f>_xlfn.STDEV.P(BI61:BK61)</f>
        <v>2.8674417556808353E-3</v>
      </c>
      <c r="BN61" s="54">
        <v>1.647</v>
      </c>
      <c r="BO61" s="54">
        <v>1.6339999999999999</v>
      </c>
      <c r="BP61" s="54">
        <v>1.6339999999999999</v>
      </c>
      <c r="BQ61" s="124">
        <f>AVERAGE(BN61:BP61)</f>
        <v>1.638333333333333</v>
      </c>
      <c r="BR61" s="124">
        <f>_xlfn.STDEV.P(BN61:BP61)</f>
        <v>6.1282587702834691E-3</v>
      </c>
      <c r="BS61" s="54">
        <v>2.7890000000000001</v>
      </c>
      <c r="BT61" s="54">
        <v>2.851</v>
      </c>
      <c r="BU61" s="54">
        <v>2.5910000000000002</v>
      </c>
      <c r="BV61" s="124">
        <f>AVERAGE(BS61:BU61)</f>
        <v>2.7436666666666674</v>
      </c>
      <c r="BW61" s="127">
        <f>_xlfn.STDEV.P(BS61:BU61)</f>
        <v>0.11087931377052351</v>
      </c>
    </row>
    <row r="62" spans="2:75" x14ac:dyDescent="0.35">
      <c r="AS62" s="176" t="s">
        <v>26</v>
      </c>
      <c r="AT62" s="54">
        <v>4.8620000000000001</v>
      </c>
      <c r="AU62" s="54">
        <v>4.8810000000000002</v>
      </c>
      <c r="AV62" s="54">
        <v>4.9320000000000004</v>
      </c>
      <c r="AW62" s="124">
        <f t="shared" ref="AW62:AW66" si="140">AVERAGE(AT62:AV62)</f>
        <v>4.8916666666666666</v>
      </c>
      <c r="AX62" s="124">
        <f t="shared" ref="AX62:AX66" si="141">_xlfn.STDEV.P(AT62:AV62)</f>
        <v>2.9555973263547967E-2</v>
      </c>
      <c r="AY62" s="54">
        <v>0</v>
      </c>
      <c r="AZ62" s="54">
        <v>0</v>
      </c>
      <c r="BA62" s="54">
        <v>0</v>
      </c>
      <c r="BB62" s="124">
        <f t="shared" si="136"/>
        <v>0</v>
      </c>
      <c r="BC62" s="124">
        <f t="shared" si="137"/>
        <v>0</v>
      </c>
      <c r="BD62" s="54">
        <v>0</v>
      </c>
      <c r="BE62" s="54">
        <v>0</v>
      </c>
      <c r="BF62" s="54">
        <v>2.0489999999999999</v>
      </c>
      <c r="BG62" s="124">
        <f t="shared" si="138"/>
        <v>0.68299999999999994</v>
      </c>
      <c r="BH62" s="124">
        <f t="shared" si="139"/>
        <v>0.96590786310082377</v>
      </c>
      <c r="BI62" s="54">
        <v>2.415</v>
      </c>
      <c r="BJ62" s="54">
        <v>2.472</v>
      </c>
      <c r="BK62" s="54">
        <v>2.3959999999999999</v>
      </c>
      <c r="BL62" s="124">
        <f t="shared" ref="BL62:BL66" si="142">AVERAGE(BI62:BK62)</f>
        <v>2.4276666666666666</v>
      </c>
      <c r="BM62" s="124">
        <f t="shared" ref="BM62:BM66" si="143">_xlfn.STDEV.P(BI62:BK62)</f>
        <v>3.229379025275432E-2</v>
      </c>
      <c r="BN62" s="54">
        <v>3.052</v>
      </c>
      <c r="BO62" s="54">
        <v>2.968</v>
      </c>
      <c r="BP62" s="54">
        <v>3.012</v>
      </c>
      <c r="BQ62" s="124">
        <f t="shared" ref="BQ62:BQ66" si="144">AVERAGE(BN62:BP62)</f>
        <v>3.0106666666666668</v>
      </c>
      <c r="BR62" s="124">
        <f t="shared" ref="BR62:BR66" si="145">_xlfn.STDEV.P(BN62:BP62)</f>
        <v>3.430581421404965E-2</v>
      </c>
      <c r="BS62" s="54">
        <v>4.5599999999999996</v>
      </c>
      <c r="BT62" s="54">
        <v>4.6790000000000003</v>
      </c>
      <c r="BU62" s="54">
        <v>4.3040000000000003</v>
      </c>
      <c r="BV62" s="124">
        <f t="shared" ref="BV62:BV66" si="146">AVERAGE(BS62:BU62)</f>
        <v>4.514333333333334</v>
      </c>
      <c r="BW62" s="127">
        <f t="shared" ref="BW62:BW66" si="147">_xlfn.STDEV.P(BS62:BU62)</f>
        <v>0.15646156787601931</v>
      </c>
    </row>
    <row r="63" spans="2:75" x14ac:dyDescent="0.35">
      <c r="AS63" s="176" t="s">
        <v>48</v>
      </c>
      <c r="AT63" s="54">
        <v>0</v>
      </c>
      <c r="AU63" s="54">
        <v>0</v>
      </c>
      <c r="AV63" s="54">
        <v>0</v>
      </c>
      <c r="AW63" s="124">
        <f t="shared" si="140"/>
        <v>0</v>
      </c>
      <c r="AX63" s="124">
        <f t="shared" si="141"/>
        <v>0</v>
      </c>
      <c r="AY63" s="54">
        <v>2.3490000000000002</v>
      </c>
      <c r="AZ63" s="54">
        <v>1.948</v>
      </c>
      <c r="BA63" s="54">
        <v>2.0939999999999999</v>
      </c>
      <c r="BB63" s="124">
        <f t="shared" si="136"/>
        <v>2.1303333333333332</v>
      </c>
      <c r="BC63" s="124">
        <f t="shared" si="137"/>
        <v>0.16571126160349592</v>
      </c>
      <c r="BD63" s="54">
        <v>11.128</v>
      </c>
      <c r="BE63" s="54">
        <v>10.613</v>
      </c>
      <c r="BF63" s="54">
        <v>10.416</v>
      </c>
      <c r="BG63" s="124">
        <f t="shared" si="138"/>
        <v>10.718999999999999</v>
      </c>
      <c r="BH63" s="124">
        <f t="shared" si="139"/>
        <v>0.30018105647536564</v>
      </c>
      <c r="BI63" s="54">
        <v>8.0679999999999996</v>
      </c>
      <c r="BJ63" s="54">
        <v>9.5210000000000008</v>
      </c>
      <c r="BK63" s="54">
        <v>8.9990000000000006</v>
      </c>
      <c r="BL63" s="124">
        <f t="shared" si="142"/>
        <v>8.8626666666666676</v>
      </c>
      <c r="BM63" s="124">
        <f t="shared" si="143"/>
        <v>0.60096718342647981</v>
      </c>
      <c r="BN63" s="54">
        <v>5.766</v>
      </c>
      <c r="BO63" s="54">
        <v>6.0220000000000002</v>
      </c>
      <c r="BP63" s="54">
        <v>5.1210000000000004</v>
      </c>
      <c r="BQ63" s="124">
        <f t="shared" si="144"/>
        <v>5.636333333333333</v>
      </c>
      <c r="BR63" s="124">
        <f t="shared" si="145"/>
        <v>0.37908691468961153</v>
      </c>
      <c r="BS63" s="54">
        <v>1.5549999999999999</v>
      </c>
      <c r="BT63" s="54">
        <v>1.7190000000000001</v>
      </c>
      <c r="BU63" s="54">
        <v>1.772</v>
      </c>
      <c r="BV63" s="124">
        <f t="shared" si="146"/>
        <v>1.6820000000000002</v>
      </c>
      <c r="BW63" s="127">
        <f t="shared" si="147"/>
        <v>9.237243456067766E-2</v>
      </c>
    </row>
    <row r="64" spans="2:75" x14ac:dyDescent="0.35">
      <c r="AS64" s="176" t="s">
        <v>28</v>
      </c>
      <c r="AT64" s="54">
        <v>5.1580000000000004</v>
      </c>
      <c r="AU64" s="54">
        <v>5.37</v>
      </c>
      <c r="AV64" s="54">
        <v>5.0640000000000001</v>
      </c>
      <c r="AW64" s="124">
        <f t="shared" si="140"/>
        <v>5.1973333333333338</v>
      </c>
      <c r="AX64" s="124">
        <f t="shared" si="141"/>
        <v>0.12798263771135346</v>
      </c>
      <c r="AY64" s="54">
        <v>1.07</v>
      </c>
      <c r="AZ64" s="54">
        <v>0.91700000000000004</v>
      </c>
      <c r="BA64" s="54">
        <v>1.002</v>
      </c>
      <c r="BB64" s="124">
        <f t="shared" si="136"/>
        <v>0.99633333333333329</v>
      </c>
      <c r="BC64" s="124">
        <f t="shared" si="137"/>
        <v>6.2590379097394483E-2</v>
      </c>
      <c r="BD64" s="54">
        <v>3.2530000000000001</v>
      </c>
      <c r="BE64" s="54">
        <v>2.964</v>
      </c>
      <c r="BF64" s="54">
        <v>3.7480000000000002</v>
      </c>
      <c r="BG64" s="124">
        <f t="shared" si="138"/>
        <v>3.3216666666666668</v>
      </c>
      <c r="BH64" s="124">
        <f t="shared" si="139"/>
        <v>0.32372862434795951</v>
      </c>
      <c r="BI64" s="54">
        <v>3.9340000000000002</v>
      </c>
      <c r="BJ64" s="54">
        <v>4.2</v>
      </c>
      <c r="BK64" s="54">
        <v>3.8809999999999998</v>
      </c>
      <c r="BL64" s="124">
        <f t="shared" si="142"/>
        <v>4.0049999999999999</v>
      </c>
      <c r="BM64" s="124">
        <f t="shared" si="143"/>
        <v>0.13957315883316068</v>
      </c>
      <c r="BN64" s="54">
        <v>4.8550000000000004</v>
      </c>
      <c r="BO64" s="54">
        <v>4.7530000000000001</v>
      </c>
      <c r="BP64" s="54">
        <v>5.3360000000000003</v>
      </c>
      <c r="BQ64" s="124">
        <f t="shared" si="144"/>
        <v>4.9813333333333336</v>
      </c>
      <c r="BR64" s="124">
        <f t="shared" si="145"/>
        <v>0.25422081390441309</v>
      </c>
      <c r="BS64" s="54">
        <v>5.8559999999999999</v>
      </c>
      <c r="BT64" s="54">
        <v>5.8479999999999999</v>
      </c>
      <c r="BU64" s="54">
        <v>5.1559999999999997</v>
      </c>
      <c r="BV64" s="124">
        <f t="shared" si="146"/>
        <v>5.62</v>
      </c>
      <c r="BW64" s="127">
        <f t="shared" si="147"/>
        <v>0.32811380139620266</v>
      </c>
    </row>
    <row r="65" spans="45:75" x14ac:dyDescent="0.35">
      <c r="AS65" s="176" t="s">
        <v>29</v>
      </c>
      <c r="AT65" s="54">
        <v>7.2309999999999999</v>
      </c>
      <c r="AU65" s="54">
        <v>7.1669999999999998</v>
      </c>
      <c r="AV65" s="54">
        <v>7.5090000000000003</v>
      </c>
      <c r="AW65" s="124">
        <f t="shared" si="140"/>
        <v>7.3023333333333333</v>
      </c>
      <c r="AX65" s="124">
        <f t="shared" si="141"/>
        <v>0.14845276091141685</v>
      </c>
      <c r="AY65" s="54">
        <v>0.43098804780876493</v>
      </c>
      <c r="AZ65" s="54">
        <v>0</v>
      </c>
      <c r="BA65" s="54">
        <v>0</v>
      </c>
      <c r="BB65" s="124">
        <f t="shared" si="136"/>
        <v>0.14366268260292164</v>
      </c>
      <c r="BC65" s="124">
        <f t="shared" si="137"/>
        <v>0.20316971414395307</v>
      </c>
      <c r="BD65" s="54">
        <v>3.0101115537848608</v>
      </c>
      <c r="BE65" s="54">
        <v>2.7652509960159364</v>
      </c>
      <c r="BF65" s="54">
        <v>3.226</v>
      </c>
      <c r="BG65" s="124">
        <f t="shared" si="138"/>
        <v>3.0004541832669323</v>
      </c>
      <c r="BH65" s="124">
        <f t="shared" si="139"/>
        <v>0.18822390881087533</v>
      </c>
      <c r="BI65" s="54">
        <v>5.3831792828685243</v>
      </c>
      <c r="BJ65" s="54">
        <v>5.5491553784860557</v>
      </c>
      <c r="BK65" s="54">
        <v>5.5279999999999996</v>
      </c>
      <c r="BL65" s="124">
        <f t="shared" si="142"/>
        <v>5.4867782204515265</v>
      </c>
      <c r="BM65" s="124">
        <f t="shared" si="143"/>
        <v>7.3762874180114762E-2</v>
      </c>
      <c r="BN65" s="54">
        <v>7.1929999999999996</v>
      </c>
      <c r="BO65" s="54">
        <v>7.35</v>
      </c>
      <c r="BP65" s="54">
        <v>7.15</v>
      </c>
      <c r="BQ65" s="124">
        <f t="shared" si="144"/>
        <v>7.230999999999999</v>
      </c>
      <c r="BR65" s="124">
        <f t="shared" si="145"/>
        <v>8.5957353767241049E-2</v>
      </c>
      <c r="BS65" s="54">
        <v>8.7170000000000005</v>
      </c>
      <c r="BT65" s="54">
        <v>9.468</v>
      </c>
      <c r="BU65" s="54">
        <v>9.8699999999999992</v>
      </c>
      <c r="BV65" s="124">
        <f t="shared" si="146"/>
        <v>9.3516666666666666</v>
      </c>
      <c r="BW65" s="127">
        <f t="shared" si="147"/>
        <v>0.47784400057852394</v>
      </c>
    </row>
    <row r="66" spans="45:75" x14ac:dyDescent="0.35">
      <c r="AS66" s="176" t="s">
        <v>30</v>
      </c>
      <c r="AT66" s="54">
        <v>0</v>
      </c>
      <c r="AU66" s="54">
        <v>0</v>
      </c>
      <c r="AV66" s="54">
        <v>0.31</v>
      </c>
      <c r="AW66" s="124">
        <f t="shared" si="140"/>
        <v>0.10333333333333333</v>
      </c>
      <c r="AX66" s="124">
        <f t="shared" si="141"/>
        <v>0.14613540144521983</v>
      </c>
      <c r="AY66" s="54">
        <v>11.079000000000001</v>
      </c>
      <c r="AZ66" s="54">
        <v>12.162000000000001</v>
      </c>
      <c r="BA66" s="54">
        <v>11.599</v>
      </c>
      <c r="BB66" s="124">
        <f t="shared" si="136"/>
        <v>11.613333333333335</v>
      </c>
      <c r="BC66" s="124">
        <f t="shared" si="137"/>
        <v>0.44224904999583919</v>
      </c>
      <c r="BD66" s="54">
        <v>1.131</v>
      </c>
      <c r="BE66" s="54">
        <v>1.6379999999999999</v>
      </c>
      <c r="BF66" s="54">
        <v>1.133</v>
      </c>
      <c r="BG66" s="124">
        <f t="shared" si="138"/>
        <v>1.3006666666666666</v>
      </c>
      <c r="BH66" s="124">
        <f t="shared" si="139"/>
        <v>0.2385320849603999</v>
      </c>
      <c r="BI66" s="54">
        <v>0</v>
      </c>
      <c r="BJ66" s="54">
        <v>0</v>
      </c>
      <c r="BK66" s="54">
        <v>1.006</v>
      </c>
      <c r="BL66" s="124">
        <f t="shared" si="142"/>
        <v>0.33533333333333332</v>
      </c>
      <c r="BM66" s="124">
        <f t="shared" si="143"/>
        <v>0.4742329479157778</v>
      </c>
      <c r="BN66" s="54">
        <v>0</v>
      </c>
      <c r="BO66" s="54">
        <v>0</v>
      </c>
      <c r="BP66" s="54">
        <v>0</v>
      </c>
      <c r="BQ66" s="124">
        <f t="shared" si="144"/>
        <v>0</v>
      </c>
      <c r="BR66" s="124">
        <f t="shared" si="145"/>
        <v>0</v>
      </c>
      <c r="BS66" s="54">
        <v>0</v>
      </c>
      <c r="BT66" s="54">
        <v>0</v>
      </c>
      <c r="BU66" s="54">
        <v>0</v>
      </c>
      <c r="BV66" s="124">
        <f t="shared" si="146"/>
        <v>0</v>
      </c>
      <c r="BW66" s="127">
        <f t="shared" si="147"/>
        <v>0</v>
      </c>
    </row>
    <row r="67" spans="45:75" x14ac:dyDescent="0.35">
      <c r="AS67" s="176"/>
      <c r="BW67" s="6"/>
    </row>
    <row r="68" spans="45:75" x14ac:dyDescent="0.35">
      <c r="AS68" s="176" t="s">
        <v>32</v>
      </c>
      <c r="AT68" s="51">
        <f>AT58-AT66</f>
        <v>14.057</v>
      </c>
      <c r="AU68" s="51">
        <f>AU58-AU66</f>
        <v>14.144</v>
      </c>
      <c r="AV68" s="51">
        <f>AV58-AV66</f>
        <v>13.895</v>
      </c>
      <c r="AW68" s="47">
        <f>AVERAGE(AT68:AV68)</f>
        <v>14.032000000000002</v>
      </c>
      <c r="AX68" s="47">
        <f>_xlfn.STDEV.P(AT68:AV68)</f>
        <v>0.10317945531936121</v>
      </c>
      <c r="AY68" s="51">
        <f>AY58-AY66</f>
        <v>2.6039999999999992</v>
      </c>
      <c r="AZ68" s="51">
        <f>AZ58-AZ66</f>
        <v>2.1719999999999988</v>
      </c>
      <c r="BA68" s="51">
        <f>BA58-BA66</f>
        <v>2.2119999999999997</v>
      </c>
      <c r="BB68" s="47">
        <f>AVERAGE(AY68:BA68)</f>
        <v>2.3293333333333326</v>
      </c>
      <c r="BC68" s="47">
        <f>_xlfn.STDEV.P(AY68:BA68)</f>
        <v>0.19490396495596377</v>
      </c>
      <c r="BD68" s="51">
        <f>BD58-BD66</f>
        <v>12.586</v>
      </c>
      <c r="BE68" s="51">
        <f>BE58-BE66</f>
        <v>11.481999999999999</v>
      </c>
      <c r="BF68" s="51">
        <f>BF58-BF66</f>
        <v>12.757999999999999</v>
      </c>
      <c r="BG68" s="47">
        <f>AVERAGE(BD68:BF68)</f>
        <v>12.275333333333331</v>
      </c>
      <c r="BH68" s="47">
        <f>_xlfn.STDEV.P(BD68:BF68)</f>
        <v>0.565349056385129</v>
      </c>
      <c r="BI68" s="51">
        <f>BI58-BI66</f>
        <v>13.544</v>
      </c>
      <c r="BJ68" s="51">
        <f>BJ58-BJ66</f>
        <v>14.897</v>
      </c>
      <c r="BK68" s="51">
        <f>BK58-BK66</f>
        <v>12.762</v>
      </c>
      <c r="BL68" s="47">
        <f>AVERAGE(BI68:BK68)</f>
        <v>13.734333333333334</v>
      </c>
      <c r="BM68" s="47">
        <f>_xlfn.STDEV.P(BI68:BK68)</f>
        <v>0.88193965528008511</v>
      </c>
      <c r="BN68" s="51">
        <f>BN58-BN66</f>
        <v>14.693</v>
      </c>
      <c r="BO68" s="51">
        <f>BO58-BO66</f>
        <v>14.603</v>
      </c>
      <c r="BP68" s="51">
        <f>BP58-BP66</f>
        <v>14.491</v>
      </c>
      <c r="BQ68" s="47">
        <f>AVERAGE(BN68:BP68)</f>
        <v>14.595666666666666</v>
      </c>
      <c r="BR68" s="47">
        <f>_xlfn.STDEV.P(BN68:BP68)</f>
        <v>8.2629023687537009E-2</v>
      </c>
      <c r="BS68" s="51">
        <f>BS58-BS66</f>
        <v>15.413</v>
      </c>
      <c r="BT68" s="51">
        <f>BT58-BT66</f>
        <v>16.056000000000001</v>
      </c>
      <c r="BU68" s="51">
        <f>BU58-BU66</f>
        <v>15.643000000000001</v>
      </c>
      <c r="BV68" s="47">
        <f>AVERAGE(BS68:BU68)</f>
        <v>15.704000000000001</v>
      </c>
      <c r="BW68" s="137">
        <f>_xlfn.STDEV.P(BS68:BU68)</f>
        <v>0.26602380845831602</v>
      </c>
    </row>
    <row r="69" spans="45:75" x14ac:dyDescent="0.35">
      <c r="AS69" s="176"/>
      <c r="AW69" s="49"/>
      <c r="AX69" s="47"/>
      <c r="BB69" s="49"/>
      <c r="BC69" s="47"/>
      <c r="BG69" s="49"/>
      <c r="BH69" s="47"/>
      <c r="BL69" s="49"/>
      <c r="BM69" s="47"/>
      <c r="BQ69" s="49"/>
      <c r="BR69" s="47"/>
      <c r="BV69" s="49"/>
      <c r="BW69" s="137"/>
    </row>
    <row r="70" spans="45:75" x14ac:dyDescent="0.35">
      <c r="AS70" s="176" t="s">
        <v>33</v>
      </c>
      <c r="AT70" s="51">
        <f t="shared" ref="AT70:AV70" si="148">AT64/AT68</f>
        <v>0.36693462331934268</v>
      </c>
      <c r="AU70" s="51">
        <f>AU64/AU68</f>
        <v>0.37966628959276016</v>
      </c>
      <c r="AV70" s="51">
        <f t="shared" si="148"/>
        <v>0.36444764303706373</v>
      </c>
      <c r="AW70" s="47">
        <f>AVERAGE(AT70:AV70)</f>
        <v>0.37034951864972215</v>
      </c>
      <c r="AX70" s="47">
        <f t="shared" ref="AX70:AX73" si="149">_xlfn.STDEV.P(AT70:AV70)</f>
        <v>6.665729934267694E-3</v>
      </c>
      <c r="AY70" s="51">
        <f>AY64/AY68</f>
        <v>0.41090629800307232</v>
      </c>
      <c r="AZ70" s="51">
        <f>AZ64/AZ68</f>
        <v>0.42219152854511993</v>
      </c>
      <c r="BA70" s="51">
        <f>BA64/BA68</f>
        <v>0.4529837251356239</v>
      </c>
      <c r="BB70" s="47">
        <f>AVERAGE(AY70:BA70)</f>
        <v>0.42869385056127207</v>
      </c>
      <c r="BC70" s="47">
        <f>_xlfn.STDEV.P(AY70:BA70)</f>
        <v>1.7782718431576566E-2</v>
      </c>
      <c r="BD70" s="51">
        <f>BD64/BD68</f>
        <v>0.25846178293341809</v>
      </c>
      <c r="BE70" s="51">
        <f>BE64/BE68</f>
        <v>0.25814318063055219</v>
      </c>
      <c r="BF70" s="51">
        <f>BF64/BF68</f>
        <v>0.29377645398965357</v>
      </c>
      <c r="BG70" s="47">
        <f>AVERAGE(BD70:BF70)</f>
        <v>0.27012713918454129</v>
      </c>
      <c r="BH70" s="47">
        <f>_xlfn.STDEV.P(BD70:BF70)</f>
        <v>1.6723096701275662E-2</v>
      </c>
      <c r="BI70" s="51">
        <f>BI64/BI68</f>
        <v>0.29046072061429418</v>
      </c>
      <c r="BJ70" s="51">
        <f>BJ64/BJ68</f>
        <v>0.28193596026045514</v>
      </c>
      <c r="BK70" s="51">
        <f t="shared" ref="BK70" si="150">BK64/BK68</f>
        <v>0.30410593950791409</v>
      </c>
      <c r="BL70" s="47">
        <f>AVERAGE(BI70:BK70)</f>
        <v>0.29216754012755447</v>
      </c>
      <c r="BM70" s="47">
        <f t="shared" ref="BM70:BM71" si="151">_xlfn.STDEV.P(BI70:BK70)</f>
        <v>9.1309699958009097E-3</v>
      </c>
      <c r="BN70" s="51">
        <f t="shared" ref="BN70" si="152">BN64/BN68</f>
        <v>0.3304294562036344</v>
      </c>
      <c r="BO70" s="51">
        <f>BO64/BO68</f>
        <v>0.32548106553447925</v>
      </c>
      <c r="BP70" s="51">
        <f t="shared" ref="BP70" si="153">BP64/BP68</f>
        <v>0.36822855565523432</v>
      </c>
      <c r="BQ70" s="47">
        <f>AVERAGE(BN70:BP70)</f>
        <v>0.34137969246444927</v>
      </c>
      <c r="BR70" s="47">
        <f t="shared" ref="BR70:BR71" si="154">_xlfn.STDEV.P(BN70:BP70)</f>
        <v>1.9092192706824128E-2</v>
      </c>
      <c r="BS70" s="51">
        <f t="shared" ref="BS70" si="155">BS64/BS68</f>
        <v>0.3799390125218971</v>
      </c>
      <c r="BT70" s="51">
        <f>BT64/BT68</f>
        <v>0.36422521175884404</v>
      </c>
      <c r="BU70" s="51">
        <f t="shared" ref="BU70" si="156">BU64/BU68</f>
        <v>0.3296042958511794</v>
      </c>
      <c r="BV70" s="47">
        <f>AVERAGE(BS70:BU70)</f>
        <v>0.35792284004397351</v>
      </c>
      <c r="BW70" s="137">
        <f t="shared" ref="BW70:BW71" si="157">_xlfn.STDEV.P(BS70:BU70)</f>
        <v>2.1026742377341871E-2</v>
      </c>
    </row>
    <row r="71" spans="45:75" x14ac:dyDescent="0.35">
      <c r="AS71" s="176" t="s">
        <v>34</v>
      </c>
      <c r="AT71" s="51">
        <f t="shared" ref="AT71:AV71" si="158">AT70*0.41</f>
        <v>0.1504431955609305</v>
      </c>
      <c r="AU71" s="51">
        <f>AU70*0.41</f>
        <v>0.15566317873303165</v>
      </c>
      <c r="AV71" s="51">
        <f t="shared" si="158"/>
        <v>0.14942353364519612</v>
      </c>
      <c r="AW71" s="47">
        <f>AVERAGE(AT71:AV71)</f>
        <v>0.1518433026463861</v>
      </c>
      <c r="AX71" s="47">
        <f t="shared" si="149"/>
        <v>2.7329492730497496E-3</v>
      </c>
      <c r="AY71" s="51">
        <f>AY70*0.41</f>
        <v>0.16847158218125965</v>
      </c>
      <c r="AZ71" s="51">
        <f>AZ70*0.41</f>
        <v>0.17309852670349915</v>
      </c>
      <c r="BA71" s="51">
        <f>BA70*0.41</f>
        <v>0.18572332730560578</v>
      </c>
      <c r="BB71" s="47">
        <f>AVERAGE(AY71:BA71)</f>
        <v>0.17576447873012155</v>
      </c>
      <c r="BC71" s="47">
        <f>_xlfn.STDEV.P(AY71:BA71)</f>
        <v>7.2909145569463873E-3</v>
      </c>
      <c r="BD71" s="51">
        <f>BD70*0.41</f>
        <v>0.10596933100270141</v>
      </c>
      <c r="BE71" s="51">
        <f>BE70*0.41</f>
        <v>0.1058387040585264</v>
      </c>
      <c r="BF71" s="51">
        <f>BF70*0.41</f>
        <v>0.12044834613575796</v>
      </c>
      <c r="BG71" s="47">
        <f>AVERAGE(BD71:BF71)</f>
        <v>0.11075212706566191</v>
      </c>
      <c r="BH71" s="47">
        <f>_xlfn.STDEV.P(BD71:BF71)</f>
        <v>6.8564696475230192E-3</v>
      </c>
      <c r="BI71" s="51">
        <f>BI70*0.41</f>
        <v>0.1190888954518606</v>
      </c>
      <c r="BJ71" s="51">
        <f>BJ70*0.41</f>
        <v>0.1155937437067866</v>
      </c>
      <c r="BK71" s="51">
        <f t="shared" ref="BK71" si="159">BK70*0.41</f>
        <v>0.12468343519824478</v>
      </c>
      <c r="BL71" s="47">
        <f>AVERAGE(BI71:BK71)</f>
        <v>0.11978869145229733</v>
      </c>
      <c r="BM71" s="47">
        <f t="shared" si="151"/>
        <v>3.7436976982783759E-3</v>
      </c>
      <c r="BN71" s="51">
        <f t="shared" ref="BN71" si="160">BN70*0.41</f>
        <v>0.1354760770434901</v>
      </c>
      <c r="BO71" s="51">
        <f>BO70*0.41</f>
        <v>0.13344723686913648</v>
      </c>
      <c r="BP71" s="51">
        <f t="shared" ref="BP71" si="161">BP70*0.41</f>
        <v>0.15097370781864605</v>
      </c>
      <c r="BQ71" s="47">
        <f>AVERAGE(BN71:BP71)</f>
        <v>0.13996567391042422</v>
      </c>
      <c r="BR71" s="47">
        <f t="shared" si="154"/>
        <v>7.8277990097978863E-3</v>
      </c>
      <c r="BS71" s="51">
        <f t="shared" ref="BS71" si="162">BS70*0.41</f>
        <v>0.1557749951339778</v>
      </c>
      <c r="BT71" s="51">
        <f>BT70*0.41</f>
        <v>0.14933233682112604</v>
      </c>
      <c r="BU71" s="51">
        <f t="shared" ref="BU71" si="163">BU70*0.41</f>
        <v>0.13513776129898356</v>
      </c>
      <c r="BV71" s="47">
        <f>AVERAGE(BS71:BU71)</f>
        <v>0.14674836441802916</v>
      </c>
      <c r="BW71" s="137">
        <f t="shared" si="157"/>
        <v>8.6209643747101605E-3</v>
      </c>
    </row>
    <row r="72" spans="45:75" x14ac:dyDescent="0.35">
      <c r="AS72" s="176"/>
      <c r="AW72" s="49"/>
      <c r="AX72" s="47"/>
      <c r="BB72" s="49"/>
      <c r="BC72" s="47"/>
      <c r="BG72" s="49"/>
      <c r="BH72" s="47"/>
      <c r="BL72" s="49"/>
      <c r="BM72" s="47"/>
      <c r="BQ72" s="49"/>
      <c r="BR72" s="47"/>
      <c r="BV72" s="49"/>
      <c r="BW72" s="137"/>
    </row>
    <row r="73" spans="45:75" x14ac:dyDescent="0.35">
      <c r="AS73" s="176" t="s">
        <v>36</v>
      </c>
      <c r="AT73" s="51">
        <f t="shared" ref="AT73:AV73" si="164">AT64/AT61</f>
        <v>1.5081871345029241</v>
      </c>
      <c r="AU73" s="51">
        <f t="shared" si="164"/>
        <v>1.5896980461811723</v>
      </c>
      <c r="AV73" s="51">
        <f t="shared" si="164"/>
        <v>1.4402730375426622</v>
      </c>
      <c r="AW73" s="47">
        <f>AVERAGE(AT73:AV73)</f>
        <v>1.5127194060755862</v>
      </c>
      <c r="AX73" s="47">
        <f t="shared" si="149"/>
        <v>6.1086629283670965E-2</v>
      </c>
      <c r="AY73" s="51" t="e">
        <f>AY64/AY61</f>
        <v>#DIV/0!</v>
      </c>
      <c r="AZ73" s="51" t="e">
        <f>AZ64/AZ61</f>
        <v>#DIV/0!</v>
      </c>
      <c r="BA73" s="51" t="e">
        <f>BA64/BA61</f>
        <v>#DIV/0!</v>
      </c>
      <c r="BB73" s="47" t="e">
        <f>AVERAGE(AY73:BA73)</f>
        <v>#DIV/0!</v>
      </c>
      <c r="BC73" s="47" t="e">
        <f>_xlfn.STDEV.P(AY73:BA73)</f>
        <v>#DIV/0!</v>
      </c>
      <c r="BD73" s="51" t="e">
        <f t="shared" ref="BD73:BF73" si="165">BD64/BD61</f>
        <v>#DIV/0!</v>
      </c>
      <c r="BE73" s="51" t="e">
        <f t="shared" si="165"/>
        <v>#DIV/0!</v>
      </c>
      <c r="BF73" s="51" t="e">
        <f t="shared" si="165"/>
        <v>#DIV/0!</v>
      </c>
      <c r="BG73" s="47" t="e">
        <f>AVERAGE(BD73:BF73)</f>
        <v>#DIV/0!</v>
      </c>
      <c r="BH73" s="47" t="e">
        <f>_xlfn.STDEV.P(BD73:BF73)</f>
        <v>#DIV/0!</v>
      </c>
      <c r="BI73" s="51">
        <f t="shared" ref="BI73:BK73" si="166">BI64/BI61</f>
        <v>3.0710382513661205</v>
      </c>
      <c r="BJ73" s="51">
        <f t="shared" si="166"/>
        <v>3.296703296703297</v>
      </c>
      <c r="BK73" s="51">
        <f t="shared" si="166"/>
        <v>3.0391542678151917</v>
      </c>
      <c r="BL73" s="47">
        <f>AVERAGE(BI73:BK73)</f>
        <v>3.1356319386282032</v>
      </c>
      <c r="BM73" s="47">
        <f t="shared" ref="BM73" si="167">_xlfn.STDEV.P(BI73:BK73)</f>
        <v>0.11463604405795272</v>
      </c>
      <c r="BN73" s="51">
        <f t="shared" ref="BN73:BP73" si="168">BN64/BN61</f>
        <v>2.9477838494231938</v>
      </c>
      <c r="BO73" s="51">
        <f t="shared" si="168"/>
        <v>2.9088127294981643</v>
      </c>
      <c r="BP73" s="51">
        <f t="shared" si="168"/>
        <v>3.2656058751529993</v>
      </c>
      <c r="BQ73" s="47">
        <f>AVERAGE(BN73:BP73)</f>
        <v>3.0407341513581194</v>
      </c>
      <c r="BR73" s="47">
        <f t="shared" ref="BR73" si="169">_xlfn.STDEV.P(BN73:BP73)</f>
        <v>0.15980228652705694</v>
      </c>
      <c r="BS73" s="51">
        <f t="shared" ref="BS73:BU73" si="170">BS64/BS61</f>
        <v>2.0996773036930798</v>
      </c>
      <c r="BT73" s="51">
        <f t="shared" si="170"/>
        <v>2.051210101718695</v>
      </c>
      <c r="BU73" s="51">
        <f t="shared" si="170"/>
        <v>1.9899652643766883</v>
      </c>
      <c r="BV73" s="47">
        <f>AVERAGE(BS73:BU73)</f>
        <v>2.0469508899294877</v>
      </c>
      <c r="BW73" s="137">
        <f t="shared" ref="BW73" si="171">_xlfn.STDEV.P(BS73:BU73)</f>
        <v>4.4890894076930948E-2</v>
      </c>
    </row>
    <row r="74" spans="45:75" ht="15" thickBot="1" x14ac:dyDescent="0.4">
      <c r="AS74" s="177" t="s">
        <v>35</v>
      </c>
      <c r="AT74" s="174">
        <f t="shared" ref="AT74:AV74" si="172">AT64/AT65</f>
        <v>0.71331766007467856</v>
      </c>
      <c r="AU74" s="174">
        <f>AU64/AU65</f>
        <v>0.74926747593135201</v>
      </c>
      <c r="AV74" s="174">
        <f t="shared" si="172"/>
        <v>0.6743907311226528</v>
      </c>
      <c r="AW74" s="134">
        <f>AVERAGE(AT74:AV74)</f>
        <v>0.71232528904289449</v>
      </c>
      <c r="AX74" s="134">
        <f>_xlfn.STDEV.P(AT74:AV74)</f>
        <v>3.0576356099501777E-2</v>
      </c>
      <c r="AY74" s="174">
        <f>AY64/AY65</f>
        <v>2.4826674554900259</v>
      </c>
      <c r="AZ74" s="174" t="e">
        <f>AZ64/AZ65</f>
        <v>#DIV/0!</v>
      </c>
      <c r="BA74" s="174" t="e">
        <f>BA64/BA65</f>
        <v>#DIV/0!</v>
      </c>
      <c r="BB74" s="134" t="e">
        <f>AVERAGE(AY74:BA74)</f>
        <v>#DIV/0!</v>
      </c>
      <c r="BC74" s="134" t="e">
        <f>_xlfn.STDEV.P(AY74:BA74)</f>
        <v>#DIV/0!</v>
      </c>
      <c r="BD74" s="174">
        <f>BD64/BD65</f>
        <v>1.0806908454637623</v>
      </c>
      <c r="BE74" s="174">
        <f>BE64/BE65</f>
        <v>1.071873766349027</v>
      </c>
      <c r="BF74" s="174">
        <f>BF64/BF65</f>
        <v>1.1618102913825172</v>
      </c>
      <c r="BG74" s="134">
        <f>AVERAGE(BD74:BF74)</f>
        <v>1.1047916343984354</v>
      </c>
      <c r="BH74" s="134">
        <f>_xlfn.STDEV.P(BD74:BF74)</f>
        <v>4.0478641728119255E-2</v>
      </c>
      <c r="BI74" s="174">
        <f>BI64/BI65</f>
        <v>0.73079490637058941</v>
      </c>
      <c r="BJ74" s="174">
        <f>BJ64/BJ65</f>
        <v>0.75687194059897855</v>
      </c>
      <c r="BK74" s="174">
        <f t="shared" ref="BK74" si="173">BK64/BK65</f>
        <v>0.70206222865412449</v>
      </c>
      <c r="BL74" s="134">
        <f>AVERAGE(BI74:BK74)</f>
        <v>0.72990969187456411</v>
      </c>
      <c r="BM74" s="134">
        <f>_xlfn.STDEV.P(BI74:BK74)</f>
        <v>2.2384724470010789E-2</v>
      </c>
      <c r="BN74" s="174">
        <f t="shared" ref="BN74" si="174">BN64/BN65</f>
        <v>0.67496176838593092</v>
      </c>
      <c r="BO74" s="174">
        <f>BO64/BO65</f>
        <v>0.64666666666666672</v>
      </c>
      <c r="BP74" s="174">
        <f t="shared" ref="BP74" si="175">BP64/BP65</f>
        <v>0.74629370629370628</v>
      </c>
      <c r="BQ74" s="134">
        <f>AVERAGE(BN74:BP74)</f>
        <v>0.68930738044876794</v>
      </c>
      <c r="BR74" s="134">
        <f>_xlfn.STDEV.P(BN74:BP74)</f>
        <v>4.1918446180689073E-2</v>
      </c>
      <c r="BS74" s="174">
        <f t="shared" ref="BS74" si="176">BS64/BS65</f>
        <v>0.67179075369966723</v>
      </c>
      <c r="BT74" s="174">
        <f>BT64/BT65</f>
        <v>0.61765948457963671</v>
      </c>
      <c r="BU74" s="174">
        <f t="shared" ref="BU74" si="177">BU64/BU65</f>
        <v>0.52239108409321178</v>
      </c>
      <c r="BV74" s="134">
        <f>AVERAGE(BS74:BU74)</f>
        <v>0.60394710745750524</v>
      </c>
      <c r="BW74" s="173">
        <f>_xlfn.STDEV.P(BS74:BU74)</f>
        <v>6.1758061737635116E-2</v>
      </c>
    </row>
  </sheetData>
  <mergeCells count="28">
    <mergeCell ref="BN8:BQ8"/>
    <mergeCell ref="BS8:BV8"/>
    <mergeCell ref="AT51:AW51"/>
    <mergeCell ref="AY51:BB51"/>
    <mergeCell ref="BD51:BG51"/>
    <mergeCell ref="BI51:BL51"/>
    <mergeCell ref="BS51:BV51"/>
    <mergeCell ref="AT8:AW8"/>
    <mergeCell ref="AY8:BB8"/>
    <mergeCell ref="BD8:BG8"/>
    <mergeCell ref="BI8:BL8"/>
    <mergeCell ref="BN51:BQ51"/>
    <mergeCell ref="AG31:AK31"/>
    <mergeCell ref="AL31:AP31"/>
    <mergeCell ref="C6:G6"/>
    <mergeCell ref="H6:L6"/>
    <mergeCell ref="M6:Q6"/>
    <mergeCell ref="R6:V6"/>
    <mergeCell ref="W6:AA6"/>
    <mergeCell ref="C31:G31"/>
    <mergeCell ref="H31:L31"/>
    <mergeCell ref="M31:Q31"/>
    <mergeCell ref="R31:V31"/>
    <mergeCell ref="W31:AA31"/>
    <mergeCell ref="AB6:AF6"/>
    <mergeCell ref="AG6:AK6"/>
    <mergeCell ref="AL6:AO6"/>
    <mergeCell ref="AB31:AF31"/>
  </mergeCells>
  <conditionalFormatting sqref="F35:F40">
    <cfRule type="top10" dxfId="127" priority="97" rank="1"/>
    <cfRule type="top10" dxfId="126" priority="98" rank="1"/>
  </conditionalFormatting>
  <conditionalFormatting sqref="F41:F42">
    <cfRule type="top10" dxfId="125" priority="79" rank="1"/>
    <cfRule type="top10" dxfId="124" priority="80" rank="1"/>
  </conditionalFormatting>
  <conditionalFormatting sqref="F10:G22">
    <cfRule type="top10" dxfId="123" priority="128" rank="1"/>
  </conditionalFormatting>
  <conditionalFormatting sqref="F10:G24">
    <cfRule type="top10" dxfId="122" priority="127" rank="1"/>
  </conditionalFormatting>
  <conditionalFormatting sqref="F53:G53 F43:F52">
    <cfRule type="top10" dxfId="121" priority="61" rank="1"/>
    <cfRule type="top10" dxfId="120" priority="62" rank="1"/>
  </conditionalFormatting>
  <conditionalFormatting sqref="F54:G54">
    <cfRule type="top10" dxfId="119" priority="44" rank="1"/>
  </conditionalFormatting>
  <conditionalFormatting sqref="G35:G52">
    <cfRule type="top10" dxfId="118" priority="36" rank="1"/>
    <cfRule type="top10" dxfId="117" priority="37" rank="1"/>
  </conditionalFormatting>
  <conditionalFormatting sqref="K10:K22">
    <cfRule type="top10" dxfId="116" priority="126" rank="1"/>
  </conditionalFormatting>
  <conditionalFormatting sqref="K10:K24">
    <cfRule type="top10" dxfId="115" priority="125" rank="1"/>
  </conditionalFormatting>
  <conditionalFormatting sqref="K35:K40">
    <cfRule type="top10" dxfId="114" priority="95" rank="1"/>
    <cfRule type="top10" dxfId="113" priority="96" rank="1"/>
  </conditionalFormatting>
  <conditionalFormatting sqref="K41:K42">
    <cfRule type="top10" dxfId="112" priority="77" rank="1"/>
    <cfRule type="top10" dxfId="111" priority="78" rank="1"/>
  </conditionalFormatting>
  <conditionalFormatting sqref="K43:K53">
    <cfRule type="top10" dxfId="110" priority="59" rank="1"/>
    <cfRule type="top10" dxfId="109" priority="60" rank="1"/>
  </conditionalFormatting>
  <conditionalFormatting sqref="K54">
    <cfRule type="top10" dxfId="108" priority="42" rank="1"/>
  </conditionalFormatting>
  <conditionalFormatting sqref="L10:L22">
    <cfRule type="top10" dxfId="107" priority="112" rank="1"/>
  </conditionalFormatting>
  <conditionalFormatting sqref="L10:L24">
    <cfRule type="top10" dxfId="106" priority="111" rank="1"/>
  </conditionalFormatting>
  <conditionalFormatting sqref="L35:L52">
    <cfRule type="top10" dxfId="105" priority="31" rank="1"/>
    <cfRule type="top10" dxfId="104" priority="32" rank="1"/>
  </conditionalFormatting>
  <conditionalFormatting sqref="L53">
    <cfRule type="top10" dxfId="103" priority="34" rank="1"/>
    <cfRule type="top10" dxfId="102" priority="35" rank="1"/>
  </conditionalFormatting>
  <conditionalFormatting sqref="L54">
    <cfRule type="top10" dxfId="101" priority="33" rank="1"/>
  </conditionalFormatting>
  <conditionalFormatting sqref="P10:P22">
    <cfRule type="top10" dxfId="100" priority="114" rank="1"/>
  </conditionalFormatting>
  <conditionalFormatting sqref="P10:P24">
    <cfRule type="top10" dxfId="99" priority="113" rank="1"/>
  </conditionalFormatting>
  <conditionalFormatting sqref="P35:P40">
    <cfRule type="top10" dxfId="98" priority="83" rank="1"/>
    <cfRule type="top10" dxfId="97" priority="84" rank="1"/>
  </conditionalFormatting>
  <conditionalFormatting sqref="P41:P42">
    <cfRule type="top10" dxfId="96" priority="65" rank="1"/>
    <cfRule type="top10" dxfId="95" priority="66" rank="1"/>
  </conditionalFormatting>
  <conditionalFormatting sqref="P43:P53">
    <cfRule type="top10" dxfId="94" priority="47" rank="1"/>
    <cfRule type="top10" dxfId="93" priority="48" rank="1"/>
  </conditionalFormatting>
  <conditionalFormatting sqref="P54">
    <cfRule type="top10" dxfId="92" priority="43" rank="1"/>
  </conditionalFormatting>
  <conditionalFormatting sqref="Q10:Q22">
    <cfRule type="top10" dxfId="91" priority="110" rank="1"/>
  </conditionalFormatting>
  <conditionalFormatting sqref="Q10:Q24">
    <cfRule type="top10" dxfId="90" priority="109" rank="1"/>
  </conditionalFormatting>
  <conditionalFormatting sqref="Q35:Q52">
    <cfRule type="top10" dxfId="89" priority="26" rank="1"/>
    <cfRule type="top10" dxfId="88" priority="27" rank="1"/>
  </conditionalFormatting>
  <conditionalFormatting sqref="Q53">
    <cfRule type="top10" dxfId="87" priority="29" rank="1"/>
    <cfRule type="top10" dxfId="86" priority="30" rank="1"/>
  </conditionalFormatting>
  <conditionalFormatting sqref="Q54">
    <cfRule type="top10" dxfId="85" priority="28" rank="1"/>
  </conditionalFormatting>
  <conditionalFormatting sqref="U10:U22">
    <cfRule type="top10" dxfId="84" priority="124" rank="1"/>
  </conditionalFormatting>
  <conditionalFormatting sqref="U10:U24">
    <cfRule type="top10" dxfId="83" priority="123" rank="1"/>
  </conditionalFormatting>
  <conditionalFormatting sqref="U35:U40">
    <cfRule type="top10" dxfId="82" priority="93" rank="1"/>
    <cfRule type="top10" dxfId="81" priority="94" rank="1"/>
  </conditionalFormatting>
  <conditionalFormatting sqref="U41:U42">
    <cfRule type="top10" dxfId="80" priority="75" rank="1"/>
    <cfRule type="top10" dxfId="79" priority="76" rank="1"/>
  </conditionalFormatting>
  <conditionalFormatting sqref="U43:U53">
    <cfRule type="top10" dxfId="78" priority="58" rank="1"/>
  </conditionalFormatting>
  <conditionalFormatting sqref="U43:U54">
    <cfRule type="top10" dxfId="77" priority="57" rank="1"/>
  </conditionalFormatting>
  <conditionalFormatting sqref="V10:V22">
    <cfRule type="top10" dxfId="76" priority="108" rank="1"/>
  </conditionalFormatting>
  <conditionalFormatting sqref="V10:V24">
    <cfRule type="top10" dxfId="75" priority="107" rank="1"/>
  </conditionalFormatting>
  <conditionalFormatting sqref="V35:V52">
    <cfRule type="top10" dxfId="74" priority="21" rank="1"/>
    <cfRule type="top10" dxfId="73" priority="22" rank="1"/>
  </conditionalFormatting>
  <conditionalFormatting sqref="V53">
    <cfRule type="top10" dxfId="72" priority="24" rank="1"/>
    <cfRule type="top10" dxfId="71" priority="25" rank="1"/>
  </conditionalFormatting>
  <conditionalFormatting sqref="V54">
    <cfRule type="top10" dxfId="70" priority="23" rank="1"/>
  </conditionalFormatting>
  <conditionalFormatting sqref="Z10:Z22">
    <cfRule type="top10" dxfId="69" priority="120" rank="1"/>
  </conditionalFormatting>
  <conditionalFormatting sqref="Z10:Z24">
    <cfRule type="top10" dxfId="68" priority="119" rank="1"/>
  </conditionalFormatting>
  <conditionalFormatting sqref="Z35:Z40">
    <cfRule type="top10" dxfId="67" priority="89" rank="1"/>
    <cfRule type="top10" dxfId="66" priority="90" rank="1"/>
  </conditionalFormatting>
  <conditionalFormatting sqref="Z41:Z42">
    <cfRule type="top10" dxfId="65" priority="71" rank="1"/>
    <cfRule type="top10" dxfId="64" priority="72" rank="1"/>
  </conditionalFormatting>
  <conditionalFormatting sqref="Z43:Z53">
    <cfRule type="top10" dxfId="63" priority="53" rank="1"/>
    <cfRule type="top10" dxfId="62" priority="54" rank="1"/>
  </conditionalFormatting>
  <conditionalFormatting sqref="Z54">
    <cfRule type="top10" dxfId="61" priority="41" rank="1"/>
  </conditionalFormatting>
  <conditionalFormatting sqref="AA10:AA22">
    <cfRule type="top10" dxfId="60" priority="106" rank="1"/>
  </conditionalFormatting>
  <conditionalFormatting sqref="AA10:AA24">
    <cfRule type="top10" dxfId="59" priority="105" rank="1"/>
  </conditionalFormatting>
  <conditionalFormatting sqref="AA35:AA52">
    <cfRule type="top10" dxfId="58" priority="16" rank="1"/>
    <cfRule type="top10" dxfId="57" priority="17" rank="1"/>
  </conditionalFormatting>
  <conditionalFormatting sqref="AA53">
    <cfRule type="top10" dxfId="56" priority="19" rank="1"/>
    <cfRule type="top10" dxfId="55" priority="20" rank="1"/>
  </conditionalFormatting>
  <conditionalFormatting sqref="AA54">
    <cfRule type="top10" dxfId="54" priority="18" rank="1"/>
  </conditionalFormatting>
  <conditionalFormatting sqref="AE10:AE22">
    <cfRule type="top10" dxfId="53" priority="122" rank="1"/>
  </conditionalFormatting>
  <conditionalFormatting sqref="AE10:AE24">
    <cfRule type="top10" dxfId="52" priority="121" rank="1"/>
  </conditionalFormatting>
  <conditionalFormatting sqref="AE35:AE40">
    <cfRule type="top10" dxfId="51" priority="91" rank="1"/>
    <cfRule type="top10" dxfId="50" priority="92" rank="1"/>
  </conditionalFormatting>
  <conditionalFormatting sqref="AE41:AE42">
    <cfRule type="top10" dxfId="49" priority="73" rank="1"/>
    <cfRule type="top10" dxfId="48" priority="74" rank="1"/>
  </conditionalFormatting>
  <conditionalFormatting sqref="AE43:AE53">
    <cfRule type="top10" dxfId="47" priority="55" rank="1"/>
    <cfRule type="top10" dxfId="46" priority="56" rank="1"/>
  </conditionalFormatting>
  <conditionalFormatting sqref="AE54">
    <cfRule type="top10" dxfId="45" priority="39" rank="1"/>
  </conditionalFormatting>
  <conditionalFormatting sqref="AF10:AF22">
    <cfRule type="top10" dxfId="44" priority="104" rank="1"/>
  </conditionalFormatting>
  <conditionalFormatting sqref="AF10:AF24">
    <cfRule type="top10" dxfId="43" priority="103" rank="1"/>
  </conditionalFormatting>
  <conditionalFormatting sqref="AF35:AF52">
    <cfRule type="top10" dxfId="42" priority="11" rank="1"/>
    <cfRule type="top10" dxfId="41" priority="12" rank="1"/>
  </conditionalFormatting>
  <conditionalFormatting sqref="AF53">
    <cfRule type="top10" dxfId="40" priority="14" rank="1"/>
    <cfRule type="top10" dxfId="39" priority="15" rank="1"/>
  </conditionalFormatting>
  <conditionalFormatting sqref="AF54">
    <cfRule type="top10" dxfId="38" priority="13" rank="1"/>
  </conditionalFormatting>
  <conditionalFormatting sqref="AJ10:AJ22">
    <cfRule type="top10" dxfId="37" priority="118" rank="1"/>
  </conditionalFormatting>
  <conditionalFormatting sqref="AJ10:AJ24">
    <cfRule type="top10" dxfId="36" priority="117" rank="1"/>
  </conditionalFormatting>
  <conditionalFormatting sqref="AJ35:AJ40">
    <cfRule type="top10" dxfId="35" priority="87" rank="1"/>
    <cfRule type="top10" dxfId="34" priority="88" rank="1"/>
  </conditionalFormatting>
  <conditionalFormatting sqref="AJ41:AJ42">
    <cfRule type="top10" dxfId="33" priority="69" rank="1"/>
    <cfRule type="top10" dxfId="32" priority="70" rank="1"/>
  </conditionalFormatting>
  <conditionalFormatting sqref="AJ43:AJ53">
    <cfRule type="top10" dxfId="31" priority="51" rank="1"/>
    <cfRule type="top10" dxfId="30" priority="52" rank="1"/>
  </conditionalFormatting>
  <conditionalFormatting sqref="AJ54">
    <cfRule type="top10" dxfId="29" priority="40" rank="1"/>
  </conditionalFormatting>
  <conditionalFormatting sqref="AK10:AK22">
    <cfRule type="top10" dxfId="28" priority="102" rank="1"/>
  </conditionalFormatting>
  <conditionalFormatting sqref="AK10:AK24">
    <cfRule type="top10" dxfId="27" priority="101" rank="1"/>
  </conditionalFormatting>
  <conditionalFormatting sqref="AK35:AK52">
    <cfRule type="top10" dxfId="26" priority="6" rank="1"/>
    <cfRule type="top10" dxfId="25" priority="7" rank="1"/>
  </conditionalFormatting>
  <conditionalFormatting sqref="AK53">
    <cfRule type="top10" dxfId="24" priority="9" rank="1"/>
    <cfRule type="top10" dxfId="23" priority="10" rank="1"/>
  </conditionalFormatting>
  <conditionalFormatting sqref="AK54">
    <cfRule type="top10" dxfId="22" priority="8" rank="1"/>
  </conditionalFormatting>
  <conditionalFormatting sqref="AN10:AN22">
    <cfRule type="top10" dxfId="21" priority="116" rank="1"/>
  </conditionalFormatting>
  <conditionalFormatting sqref="AN10:AN24">
    <cfRule type="top10" dxfId="20" priority="115" rank="1"/>
  </conditionalFormatting>
  <conditionalFormatting sqref="AN35:AN40">
    <cfRule type="top10" dxfId="19" priority="85" rank="1"/>
    <cfRule type="top10" dxfId="18" priority="86" rank="1"/>
  </conditionalFormatting>
  <conditionalFormatting sqref="AN41:AN42">
    <cfRule type="top10" dxfId="17" priority="67" rank="1"/>
    <cfRule type="top10" dxfId="16" priority="68" rank="1"/>
  </conditionalFormatting>
  <conditionalFormatting sqref="AN43:AN53">
    <cfRule type="top10" dxfId="15" priority="49" rank="1"/>
    <cfRule type="top10" dxfId="14" priority="50" rank="1"/>
  </conditionalFormatting>
  <conditionalFormatting sqref="AO10:AO22">
    <cfRule type="top10" dxfId="13" priority="100" rank="1"/>
  </conditionalFormatting>
  <conditionalFormatting sqref="AO10:AO24">
    <cfRule type="top10" dxfId="12" priority="99" rank="1"/>
  </conditionalFormatting>
  <conditionalFormatting sqref="AO35:AO40">
    <cfRule type="top10" dxfId="11" priority="81" rank="1"/>
    <cfRule type="top10" dxfId="10" priority="82" rank="1"/>
  </conditionalFormatting>
  <conditionalFormatting sqref="AO41:AO42">
    <cfRule type="top10" dxfId="9" priority="63" rank="1"/>
    <cfRule type="top10" dxfId="8" priority="64" rank="1"/>
  </conditionalFormatting>
  <conditionalFormatting sqref="AO43:AO53">
    <cfRule type="top10" dxfId="7" priority="45" rank="1"/>
    <cfRule type="top10" dxfId="6" priority="46" rank="1"/>
  </conditionalFormatting>
  <conditionalFormatting sqref="AO54">
    <cfRule type="top10" dxfId="5" priority="38" rank="1"/>
  </conditionalFormatting>
  <conditionalFormatting sqref="AP35:AP52">
    <cfRule type="top10" dxfId="4" priority="1" rank="1"/>
    <cfRule type="top10" dxfId="3" priority="2" rank="1"/>
  </conditionalFormatting>
  <conditionalFormatting sqref="AP53">
    <cfRule type="top10" dxfId="2" priority="4" rank="1"/>
    <cfRule type="top10" dxfId="1" priority="5" rank="1"/>
  </conditionalFormatting>
  <conditionalFormatting sqref="AP54">
    <cfRule type="top10" dxfId="0" priority="3" rank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F677-4384-48FA-8815-E672202868FA}">
  <dimension ref="A1:AS84"/>
  <sheetViews>
    <sheetView topLeftCell="A40" zoomScale="70" zoomScaleNormal="70" workbookViewId="0">
      <selection activeCell="AS38" sqref="AS38"/>
    </sheetView>
  </sheetViews>
  <sheetFormatPr baseColWidth="10" defaultRowHeight="14.5" x14ac:dyDescent="0.35"/>
  <sheetData>
    <row r="1" spans="1:45" x14ac:dyDescent="0.35">
      <c r="A1" s="52" t="s">
        <v>53</v>
      </c>
      <c r="G1" s="52" t="s">
        <v>140</v>
      </c>
    </row>
    <row r="2" spans="1:45" x14ac:dyDescent="0.35">
      <c r="B2" t="s">
        <v>132</v>
      </c>
      <c r="C2" t="s">
        <v>46</v>
      </c>
      <c r="H2" t="s">
        <v>47</v>
      </c>
      <c r="M2" t="s">
        <v>46</v>
      </c>
      <c r="R2" t="s">
        <v>46</v>
      </c>
      <c r="X2" t="s">
        <v>47</v>
      </c>
      <c r="AC2" t="s">
        <v>47</v>
      </c>
      <c r="AH2" t="s">
        <v>46</v>
      </c>
    </row>
    <row r="3" spans="1:45" ht="15.5" x14ac:dyDescent="0.35">
      <c r="C3" s="197" t="s">
        <v>25</v>
      </c>
      <c r="D3" s="197"/>
      <c r="E3" s="197"/>
      <c r="F3" s="197"/>
      <c r="G3" s="197"/>
      <c r="H3" s="197" t="s">
        <v>26</v>
      </c>
      <c r="I3" s="197"/>
      <c r="J3" s="197"/>
      <c r="K3" s="197"/>
      <c r="L3" s="197"/>
      <c r="M3" s="197" t="s">
        <v>48</v>
      </c>
      <c r="N3" s="197"/>
      <c r="O3" s="197"/>
      <c r="P3" s="197"/>
      <c r="Q3" s="197"/>
      <c r="R3" s="197" t="s">
        <v>28</v>
      </c>
      <c r="S3" s="197"/>
      <c r="T3" s="197"/>
      <c r="U3" s="197"/>
      <c r="V3" s="197"/>
      <c r="W3" s="197"/>
      <c r="X3" s="197" t="s">
        <v>49</v>
      </c>
      <c r="Y3" s="197"/>
      <c r="Z3" s="197"/>
      <c r="AA3" s="197"/>
      <c r="AB3" s="197"/>
      <c r="AC3" s="197" t="s">
        <v>29</v>
      </c>
      <c r="AD3" s="197"/>
      <c r="AE3" s="197"/>
      <c r="AF3" s="197"/>
      <c r="AG3" s="197"/>
      <c r="AH3" s="197" t="s">
        <v>30</v>
      </c>
      <c r="AI3" s="197"/>
      <c r="AJ3" s="197"/>
      <c r="AK3" s="197"/>
      <c r="AL3" s="197"/>
      <c r="AM3" s="197" t="s">
        <v>32</v>
      </c>
      <c r="AN3" s="197"/>
      <c r="AP3" s="197" t="s">
        <v>135</v>
      </c>
    </row>
    <row r="4" spans="1:45" x14ac:dyDescent="0.35">
      <c r="C4">
        <v>1</v>
      </c>
      <c r="D4">
        <v>2</v>
      </c>
      <c r="E4">
        <v>3</v>
      </c>
      <c r="F4" s="52" t="s">
        <v>9</v>
      </c>
      <c r="G4" s="52" t="s">
        <v>10</v>
      </c>
      <c r="H4">
        <v>1</v>
      </c>
      <c r="I4">
        <v>2</v>
      </c>
      <c r="J4">
        <v>3</v>
      </c>
      <c r="K4" s="52" t="s">
        <v>9</v>
      </c>
      <c r="L4" s="52" t="s">
        <v>10</v>
      </c>
      <c r="M4">
        <v>1</v>
      </c>
      <c r="N4">
        <v>2</v>
      </c>
      <c r="O4">
        <v>3</v>
      </c>
      <c r="P4" s="52" t="s">
        <v>9</v>
      </c>
      <c r="Q4" s="52" t="s">
        <v>10</v>
      </c>
      <c r="R4">
        <v>1</v>
      </c>
      <c r="S4">
        <v>2</v>
      </c>
      <c r="T4">
        <v>3</v>
      </c>
      <c r="U4" s="52" t="s">
        <v>9</v>
      </c>
      <c r="V4" s="52"/>
      <c r="W4" s="52" t="s">
        <v>10</v>
      </c>
      <c r="X4">
        <v>1</v>
      </c>
      <c r="Y4">
        <v>2</v>
      </c>
      <c r="Z4">
        <v>3</v>
      </c>
      <c r="AA4" s="52" t="s">
        <v>9</v>
      </c>
      <c r="AB4" s="52" t="s">
        <v>10</v>
      </c>
      <c r="AC4">
        <v>1</v>
      </c>
      <c r="AD4">
        <v>2</v>
      </c>
      <c r="AE4">
        <v>3</v>
      </c>
      <c r="AF4" s="52" t="s">
        <v>9</v>
      </c>
      <c r="AG4" s="52" t="s">
        <v>10</v>
      </c>
      <c r="AH4">
        <v>1</v>
      </c>
      <c r="AI4">
        <v>2</v>
      </c>
      <c r="AJ4">
        <v>3</v>
      </c>
      <c r="AK4" s="52" t="s">
        <v>9</v>
      </c>
      <c r="AL4" s="52" t="s">
        <v>10</v>
      </c>
      <c r="AM4" s="52"/>
    </row>
    <row r="5" spans="1:45" x14ac:dyDescent="0.35">
      <c r="F5" s="52"/>
      <c r="G5" s="52"/>
      <c r="K5" s="52"/>
      <c r="L5" s="52"/>
      <c r="P5" s="52"/>
      <c r="Q5" s="52"/>
      <c r="U5" s="52"/>
      <c r="V5" s="52"/>
      <c r="AA5" s="52"/>
      <c r="AB5" s="52"/>
      <c r="AF5" s="52"/>
      <c r="AG5" s="52"/>
      <c r="AM5" s="52"/>
    </row>
    <row r="6" spans="1:45" x14ac:dyDescent="0.35">
      <c r="A6" s="52"/>
      <c r="F6" s="51"/>
      <c r="G6" s="51"/>
      <c r="K6" s="51"/>
      <c r="L6" s="51"/>
      <c r="M6" s="31"/>
      <c r="N6" s="31"/>
      <c r="O6" s="31"/>
      <c r="P6" s="51"/>
      <c r="Q6" s="51"/>
      <c r="T6" s="31"/>
      <c r="U6" s="51"/>
      <c r="V6" s="51"/>
      <c r="AA6" s="51"/>
      <c r="AB6" s="51"/>
      <c r="AF6" s="51"/>
      <c r="AG6" s="51"/>
      <c r="AK6" s="51"/>
      <c r="AL6" s="51"/>
      <c r="AM6" s="52"/>
    </row>
    <row r="7" spans="1:45" x14ac:dyDescent="0.35">
      <c r="A7" s="52" t="s">
        <v>50</v>
      </c>
      <c r="C7" s="178">
        <v>0</v>
      </c>
      <c r="D7" s="178">
        <v>0</v>
      </c>
      <c r="E7" s="178">
        <v>0</v>
      </c>
      <c r="F7" s="51">
        <f>AVERAGE(C7:E7)</f>
        <v>0</v>
      </c>
      <c r="G7" s="51"/>
      <c r="H7" s="194">
        <v>0</v>
      </c>
      <c r="I7" s="194">
        <v>0</v>
      </c>
      <c r="J7" s="194">
        <v>0</v>
      </c>
      <c r="K7" s="51">
        <f>AVERAGE(H7:J7)</f>
        <v>0</v>
      </c>
      <c r="L7" s="51"/>
      <c r="M7" s="31">
        <v>0</v>
      </c>
      <c r="N7" s="31">
        <v>0</v>
      </c>
      <c r="O7" s="31">
        <v>0</v>
      </c>
      <c r="P7" s="51">
        <f>AVERAGE(M7:O7)</f>
        <v>0</v>
      </c>
      <c r="Q7" s="51"/>
      <c r="R7" s="184">
        <v>0</v>
      </c>
      <c r="S7" s="184">
        <v>0</v>
      </c>
      <c r="T7" s="184">
        <v>0</v>
      </c>
      <c r="U7" s="51">
        <f>AVERAGE(R7:T7)</f>
        <v>0</v>
      </c>
      <c r="V7" s="51"/>
      <c r="X7" s="181">
        <v>7.4999999999999997E-2</v>
      </c>
      <c r="Y7" s="181">
        <v>7.3999999999999996E-2</v>
      </c>
      <c r="Z7" s="181">
        <v>7.3999999999999996E-2</v>
      </c>
      <c r="AA7" s="51">
        <f>AVERAGE(X7:Z7)</f>
        <v>7.4333333333333321E-2</v>
      </c>
      <c r="AB7" s="51"/>
      <c r="AC7" s="187">
        <v>0</v>
      </c>
      <c r="AD7" s="187">
        <v>0</v>
      </c>
      <c r="AE7" s="187">
        <v>0</v>
      </c>
      <c r="AF7" s="51">
        <f>AVERAGE(AC7:AE7)</f>
        <v>0</v>
      </c>
      <c r="AG7" s="51"/>
      <c r="AH7" s="158">
        <v>0</v>
      </c>
      <c r="AI7" s="158">
        <v>0</v>
      </c>
      <c r="AJ7" s="158">
        <v>0</v>
      </c>
      <c r="AK7" s="51">
        <f>AVERAGE(AH7:AJ7)</f>
        <v>0</v>
      </c>
      <c r="AL7" s="51"/>
      <c r="AM7" s="52"/>
    </row>
    <row r="8" spans="1:45" x14ac:dyDescent="0.35">
      <c r="B8" t="s">
        <v>51</v>
      </c>
      <c r="C8" s="179"/>
      <c r="D8" s="179"/>
      <c r="E8" s="179"/>
      <c r="F8" s="51"/>
      <c r="G8" s="51"/>
      <c r="H8" s="195"/>
      <c r="I8" s="195"/>
      <c r="J8" s="195"/>
      <c r="K8" s="51"/>
      <c r="L8" s="51"/>
      <c r="M8" s="31"/>
      <c r="N8" s="31"/>
      <c r="O8" s="31"/>
      <c r="P8" s="51"/>
      <c r="Q8" s="51"/>
      <c r="R8" s="184"/>
      <c r="S8" s="185"/>
      <c r="T8" s="185"/>
      <c r="U8" s="51"/>
      <c r="V8" s="51"/>
      <c r="X8" s="182"/>
      <c r="Y8" s="182"/>
      <c r="Z8" s="182"/>
      <c r="AA8" s="51"/>
      <c r="AB8" s="51"/>
      <c r="AC8" s="188"/>
      <c r="AD8" s="188"/>
      <c r="AE8" s="188"/>
      <c r="AF8" s="51"/>
      <c r="AG8" s="51"/>
      <c r="AH8" s="190"/>
      <c r="AI8" s="190"/>
      <c r="AJ8" s="190"/>
      <c r="AK8" s="31"/>
      <c r="AL8" s="31"/>
      <c r="AM8" s="52"/>
    </row>
    <row r="9" spans="1:45" x14ac:dyDescent="0.35">
      <c r="B9" s="52">
        <v>0</v>
      </c>
      <c r="C9" s="178">
        <v>0</v>
      </c>
      <c r="D9" s="178">
        <v>0</v>
      </c>
      <c r="E9" s="178">
        <v>0</v>
      </c>
      <c r="F9" s="51">
        <f t="shared" ref="F9:F22" si="0">AVERAGE(C9:E9)</f>
        <v>0</v>
      </c>
      <c r="G9" s="51">
        <f>_xlfn.STDEV.P(C9:E9)</f>
        <v>0</v>
      </c>
      <c r="H9" s="194">
        <v>2.4E-2</v>
      </c>
      <c r="I9" s="194">
        <v>2.3E-2</v>
      </c>
      <c r="J9" s="194">
        <v>3.5000000000000003E-2</v>
      </c>
      <c r="K9" s="51">
        <f>AVERAGE(H9:J9)</f>
        <v>2.7333333333333334E-2</v>
      </c>
      <c r="L9" s="51">
        <f>_xlfn.STDEV.P(H9:J9)</f>
        <v>5.4365021434333695E-3</v>
      </c>
      <c r="M9" s="31">
        <v>0</v>
      </c>
      <c r="N9" s="31">
        <v>0</v>
      </c>
      <c r="O9" s="31">
        <v>0</v>
      </c>
      <c r="P9" s="51">
        <f>AVERAGE(M9:O9)</f>
        <v>0</v>
      </c>
      <c r="Q9" s="51"/>
      <c r="R9" s="184">
        <v>0.93899999999999995</v>
      </c>
      <c r="S9" s="184">
        <v>0.92</v>
      </c>
      <c r="T9" s="184">
        <v>0</v>
      </c>
      <c r="U9" s="51">
        <f>AVERAGE(R9:T9)</f>
        <v>0.6196666666666667</v>
      </c>
      <c r="V9" s="51">
        <f>_xlfn.STDEV.P(R9:T9)</f>
        <v>0.43823915338038372</v>
      </c>
      <c r="W9">
        <v>0</v>
      </c>
      <c r="X9" s="181">
        <v>8.1000000000000003E-2</v>
      </c>
      <c r="Y9" s="181">
        <v>7.0000000000000007E-2</v>
      </c>
      <c r="Z9" s="181">
        <v>7.0999999999999994E-2</v>
      </c>
      <c r="AA9" s="51">
        <f>AVERAGE(X9:Z9)</f>
        <v>7.400000000000001E-2</v>
      </c>
      <c r="AB9" s="51">
        <f>_xlfn.STDEV.P(X9:Z9)</f>
        <v>4.9665548085837804E-3</v>
      </c>
      <c r="AC9" s="187">
        <v>0</v>
      </c>
      <c r="AD9" s="187">
        <v>0</v>
      </c>
      <c r="AE9" s="187">
        <v>0</v>
      </c>
      <c r="AF9" s="51">
        <f>AVERAGE(AC9:AE9)</f>
        <v>0</v>
      </c>
      <c r="AG9" s="51">
        <f>_xlfn.STDEV.P(AC9:AE9)</f>
        <v>0</v>
      </c>
      <c r="AH9" s="158">
        <v>16.558</v>
      </c>
      <c r="AI9" s="158">
        <v>16.776</v>
      </c>
      <c r="AJ9" s="158">
        <v>16.484999999999999</v>
      </c>
      <c r="AK9" s="31">
        <f>AVERAGE(AH9:AJ9)</f>
        <v>16.606333333333335</v>
      </c>
      <c r="AL9" s="51">
        <f>_xlfn.STDEV.P(AH9:AJ9)</f>
        <v>0.12361858903723009</v>
      </c>
      <c r="AM9" s="192">
        <f>$AK$9-AK9</f>
        <v>0</v>
      </c>
      <c r="AO9" s="31">
        <f>(R10-R$9+AC10)/C10</f>
        <v>0.81261261261261242</v>
      </c>
      <c r="AP9" s="31">
        <f t="shared" ref="AP9:AQ21" si="1">(S10-S$9+AD10)/D10</f>
        <v>0.84532374100719387</v>
      </c>
      <c r="AQ9" s="31">
        <f t="shared" si="1"/>
        <v>2.5996441281138787</v>
      </c>
      <c r="AR9" s="262">
        <f>AVERAGE(AO9:AQ9)</f>
        <v>1.4191934939112283</v>
      </c>
      <c r="AS9" s="51">
        <f>_xlfn.STDEV.P(AO9:AQ9)</f>
        <v>0.83481146746727242</v>
      </c>
    </row>
    <row r="10" spans="1:45" x14ac:dyDescent="0.35">
      <c r="B10" s="52">
        <v>0.5</v>
      </c>
      <c r="C10" s="178">
        <v>0.55500000000000005</v>
      </c>
      <c r="D10" s="178">
        <v>0.55600000000000005</v>
      </c>
      <c r="E10" s="178">
        <v>0.56200000000000006</v>
      </c>
      <c r="F10" s="51">
        <f t="shared" si="0"/>
        <v>0.55766666666666675</v>
      </c>
      <c r="G10" s="51">
        <f t="shared" ref="G10:G22" si="2">_xlfn.STDEV.P(C10:E10)</f>
        <v>3.0912061651652374E-3</v>
      </c>
      <c r="H10" s="194">
        <v>9.4E-2</v>
      </c>
      <c r="I10" s="194">
        <v>0</v>
      </c>
      <c r="J10" s="194">
        <v>0</v>
      </c>
      <c r="K10" s="51">
        <f t="shared" ref="K10:K22" si="3">AVERAGE(H10:J10)</f>
        <v>3.1333333333333331E-2</v>
      </c>
      <c r="L10" s="51">
        <f t="shared" ref="L10:L22" si="4">_xlfn.STDEV.P(H10:J10)</f>
        <v>4.4312024954356981E-2</v>
      </c>
      <c r="M10" s="31">
        <v>0</v>
      </c>
      <c r="N10" s="31">
        <v>0</v>
      </c>
      <c r="O10" s="31">
        <v>0</v>
      </c>
      <c r="P10" s="51">
        <f t="shared" ref="P10:P22" si="5">AVERAGE(M10:O10)</f>
        <v>0</v>
      </c>
      <c r="Q10" s="51"/>
      <c r="R10" s="184">
        <v>1.39</v>
      </c>
      <c r="S10" s="184">
        <v>1.39</v>
      </c>
      <c r="T10" s="184">
        <v>1.4610000000000001</v>
      </c>
      <c r="U10" s="51">
        <f t="shared" ref="U10:U22" si="6">AVERAGE(R10:T10)</f>
        <v>1.4136666666666666</v>
      </c>
      <c r="V10" s="51">
        <f t="shared" ref="V10:V22" si="7">_xlfn.STDEV.P(R10:T10)</f>
        <v>3.3469720976163332E-2</v>
      </c>
      <c r="W10">
        <v>0.5</v>
      </c>
      <c r="X10" s="181">
        <v>0.11</v>
      </c>
      <c r="Y10" s="181">
        <v>0.104</v>
      </c>
      <c r="Z10" s="181">
        <v>9.8000000000000004E-2</v>
      </c>
      <c r="AA10" s="51">
        <f>AVERAGE(X10:Z10)</f>
        <v>0.104</v>
      </c>
      <c r="AB10" s="51">
        <f t="shared" ref="AB10:AB22" si="8">_xlfn.STDEV.P(X10:Z10)</f>
        <v>4.8989794855663548E-3</v>
      </c>
      <c r="AC10" s="187">
        <v>0</v>
      </c>
      <c r="AD10" s="187">
        <v>0</v>
      </c>
      <c r="AE10" s="187">
        <v>0</v>
      </c>
      <c r="AF10" s="51">
        <f>AVERAGE(AC10:AE10)</f>
        <v>0</v>
      </c>
      <c r="AG10" s="51">
        <f t="shared" ref="AG10:AG22" si="9">_xlfn.STDEV.P(AC10:AE10)</f>
        <v>0</v>
      </c>
      <c r="AH10" s="158">
        <v>15.946999999999999</v>
      </c>
      <c r="AI10" s="158">
        <v>15.93</v>
      </c>
      <c r="AJ10" s="158">
        <v>15.678000000000001</v>
      </c>
      <c r="AK10" s="31">
        <f t="shared" ref="AK10:AK22" si="10">AVERAGE(AH10:AJ10)</f>
        <v>15.851666666666667</v>
      </c>
      <c r="AL10" s="51">
        <f t="shared" ref="AL10:AL22" si="11">_xlfn.STDEV.P(AH10:AJ10)</f>
        <v>0.12299683826107913</v>
      </c>
      <c r="AM10" s="192">
        <f>$AK$9-AK10</f>
        <v>0.75466666666666882</v>
      </c>
      <c r="AO10" s="31">
        <f t="shared" ref="AO10:AO21" si="12">(R11-R$9+AC11)/C11</f>
        <v>0.92056583242655055</v>
      </c>
      <c r="AP10" s="31">
        <f t="shared" si="1"/>
        <v>0.9357696566998891</v>
      </c>
      <c r="AQ10" s="31">
        <f t="shared" si="1"/>
        <v>2.0287686996547754</v>
      </c>
      <c r="AR10" s="262">
        <f t="shared" ref="AR10:AR21" si="13">AVERAGE(AO10:AQ10)</f>
        <v>1.2950347295937383</v>
      </c>
      <c r="AS10" s="51">
        <f t="shared" ref="AS10:AS21" si="14">_xlfn.STDEV.P(AO10:AQ10)</f>
        <v>0.51886539242484442</v>
      </c>
    </row>
    <row r="11" spans="1:45" x14ac:dyDescent="0.35">
      <c r="B11" s="52">
        <v>1</v>
      </c>
      <c r="C11" s="178">
        <v>0.91900000000000004</v>
      </c>
      <c r="D11" s="178">
        <v>0.90300000000000002</v>
      </c>
      <c r="E11" s="178">
        <v>0.86899999999999999</v>
      </c>
      <c r="F11" s="51">
        <f t="shared" si="0"/>
        <v>0.89699999999999991</v>
      </c>
      <c r="G11" s="51">
        <f t="shared" si="2"/>
        <v>2.0848661028149203E-2</v>
      </c>
      <c r="H11" s="194">
        <v>0</v>
      </c>
      <c r="I11" s="194">
        <v>0</v>
      </c>
      <c r="J11" s="194">
        <v>0</v>
      </c>
      <c r="K11" s="51">
        <f t="shared" si="3"/>
        <v>0</v>
      </c>
      <c r="L11" s="51">
        <f t="shared" si="4"/>
        <v>0</v>
      </c>
      <c r="M11" s="31">
        <v>0</v>
      </c>
      <c r="N11" s="31">
        <v>0</v>
      </c>
      <c r="O11" s="31">
        <v>0</v>
      </c>
      <c r="P11" s="51">
        <f t="shared" si="5"/>
        <v>0</v>
      </c>
      <c r="Q11" s="51"/>
      <c r="R11" s="184">
        <v>1.7849999999999999</v>
      </c>
      <c r="S11" s="184">
        <v>1.7649999999999999</v>
      </c>
      <c r="T11" s="184">
        <v>1.7629999999999999</v>
      </c>
      <c r="U11" s="51">
        <f t="shared" si="6"/>
        <v>1.7709999999999999</v>
      </c>
      <c r="V11" s="51">
        <f t="shared" si="7"/>
        <v>9.9331096171675678E-3</v>
      </c>
      <c r="W11">
        <v>1</v>
      </c>
      <c r="X11" s="181">
        <v>0.16300000000000001</v>
      </c>
      <c r="Y11" s="181">
        <v>0.17299999999999999</v>
      </c>
      <c r="Z11" s="181">
        <v>0.17799999999999999</v>
      </c>
      <c r="AA11" s="51">
        <f>AVERAGE(X11:Z11)</f>
        <v>0.17133333333333334</v>
      </c>
      <c r="AB11" s="51">
        <f t="shared" si="8"/>
        <v>6.2360956446232295E-3</v>
      </c>
      <c r="AC11" s="187">
        <v>0</v>
      </c>
      <c r="AD11" s="187">
        <v>0</v>
      </c>
      <c r="AE11" s="187">
        <v>0</v>
      </c>
      <c r="AF11" s="51">
        <f>AVERAGE(AC11:AE11)</f>
        <v>0</v>
      </c>
      <c r="AG11" s="51">
        <f t="shared" si="9"/>
        <v>0</v>
      </c>
      <c r="AH11" s="158">
        <v>15.204000000000001</v>
      </c>
      <c r="AI11" s="158">
        <v>15.097</v>
      </c>
      <c r="AJ11" s="158">
        <v>15.012</v>
      </c>
      <c r="AK11" s="31">
        <f t="shared" si="10"/>
        <v>15.104333333333335</v>
      </c>
      <c r="AL11" s="51">
        <f t="shared" si="11"/>
        <v>7.8555005498624361E-2</v>
      </c>
      <c r="AM11" s="192">
        <f t="shared" ref="AM11:AM22" si="15">$AK$9-AK11</f>
        <v>1.5020000000000007</v>
      </c>
      <c r="AO11" s="31">
        <f t="shared" si="12"/>
        <v>1.2734874569601575</v>
      </c>
      <c r="AP11" s="31">
        <f t="shared" si="1"/>
        <v>1.2911455727863934</v>
      </c>
      <c r="AQ11" s="31">
        <f t="shared" si="1"/>
        <v>1.766350474288567</v>
      </c>
      <c r="AR11" s="262">
        <f t="shared" si="13"/>
        <v>1.4436611680117057</v>
      </c>
      <c r="AS11" s="51">
        <f t="shared" si="14"/>
        <v>0.2282896457758801</v>
      </c>
    </row>
    <row r="12" spans="1:45" x14ac:dyDescent="0.35">
      <c r="B12" s="52">
        <v>2</v>
      </c>
      <c r="C12" s="178">
        <v>2.0329999999999999</v>
      </c>
      <c r="D12" s="178">
        <v>1.9990000000000001</v>
      </c>
      <c r="E12" s="178">
        <v>2.0030000000000001</v>
      </c>
      <c r="F12" s="51">
        <f t="shared" si="0"/>
        <v>2.0116666666666667</v>
      </c>
      <c r="G12" s="51">
        <f t="shared" si="2"/>
        <v>1.5173075568987966E-2</v>
      </c>
      <c r="H12" s="194">
        <v>0</v>
      </c>
      <c r="I12" s="194">
        <v>0</v>
      </c>
      <c r="J12" s="194">
        <v>0</v>
      </c>
      <c r="K12" s="51">
        <f t="shared" si="3"/>
        <v>0</v>
      </c>
      <c r="L12" s="51">
        <f t="shared" si="4"/>
        <v>0</v>
      </c>
      <c r="M12" s="31">
        <v>0</v>
      </c>
      <c r="N12" s="31">
        <v>0</v>
      </c>
      <c r="O12" s="31">
        <v>0</v>
      </c>
      <c r="P12" s="51">
        <f t="shared" si="5"/>
        <v>0</v>
      </c>
      <c r="Q12" s="51"/>
      <c r="R12" s="184">
        <v>2.8479999999999999</v>
      </c>
      <c r="S12" s="184">
        <v>2.8290000000000002</v>
      </c>
      <c r="T12" s="184">
        <v>2.8559999999999999</v>
      </c>
      <c r="U12" s="51">
        <f t="shared" si="6"/>
        <v>2.8443333333333332</v>
      </c>
      <c r="V12" s="51">
        <f t="shared" si="7"/>
        <v>1.1323525167641879E-2</v>
      </c>
      <c r="W12">
        <v>2</v>
      </c>
      <c r="X12" s="181">
        <v>0.29399999999999998</v>
      </c>
      <c r="Y12" s="181">
        <v>0.28999999999999998</v>
      </c>
      <c r="Z12" s="181">
        <v>0.29299999999999998</v>
      </c>
      <c r="AA12" s="51">
        <f>AVERAGE(X12:Z12)</f>
        <v>0.29233333333333333</v>
      </c>
      <c r="AB12" s="51">
        <f t="shared" si="8"/>
        <v>1.6996731711975965E-3</v>
      </c>
      <c r="AC12" s="187">
        <v>0.68</v>
      </c>
      <c r="AD12" s="187">
        <v>0.67200000000000004</v>
      </c>
      <c r="AE12" s="187">
        <v>0.68200000000000005</v>
      </c>
      <c r="AF12" s="51">
        <f>AVERAGE(AC12:AE12)</f>
        <v>0.67800000000000005</v>
      </c>
      <c r="AG12" s="51">
        <f t="shared" si="9"/>
        <v>4.3204937989385775E-3</v>
      </c>
      <c r="AH12" s="158">
        <v>13.173</v>
      </c>
      <c r="AI12" s="158">
        <v>13.286</v>
      </c>
      <c r="AJ12" s="158">
        <v>13.093</v>
      </c>
      <c r="AK12" s="31">
        <f t="shared" si="10"/>
        <v>13.183999999999999</v>
      </c>
      <c r="AL12" s="51">
        <f t="shared" si="11"/>
        <v>7.9174911851334823E-2</v>
      </c>
      <c r="AM12" s="192">
        <f t="shared" si="15"/>
        <v>3.4223333333333361</v>
      </c>
      <c r="AO12" s="31">
        <f t="shared" si="12"/>
        <v>1.3836222796016231</v>
      </c>
      <c r="AP12" s="31">
        <f t="shared" si="1"/>
        <v>1.4360874397925159</v>
      </c>
      <c r="AQ12" s="31">
        <f t="shared" si="1"/>
        <v>1.8127579737335833</v>
      </c>
      <c r="AR12" s="262">
        <f t="shared" si="13"/>
        <v>1.5441558977092409</v>
      </c>
      <c r="AS12" s="51">
        <f t="shared" si="14"/>
        <v>0.19113425419828789</v>
      </c>
    </row>
    <row r="13" spans="1:45" x14ac:dyDescent="0.35">
      <c r="B13" s="52">
        <v>3</v>
      </c>
      <c r="C13" s="178">
        <v>2.7109999999999999</v>
      </c>
      <c r="D13" s="178">
        <v>2.6989999999999998</v>
      </c>
      <c r="E13" s="178">
        <v>2.665</v>
      </c>
      <c r="F13" s="51">
        <f t="shared" si="0"/>
        <v>2.6916666666666664</v>
      </c>
      <c r="G13" s="51">
        <f t="shared" si="2"/>
        <v>1.9482185594936526E-2</v>
      </c>
      <c r="H13" s="194">
        <v>0.11700000000000001</v>
      </c>
      <c r="I13" s="194">
        <v>0</v>
      </c>
      <c r="J13" s="194">
        <v>0.11</v>
      </c>
      <c r="K13" s="51">
        <f t="shared" si="3"/>
        <v>7.5666666666666674E-2</v>
      </c>
      <c r="L13" s="51">
        <f t="shared" si="4"/>
        <v>5.358067645046008E-2</v>
      </c>
      <c r="M13" s="31">
        <v>0</v>
      </c>
      <c r="N13" s="31">
        <v>0</v>
      </c>
      <c r="O13" s="31">
        <v>0</v>
      </c>
      <c r="P13" s="51">
        <f t="shared" si="5"/>
        <v>0</v>
      </c>
      <c r="Q13" s="51"/>
      <c r="R13" s="184">
        <v>3.718</v>
      </c>
      <c r="S13" s="184">
        <v>3.8090000000000002</v>
      </c>
      <c r="T13" s="184">
        <v>3.8359999999999999</v>
      </c>
      <c r="U13" s="51">
        <f t="shared" si="6"/>
        <v>3.7876666666666665</v>
      </c>
      <c r="V13" s="51">
        <f t="shared" si="7"/>
        <v>5.0479918999758913E-2</v>
      </c>
      <c r="W13">
        <v>3</v>
      </c>
      <c r="X13" s="181">
        <v>0.48799999999999999</v>
      </c>
      <c r="Y13" s="181">
        <v>0.51800000000000002</v>
      </c>
      <c r="Z13" s="181">
        <v>0.48199999999999998</v>
      </c>
      <c r="AA13" s="51">
        <f>AVERAGE(X13:Z13)</f>
        <v>0.496</v>
      </c>
      <c r="AB13" s="51">
        <f t="shared" si="8"/>
        <v>1.5748015748023637E-2</v>
      </c>
      <c r="AC13" s="187">
        <v>0.97199999999999998</v>
      </c>
      <c r="AD13" s="187">
        <v>0.98699999999999999</v>
      </c>
      <c r="AE13" s="187">
        <v>0.995</v>
      </c>
      <c r="AF13" s="51">
        <f>AVERAGE(AC13:AE13)</f>
        <v>0.98466666666666669</v>
      </c>
      <c r="AG13" s="51">
        <f t="shared" si="9"/>
        <v>9.5335664307167368E-3</v>
      </c>
      <c r="AH13" s="158">
        <v>11.712999999999999</v>
      </c>
      <c r="AI13" s="158">
        <v>11.834</v>
      </c>
      <c r="AJ13" s="158">
        <v>11.481999999999999</v>
      </c>
      <c r="AK13" s="31">
        <f t="shared" si="10"/>
        <v>11.676333333333332</v>
      </c>
      <c r="AL13" s="51">
        <f t="shared" si="11"/>
        <v>0.14602359017942587</v>
      </c>
      <c r="AM13" s="192">
        <f t="shared" si="15"/>
        <v>4.9300000000000033</v>
      </c>
      <c r="AO13" s="31">
        <f t="shared" si="12"/>
        <v>1.4792102901585404</v>
      </c>
      <c r="AP13" s="31">
        <f t="shared" si="1"/>
        <v>1.4961668199938667</v>
      </c>
      <c r="AQ13" s="31">
        <f t="shared" si="1"/>
        <v>1.7660660660660661</v>
      </c>
      <c r="AR13" s="262">
        <f t="shared" si="13"/>
        <v>1.5804810587394911</v>
      </c>
      <c r="AS13" s="51">
        <f t="shared" si="14"/>
        <v>0.13141087520779435</v>
      </c>
    </row>
    <row r="14" spans="1:45" x14ac:dyDescent="0.35">
      <c r="B14" s="52">
        <v>4</v>
      </c>
      <c r="C14" s="178">
        <v>3.343</v>
      </c>
      <c r="D14" s="178">
        <v>3.2610000000000001</v>
      </c>
      <c r="E14" s="178">
        <v>3.33</v>
      </c>
      <c r="F14" s="51">
        <f t="shared" si="0"/>
        <v>3.3113333333333337</v>
      </c>
      <c r="G14" s="51">
        <f t="shared" si="2"/>
        <v>3.5984564592181537E-2</v>
      </c>
      <c r="H14" s="194">
        <v>0</v>
      </c>
      <c r="I14" s="194">
        <v>0</v>
      </c>
      <c r="J14" s="194">
        <v>0.14099999999999999</v>
      </c>
      <c r="K14" s="51">
        <f t="shared" si="3"/>
        <v>4.6999999999999993E-2</v>
      </c>
      <c r="L14" s="51">
        <f t="shared" si="4"/>
        <v>6.6468037431535468E-2</v>
      </c>
      <c r="M14" s="31">
        <v>0</v>
      </c>
      <c r="N14" s="31">
        <v>0</v>
      </c>
      <c r="O14" s="31">
        <v>0</v>
      </c>
      <c r="P14" s="51">
        <f t="shared" si="5"/>
        <v>0</v>
      </c>
      <c r="Q14" s="51"/>
      <c r="R14" s="184">
        <v>4.6520000000000001</v>
      </c>
      <c r="S14" s="184">
        <v>4.548</v>
      </c>
      <c r="T14" s="184">
        <v>4.6340000000000003</v>
      </c>
      <c r="U14" s="51">
        <f t="shared" si="6"/>
        <v>4.6113333333333335</v>
      </c>
      <c r="V14" s="51">
        <f t="shared" si="7"/>
        <v>4.5382326466980101E-2</v>
      </c>
      <c r="W14">
        <v>4</v>
      </c>
      <c r="X14" s="181">
        <v>0.60899999999999999</v>
      </c>
      <c r="Y14" s="181">
        <v>0.64900000000000002</v>
      </c>
      <c r="Z14" s="181">
        <v>0.58799999999999997</v>
      </c>
      <c r="AA14" s="51">
        <f t="shared" ref="AA14:AA22" si="16">AVERAGE(X14:Z14)</f>
        <v>0.6153333333333334</v>
      </c>
      <c r="AB14" s="51">
        <f t="shared" si="8"/>
        <v>2.5302612952464481E-2</v>
      </c>
      <c r="AC14" s="187">
        <v>1.232</v>
      </c>
      <c r="AD14" s="187">
        <v>1.2509999999999999</v>
      </c>
      <c r="AE14" s="187">
        <v>1.2470000000000001</v>
      </c>
      <c r="AF14" s="51">
        <f t="shared" ref="AF14:AF22" si="17">AVERAGE(AC14:AE14)</f>
        <v>1.2433333333333332</v>
      </c>
      <c r="AG14" s="51">
        <f t="shared" si="9"/>
        <v>8.1785627642568543E-3</v>
      </c>
      <c r="AH14" s="158">
        <v>10.324</v>
      </c>
      <c r="AI14" s="158">
        <v>10.659000000000001</v>
      </c>
      <c r="AJ14" s="158">
        <v>10.214</v>
      </c>
      <c r="AK14" s="31">
        <f t="shared" si="10"/>
        <v>10.399000000000001</v>
      </c>
      <c r="AL14" s="51">
        <f t="shared" si="11"/>
        <v>0.18925291719460163</v>
      </c>
      <c r="AM14" s="192">
        <f t="shared" si="15"/>
        <v>6.2073333333333345</v>
      </c>
      <c r="AO14" s="31">
        <f t="shared" si="12"/>
        <v>1.5395301843899973</v>
      </c>
      <c r="AP14" s="31">
        <f t="shared" si="1"/>
        <v>1.5410542321338061</v>
      </c>
      <c r="AQ14" s="31">
        <f t="shared" si="1"/>
        <v>1.7450149551345966</v>
      </c>
      <c r="AR14" s="262">
        <f t="shared" si="13"/>
        <v>1.6085331238861336</v>
      </c>
      <c r="AS14" s="51">
        <f t="shared" si="14"/>
        <v>9.6509234017897141E-2</v>
      </c>
    </row>
    <row r="15" spans="1:45" x14ac:dyDescent="0.35">
      <c r="B15" s="52">
        <v>5</v>
      </c>
      <c r="C15" s="178">
        <v>3.9590000000000001</v>
      </c>
      <c r="D15" s="178">
        <v>3.9460000000000002</v>
      </c>
      <c r="E15" s="178">
        <v>4.0119999999999996</v>
      </c>
      <c r="F15" s="51">
        <f t="shared" si="0"/>
        <v>3.9723333333333333</v>
      </c>
      <c r="G15" s="51">
        <f t="shared" si="2"/>
        <v>2.8546258754675254E-2</v>
      </c>
      <c r="H15" s="194">
        <v>0.20100000000000001</v>
      </c>
      <c r="I15" s="194">
        <v>0.23499999999999999</v>
      </c>
      <c r="J15" s="194">
        <v>0.17299999999999999</v>
      </c>
      <c r="K15" s="51">
        <f t="shared" si="3"/>
        <v>0.20299999999999999</v>
      </c>
      <c r="L15" s="51">
        <f t="shared" si="4"/>
        <v>2.5350871122442206E-2</v>
      </c>
      <c r="M15" s="31">
        <v>0</v>
      </c>
      <c r="N15" s="31">
        <v>0</v>
      </c>
      <c r="O15" s="31">
        <v>0</v>
      </c>
      <c r="P15" s="51">
        <f t="shared" si="5"/>
        <v>0</v>
      </c>
      <c r="Q15" s="51"/>
      <c r="R15" s="184">
        <v>5.5049999999999999</v>
      </c>
      <c r="S15" s="184">
        <v>5.476</v>
      </c>
      <c r="T15" s="184">
        <v>5.49</v>
      </c>
      <c r="U15" s="51">
        <f t="shared" si="6"/>
        <v>5.4903333333333331</v>
      </c>
      <c r="V15" s="51">
        <f t="shared" si="7"/>
        <v>1.1841546445554371E-2</v>
      </c>
      <c r="W15">
        <v>5</v>
      </c>
      <c r="X15" s="181">
        <v>0.88600000000000001</v>
      </c>
      <c r="Y15" s="181">
        <v>0.78700000000000003</v>
      </c>
      <c r="Z15" s="181">
        <v>0.876</v>
      </c>
      <c r="AA15" s="51">
        <f t="shared" si="16"/>
        <v>0.84966666666666668</v>
      </c>
      <c r="AB15" s="51">
        <f t="shared" si="8"/>
        <v>4.449968788904278E-2</v>
      </c>
      <c r="AC15" s="187">
        <v>1.5289999999999999</v>
      </c>
      <c r="AD15" s="187">
        <v>1.5249999999999999</v>
      </c>
      <c r="AE15" s="187">
        <v>1.5109999999999999</v>
      </c>
      <c r="AF15" s="51">
        <f t="shared" si="17"/>
        <v>1.5216666666666665</v>
      </c>
      <c r="AG15" s="51">
        <f t="shared" si="9"/>
        <v>7.7172246018601572E-3</v>
      </c>
      <c r="AH15" s="158">
        <v>8.9990000000000006</v>
      </c>
      <c r="AI15" s="158">
        <v>9.1999999999999993</v>
      </c>
      <c r="AJ15" s="158">
        <v>8.8930000000000007</v>
      </c>
      <c r="AK15" s="31">
        <f t="shared" si="10"/>
        <v>9.0306666666666668</v>
      </c>
      <c r="AL15" s="51">
        <f t="shared" si="11"/>
        <v>0.12731675284720156</v>
      </c>
      <c r="AM15" s="192">
        <f t="shared" si="15"/>
        <v>7.5756666666666685</v>
      </c>
      <c r="AO15" s="31">
        <f t="shared" si="12"/>
        <v>1.549344978165939</v>
      </c>
      <c r="AP15" s="31">
        <f t="shared" si="1"/>
        <v>1.5561871447310889</v>
      </c>
      <c r="AQ15" s="31">
        <f t="shared" si="1"/>
        <v>1.7494558119286026</v>
      </c>
      <c r="AR15" s="262">
        <f t="shared" si="13"/>
        <v>1.6183293116085435</v>
      </c>
      <c r="AS15" s="51">
        <f t="shared" si="14"/>
        <v>9.2762503651228095E-2</v>
      </c>
    </row>
    <row r="16" spans="1:45" x14ac:dyDescent="0.35">
      <c r="B16" s="52">
        <v>6</v>
      </c>
      <c r="C16" s="178">
        <v>4.58</v>
      </c>
      <c r="D16" s="178">
        <v>4.5739999999999998</v>
      </c>
      <c r="E16" s="178">
        <v>4.5940000000000003</v>
      </c>
      <c r="F16" s="51">
        <f t="shared" si="0"/>
        <v>4.5826666666666673</v>
      </c>
      <c r="G16" s="51">
        <f t="shared" si="2"/>
        <v>8.379870059984541E-3</v>
      </c>
      <c r="H16" s="194">
        <v>0</v>
      </c>
      <c r="I16" s="194">
        <v>0</v>
      </c>
      <c r="J16" s="194">
        <v>0.23599999999999999</v>
      </c>
      <c r="K16" s="51">
        <f t="shared" si="3"/>
        <v>7.8666666666666663E-2</v>
      </c>
      <c r="L16" s="51">
        <f t="shared" si="4"/>
        <v>0.11125146690668347</v>
      </c>
      <c r="M16" s="31">
        <v>0</v>
      </c>
      <c r="N16" s="31">
        <v>0</v>
      </c>
      <c r="O16" s="31">
        <v>0</v>
      </c>
      <c r="P16" s="51">
        <f t="shared" si="5"/>
        <v>0</v>
      </c>
      <c r="Q16" s="31"/>
      <c r="R16" s="184">
        <v>6.266</v>
      </c>
      <c r="S16" s="184">
        <v>6.2530000000000001</v>
      </c>
      <c r="T16" s="184">
        <v>6.2910000000000004</v>
      </c>
      <c r="U16" s="51">
        <f t="shared" si="6"/>
        <v>6.2700000000000005</v>
      </c>
      <c r="V16" s="51">
        <f t="shared" si="7"/>
        <v>1.5769168230019951E-2</v>
      </c>
      <c r="W16">
        <v>6</v>
      </c>
      <c r="X16" s="181">
        <v>0.91400000000000003</v>
      </c>
      <c r="Y16" s="181">
        <v>0.94599999999999995</v>
      </c>
      <c r="Z16" s="181">
        <v>0.995</v>
      </c>
      <c r="AA16" s="51">
        <f t="shared" si="16"/>
        <v>0.95166666666666666</v>
      </c>
      <c r="AB16" s="51">
        <f t="shared" si="8"/>
        <v>3.330999182761165E-2</v>
      </c>
      <c r="AC16" s="187">
        <v>1.7689999999999999</v>
      </c>
      <c r="AD16" s="187">
        <v>1.7849999999999999</v>
      </c>
      <c r="AE16" s="187">
        <v>1.746</v>
      </c>
      <c r="AF16" s="51">
        <f t="shared" si="17"/>
        <v>1.7666666666666666</v>
      </c>
      <c r="AG16" s="51">
        <f t="shared" si="9"/>
        <v>1.6006942938057257E-2</v>
      </c>
      <c r="AH16" s="158">
        <v>7.8029999999999999</v>
      </c>
      <c r="AI16" s="158">
        <v>8.0549999999999997</v>
      </c>
      <c r="AJ16" s="158">
        <v>7.6890000000000001</v>
      </c>
      <c r="AK16" s="31">
        <f t="shared" si="10"/>
        <v>7.8490000000000002</v>
      </c>
      <c r="AL16" s="51">
        <f t="shared" si="11"/>
        <v>0.15291827882892209</v>
      </c>
      <c r="AM16" s="192">
        <f t="shared" si="15"/>
        <v>8.7573333333333352</v>
      </c>
      <c r="AO16" s="31">
        <f t="shared" si="12"/>
        <v>1.5831408775981524</v>
      </c>
      <c r="AP16" s="31">
        <f t="shared" si="1"/>
        <v>1.6034314681224413</v>
      </c>
      <c r="AQ16" s="31">
        <f t="shared" si="1"/>
        <v>1.7563706563706563</v>
      </c>
      <c r="AR16" s="262">
        <f t="shared" si="13"/>
        <v>1.6476476673637499</v>
      </c>
      <c r="AS16" s="51">
        <f t="shared" si="14"/>
        <v>7.7323749132690953E-2</v>
      </c>
    </row>
    <row r="17" spans="1:45" x14ac:dyDescent="0.35">
      <c r="B17" s="52">
        <v>7</v>
      </c>
      <c r="C17" s="178">
        <v>5.1959999999999997</v>
      </c>
      <c r="D17" s="178">
        <v>5.1289999999999996</v>
      </c>
      <c r="E17" s="178">
        <v>5.18</v>
      </c>
      <c r="F17" s="51">
        <f t="shared" si="0"/>
        <v>5.168333333333333</v>
      </c>
      <c r="G17" s="51">
        <f t="shared" si="2"/>
        <v>2.8569603116288238E-2</v>
      </c>
      <c r="H17" s="194">
        <v>0.28799999999999998</v>
      </c>
      <c r="I17" s="194">
        <v>0.28299999999999997</v>
      </c>
      <c r="J17" s="194">
        <v>0.20300000000000001</v>
      </c>
      <c r="K17" s="51">
        <f t="shared" si="3"/>
        <v>0.25800000000000001</v>
      </c>
      <c r="L17" s="51">
        <f t="shared" si="4"/>
        <v>3.8944404818492831E-2</v>
      </c>
      <c r="M17" s="31">
        <v>0</v>
      </c>
      <c r="N17" s="31">
        <v>0</v>
      </c>
      <c r="O17" s="31">
        <v>0</v>
      </c>
      <c r="P17" s="51">
        <f t="shared" si="5"/>
        <v>0</v>
      </c>
      <c r="Q17" s="31"/>
      <c r="R17" s="184">
        <v>7.157</v>
      </c>
      <c r="S17" s="184">
        <v>7.1159999999999997</v>
      </c>
      <c r="T17" s="184">
        <v>7.0869999999999997</v>
      </c>
      <c r="U17" s="51">
        <f t="shared" si="6"/>
        <v>7.12</v>
      </c>
      <c r="V17" s="51">
        <f t="shared" si="7"/>
        <v>2.8717010057919923E-2</v>
      </c>
      <c r="W17">
        <v>7</v>
      </c>
      <c r="X17" s="181">
        <v>1.175</v>
      </c>
      <c r="Y17" s="181">
        <v>1.1599999999999999</v>
      </c>
      <c r="Z17" s="181">
        <v>1.222</v>
      </c>
      <c r="AA17" s="51">
        <f t="shared" si="16"/>
        <v>1.1856666666666666</v>
      </c>
      <c r="AB17" s="51">
        <f t="shared" si="8"/>
        <v>2.6411277052720415E-2</v>
      </c>
      <c r="AC17" s="187">
        <v>2.008</v>
      </c>
      <c r="AD17" s="187">
        <v>2.028</v>
      </c>
      <c r="AE17" s="187">
        <v>2.0110000000000001</v>
      </c>
      <c r="AF17" s="51">
        <f t="shared" si="17"/>
        <v>2.0156666666666667</v>
      </c>
      <c r="AG17" s="51">
        <f t="shared" si="9"/>
        <v>8.8065632090819253E-3</v>
      </c>
      <c r="AH17" s="158">
        <v>6.51</v>
      </c>
      <c r="AI17" s="158">
        <v>6.7270000000000003</v>
      </c>
      <c r="AJ17" s="158">
        <v>6.4589999999999996</v>
      </c>
      <c r="AK17" s="31">
        <f t="shared" si="10"/>
        <v>6.5653333333333324</v>
      </c>
      <c r="AL17" s="51">
        <f t="shared" si="11"/>
        <v>0.11619619423869107</v>
      </c>
      <c r="AM17" s="192">
        <f t="shared" si="15"/>
        <v>10.041000000000004</v>
      </c>
      <c r="AO17" s="31">
        <f t="shared" si="12"/>
        <v>1.5205992509363297</v>
      </c>
      <c r="AP17" s="31">
        <f t="shared" si="1"/>
        <v>1.5126335424792265</v>
      </c>
      <c r="AQ17" s="31">
        <f t="shared" si="1"/>
        <v>1.6843627701208101</v>
      </c>
      <c r="AR17" s="262">
        <f t="shared" si="13"/>
        <v>1.5725318545121221</v>
      </c>
      <c r="AS17" s="51">
        <f t="shared" si="14"/>
        <v>7.9143238886692072E-2</v>
      </c>
    </row>
    <row r="18" spans="1:45" x14ac:dyDescent="0.35">
      <c r="B18" s="52">
        <v>8</v>
      </c>
      <c r="C18" s="178">
        <v>5.8739999999999997</v>
      </c>
      <c r="D18" s="178">
        <v>5.8970000000000002</v>
      </c>
      <c r="E18" s="178">
        <v>5.8769999999999998</v>
      </c>
      <c r="F18" s="51">
        <f t="shared" si="0"/>
        <v>5.8826666666666663</v>
      </c>
      <c r="G18" s="51">
        <f t="shared" si="2"/>
        <v>1.0208928554075951E-2</v>
      </c>
      <c r="H18" s="194">
        <v>0</v>
      </c>
      <c r="I18" s="194">
        <v>0.41399999999999998</v>
      </c>
      <c r="J18" s="194">
        <v>0.30299999999999999</v>
      </c>
      <c r="K18" s="51">
        <f t="shared" si="3"/>
        <v>0.23899999999999999</v>
      </c>
      <c r="L18" s="51">
        <f t="shared" si="4"/>
        <v>0.17496856860590709</v>
      </c>
      <c r="M18" s="31">
        <v>0</v>
      </c>
      <c r="N18">
        <v>0</v>
      </c>
      <c r="O18" s="31">
        <v>0</v>
      </c>
      <c r="P18" s="51">
        <f t="shared" si="5"/>
        <v>0</v>
      </c>
      <c r="Q18" s="31"/>
      <c r="R18" s="184">
        <v>7.75</v>
      </c>
      <c r="S18" s="184">
        <v>7.702</v>
      </c>
      <c r="T18" s="184">
        <v>7.7549999999999999</v>
      </c>
      <c r="U18" s="51">
        <f t="shared" si="6"/>
        <v>7.7356666666666669</v>
      </c>
      <c r="V18" s="51">
        <f t="shared" si="7"/>
        <v>2.3893281249943225E-2</v>
      </c>
      <c r="W18">
        <v>8</v>
      </c>
      <c r="X18" s="181">
        <v>1.3759999999999999</v>
      </c>
      <c r="Y18" s="181">
        <v>1.3029999999999999</v>
      </c>
      <c r="Z18" s="181">
        <v>1.3109999999999999</v>
      </c>
      <c r="AA18" s="51">
        <f t="shared" si="16"/>
        <v>1.3299999999999998</v>
      </c>
      <c r="AB18" s="51">
        <f t="shared" si="8"/>
        <v>3.2690467519854549E-2</v>
      </c>
      <c r="AC18" s="187">
        <v>2.121</v>
      </c>
      <c r="AD18" s="187">
        <v>2.1379999999999999</v>
      </c>
      <c r="AE18" s="187">
        <v>2.1440000000000001</v>
      </c>
      <c r="AF18" s="51">
        <f t="shared" si="17"/>
        <v>2.1343333333333336</v>
      </c>
      <c r="AG18" s="51">
        <f t="shared" si="9"/>
        <v>9.7410927974683377E-3</v>
      </c>
      <c r="AH18" s="158">
        <v>5.5910000000000002</v>
      </c>
      <c r="AI18" s="158">
        <v>5.8209999999999997</v>
      </c>
      <c r="AJ18" s="158">
        <v>5.5750000000000002</v>
      </c>
      <c r="AK18" s="31">
        <f t="shared" si="10"/>
        <v>5.6623333333333328</v>
      </c>
      <c r="AL18" s="51">
        <f t="shared" si="11"/>
        <v>0.11238426145249242</v>
      </c>
      <c r="AM18" s="192">
        <f t="shared" si="15"/>
        <v>10.944000000000003</v>
      </c>
      <c r="AO18" s="31">
        <f t="shared" si="12"/>
        <v>1.6200873362445414</v>
      </c>
      <c r="AP18" s="31">
        <f t="shared" si="1"/>
        <v>1.6167173963942869</v>
      </c>
      <c r="AQ18" s="31">
        <f t="shared" si="1"/>
        <v>1.7420052897331091</v>
      </c>
      <c r="AR18" s="262">
        <f t="shared" si="13"/>
        <v>1.6596033407906459</v>
      </c>
      <c r="AS18" s="51">
        <f t="shared" si="14"/>
        <v>5.8283216656746219E-2</v>
      </c>
    </row>
    <row r="19" spans="1:45" ht="15" thickBot="1" x14ac:dyDescent="0.4">
      <c r="B19" s="52">
        <v>18</v>
      </c>
      <c r="C19" s="178">
        <v>8.4730000000000008</v>
      </c>
      <c r="D19" s="178">
        <v>8.5419999999999998</v>
      </c>
      <c r="E19" s="178">
        <v>8.3179999999999996</v>
      </c>
      <c r="F19" s="51">
        <f t="shared" si="0"/>
        <v>8.4443333333333328</v>
      </c>
      <c r="G19" s="51">
        <f t="shared" si="2"/>
        <v>9.366725978459918E-2</v>
      </c>
      <c r="H19" s="194">
        <v>0.84799999999999998</v>
      </c>
      <c r="I19" s="194">
        <v>0.77300000000000002</v>
      </c>
      <c r="J19" s="194">
        <v>0.70399999999999996</v>
      </c>
      <c r="K19" s="51">
        <f t="shared" si="3"/>
        <v>0.77500000000000002</v>
      </c>
      <c r="L19" s="51">
        <f t="shared" si="4"/>
        <v>5.880476171195663E-2</v>
      </c>
      <c r="M19" s="31">
        <v>0</v>
      </c>
      <c r="N19">
        <v>0</v>
      </c>
      <c r="O19" s="31">
        <v>0</v>
      </c>
      <c r="P19" s="51">
        <f t="shared" si="5"/>
        <v>0</v>
      </c>
      <c r="R19" s="184">
        <v>12.459</v>
      </c>
      <c r="S19" s="184">
        <v>12.45</v>
      </c>
      <c r="T19" s="184">
        <v>12.313000000000001</v>
      </c>
      <c r="U19" s="51">
        <f t="shared" si="6"/>
        <v>12.407333333333334</v>
      </c>
      <c r="V19" s="51">
        <f t="shared" si="7"/>
        <v>6.6804856776201668E-2</v>
      </c>
      <c r="W19">
        <v>18</v>
      </c>
      <c r="X19" s="181">
        <v>1.714</v>
      </c>
      <c r="Y19" s="181">
        <v>1.7170000000000001</v>
      </c>
      <c r="Z19" s="181">
        <v>1.6559999999999999</v>
      </c>
      <c r="AA19" s="51">
        <f t="shared" si="16"/>
        <v>1.6956666666666667</v>
      </c>
      <c r="AB19" s="51">
        <f t="shared" si="8"/>
        <v>2.8075295585660808E-2</v>
      </c>
      <c r="AC19" s="187">
        <v>2.2069999999999999</v>
      </c>
      <c r="AD19" s="187">
        <v>2.2799999999999998</v>
      </c>
      <c r="AE19" s="187">
        <v>2.177</v>
      </c>
      <c r="AF19" s="51">
        <f t="shared" si="17"/>
        <v>2.2213333333333334</v>
      </c>
      <c r="AG19" s="51">
        <f t="shared" si="9"/>
        <v>4.3253773117369554E-2</v>
      </c>
      <c r="AH19" s="158">
        <v>0</v>
      </c>
      <c r="AI19" s="158">
        <v>0</v>
      </c>
      <c r="AJ19" s="158">
        <v>0</v>
      </c>
      <c r="AK19" s="31">
        <f t="shared" si="10"/>
        <v>0</v>
      </c>
      <c r="AL19" s="51">
        <f t="shared" si="11"/>
        <v>0</v>
      </c>
      <c r="AM19" s="192">
        <f t="shared" si="15"/>
        <v>16.606333333333335</v>
      </c>
      <c r="AO19" s="31">
        <f t="shared" si="12"/>
        <v>1.6436887608069164</v>
      </c>
      <c r="AP19" s="31">
        <f t="shared" si="1"/>
        <v>1.6558867533663255</v>
      </c>
      <c r="AQ19" s="31">
        <f t="shared" si="1"/>
        <v>1.757554706495311</v>
      </c>
      <c r="AR19" s="262">
        <f t="shared" si="13"/>
        <v>1.6857100735561843</v>
      </c>
      <c r="AS19" s="51">
        <f t="shared" si="14"/>
        <v>5.104531462167209E-2</v>
      </c>
    </row>
    <row r="20" spans="1:45" ht="15" thickBot="1" x14ac:dyDescent="0.4">
      <c r="B20" s="193">
        <v>24</v>
      </c>
      <c r="C20" s="180">
        <v>8.6750000000000007</v>
      </c>
      <c r="D20" s="180">
        <v>8.6890000000000001</v>
      </c>
      <c r="E20" s="180">
        <v>8.6370000000000005</v>
      </c>
      <c r="F20" s="56">
        <f t="shared" si="0"/>
        <v>8.6669999999999998</v>
      </c>
      <c r="G20" s="56">
        <f t="shared" si="2"/>
        <v>2.196967607104534E-2</v>
      </c>
      <c r="H20" s="196">
        <v>0.69399999999999995</v>
      </c>
      <c r="I20" s="196">
        <v>0.89</v>
      </c>
      <c r="J20" s="196">
        <v>0.51200000000000001</v>
      </c>
      <c r="K20" s="56">
        <f t="shared" si="3"/>
        <v>0.69866666666666666</v>
      </c>
      <c r="L20" s="56">
        <f t="shared" si="4"/>
        <v>0.15435313047971785</v>
      </c>
      <c r="M20" s="57">
        <v>0</v>
      </c>
      <c r="N20" s="57">
        <v>0</v>
      </c>
      <c r="O20" s="57">
        <v>0</v>
      </c>
      <c r="P20" s="56">
        <f t="shared" si="5"/>
        <v>0</v>
      </c>
      <c r="Q20" s="57"/>
      <c r="R20" s="186">
        <v>13.885</v>
      </c>
      <c r="S20" s="186">
        <v>13.896000000000001</v>
      </c>
      <c r="T20" s="186">
        <v>13.864000000000001</v>
      </c>
      <c r="U20" s="56">
        <f t="shared" si="6"/>
        <v>13.881666666666666</v>
      </c>
      <c r="V20" s="56">
        <f t="shared" si="7"/>
        <v>1.327487183449318E-2</v>
      </c>
      <c r="W20" s="57">
        <v>24</v>
      </c>
      <c r="X20" s="183">
        <v>1.234</v>
      </c>
      <c r="Y20" s="183">
        <v>1.3320000000000001</v>
      </c>
      <c r="Z20" s="183">
        <v>1.2949999999999999</v>
      </c>
      <c r="AA20" s="56">
        <f t="shared" si="16"/>
        <v>1.2869999999999999</v>
      </c>
      <c r="AB20" s="56">
        <f t="shared" si="8"/>
        <v>4.0406270140495137E-2</v>
      </c>
      <c r="AC20" s="189">
        <v>1.3129999999999999</v>
      </c>
      <c r="AD20" s="189">
        <v>1.4119999999999999</v>
      </c>
      <c r="AE20" s="189">
        <v>1.3160000000000001</v>
      </c>
      <c r="AF20" s="56">
        <f t="shared" si="17"/>
        <v>1.3469999999999998</v>
      </c>
      <c r="AG20" s="56">
        <f t="shared" si="9"/>
        <v>4.597825573029056E-2</v>
      </c>
      <c r="AH20" s="191">
        <v>0</v>
      </c>
      <c r="AI20" s="191">
        <v>0</v>
      </c>
      <c r="AJ20" s="191">
        <v>0</v>
      </c>
      <c r="AK20" s="58">
        <f t="shared" si="10"/>
        <v>0</v>
      </c>
      <c r="AL20" s="56">
        <f t="shared" si="11"/>
        <v>0</v>
      </c>
      <c r="AM20" s="192">
        <f t="shared" si="15"/>
        <v>16.606333333333335</v>
      </c>
      <c r="AO20" s="31">
        <f t="shared" si="12"/>
        <v>2.0458816351433802</v>
      </c>
      <c r="AP20" s="31">
        <f t="shared" si="1"/>
        <v>2.0561703151311042</v>
      </c>
      <c r="AQ20" s="31">
        <f t="shared" si="1"/>
        <v>2.1738546120952962</v>
      </c>
      <c r="AR20" s="262">
        <f t="shared" si="13"/>
        <v>2.0919688541232602</v>
      </c>
      <c r="AS20" s="51">
        <f t="shared" si="14"/>
        <v>5.805412562407368E-2</v>
      </c>
    </row>
    <row r="21" spans="1:45" x14ac:dyDescent="0.35">
      <c r="B21" s="52">
        <v>72</v>
      </c>
      <c r="C21" s="178">
        <v>8.1950000000000003</v>
      </c>
      <c r="D21" s="178">
        <v>8.3140000000000001</v>
      </c>
      <c r="E21" s="178">
        <v>8.1850000000000005</v>
      </c>
      <c r="F21" s="51">
        <f t="shared" si="0"/>
        <v>8.2313333333333336</v>
      </c>
      <c r="G21" s="51">
        <f t="shared" si="2"/>
        <v>5.8596549007220014E-2</v>
      </c>
      <c r="H21" s="194">
        <v>0.78</v>
      </c>
      <c r="I21" s="194">
        <v>0.80300000000000005</v>
      </c>
      <c r="J21" s="194">
        <v>0.754</v>
      </c>
      <c r="K21" s="51">
        <f t="shared" si="3"/>
        <v>0.77900000000000003</v>
      </c>
      <c r="L21" s="51">
        <f t="shared" si="4"/>
        <v>2.0016659728003258E-2</v>
      </c>
      <c r="M21" s="31">
        <v>0</v>
      </c>
      <c r="N21">
        <v>0</v>
      </c>
      <c r="O21" s="31">
        <v>0</v>
      </c>
      <c r="P21" s="51">
        <f t="shared" si="5"/>
        <v>0</v>
      </c>
      <c r="R21" s="184">
        <v>16.411000000000001</v>
      </c>
      <c r="S21" s="184">
        <v>16.677</v>
      </c>
      <c r="T21" s="184">
        <v>16.497</v>
      </c>
      <c r="U21" s="51">
        <f t="shared" si="6"/>
        <v>16.528333333333332</v>
      </c>
      <c r="V21" s="51">
        <f t="shared" si="7"/>
        <v>0.11083120298704427</v>
      </c>
      <c r="W21">
        <v>72</v>
      </c>
      <c r="X21" s="181">
        <v>0.58099999999999996</v>
      </c>
      <c r="Y21" s="181">
        <v>0.60299999999999998</v>
      </c>
      <c r="Z21" s="181">
        <v>0.57699999999999996</v>
      </c>
      <c r="AA21" s="51">
        <f t="shared" si="16"/>
        <v>0.58699999999999997</v>
      </c>
      <c r="AB21" s="51">
        <f t="shared" si="8"/>
        <v>1.1430952132988175E-2</v>
      </c>
      <c r="AC21" s="187">
        <v>1.294</v>
      </c>
      <c r="AD21" s="187">
        <v>1.3380000000000001</v>
      </c>
      <c r="AE21" s="187">
        <v>1.296</v>
      </c>
      <c r="AF21" s="51">
        <f t="shared" si="17"/>
        <v>1.3093333333333332</v>
      </c>
      <c r="AG21" s="51">
        <f t="shared" si="9"/>
        <v>2.0286832072937269E-2</v>
      </c>
      <c r="AH21" s="158">
        <v>0</v>
      </c>
      <c r="AI21" s="158">
        <v>0</v>
      </c>
      <c r="AJ21" s="158">
        <v>0</v>
      </c>
      <c r="AK21" s="31">
        <f t="shared" si="10"/>
        <v>0</v>
      </c>
      <c r="AL21" s="51">
        <f t="shared" si="11"/>
        <v>0</v>
      </c>
      <c r="AM21" s="192">
        <f t="shared" si="15"/>
        <v>16.606333333333335</v>
      </c>
      <c r="AO21" s="31">
        <f>(R22-R$9+AC22)/C22</f>
        <v>2.1633413461538464</v>
      </c>
      <c r="AP21" s="31">
        <f>(S22-S$9+AD22)/D22</f>
        <v>2.195568862275449</v>
      </c>
      <c r="AQ21" s="31">
        <f t="shared" si="1"/>
        <v>2.3044641771074077</v>
      </c>
      <c r="AR21" s="262">
        <f t="shared" si="13"/>
        <v>2.2211247951789006</v>
      </c>
      <c r="AS21" s="51">
        <f t="shared" si="14"/>
        <v>6.0380695778320649E-2</v>
      </c>
    </row>
    <row r="22" spans="1:45" x14ac:dyDescent="0.35">
      <c r="B22" s="52">
        <v>144</v>
      </c>
      <c r="C22" s="178">
        <v>8.32</v>
      </c>
      <c r="D22" s="178">
        <v>8.35</v>
      </c>
      <c r="E22" s="178">
        <v>8.2210000000000001</v>
      </c>
      <c r="F22" s="51">
        <f t="shared" si="0"/>
        <v>8.2970000000000006</v>
      </c>
      <c r="G22" s="51">
        <f t="shared" si="2"/>
        <v>5.5118055118082564E-2</v>
      </c>
      <c r="H22" s="194">
        <v>0.91600000000000004</v>
      </c>
      <c r="I22" s="194">
        <v>0.91</v>
      </c>
      <c r="J22" s="194">
        <v>0.88600000000000001</v>
      </c>
      <c r="K22" s="51">
        <f t="shared" si="3"/>
        <v>0.90400000000000003</v>
      </c>
      <c r="L22" s="51">
        <f t="shared" si="4"/>
        <v>1.2961481396815732E-2</v>
      </c>
      <c r="M22" s="31">
        <v>0</v>
      </c>
      <c r="N22">
        <v>0</v>
      </c>
      <c r="O22" s="31">
        <v>0</v>
      </c>
      <c r="P22" s="51">
        <f t="shared" si="5"/>
        <v>0</v>
      </c>
      <c r="R22" s="184">
        <v>16.585000000000001</v>
      </c>
      <c r="S22" s="184">
        <v>16.808</v>
      </c>
      <c r="T22" s="184">
        <v>16.542999999999999</v>
      </c>
      <c r="U22" s="51">
        <f t="shared" si="6"/>
        <v>16.645333333333333</v>
      </c>
      <c r="V22" s="51">
        <f t="shared" si="7"/>
        <v>0.11629368952020665</v>
      </c>
      <c r="W22">
        <v>144</v>
      </c>
      <c r="X22" s="181">
        <v>0</v>
      </c>
      <c r="Y22" s="181">
        <v>0</v>
      </c>
      <c r="Z22" s="181">
        <v>0</v>
      </c>
      <c r="AA22" s="51">
        <f t="shared" si="16"/>
        <v>0</v>
      </c>
      <c r="AB22" s="51">
        <f t="shared" si="8"/>
        <v>0</v>
      </c>
      <c r="AC22" s="187">
        <v>2.3530000000000002</v>
      </c>
      <c r="AD22" s="187">
        <v>2.4449999999999998</v>
      </c>
      <c r="AE22" s="187">
        <v>2.4020000000000001</v>
      </c>
      <c r="AF22" s="51">
        <f t="shared" si="17"/>
        <v>2.4</v>
      </c>
      <c r="AG22" s="51">
        <f t="shared" si="9"/>
        <v>3.7585458180879688E-2</v>
      </c>
      <c r="AH22" s="158">
        <v>0</v>
      </c>
      <c r="AI22" s="158">
        <v>0</v>
      </c>
      <c r="AJ22" s="158">
        <v>0</v>
      </c>
      <c r="AK22" s="31">
        <f t="shared" si="10"/>
        <v>0</v>
      </c>
      <c r="AL22" s="51">
        <f t="shared" si="11"/>
        <v>0</v>
      </c>
      <c r="AM22" s="192">
        <f t="shared" si="15"/>
        <v>16.606333333333335</v>
      </c>
    </row>
    <row r="25" spans="1:45" x14ac:dyDescent="0.35">
      <c r="A25" t="s">
        <v>52</v>
      </c>
      <c r="C25" s="31">
        <f t="shared" ref="C25:P25" si="18">C17/6</f>
        <v>0.86599999999999999</v>
      </c>
      <c r="D25" s="31">
        <f t="shared" si="18"/>
        <v>0.85483333333333322</v>
      </c>
      <c r="E25" s="31">
        <f t="shared" si="18"/>
        <v>0.86333333333333329</v>
      </c>
      <c r="F25" s="31">
        <f t="shared" si="18"/>
        <v>0.86138888888888887</v>
      </c>
      <c r="G25" s="31">
        <f t="shared" si="18"/>
        <v>4.7616005193813734E-3</v>
      </c>
      <c r="H25" s="31">
        <f t="shared" si="18"/>
        <v>4.7999999999999994E-2</v>
      </c>
      <c r="I25" s="31">
        <f t="shared" si="18"/>
        <v>4.7166666666666662E-2</v>
      </c>
      <c r="J25" s="31">
        <f t="shared" si="18"/>
        <v>3.3833333333333333E-2</v>
      </c>
      <c r="K25" s="31">
        <f t="shared" si="18"/>
        <v>4.3000000000000003E-2</v>
      </c>
      <c r="L25" s="31">
        <f t="shared" si="18"/>
        <v>6.4907341364154715E-3</v>
      </c>
      <c r="M25" s="31">
        <f t="shared" si="18"/>
        <v>0</v>
      </c>
      <c r="N25" s="31">
        <f t="shared" si="18"/>
        <v>0</v>
      </c>
      <c r="O25" s="31">
        <f t="shared" si="18"/>
        <v>0</v>
      </c>
      <c r="P25" s="31">
        <f t="shared" si="18"/>
        <v>0</v>
      </c>
      <c r="Q25" s="31"/>
      <c r="R25" s="31">
        <f>R17/6</f>
        <v>1.1928333333333334</v>
      </c>
      <c r="S25" s="31">
        <f>S17/6</f>
        <v>1.1859999999999999</v>
      </c>
      <c r="T25" s="31">
        <f>T17/6</f>
        <v>1.1811666666666667</v>
      </c>
      <c r="U25" s="31">
        <f>U17/6</f>
        <v>1.1866666666666668</v>
      </c>
      <c r="V25" s="31">
        <f>V17/6</f>
        <v>4.7861683429866542E-3</v>
      </c>
      <c r="W25" s="31"/>
      <c r="X25" s="31">
        <f>X17/6</f>
        <v>0.19583333333333333</v>
      </c>
      <c r="Y25" s="31">
        <f>Y17/6</f>
        <v>0.19333333333333333</v>
      </c>
      <c r="Z25" s="31">
        <f>Z17/6</f>
        <v>0.20366666666666666</v>
      </c>
      <c r="AA25" s="31">
        <f>AA17/6</f>
        <v>0.1976111111111111</v>
      </c>
      <c r="AB25" s="31"/>
      <c r="AC25" s="31">
        <f>AC17/6</f>
        <v>0.33466666666666667</v>
      </c>
      <c r="AD25" s="31">
        <f>AD17/6</f>
        <v>0.33800000000000002</v>
      </c>
      <c r="AE25" s="31">
        <f>AE17/6</f>
        <v>0.33516666666666667</v>
      </c>
      <c r="AF25" s="31">
        <f>AF17/6</f>
        <v>0.33594444444444443</v>
      </c>
      <c r="AG25" s="31"/>
      <c r="AH25" s="31">
        <f>AH17/6</f>
        <v>1.085</v>
      </c>
      <c r="AI25" s="31">
        <f>AI17/6</f>
        <v>1.1211666666666666</v>
      </c>
      <c r="AJ25" s="31">
        <f>AJ17/6</f>
        <v>1.0765</v>
      </c>
      <c r="AK25" s="31">
        <f>AK17/6</f>
        <v>1.094222222222222</v>
      </c>
      <c r="AL25" s="31"/>
      <c r="AM25" s="31">
        <f>AM17/6</f>
        <v>1.6735000000000007</v>
      </c>
    </row>
    <row r="33" spans="1:9" x14ac:dyDescent="0.35">
      <c r="A33" s="52" t="s">
        <v>55</v>
      </c>
    </row>
    <row r="35" spans="1:9" x14ac:dyDescent="0.35">
      <c r="A35" s="158"/>
      <c r="B35" s="218" t="s">
        <v>54</v>
      </c>
      <c r="C35" s="218"/>
      <c r="D35" s="218"/>
      <c r="E35" s="218" t="s">
        <v>59</v>
      </c>
      <c r="F35" s="218"/>
      <c r="G35" s="218"/>
      <c r="H35" s="218"/>
      <c r="I35" s="218"/>
    </row>
    <row r="36" spans="1:9" x14ac:dyDescent="0.35">
      <c r="A36" s="159" t="s">
        <v>56</v>
      </c>
      <c r="B36" s="160">
        <v>1</v>
      </c>
      <c r="C36" s="161">
        <v>2</v>
      </c>
      <c r="D36" s="162">
        <v>3</v>
      </c>
      <c r="E36" s="160">
        <v>1</v>
      </c>
      <c r="F36" s="161">
        <v>2</v>
      </c>
      <c r="G36" s="162">
        <v>3</v>
      </c>
      <c r="H36" s="159" t="s">
        <v>9</v>
      </c>
      <c r="I36" s="159" t="s">
        <v>10</v>
      </c>
    </row>
    <row r="37" spans="1:9" x14ac:dyDescent="0.35">
      <c r="A37" s="4"/>
      <c r="B37" s="3"/>
      <c r="D37" s="32"/>
      <c r="E37" s="3"/>
      <c r="G37" s="32"/>
      <c r="H37" s="4"/>
      <c r="I37" s="4"/>
    </row>
    <row r="38" spans="1:9" x14ac:dyDescent="0.35">
      <c r="A38" s="4">
        <v>0</v>
      </c>
      <c r="B38" s="3">
        <v>0.52500000000000002</v>
      </c>
      <c r="C38">
        <v>0.439</v>
      </c>
      <c r="D38" s="32">
        <v>0.41599999999999998</v>
      </c>
      <c r="E38" s="84">
        <f>(B38/0.0026)/(2.5/0.3)</f>
        <v>24.23076923076923</v>
      </c>
      <c r="F38" s="54">
        <f t="shared" ref="F38:G45" si="19">(C38/0.0026)/(2.5/0.3)</f>
        <v>20.261538461538464</v>
      </c>
      <c r="G38" s="74">
        <f>(D38/0.0026)/(2.5/0.3)</f>
        <v>19.2</v>
      </c>
      <c r="H38" s="86">
        <f>AVERAGE(E38:G38)</f>
        <v>21.23076923076923</v>
      </c>
      <c r="I38" s="86">
        <f>_xlfn.STDEV.P(E38:G38)</f>
        <v>2.165135250021939</v>
      </c>
    </row>
    <row r="39" spans="1:9" x14ac:dyDescent="0.35">
      <c r="A39" s="4">
        <v>0.5</v>
      </c>
      <c r="B39" s="3">
        <v>0.96799999999999997</v>
      </c>
      <c r="C39">
        <v>0.93200000000000005</v>
      </c>
      <c r="D39" s="32">
        <v>0.86599999999999999</v>
      </c>
      <c r="E39" s="84">
        <f t="shared" ref="E39:E45" si="20">(B39/0.0026)/(2.5/0.3)</f>
        <v>44.676923076923075</v>
      </c>
      <c r="F39" s="54">
        <f t="shared" si="19"/>
        <v>43.015384615384619</v>
      </c>
      <c r="G39" s="74">
        <f t="shared" si="19"/>
        <v>39.969230769230769</v>
      </c>
      <c r="H39" s="86">
        <f t="shared" ref="H39:H45" si="21">AVERAGE(E39:G39)</f>
        <v>42.553846153846159</v>
      </c>
      <c r="I39" s="86">
        <f t="shared" ref="I39:I45" si="22">_xlfn.STDEV.P(E39:G39)</f>
        <v>1.9494195767947264</v>
      </c>
    </row>
    <row r="40" spans="1:9" x14ac:dyDescent="0.35">
      <c r="A40" s="4">
        <v>2</v>
      </c>
      <c r="B40" s="3">
        <v>1.647</v>
      </c>
      <c r="C40">
        <v>1.4550000000000001</v>
      </c>
      <c r="D40" s="32">
        <v>1.5569999999999999</v>
      </c>
      <c r="E40" s="84">
        <f t="shared" si="20"/>
        <v>76.015384615384605</v>
      </c>
      <c r="F40" s="54">
        <f t="shared" si="19"/>
        <v>67.153846153846146</v>
      </c>
      <c r="G40" s="74">
        <f t="shared" si="19"/>
        <v>71.861538461538458</v>
      </c>
      <c r="H40" s="86">
        <f t="shared" si="21"/>
        <v>71.676923076923075</v>
      </c>
      <c r="I40" s="86">
        <f t="shared" si="22"/>
        <v>3.6200624402081671</v>
      </c>
    </row>
    <row r="41" spans="1:9" x14ac:dyDescent="0.35">
      <c r="A41" s="4">
        <v>8</v>
      </c>
      <c r="B41" s="3">
        <v>2.1309999999999998</v>
      </c>
      <c r="C41">
        <v>2.1469999999999998</v>
      </c>
      <c r="D41" s="32">
        <v>2.1829999999999998</v>
      </c>
      <c r="E41" s="84">
        <f t="shared" si="20"/>
        <v>98.353846153846135</v>
      </c>
      <c r="F41" s="54">
        <f t="shared" si="19"/>
        <v>99.092307692307685</v>
      </c>
      <c r="G41" s="74">
        <f t="shared" si="19"/>
        <v>100.75384615384615</v>
      </c>
      <c r="H41" s="86">
        <f t="shared" si="21"/>
        <v>99.399999999999991</v>
      </c>
      <c r="I41" s="86">
        <f t="shared" si="22"/>
        <v>1.003661934172321</v>
      </c>
    </row>
    <row r="42" spans="1:9" x14ac:dyDescent="0.35">
      <c r="A42" s="4">
        <v>18</v>
      </c>
      <c r="B42" s="3">
        <v>1.0029999999999999</v>
      </c>
      <c r="C42">
        <v>1.026</v>
      </c>
      <c r="D42" s="32">
        <v>0.95199999999999996</v>
      </c>
      <c r="E42" s="84">
        <f t="shared" si="20"/>
        <v>46.292307692307688</v>
      </c>
      <c r="F42" s="54">
        <f t="shared" si="19"/>
        <v>47.353846153846156</v>
      </c>
      <c r="G42" s="74">
        <f t="shared" si="19"/>
        <v>43.938461538461532</v>
      </c>
      <c r="H42" s="86">
        <f t="shared" si="21"/>
        <v>45.861538461538458</v>
      </c>
      <c r="I42" s="86">
        <f t="shared" si="22"/>
        <v>1.4272081407149719</v>
      </c>
    </row>
    <row r="43" spans="1:9" x14ac:dyDescent="0.35">
      <c r="A43" s="4">
        <v>24</v>
      </c>
      <c r="B43" s="3">
        <v>0.36499999999999999</v>
      </c>
      <c r="C43">
        <v>0.38</v>
      </c>
      <c r="D43" s="32">
        <v>0.32500000000000001</v>
      </c>
      <c r="E43" s="84">
        <f t="shared" si="20"/>
        <v>16.846153846153847</v>
      </c>
      <c r="F43" s="54">
        <f t="shared" si="19"/>
        <v>17.538461538461537</v>
      </c>
      <c r="G43" s="74">
        <f t="shared" si="19"/>
        <v>15</v>
      </c>
      <c r="H43" s="86">
        <f t="shared" si="21"/>
        <v>16.461538461538463</v>
      </c>
      <c r="I43" s="86">
        <f t="shared" si="22"/>
        <v>1.0714144828603165</v>
      </c>
    </row>
    <row r="44" spans="1:9" x14ac:dyDescent="0.35">
      <c r="A44" s="4">
        <v>72</v>
      </c>
      <c r="B44" s="3">
        <v>0.29299999999999998</v>
      </c>
      <c r="C44">
        <v>5.3999999999999999E-2</v>
      </c>
      <c r="D44" s="32">
        <v>7.6999999999999999E-2</v>
      </c>
      <c r="E44" s="84">
        <f t="shared" si="20"/>
        <v>13.523076923076923</v>
      </c>
      <c r="F44" s="54">
        <f t="shared" si="19"/>
        <v>2.4923076923076923</v>
      </c>
      <c r="G44" s="74">
        <f>(D44/0.0026)/(2.5/0.3)</f>
        <v>3.5538461538461537</v>
      </c>
      <c r="H44" s="86">
        <f t="shared" si="21"/>
        <v>6.5230769230769239</v>
      </c>
      <c r="I44" s="86">
        <f t="shared" si="22"/>
        <v>4.9686829895745586</v>
      </c>
    </row>
    <row r="45" spans="1:9" x14ac:dyDescent="0.35">
      <c r="A45" s="16">
        <v>144</v>
      </c>
      <c r="B45" s="17">
        <v>4.1000000000000002E-2</v>
      </c>
      <c r="C45" s="18">
        <v>3.5000000000000003E-2</v>
      </c>
      <c r="D45" s="35">
        <v>6.0999999999999999E-2</v>
      </c>
      <c r="E45" s="154">
        <f t="shared" si="20"/>
        <v>1.8923076923076922</v>
      </c>
      <c r="F45" s="155">
        <f t="shared" si="19"/>
        <v>1.6153846153846154</v>
      </c>
      <c r="G45" s="156">
        <f t="shared" si="19"/>
        <v>2.8153846153846156</v>
      </c>
      <c r="H45" s="157">
        <f t="shared" si="21"/>
        <v>2.1076923076923078</v>
      </c>
      <c r="I45" s="157">
        <f t="shared" si="22"/>
        <v>0.51302560001640185</v>
      </c>
    </row>
    <row r="50" spans="1:12" x14ac:dyDescent="0.35">
      <c r="A50" s="52" t="s">
        <v>57</v>
      </c>
    </row>
    <row r="52" spans="1:12" x14ac:dyDescent="0.35">
      <c r="B52" s="219" t="s">
        <v>134</v>
      </c>
      <c r="C52" s="220"/>
      <c r="D52" s="219" t="s">
        <v>58</v>
      </c>
      <c r="E52" s="220"/>
      <c r="F52" s="38"/>
    </row>
    <row r="53" spans="1:12" x14ac:dyDescent="0.35">
      <c r="A53" s="38" t="s">
        <v>61</v>
      </c>
      <c r="B53" s="3" t="s">
        <v>24</v>
      </c>
      <c r="C53" s="32" t="s">
        <v>31</v>
      </c>
      <c r="D53" s="3" t="s">
        <v>24</v>
      </c>
      <c r="E53" s="32" t="s">
        <v>31</v>
      </c>
      <c r="F53" s="4" t="s">
        <v>60</v>
      </c>
    </row>
    <row r="54" spans="1:12" x14ac:dyDescent="0.35">
      <c r="A54" s="4"/>
      <c r="B54" s="3"/>
      <c r="C54" s="32"/>
      <c r="D54" s="3"/>
      <c r="E54" s="32"/>
      <c r="F54" s="4"/>
    </row>
    <row r="55" spans="1:12" x14ac:dyDescent="0.35">
      <c r="A55" s="4">
        <v>1</v>
      </c>
      <c r="B55" s="3">
        <v>7.5999999999999998E-2</v>
      </c>
      <c r="C55" s="32">
        <v>8.2000000000000003E-2</v>
      </c>
      <c r="D55" s="163">
        <f>B55/0.1659</f>
        <v>0.45810729355033153</v>
      </c>
      <c r="E55" s="164">
        <f>C55/0.1659</f>
        <v>0.49427365883062091</v>
      </c>
      <c r="F55" s="12">
        <f>E55-D55</f>
        <v>3.6166365280289381E-2</v>
      </c>
      <c r="H55" s="54"/>
      <c r="I55" s="59"/>
      <c r="J55" s="54"/>
    </row>
    <row r="56" spans="1:12" x14ac:dyDescent="0.35">
      <c r="A56" s="4">
        <v>2</v>
      </c>
      <c r="B56" s="3">
        <v>7.8E-2</v>
      </c>
      <c r="C56" s="32">
        <v>0.08</v>
      </c>
      <c r="D56" s="163">
        <f t="shared" ref="D56:E57" si="23">B56/0.1659</f>
        <v>0.47016274864376134</v>
      </c>
      <c r="E56" s="164">
        <f t="shared" si="23"/>
        <v>0.4822182037371911</v>
      </c>
      <c r="F56" s="12">
        <f t="shared" ref="F56:F57" si="24">E56-D56</f>
        <v>1.2055455093429757E-2</v>
      </c>
      <c r="H56" s="54"/>
      <c r="I56" s="59"/>
      <c r="J56" s="54"/>
    </row>
    <row r="57" spans="1:12" x14ac:dyDescent="0.35">
      <c r="A57" s="16">
        <v>3</v>
      </c>
      <c r="B57" s="17">
        <v>7.3999999999999996E-2</v>
      </c>
      <c r="C57" s="35">
        <v>8.1000000000000003E-2</v>
      </c>
      <c r="D57" s="165">
        <f t="shared" si="23"/>
        <v>0.44605183845690177</v>
      </c>
      <c r="E57" s="166">
        <f t="shared" si="23"/>
        <v>0.48824593128390603</v>
      </c>
      <c r="F57" s="167">
        <f t="shared" si="24"/>
        <v>4.2194092827004259E-2</v>
      </c>
      <c r="G57" s="31"/>
      <c r="H57" s="54"/>
      <c r="I57" s="59"/>
      <c r="J57" s="54"/>
    </row>
    <row r="58" spans="1:12" x14ac:dyDescent="0.35">
      <c r="D58" s="31"/>
      <c r="E58" s="31"/>
      <c r="F58" s="31"/>
      <c r="H58" s="54"/>
      <c r="I58" s="59"/>
      <c r="J58" s="54"/>
    </row>
    <row r="59" spans="1:12" x14ac:dyDescent="0.35">
      <c r="D59" s="31"/>
      <c r="E59" s="31"/>
      <c r="F59" s="31"/>
      <c r="H59" s="54"/>
      <c r="I59" s="59"/>
      <c r="J59" s="54"/>
    </row>
    <row r="60" spans="1:12" x14ac:dyDescent="0.35">
      <c r="D60" s="31"/>
      <c r="E60" s="31"/>
      <c r="F60" s="31"/>
      <c r="H60" s="54"/>
      <c r="I60" s="59"/>
      <c r="J60" s="54"/>
    </row>
    <row r="61" spans="1:12" x14ac:dyDescent="0.35">
      <c r="B61" s="52" t="s">
        <v>160</v>
      </c>
      <c r="D61" s="31"/>
      <c r="E61" s="31"/>
      <c r="F61" s="31"/>
      <c r="H61" s="262" t="s">
        <v>161</v>
      </c>
      <c r="I61" s="59"/>
      <c r="J61" s="54"/>
    </row>
    <row r="62" spans="1:12" ht="15" thickBot="1" x14ac:dyDescent="0.4">
      <c r="D62" s="31"/>
      <c r="E62" s="31"/>
      <c r="F62" s="31"/>
      <c r="H62" s="54"/>
      <c r="I62" s="59"/>
      <c r="J62" s="54"/>
    </row>
    <row r="63" spans="1:12" ht="15.5" x14ac:dyDescent="0.35">
      <c r="B63" s="235"/>
      <c r="C63" s="236"/>
      <c r="D63" s="237" t="s">
        <v>47</v>
      </c>
      <c r="E63" s="237" t="s">
        <v>46</v>
      </c>
      <c r="F63" s="238" t="s">
        <v>143</v>
      </c>
      <c r="G63" s="263"/>
      <c r="H63" s="235"/>
      <c r="I63" s="236"/>
      <c r="J63" s="237" t="s">
        <v>47</v>
      </c>
      <c r="K63" s="237" t="s">
        <v>46</v>
      </c>
      <c r="L63" s="238" t="s">
        <v>143</v>
      </c>
    </row>
    <row r="64" spans="1:12" ht="26" customHeight="1" x14ac:dyDescent="0.35">
      <c r="B64" s="239"/>
      <c r="C64" s="234"/>
      <c r="D64" s="260" t="s">
        <v>144</v>
      </c>
      <c r="E64" s="240" t="s">
        <v>145</v>
      </c>
      <c r="F64" s="241" t="s">
        <v>146</v>
      </c>
      <c r="G64" s="263"/>
      <c r="H64" s="239"/>
      <c r="I64" s="234"/>
      <c r="J64" s="260" t="s">
        <v>144</v>
      </c>
      <c r="K64" s="240" t="s">
        <v>145</v>
      </c>
      <c r="L64" s="241" t="s">
        <v>146</v>
      </c>
    </row>
    <row r="65" spans="2:12" ht="16" thickBot="1" x14ac:dyDescent="0.4">
      <c r="B65" s="242"/>
      <c r="C65" s="243"/>
      <c r="D65" s="261"/>
      <c r="E65" s="242" t="s">
        <v>147</v>
      </c>
      <c r="F65" s="244" t="s">
        <v>148</v>
      </c>
      <c r="G65" s="263"/>
      <c r="H65" s="242"/>
      <c r="I65" s="243"/>
      <c r="J65" s="261"/>
      <c r="K65" s="242" t="s">
        <v>147</v>
      </c>
      <c r="L65" s="244" t="s">
        <v>148</v>
      </c>
    </row>
    <row r="66" spans="2:12" ht="15.5" x14ac:dyDescent="0.35">
      <c r="B66" s="245"/>
      <c r="C66" s="234"/>
      <c r="D66" s="234"/>
      <c r="E66" s="234"/>
      <c r="F66" s="234"/>
      <c r="G66" s="263"/>
      <c r="H66" s="245"/>
      <c r="I66" s="234"/>
      <c r="J66" s="234"/>
      <c r="K66" s="234"/>
      <c r="L66" s="234"/>
    </row>
    <row r="67" spans="2:12" ht="15.5" x14ac:dyDescent="0.35">
      <c r="B67" s="246"/>
      <c r="C67" s="247" t="s">
        <v>149</v>
      </c>
      <c r="D67" s="264"/>
      <c r="E67" s="264"/>
      <c r="F67" s="264"/>
      <c r="G67" s="263"/>
      <c r="H67" s="246"/>
      <c r="I67" s="247" t="s">
        <v>149</v>
      </c>
      <c r="J67" s="264"/>
      <c r="K67" s="264"/>
      <c r="L67" s="264"/>
    </row>
    <row r="68" spans="2:12" ht="15.5" x14ac:dyDescent="0.35">
      <c r="B68" s="248">
        <v>1</v>
      </c>
      <c r="C68" s="249" t="s">
        <v>150</v>
      </c>
      <c r="D68" s="265">
        <f>AM20</f>
        <v>16.606333333333335</v>
      </c>
      <c r="E68" s="264"/>
      <c r="F68" s="265">
        <f>D68*2</f>
        <v>33.212666666666671</v>
      </c>
      <c r="G68" s="263"/>
      <c r="H68" s="248">
        <v>1</v>
      </c>
      <c r="I68" s="249" t="s">
        <v>150</v>
      </c>
      <c r="J68" s="265">
        <f>AM22</f>
        <v>16.606333333333335</v>
      </c>
      <c r="K68" s="264"/>
      <c r="L68" s="265">
        <f>J68*2</f>
        <v>33.212666666666671</v>
      </c>
    </row>
    <row r="69" spans="2:12" x14ac:dyDescent="0.35">
      <c r="B69" s="248">
        <v>2</v>
      </c>
      <c r="C69" s="249" t="s">
        <v>151</v>
      </c>
      <c r="D69" s="265"/>
      <c r="E69" s="266"/>
      <c r="F69" s="266"/>
      <c r="G69" s="263"/>
      <c r="H69" s="248">
        <v>2</v>
      </c>
      <c r="I69" s="249" t="s">
        <v>151</v>
      </c>
      <c r="J69" s="265"/>
      <c r="K69" s="266"/>
      <c r="L69" s="266"/>
    </row>
    <row r="70" spans="2:12" ht="15" thickBot="1" x14ac:dyDescent="0.4">
      <c r="B70" s="250">
        <v>3</v>
      </c>
      <c r="C70" s="251" t="s">
        <v>152</v>
      </c>
      <c r="D70" s="267">
        <f>F68</f>
        <v>33.212666666666671</v>
      </c>
      <c r="E70" s="268">
        <f>D70</f>
        <v>33.212666666666671</v>
      </c>
      <c r="F70" s="269"/>
      <c r="G70" s="263"/>
      <c r="H70" s="250">
        <v>3</v>
      </c>
      <c r="I70" s="251" t="s">
        <v>152</v>
      </c>
      <c r="J70" s="267">
        <f>L68</f>
        <v>33.212666666666671</v>
      </c>
      <c r="K70" s="268">
        <f>J70</f>
        <v>33.212666666666671</v>
      </c>
      <c r="L70" s="269"/>
    </row>
    <row r="71" spans="2:12" x14ac:dyDescent="0.35">
      <c r="B71" s="252"/>
      <c r="C71" s="253"/>
      <c r="D71" s="270"/>
      <c r="E71" s="270"/>
      <c r="F71" s="270"/>
      <c r="G71" s="263"/>
      <c r="H71" s="252"/>
      <c r="I71" s="253"/>
      <c r="J71" s="270"/>
      <c r="K71" s="270"/>
      <c r="L71" s="270"/>
    </row>
    <row r="72" spans="2:12" ht="15.5" x14ac:dyDescent="0.35">
      <c r="B72" s="254"/>
      <c r="C72" s="255" t="s">
        <v>67</v>
      </c>
      <c r="D72" s="264"/>
      <c r="E72" s="264"/>
      <c r="F72" s="264"/>
      <c r="G72" s="263"/>
      <c r="H72" s="254"/>
      <c r="I72" s="255" t="s">
        <v>67</v>
      </c>
      <c r="J72" s="264"/>
      <c r="K72" s="264"/>
      <c r="L72" s="264"/>
    </row>
    <row r="73" spans="2:12" x14ac:dyDescent="0.35">
      <c r="B73" s="248">
        <v>4</v>
      </c>
      <c r="C73" s="249" t="s">
        <v>153</v>
      </c>
      <c r="D73" s="277">
        <f>AA20-AA9</f>
        <v>1.2129999999999999</v>
      </c>
      <c r="E73" s="277">
        <v>0</v>
      </c>
      <c r="F73" s="277">
        <f>D73</f>
        <v>1.2129999999999999</v>
      </c>
      <c r="G73" s="263"/>
      <c r="H73" s="248">
        <v>4</v>
      </c>
      <c r="I73" s="249" t="s">
        <v>153</v>
      </c>
      <c r="J73" s="277">
        <f>AA22</f>
        <v>0</v>
      </c>
      <c r="K73" s="277">
        <v>0</v>
      </c>
      <c r="L73" s="277">
        <f>J73</f>
        <v>0</v>
      </c>
    </row>
    <row r="74" spans="2:12" x14ac:dyDescent="0.35">
      <c r="B74" s="248">
        <v>5</v>
      </c>
      <c r="C74" s="249" t="s">
        <v>72</v>
      </c>
      <c r="D74" s="277">
        <f>AF20-AF9</f>
        <v>1.3469999999999998</v>
      </c>
      <c r="E74" s="277">
        <f>-(2*D74)</f>
        <v>-2.6939999999999995</v>
      </c>
      <c r="F74" s="277">
        <f>D74</f>
        <v>1.3469999999999998</v>
      </c>
      <c r="G74" s="263"/>
      <c r="H74" s="248">
        <v>5</v>
      </c>
      <c r="I74" s="249" t="s">
        <v>72</v>
      </c>
      <c r="J74" s="277">
        <f>AF22-AF9</f>
        <v>2.4</v>
      </c>
      <c r="K74" s="277">
        <f>-(2*J74)</f>
        <v>-4.8</v>
      </c>
      <c r="L74" s="277">
        <f>J74</f>
        <v>2.4</v>
      </c>
    </row>
    <row r="75" spans="2:12" x14ac:dyDescent="0.35">
      <c r="B75" s="248">
        <v>6</v>
      </c>
      <c r="C75" s="249" t="s">
        <v>71</v>
      </c>
      <c r="D75" s="277">
        <f>U20-U9</f>
        <v>13.261999999999999</v>
      </c>
      <c r="E75" s="277">
        <f>-(2*D75)</f>
        <v>-26.523999999999997</v>
      </c>
      <c r="F75" s="277">
        <f>D75</f>
        <v>13.261999999999999</v>
      </c>
      <c r="G75" s="263"/>
      <c r="H75" s="248">
        <v>6</v>
      </c>
      <c r="I75" s="249" t="s">
        <v>71</v>
      </c>
      <c r="J75" s="277">
        <f>U20-U9</f>
        <v>13.261999999999999</v>
      </c>
      <c r="K75" s="277">
        <f>-(2*J75)</f>
        <v>-26.523999999999997</v>
      </c>
      <c r="L75" s="277">
        <f>J75</f>
        <v>13.261999999999999</v>
      </c>
    </row>
    <row r="76" spans="2:12" x14ac:dyDescent="0.35">
      <c r="B76" s="248">
        <v>7</v>
      </c>
      <c r="C76" s="249" t="s">
        <v>70</v>
      </c>
      <c r="D76" s="277">
        <f>F20-F9-K20-K9</f>
        <v>7.9409999999999998</v>
      </c>
      <c r="E76" s="277">
        <f>D76</f>
        <v>7.9409999999999998</v>
      </c>
      <c r="F76" s="277">
        <f>D76</f>
        <v>7.9409999999999998</v>
      </c>
      <c r="G76" s="263"/>
      <c r="H76" s="248">
        <v>7</v>
      </c>
      <c r="I76" s="249" t="s">
        <v>70</v>
      </c>
      <c r="J76" s="277">
        <f>F22-F9-K22-K9</f>
        <v>7.3656666666666677</v>
      </c>
      <c r="K76" s="277">
        <f>J76</f>
        <v>7.3656666666666677</v>
      </c>
      <c r="L76" s="277">
        <f>J76</f>
        <v>7.3656666666666677</v>
      </c>
    </row>
    <row r="77" spans="2:12" x14ac:dyDescent="0.35">
      <c r="B77" s="248">
        <v>8</v>
      </c>
      <c r="C77" s="249" t="s">
        <v>154</v>
      </c>
      <c r="D77" s="277">
        <f>K20-K9</f>
        <v>0.67133333333333334</v>
      </c>
      <c r="E77" s="277">
        <v>0</v>
      </c>
      <c r="F77" s="277">
        <f>D77</f>
        <v>0.67133333333333334</v>
      </c>
      <c r="G77" s="263"/>
      <c r="H77" s="248">
        <v>8</v>
      </c>
      <c r="I77" s="249" t="s">
        <v>154</v>
      </c>
      <c r="J77" s="277">
        <f>K22-K9</f>
        <v>0.87666666666666671</v>
      </c>
      <c r="K77" s="277">
        <v>0</v>
      </c>
      <c r="L77" s="277">
        <f>J77</f>
        <v>0.87666666666666671</v>
      </c>
    </row>
    <row r="78" spans="2:12" ht="15" thickBot="1" x14ac:dyDescent="0.4">
      <c r="B78" s="256">
        <v>9</v>
      </c>
      <c r="C78" s="257" t="s">
        <v>110</v>
      </c>
      <c r="D78" s="278">
        <f>P20</f>
        <v>0</v>
      </c>
      <c r="E78" s="278">
        <f>D78</f>
        <v>0</v>
      </c>
      <c r="F78" s="278">
        <f>D78</f>
        <v>0</v>
      </c>
      <c r="G78" s="263"/>
      <c r="H78" s="256">
        <v>9</v>
      </c>
      <c r="I78" s="257" t="s">
        <v>110</v>
      </c>
      <c r="J78" s="278">
        <f>V20</f>
        <v>1.327487183449318E-2</v>
      </c>
      <c r="K78" s="278">
        <f>J78</f>
        <v>1.327487183449318E-2</v>
      </c>
      <c r="L78" s="278">
        <f>J78</f>
        <v>1.327487183449318E-2</v>
      </c>
    </row>
    <row r="79" spans="2:12" ht="16.5" thickTop="1" thickBot="1" x14ac:dyDescent="0.4">
      <c r="B79" s="258"/>
      <c r="C79" s="259"/>
      <c r="D79" s="271"/>
      <c r="E79" s="271"/>
      <c r="F79" s="264"/>
      <c r="G79" s="263"/>
      <c r="H79" s="258"/>
      <c r="I79" s="259"/>
      <c r="J79" s="271"/>
      <c r="K79" s="271"/>
      <c r="L79" s="264"/>
    </row>
    <row r="80" spans="2:12" ht="17.5" thickTop="1" x14ac:dyDescent="0.35">
      <c r="B80" s="248"/>
      <c r="C80" s="273" t="s">
        <v>155</v>
      </c>
      <c r="D80" s="275"/>
      <c r="E80" s="279"/>
      <c r="F80" s="280">
        <f>SUM(F73:F78)</f>
        <v>24.434333333333331</v>
      </c>
      <c r="G80" s="263"/>
      <c r="H80" s="248"/>
      <c r="I80" s="273" t="s">
        <v>155</v>
      </c>
      <c r="J80" s="275"/>
      <c r="K80" s="279"/>
      <c r="L80" s="280">
        <f>SUM(L73:L78)</f>
        <v>23.917608205167827</v>
      </c>
    </row>
    <row r="81" spans="2:12" x14ac:dyDescent="0.35">
      <c r="B81" s="248"/>
      <c r="C81" s="274" t="s">
        <v>156</v>
      </c>
      <c r="D81" s="276"/>
      <c r="E81" s="277"/>
      <c r="F81" s="277">
        <f>F80*100/F68</f>
        <v>73.569320941809323</v>
      </c>
      <c r="G81" s="263"/>
      <c r="H81" s="248"/>
      <c r="I81" s="274" t="s">
        <v>156</v>
      </c>
      <c r="J81" s="276"/>
      <c r="K81" s="277"/>
      <c r="L81" s="277">
        <f>L80*100/L68</f>
        <v>72.013513534498358</v>
      </c>
    </row>
    <row r="82" spans="2:12" ht="17" x14ac:dyDescent="0.35">
      <c r="B82" s="248"/>
      <c r="C82" s="274" t="s">
        <v>157</v>
      </c>
      <c r="D82" s="276"/>
      <c r="E82" s="277">
        <f>F80</f>
        <v>24.434333333333331</v>
      </c>
      <c r="F82" s="277"/>
      <c r="G82" s="263"/>
      <c r="H82" s="248"/>
      <c r="I82" s="274" t="s">
        <v>157</v>
      </c>
      <c r="J82" s="276"/>
      <c r="K82" s="277">
        <f>L80</f>
        <v>23.917608205167827</v>
      </c>
      <c r="L82" s="277"/>
    </row>
    <row r="83" spans="2:12" ht="17" x14ac:dyDescent="0.35">
      <c r="B83" s="248"/>
      <c r="C83" s="274" t="s">
        <v>158</v>
      </c>
      <c r="D83" s="276"/>
      <c r="E83" s="277">
        <f>SUM(E73:E78)</f>
        <v>-21.276999999999997</v>
      </c>
      <c r="F83" s="279"/>
      <c r="G83" s="263"/>
      <c r="H83" s="248"/>
      <c r="I83" s="274" t="s">
        <v>158</v>
      </c>
      <c r="J83" s="276"/>
      <c r="K83" s="277">
        <f>SUM(K73:K78)</f>
        <v>-23.945058461498835</v>
      </c>
      <c r="L83" s="279"/>
    </row>
    <row r="84" spans="2:12" ht="16" thickBot="1" x14ac:dyDescent="0.4">
      <c r="B84" s="250"/>
      <c r="C84" s="251" t="s">
        <v>159</v>
      </c>
      <c r="D84" s="272"/>
      <c r="E84" s="281">
        <f>E83*100/E82</f>
        <v>-87.078291475110163</v>
      </c>
      <c r="F84" s="282"/>
      <c r="G84" s="263"/>
      <c r="H84" s="250"/>
      <c r="I84" s="251" t="s">
        <v>159</v>
      </c>
      <c r="J84" s="272"/>
      <c r="K84" s="281">
        <f>K83*100/K82</f>
        <v>-100.1147700727244</v>
      </c>
      <c r="L84" s="282"/>
    </row>
  </sheetData>
  <mergeCells count="6">
    <mergeCell ref="J64:J65"/>
    <mergeCell ref="B35:D35"/>
    <mergeCell ref="B52:C52"/>
    <mergeCell ref="D52:E52"/>
    <mergeCell ref="E35:I35"/>
    <mergeCell ref="D64:D6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8724-1BD8-41C8-9CC7-4BB8716A38C1}">
  <dimension ref="A1:AN68"/>
  <sheetViews>
    <sheetView tabSelected="1" topLeftCell="A22" zoomScale="80" zoomScaleNormal="80" workbookViewId="0">
      <selection activeCell="F66" sqref="F66"/>
    </sheetView>
  </sheetViews>
  <sheetFormatPr baseColWidth="10" defaultRowHeight="14.5" x14ac:dyDescent="0.35"/>
  <sheetData>
    <row r="1" spans="1:40" x14ac:dyDescent="0.35">
      <c r="A1" s="52" t="s">
        <v>139</v>
      </c>
    </row>
    <row r="2" spans="1:40" x14ac:dyDescent="0.35">
      <c r="B2" t="s">
        <v>132</v>
      </c>
      <c r="C2" t="s">
        <v>46</v>
      </c>
      <c r="H2" t="s">
        <v>47</v>
      </c>
      <c r="M2" t="s">
        <v>46</v>
      </c>
      <c r="R2" t="s">
        <v>46</v>
      </c>
      <c r="X2" t="s">
        <v>46</v>
      </c>
      <c r="AC2" t="s">
        <v>46</v>
      </c>
      <c r="AH2" t="s">
        <v>46</v>
      </c>
    </row>
    <row r="3" spans="1:40" ht="15.5" x14ac:dyDescent="0.35">
      <c r="C3" s="197" t="s">
        <v>25</v>
      </c>
      <c r="D3" s="197"/>
      <c r="E3" s="197"/>
      <c r="F3" s="197"/>
      <c r="G3" s="197"/>
      <c r="H3" s="197" t="s">
        <v>26</v>
      </c>
      <c r="I3" s="197"/>
      <c r="J3" s="197"/>
      <c r="K3" s="197"/>
      <c r="L3" s="197"/>
      <c r="M3" s="197" t="s">
        <v>48</v>
      </c>
      <c r="N3" s="197"/>
      <c r="O3" s="197"/>
      <c r="P3" s="197"/>
      <c r="Q3" s="197"/>
      <c r="R3" s="197" t="s">
        <v>28</v>
      </c>
      <c r="S3" s="197"/>
      <c r="T3" s="197"/>
      <c r="U3" s="197"/>
      <c r="V3" s="197"/>
      <c r="W3" s="197"/>
      <c r="X3" s="197" t="s">
        <v>49</v>
      </c>
      <c r="Y3" s="197"/>
      <c r="Z3" s="197"/>
      <c r="AA3" s="197"/>
      <c r="AB3" s="197"/>
      <c r="AC3" s="197" t="s">
        <v>29</v>
      </c>
      <c r="AD3" s="197"/>
      <c r="AE3" s="197"/>
      <c r="AF3" s="197"/>
      <c r="AG3" s="197"/>
      <c r="AH3" s="197" t="s">
        <v>30</v>
      </c>
      <c r="AI3" s="197"/>
      <c r="AJ3" s="197"/>
      <c r="AK3" s="197"/>
      <c r="AL3" s="197"/>
      <c r="AM3" s="197" t="s">
        <v>32</v>
      </c>
      <c r="AN3" s="197"/>
    </row>
    <row r="4" spans="1:40" x14ac:dyDescent="0.35">
      <c r="C4">
        <v>1</v>
      </c>
      <c r="D4">
        <v>2</v>
      </c>
      <c r="E4">
        <v>3</v>
      </c>
      <c r="F4" s="52" t="s">
        <v>9</v>
      </c>
      <c r="G4" s="52" t="s">
        <v>10</v>
      </c>
      <c r="H4">
        <v>1</v>
      </c>
      <c r="I4">
        <v>2</v>
      </c>
      <c r="J4">
        <v>3</v>
      </c>
      <c r="K4" s="52" t="s">
        <v>9</v>
      </c>
      <c r="L4" s="52" t="s">
        <v>10</v>
      </c>
      <c r="M4">
        <v>1</v>
      </c>
      <c r="N4">
        <v>2</v>
      </c>
      <c r="O4">
        <v>3</v>
      </c>
      <c r="P4" s="52" t="s">
        <v>9</v>
      </c>
      <c r="Q4" s="52" t="s">
        <v>10</v>
      </c>
      <c r="R4">
        <v>1</v>
      </c>
      <c r="S4">
        <v>2</v>
      </c>
      <c r="T4">
        <v>3</v>
      </c>
      <c r="U4" s="52" t="s">
        <v>9</v>
      </c>
      <c r="V4" s="52" t="s">
        <v>10</v>
      </c>
      <c r="X4">
        <v>1</v>
      </c>
      <c r="Y4">
        <v>2</v>
      </c>
      <c r="Z4">
        <v>3</v>
      </c>
      <c r="AA4" s="52" t="s">
        <v>9</v>
      </c>
      <c r="AB4" s="52" t="s">
        <v>10</v>
      </c>
      <c r="AC4">
        <v>1</v>
      </c>
      <c r="AD4">
        <v>2</v>
      </c>
      <c r="AE4">
        <v>3</v>
      </c>
      <c r="AF4" s="52" t="s">
        <v>9</v>
      </c>
      <c r="AG4" s="52" t="s">
        <v>10</v>
      </c>
      <c r="AH4">
        <v>1</v>
      </c>
      <c r="AI4">
        <v>2</v>
      </c>
      <c r="AJ4">
        <v>3</v>
      </c>
      <c r="AK4" s="52" t="s">
        <v>9</v>
      </c>
      <c r="AL4" s="52" t="s">
        <v>10</v>
      </c>
      <c r="AM4" s="52"/>
    </row>
    <row r="5" spans="1:40" x14ac:dyDescent="0.35">
      <c r="F5" s="52"/>
      <c r="G5" s="52"/>
      <c r="K5" s="52"/>
      <c r="L5" s="52"/>
      <c r="P5" s="52"/>
      <c r="Q5" s="52"/>
      <c r="U5" s="52"/>
      <c r="V5" s="52"/>
      <c r="AA5" s="52"/>
      <c r="AB5" s="52"/>
      <c r="AF5" s="52"/>
      <c r="AG5" s="52"/>
      <c r="AM5" s="52"/>
    </row>
    <row r="6" spans="1:40" x14ac:dyDescent="0.35">
      <c r="A6" s="52" t="s">
        <v>63</v>
      </c>
      <c r="C6" s="179">
        <v>1.482</v>
      </c>
      <c r="D6" s="179">
        <v>1.534</v>
      </c>
      <c r="E6" s="179">
        <v>1.472</v>
      </c>
      <c r="F6" s="51">
        <f>AVERAGE(C6:E6)</f>
        <v>1.4959999999999998</v>
      </c>
      <c r="G6" s="51"/>
      <c r="H6" s="195">
        <v>1.8080000000000001</v>
      </c>
      <c r="I6" s="195">
        <v>1.87</v>
      </c>
      <c r="J6" s="195">
        <v>1.8320000000000001</v>
      </c>
      <c r="K6" s="51">
        <f>AVERAGE(H6:J6)</f>
        <v>1.8366666666666667</v>
      </c>
      <c r="L6" s="51"/>
      <c r="M6" s="198">
        <v>0</v>
      </c>
      <c r="N6" s="198">
        <v>0</v>
      </c>
      <c r="O6" s="198">
        <v>0</v>
      </c>
      <c r="P6" s="51">
        <f>AVERAGE(M6:O6)</f>
        <v>0</v>
      </c>
      <c r="Q6" s="51"/>
      <c r="R6" s="184">
        <v>2.4380000000000002</v>
      </c>
      <c r="S6" s="184">
        <v>2.4609999999999999</v>
      </c>
      <c r="T6" s="184">
        <v>2.399</v>
      </c>
      <c r="U6" s="51">
        <f>AVERAGE(R6:T6)</f>
        <v>2.4326666666666665</v>
      </c>
      <c r="V6" s="51"/>
      <c r="X6" s="182">
        <v>0.152</v>
      </c>
      <c r="Y6" s="182">
        <v>0.155</v>
      </c>
      <c r="Z6" s="182">
        <v>0.15</v>
      </c>
      <c r="AA6" s="51">
        <f>AVERAGE(X6:Z6)</f>
        <v>0.15233333333333332</v>
      </c>
      <c r="AB6" s="51"/>
      <c r="AC6" s="187">
        <v>2.3439999999999999</v>
      </c>
      <c r="AD6" s="187">
        <v>2.4020000000000001</v>
      </c>
      <c r="AE6" s="187">
        <v>2.323</v>
      </c>
      <c r="AF6" s="51">
        <f>AVERAGE(AC6:AE6)</f>
        <v>2.3563333333333336</v>
      </c>
      <c r="AG6" s="51"/>
      <c r="AH6" s="190">
        <v>11.661</v>
      </c>
      <c r="AI6" s="190">
        <v>11.961</v>
      </c>
      <c r="AJ6" s="190">
        <v>11.538</v>
      </c>
      <c r="AK6" s="51">
        <f>AVERAGE(AH6:AJ6)</f>
        <v>11.719999999999999</v>
      </c>
      <c r="AM6" s="52"/>
    </row>
    <row r="7" spans="1:40" x14ac:dyDescent="0.35">
      <c r="A7" s="52" t="s">
        <v>64</v>
      </c>
      <c r="C7" s="179">
        <v>0</v>
      </c>
      <c r="D7" s="179">
        <v>0</v>
      </c>
      <c r="E7" s="179">
        <v>0</v>
      </c>
      <c r="F7" s="51">
        <f>AVERAGE(C7:E7)</f>
        <v>0</v>
      </c>
      <c r="G7" s="51"/>
      <c r="H7" s="195">
        <v>0.188</v>
      </c>
      <c r="I7" s="195">
        <v>0.17599999999999999</v>
      </c>
      <c r="J7" s="195">
        <v>0.17699999999999999</v>
      </c>
      <c r="K7" s="51">
        <f>AVERAGE(H7:J7)</f>
        <v>0.18033333333333332</v>
      </c>
      <c r="L7" s="51"/>
      <c r="M7" s="198">
        <v>0</v>
      </c>
      <c r="N7" s="198">
        <v>0</v>
      </c>
      <c r="O7" s="198">
        <v>0</v>
      </c>
      <c r="P7" s="51">
        <f>AVERAGE(M7:O7)</f>
        <v>0</v>
      </c>
      <c r="Q7" s="51"/>
      <c r="R7" s="185">
        <v>0.55500000000000005</v>
      </c>
      <c r="S7" s="185">
        <v>0.56999999999999995</v>
      </c>
      <c r="T7" s="185">
        <v>0.55100000000000005</v>
      </c>
      <c r="U7" s="51">
        <f>AVERAGE(R7:T7)</f>
        <v>0.55866666666666676</v>
      </c>
      <c r="V7" s="51"/>
      <c r="X7" s="182">
        <v>6.7000000000000004E-2</v>
      </c>
      <c r="Y7" s="182">
        <v>6.8000000000000005E-2</v>
      </c>
      <c r="Z7" s="182">
        <v>6.6000000000000003E-2</v>
      </c>
      <c r="AA7" s="51">
        <f>AVERAGE(X7:Z7)</f>
        <v>6.7000000000000004E-2</v>
      </c>
      <c r="AB7" s="51"/>
      <c r="AC7" s="188">
        <v>0</v>
      </c>
      <c r="AD7" s="188">
        <v>0</v>
      </c>
      <c r="AE7" s="188">
        <v>0</v>
      </c>
      <c r="AF7" s="51">
        <f>AVERAGE(AC7:AE7)</f>
        <v>0</v>
      </c>
      <c r="AG7" s="51"/>
      <c r="AH7" s="190">
        <v>0</v>
      </c>
      <c r="AI7" s="190">
        <v>0</v>
      </c>
      <c r="AJ7" s="190">
        <v>0</v>
      </c>
      <c r="AK7" s="51">
        <f>AVERAGE(AH7:AJ7)</f>
        <v>0</v>
      </c>
      <c r="AM7" s="52"/>
    </row>
    <row r="8" spans="1:40" x14ac:dyDescent="0.35">
      <c r="C8" s="179"/>
      <c r="D8" s="179"/>
      <c r="E8" s="179"/>
      <c r="F8" s="51"/>
      <c r="G8" s="51"/>
      <c r="H8" s="195"/>
      <c r="I8" s="195"/>
      <c r="J8" s="195"/>
      <c r="K8" s="51"/>
      <c r="L8" s="51"/>
      <c r="M8" s="198"/>
      <c r="N8" s="198"/>
      <c r="O8" s="198"/>
      <c r="P8" s="51"/>
      <c r="Q8" s="51"/>
      <c r="R8" s="185"/>
      <c r="S8" s="185"/>
      <c r="T8" s="185"/>
      <c r="U8" s="51"/>
      <c r="V8" s="51"/>
      <c r="X8" s="182"/>
      <c r="Y8" s="182"/>
      <c r="Z8" s="182"/>
      <c r="AA8" s="51"/>
      <c r="AB8" s="51"/>
      <c r="AC8" s="188"/>
      <c r="AD8" s="188"/>
      <c r="AE8" s="188"/>
      <c r="AF8" s="51"/>
      <c r="AG8" s="51"/>
      <c r="AH8" s="190"/>
      <c r="AI8" s="190"/>
      <c r="AJ8" s="190"/>
      <c r="AK8" s="51"/>
      <c r="AM8" s="52"/>
    </row>
    <row r="9" spans="1:40" ht="15.5" x14ac:dyDescent="0.35">
      <c r="A9" s="197" t="s">
        <v>51</v>
      </c>
      <c r="B9" s="197">
        <v>0</v>
      </c>
      <c r="C9" s="179"/>
      <c r="D9" s="178">
        <v>0</v>
      </c>
      <c r="E9" s="178">
        <v>0</v>
      </c>
      <c r="F9" s="51">
        <f>AVERAGE(C9:E9)</f>
        <v>0</v>
      </c>
      <c r="G9" s="51">
        <f>_xlfn.STDEV.P(C9:E9)</f>
        <v>0</v>
      </c>
      <c r="H9" s="194"/>
      <c r="I9" s="194">
        <v>0.17699999999999999</v>
      </c>
      <c r="J9" s="194">
        <v>0</v>
      </c>
      <c r="K9" s="51">
        <f>AVERAGE(H9:J9)</f>
        <v>8.8499999999999995E-2</v>
      </c>
      <c r="L9" s="51">
        <f>_xlfn.STDEV.P(H9:J9)</f>
        <v>8.8499999999999995E-2</v>
      </c>
      <c r="M9" s="198"/>
      <c r="N9" s="199">
        <v>0</v>
      </c>
      <c r="O9" s="199">
        <v>0</v>
      </c>
      <c r="P9" s="51">
        <f>AVERAGE(M9:O9)</f>
        <v>0</v>
      </c>
      <c r="Q9" s="51">
        <f>_xlfn.STDEV.P(M9:O9)</f>
        <v>0</v>
      </c>
      <c r="R9" s="185"/>
      <c r="S9" s="184">
        <v>1.1180000000000001</v>
      </c>
      <c r="T9" s="184">
        <v>1.022</v>
      </c>
      <c r="U9" s="51">
        <f>AVERAGE(R9:T9)</f>
        <v>1.07</v>
      </c>
      <c r="V9" s="51">
        <f>_xlfn.STDEV.P(R9:T9)</f>
        <v>4.8000000000000043E-2</v>
      </c>
      <c r="W9">
        <v>0</v>
      </c>
      <c r="X9" s="182"/>
      <c r="Y9" s="181">
        <v>0</v>
      </c>
      <c r="Z9" s="181">
        <v>0</v>
      </c>
      <c r="AA9" s="51">
        <f>AVERAGE(X9:Z9)</f>
        <v>0</v>
      </c>
      <c r="AB9" s="51">
        <f>_xlfn.STDEV.P(X9:Z9)</f>
        <v>0</v>
      </c>
      <c r="AC9" s="187"/>
      <c r="AD9" s="187">
        <v>0</v>
      </c>
      <c r="AE9" s="187">
        <v>0</v>
      </c>
      <c r="AF9" s="51">
        <f>AVERAGE(AC9:AE9)</f>
        <v>0</v>
      </c>
      <c r="AG9" s="51">
        <f>_xlfn.STDEV.P(AC9:AE9)</f>
        <v>0</v>
      </c>
      <c r="AH9" s="190"/>
      <c r="AI9" s="158">
        <v>18.872</v>
      </c>
      <c r="AJ9" s="158">
        <v>15.621</v>
      </c>
      <c r="AK9" s="51">
        <f>AVERAGE(AH9:AJ9)</f>
        <v>17.246500000000001</v>
      </c>
      <c r="AL9" s="51">
        <f>_xlfn.STDEV.P(AH9:AJ9)</f>
        <v>1.6254999999999997</v>
      </c>
      <c r="AM9" s="61">
        <f>$AK$9-AK9</f>
        <v>0</v>
      </c>
    </row>
    <row r="10" spans="1:40" ht="15.5" x14ac:dyDescent="0.35">
      <c r="A10" s="200"/>
      <c r="B10" s="197">
        <v>0.25</v>
      </c>
      <c r="C10" s="178"/>
      <c r="D10" s="178">
        <v>0</v>
      </c>
      <c r="E10" s="178">
        <v>0</v>
      </c>
      <c r="F10" s="51">
        <f t="shared" ref="F10:F20" si="0">AVERAGE(C10:E10)</f>
        <v>0</v>
      </c>
      <c r="G10" s="51">
        <f t="shared" ref="G10:G20" si="1">_xlfn.STDEV.P(C10:E10)</f>
        <v>0</v>
      </c>
      <c r="H10" s="194"/>
      <c r="I10" s="194">
        <v>0.35899999999999999</v>
      </c>
      <c r="J10" s="194">
        <v>0.35</v>
      </c>
      <c r="K10" s="51">
        <f t="shared" ref="K10:K18" si="2">AVERAGE(H10:J10)</f>
        <v>0.35449999999999998</v>
      </c>
      <c r="L10" s="51">
        <f t="shared" ref="L10:L20" si="3">_xlfn.STDEV.P(H10:J10)</f>
        <v>4.500000000000004E-3</v>
      </c>
      <c r="M10" s="198"/>
      <c r="N10" s="199">
        <v>0</v>
      </c>
      <c r="O10" s="199">
        <v>0</v>
      </c>
      <c r="P10" s="51">
        <f t="shared" ref="P10:P20" si="4">AVERAGE(M10:O10)</f>
        <v>0</v>
      </c>
      <c r="Q10" s="51">
        <f t="shared" ref="Q10:Q20" si="5">_xlfn.STDEV.P(M10:O10)</f>
        <v>0</v>
      </c>
      <c r="R10" s="185"/>
      <c r="S10" s="184">
        <v>1.726</v>
      </c>
      <c r="T10" s="184">
        <v>1.7150000000000001</v>
      </c>
      <c r="U10" s="51">
        <f t="shared" ref="U10:U20" si="6">AVERAGE(R10:T10)</f>
        <v>1.7204999999999999</v>
      </c>
      <c r="V10" s="51">
        <f t="shared" ref="V10:V20" si="7">_xlfn.STDEV.P(R10:T10)</f>
        <v>5.4999999999999494E-3</v>
      </c>
      <c r="W10">
        <v>0.25</v>
      </c>
      <c r="X10" s="182"/>
      <c r="Y10" s="181">
        <v>0.13100000000000001</v>
      </c>
      <c r="Z10" s="181">
        <v>0.126</v>
      </c>
      <c r="AA10" s="51">
        <f>AVERAGE(X10:Z10)</f>
        <v>0.1285</v>
      </c>
      <c r="AB10" s="51">
        <f t="shared" ref="AB10:AB20" si="8">_xlfn.STDEV.P(X10:Z10)</f>
        <v>2.5000000000000022E-3</v>
      </c>
      <c r="AC10" s="187"/>
      <c r="AD10" s="187">
        <v>0.71399999999999997</v>
      </c>
      <c r="AE10" s="187">
        <v>0.65200000000000002</v>
      </c>
      <c r="AF10" s="51">
        <f>AVERAGE(AC10:AE10)</f>
        <v>0.68300000000000005</v>
      </c>
      <c r="AG10" s="51">
        <f t="shared" ref="AG10:AG20" si="9">_xlfn.STDEV.P(AC10:AE10)</f>
        <v>3.0999999999999972E-2</v>
      </c>
      <c r="AH10" s="190"/>
      <c r="AI10" s="158">
        <v>15.622</v>
      </c>
      <c r="AJ10" s="158">
        <v>13.714</v>
      </c>
      <c r="AK10" s="51">
        <f t="shared" ref="AK10:AK20" si="10">AVERAGE(AH10:AJ10)</f>
        <v>14.667999999999999</v>
      </c>
      <c r="AL10" s="51">
        <f t="shared" ref="AL10:AL20" si="11">_xlfn.STDEV.P(AH10:AJ10)</f>
        <v>0.95399999999999974</v>
      </c>
      <c r="AM10" s="61">
        <f t="shared" ref="AM10:AM20" si="12">$AK$9-AK10</f>
        <v>2.5785000000000018</v>
      </c>
    </row>
    <row r="11" spans="1:40" ht="15.5" x14ac:dyDescent="0.35">
      <c r="A11" s="200"/>
      <c r="B11" s="197">
        <v>0.5</v>
      </c>
      <c r="C11" s="178">
        <v>1.659</v>
      </c>
      <c r="D11" s="178">
        <v>1.46</v>
      </c>
      <c r="E11" s="178">
        <v>1.4870000000000001</v>
      </c>
      <c r="F11" s="51">
        <f t="shared" si="0"/>
        <v>1.5353333333333332</v>
      </c>
      <c r="G11" s="51">
        <f t="shared" si="1"/>
        <v>8.8137518811356522E-2</v>
      </c>
      <c r="H11" s="194">
        <v>1.022</v>
      </c>
      <c r="I11" s="194">
        <v>0.86599999999999999</v>
      </c>
      <c r="J11" s="194">
        <v>0.78300000000000003</v>
      </c>
      <c r="K11" s="51">
        <f t="shared" si="2"/>
        <v>0.89033333333333331</v>
      </c>
      <c r="L11" s="51">
        <f t="shared" si="3"/>
        <v>9.907685008225775E-2</v>
      </c>
      <c r="M11" s="199">
        <v>0</v>
      </c>
      <c r="N11" s="199">
        <v>0</v>
      </c>
      <c r="O11" s="199">
        <v>0</v>
      </c>
      <c r="P11" s="51">
        <f t="shared" si="4"/>
        <v>0</v>
      </c>
      <c r="Q11" s="51">
        <f t="shared" si="5"/>
        <v>0</v>
      </c>
      <c r="R11" s="184">
        <v>2.8879999999999999</v>
      </c>
      <c r="S11" s="184">
        <v>2.5449999999999999</v>
      </c>
      <c r="T11" s="184">
        <v>2.895</v>
      </c>
      <c r="U11" s="51">
        <f t="shared" si="6"/>
        <v>2.7759999999999998</v>
      </c>
      <c r="V11" s="51">
        <f t="shared" si="7"/>
        <v>0.16336666326600011</v>
      </c>
      <c r="W11">
        <v>0.5</v>
      </c>
      <c r="X11" s="181">
        <v>0.622</v>
      </c>
      <c r="Y11" s="181">
        <v>0.47</v>
      </c>
      <c r="Z11" s="181">
        <v>0.43</v>
      </c>
      <c r="AA11" s="51">
        <f>AVERAGE(X11:Z11)</f>
        <v>0.5073333333333333</v>
      </c>
      <c r="AB11" s="51">
        <f t="shared" si="8"/>
        <v>8.2709666236110951E-2</v>
      </c>
      <c r="AC11" s="187">
        <v>1.452</v>
      </c>
      <c r="AD11" s="187">
        <v>1.2230000000000001</v>
      </c>
      <c r="AE11" s="187">
        <v>1.2310000000000001</v>
      </c>
      <c r="AF11" s="51">
        <f>AVERAGE(AC11:AE11)</f>
        <v>1.3019999999999998</v>
      </c>
      <c r="AG11" s="51">
        <f t="shared" si="9"/>
        <v>0.10611628841354495</v>
      </c>
      <c r="AH11" s="158">
        <v>15.092000000000001</v>
      </c>
      <c r="AI11" s="158">
        <v>12.023</v>
      </c>
      <c r="AJ11" s="158">
        <v>11.458</v>
      </c>
      <c r="AK11" s="51">
        <f t="shared" si="10"/>
        <v>12.857666666666667</v>
      </c>
      <c r="AL11" s="51">
        <f t="shared" si="11"/>
        <v>1.5966611690928356</v>
      </c>
      <c r="AM11" s="61">
        <f t="shared" si="12"/>
        <v>4.3888333333333343</v>
      </c>
    </row>
    <row r="12" spans="1:40" ht="15.5" x14ac:dyDescent="0.35">
      <c r="A12" s="200"/>
      <c r="B12" s="197">
        <v>0.75</v>
      </c>
      <c r="C12" s="178">
        <v>1.7170000000000001</v>
      </c>
      <c r="D12" s="178">
        <v>1.597</v>
      </c>
      <c r="E12" s="178">
        <v>1.64</v>
      </c>
      <c r="F12" s="51">
        <f t="shared" si="0"/>
        <v>1.6513333333333333</v>
      </c>
      <c r="G12" s="51">
        <f t="shared" si="1"/>
        <v>4.9640932930619136E-2</v>
      </c>
      <c r="H12" s="194">
        <v>1.4410000000000001</v>
      </c>
      <c r="I12" s="194">
        <v>1.097</v>
      </c>
      <c r="J12" s="194">
        <v>1.06</v>
      </c>
      <c r="K12" s="51">
        <f t="shared" si="2"/>
        <v>1.1993333333333334</v>
      </c>
      <c r="L12" s="51">
        <f t="shared" si="3"/>
        <v>0.17155044609547104</v>
      </c>
      <c r="M12" s="199">
        <v>1.179</v>
      </c>
      <c r="N12" s="199">
        <v>1.014</v>
      </c>
      <c r="O12" s="199">
        <v>1.042</v>
      </c>
      <c r="P12" s="51">
        <f t="shared" si="4"/>
        <v>1.0783333333333334</v>
      </c>
      <c r="Q12" s="51">
        <f t="shared" si="5"/>
        <v>7.2094074344259101E-2</v>
      </c>
      <c r="R12" s="184">
        <v>4.0179999999999998</v>
      </c>
      <c r="S12" s="184">
        <v>3.3079999999999998</v>
      </c>
      <c r="T12" s="184">
        <v>3.5880000000000001</v>
      </c>
      <c r="U12" s="51">
        <f t="shared" si="6"/>
        <v>3.6379999999999999</v>
      </c>
      <c r="V12" s="51">
        <f t="shared" si="7"/>
        <v>0.29200456617434367</v>
      </c>
      <c r="W12">
        <v>0.75</v>
      </c>
      <c r="X12" s="181">
        <v>0.86799999999999999</v>
      </c>
      <c r="Y12" s="181">
        <v>0.69299999999999995</v>
      </c>
      <c r="Z12" s="181">
        <v>1.7130000000000001</v>
      </c>
      <c r="AA12" s="51">
        <f>AVERAGE(X12:Z12)</f>
        <v>1.0913333333333333</v>
      </c>
      <c r="AB12" s="51">
        <f t="shared" si="8"/>
        <v>0.44535254449580602</v>
      </c>
      <c r="AC12" s="187">
        <v>1.744</v>
      </c>
      <c r="AD12" s="187">
        <v>1.5129999999999999</v>
      </c>
      <c r="AE12" s="187">
        <v>1.478</v>
      </c>
      <c r="AF12" s="51">
        <f>AVERAGE(AC12:AE12)</f>
        <v>1.5783333333333331</v>
      </c>
      <c r="AG12" s="51">
        <f t="shared" si="9"/>
        <v>0.11801224041975007</v>
      </c>
      <c r="AH12" s="158">
        <v>12.076000000000001</v>
      </c>
      <c r="AI12" s="158">
        <v>9.9909999999999997</v>
      </c>
      <c r="AJ12" s="158">
        <v>9.2739999999999991</v>
      </c>
      <c r="AK12" s="51">
        <f t="shared" si="10"/>
        <v>10.447000000000001</v>
      </c>
      <c r="AL12" s="51">
        <f t="shared" si="11"/>
        <v>1.1884872738064887</v>
      </c>
      <c r="AM12" s="61">
        <f t="shared" si="12"/>
        <v>6.7995000000000001</v>
      </c>
    </row>
    <row r="13" spans="1:40" ht="15.5" x14ac:dyDescent="0.35">
      <c r="A13" s="200"/>
      <c r="B13" s="197">
        <v>1</v>
      </c>
      <c r="C13" s="178">
        <v>1.6240000000000001</v>
      </c>
      <c r="D13" s="178">
        <v>1.6930000000000001</v>
      </c>
      <c r="E13" s="178">
        <v>1.6240000000000001</v>
      </c>
      <c r="F13" s="51">
        <f t="shared" si="0"/>
        <v>1.6470000000000002</v>
      </c>
      <c r="G13" s="51">
        <f t="shared" si="1"/>
        <v>3.2526911934581161E-2</v>
      </c>
      <c r="H13" s="194">
        <v>1.661</v>
      </c>
      <c r="I13" s="194">
        <v>1.202</v>
      </c>
      <c r="J13" s="194">
        <v>1.228</v>
      </c>
      <c r="K13" s="51">
        <f t="shared" si="2"/>
        <v>1.3636666666666668</v>
      </c>
      <c r="L13" s="51">
        <f t="shared" si="3"/>
        <v>0.21051418532303826</v>
      </c>
      <c r="M13" s="199">
        <v>2.0720000000000001</v>
      </c>
      <c r="N13" s="199">
        <v>1.9379999999999999</v>
      </c>
      <c r="O13" s="199">
        <v>1.865</v>
      </c>
      <c r="P13" s="51">
        <f t="shared" si="4"/>
        <v>1.9583333333333333</v>
      </c>
      <c r="Q13" s="51">
        <f t="shared" si="5"/>
        <v>8.5721772159832468E-2</v>
      </c>
      <c r="R13" s="184">
        <v>4.5789999999999997</v>
      </c>
      <c r="S13" s="184">
        <v>4.1740000000000004</v>
      </c>
      <c r="T13" s="184">
        <v>4.274</v>
      </c>
      <c r="U13" s="51">
        <f t="shared" si="6"/>
        <v>4.3423333333333334</v>
      </c>
      <c r="V13" s="51">
        <f t="shared" si="7"/>
        <v>0.17225626903605609</v>
      </c>
      <c r="W13">
        <v>1</v>
      </c>
      <c r="X13" s="181">
        <v>1.07</v>
      </c>
      <c r="Y13" s="181">
        <v>2.484</v>
      </c>
      <c r="Z13" s="181">
        <v>2.2679999999999998</v>
      </c>
      <c r="AA13" s="51">
        <f>AVERAGE(X13:Z13)</f>
        <v>1.9406666666666668</v>
      </c>
      <c r="AB13" s="51">
        <f t="shared" si="8"/>
        <v>0.62193747452796444</v>
      </c>
      <c r="AC13" s="187">
        <v>1.915</v>
      </c>
      <c r="AD13" s="187">
        <v>1.819</v>
      </c>
      <c r="AE13" s="187">
        <v>1.681</v>
      </c>
      <c r="AF13" s="51">
        <f>AVERAGE(AC13:AE13)</f>
        <v>1.8049999999999999</v>
      </c>
      <c r="AG13" s="51">
        <f t="shared" si="9"/>
        <v>9.6041657628343741E-2</v>
      </c>
      <c r="AH13" s="158">
        <v>9.8019999999999996</v>
      </c>
      <c r="AI13" s="158">
        <v>9.2089999999999996</v>
      </c>
      <c r="AJ13" s="158">
        <v>8.0169999999999995</v>
      </c>
      <c r="AK13" s="51">
        <f t="shared" si="10"/>
        <v>9.0093333333333323</v>
      </c>
      <c r="AL13" s="51">
        <f t="shared" si="11"/>
        <v>0.74227413324787828</v>
      </c>
      <c r="AM13" s="61">
        <f t="shared" si="12"/>
        <v>8.2371666666666687</v>
      </c>
    </row>
    <row r="14" spans="1:40" ht="15.5" x14ac:dyDescent="0.35">
      <c r="A14" s="200"/>
      <c r="B14" s="197">
        <v>1.25</v>
      </c>
      <c r="C14" s="178">
        <v>1.548</v>
      </c>
      <c r="D14" s="178">
        <v>1.4119999999999999</v>
      </c>
      <c r="E14" s="178">
        <v>1.4810000000000001</v>
      </c>
      <c r="F14" s="51">
        <f t="shared" si="0"/>
        <v>1.4803333333333333</v>
      </c>
      <c r="G14" s="51">
        <f t="shared" si="1"/>
        <v>5.5523768684131072E-2</v>
      </c>
      <c r="H14" s="194">
        <v>1.48</v>
      </c>
      <c r="I14" s="194">
        <v>1.26</v>
      </c>
      <c r="J14" s="194">
        <v>1.4239999999999999</v>
      </c>
      <c r="K14" s="51">
        <f t="shared" si="2"/>
        <v>1.3879999999999999</v>
      </c>
      <c r="L14" s="51">
        <f t="shared" si="3"/>
        <v>9.3352379009142894E-2</v>
      </c>
      <c r="M14" s="199">
        <v>2.8079999999999998</v>
      </c>
      <c r="N14" s="199">
        <v>2.5259999999999998</v>
      </c>
      <c r="O14" s="199">
        <v>2.4830000000000001</v>
      </c>
      <c r="P14" s="51">
        <f t="shared" si="4"/>
        <v>2.6056666666666666</v>
      </c>
      <c r="Q14" s="51">
        <f t="shared" si="5"/>
        <v>0.14414421790538645</v>
      </c>
      <c r="R14" s="184">
        <v>4.8970000000000002</v>
      </c>
      <c r="S14" s="184">
        <v>4.7770000000000001</v>
      </c>
      <c r="T14" s="184">
        <v>4.7300000000000004</v>
      </c>
      <c r="U14" s="51">
        <f t="shared" si="6"/>
        <v>4.801333333333333</v>
      </c>
      <c r="V14" s="51">
        <f t="shared" si="7"/>
        <v>7.0315163529797858E-2</v>
      </c>
      <c r="W14">
        <v>1.25</v>
      </c>
      <c r="X14" s="181">
        <v>3.09</v>
      </c>
      <c r="Y14" s="181">
        <v>2.7730000000000001</v>
      </c>
      <c r="Z14" s="181">
        <v>2.6179999999999999</v>
      </c>
      <c r="AA14" s="51">
        <f t="shared" ref="AA14:AA20" si="13">AVERAGE(X14:Z14)</f>
        <v>2.827</v>
      </c>
      <c r="AB14" s="51">
        <f t="shared" si="8"/>
        <v>0.19643998235254109</v>
      </c>
      <c r="AC14" s="187">
        <v>1.956</v>
      </c>
      <c r="AD14" s="187">
        <v>1.758</v>
      </c>
      <c r="AE14" s="187">
        <v>1.704</v>
      </c>
      <c r="AF14" s="51">
        <f t="shared" ref="AF14:AF18" si="14">AVERAGE(AC14:AE14)</f>
        <v>1.806</v>
      </c>
      <c r="AG14" s="51">
        <f t="shared" si="9"/>
        <v>0.10833282051160673</v>
      </c>
      <c r="AH14" s="158">
        <v>7.7220000000000004</v>
      </c>
      <c r="AI14" s="158">
        <v>6.6859999999999999</v>
      </c>
      <c r="AJ14" s="158">
        <v>6.3289999999999997</v>
      </c>
      <c r="AK14" s="51">
        <f t="shared" si="10"/>
        <v>6.9123333333333337</v>
      </c>
      <c r="AL14" s="51">
        <f t="shared" si="11"/>
        <v>0.59078046307876153</v>
      </c>
      <c r="AM14" s="61">
        <f t="shared" si="12"/>
        <v>10.334166666666668</v>
      </c>
    </row>
    <row r="15" spans="1:40" ht="15.5" x14ac:dyDescent="0.35">
      <c r="A15" s="200"/>
      <c r="B15" s="197">
        <v>1.5</v>
      </c>
      <c r="C15" s="178">
        <v>1.5629999999999999</v>
      </c>
      <c r="D15" s="178">
        <v>1.421</v>
      </c>
      <c r="E15" s="178">
        <v>1.3979999999999999</v>
      </c>
      <c r="F15" s="51">
        <f t="shared" si="0"/>
        <v>1.4606666666666666</v>
      </c>
      <c r="G15" s="51">
        <f t="shared" si="1"/>
        <v>7.2967268156497539E-2</v>
      </c>
      <c r="H15" s="194">
        <v>1.486</v>
      </c>
      <c r="I15" s="194">
        <v>1.7969999999999999</v>
      </c>
      <c r="J15" s="194">
        <v>1.7430000000000001</v>
      </c>
      <c r="K15" s="51">
        <f t="shared" si="2"/>
        <v>1.6753333333333333</v>
      </c>
      <c r="L15" s="51">
        <f t="shared" si="3"/>
        <v>0.13568181733583745</v>
      </c>
      <c r="M15" s="199">
        <v>3.71</v>
      </c>
      <c r="N15" s="199">
        <v>3.1709999999999998</v>
      </c>
      <c r="O15" s="199">
        <v>3.06</v>
      </c>
      <c r="P15" s="51">
        <f t="shared" si="4"/>
        <v>3.3136666666666668</v>
      </c>
      <c r="Q15" s="51">
        <f t="shared" si="5"/>
        <v>0.28389004131098988</v>
      </c>
      <c r="R15" s="184">
        <v>5.7990000000000004</v>
      </c>
      <c r="S15" s="184">
        <v>5.2610000000000001</v>
      </c>
      <c r="T15" s="184">
        <v>5.1879999999999997</v>
      </c>
      <c r="U15" s="51">
        <f t="shared" si="6"/>
        <v>5.4160000000000004</v>
      </c>
      <c r="V15" s="51">
        <f t="shared" si="7"/>
        <v>0.27245672439245611</v>
      </c>
      <c r="W15">
        <v>1.5</v>
      </c>
      <c r="X15" s="181">
        <v>3.6909999999999998</v>
      </c>
      <c r="Y15" s="181">
        <v>3.1339999999999999</v>
      </c>
      <c r="Z15" s="181">
        <v>3.0129999999999999</v>
      </c>
      <c r="AA15" s="51">
        <f t="shared" si="13"/>
        <v>3.2793333333333332</v>
      </c>
      <c r="AB15" s="51">
        <f t="shared" si="8"/>
        <v>0.29525393966700747</v>
      </c>
      <c r="AC15" s="187">
        <v>2.145</v>
      </c>
      <c r="AD15" s="187">
        <v>1.8169999999999999</v>
      </c>
      <c r="AE15" s="187">
        <v>1.736</v>
      </c>
      <c r="AF15" s="51">
        <f t="shared" si="14"/>
        <v>1.8993333333333331</v>
      </c>
      <c r="AG15" s="51">
        <f t="shared" si="9"/>
        <v>0.17683199810994493</v>
      </c>
      <c r="AH15" s="158">
        <v>6.66</v>
      </c>
      <c r="AI15" s="158">
        <v>5.5839999999999996</v>
      </c>
      <c r="AJ15" s="158">
        <v>5.13</v>
      </c>
      <c r="AK15" s="51">
        <f t="shared" si="10"/>
        <v>5.7913333333333332</v>
      </c>
      <c r="AL15" s="51">
        <f t="shared" si="11"/>
        <v>0.6415945414009967</v>
      </c>
      <c r="AM15" s="61">
        <f t="shared" si="12"/>
        <v>11.455166666666667</v>
      </c>
    </row>
    <row r="16" spans="1:40" ht="15.5" x14ac:dyDescent="0.35">
      <c r="A16" s="200"/>
      <c r="B16" s="197">
        <v>2</v>
      </c>
      <c r="C16" s="178">
        <v>1.514</v>
      </c>
      <c r="D16" s="178">
        <v>1.395</v>
      </c>
      <c r="E16" s="178">
        <v>1.38</v>
      </c>
      <c r="F16" s="51">
        <f t="shared" si="0"/>
        <v>1.4296666666666666</v>
      </c>
      <c r="G16" s="51">
        <f t="shared" si="1"/>
        <v>5.9946272240695327E-2</v>
      </c>
      <c r="H16" s="194">
        <v>1.784</v>
      </c>
      <c r="I16" s="194">
        <v>2.1219999999999999</v>
      </c>
      <c r="J16" s="194">
        <v>1.587</v>
      </c>
      <c r="K16" s="51">
        <f t="shared" si="2"/>
        <v>1.8309999999999997</v>
      </c>
      <c r="L16" s="51">
        <f t="shared" si="3"/>
        <v>0.22092683555119971</v>
      </c>
      <c r="M16" s="199">
        <v>4.79</v>
      </c>
      <c r="N16" s="199">
        <v>4.3869999999999996</v>
      </c>
      <c r="O16" s="199">
        <v>4.0839999999999996</v>
      </c>
      <c r="P16" s="51">
        <f t="shared" si="4"/>
        <v>4.4203333333333328</v>
      </c>
      <c r="Q16" s="51">
        <f t="shared" si="5"/>
        <v>0.28918544607608165</v>
      </c>
      <c r="R16" s="184">
        <v>6.6210000000000004</v>
      </c>
      <c r="S16" s="184">
        <v>6.274</v>
      </c>
      <c r="T16" s="184">
        <v>6.0369999999999999</v>
      </c>
      <c r="U16" s="51">
        <f t="shared" si="6"/>
        <v>6.3106666666666662</v>
      </c>
      <c r="V16" s="51">
        <f t="shared" si="7"/>
        <v>0.23982261963561527</v>
      </c>
      <c r="W16">
        <v>2</v>
      </c>
      <c r="X16" s="181">
        <v>4.2249999999999996</v>
      </c>
      <c r="Y16" s="181">
        <v>3.85</v>
      </c>
      <c r="Z16" s="181">
        <v>3.5030000000000001</v>
      </c>
      <c r="AA16" s="51">
        <f t="shared" si="13"/>
        <v>3.8593333333333333</v>
      </c>
      <c r="AB16" s="51">
        <f t="shared" si="8"/>
        <v>0.29482914072767996</v>
      </c>
      <c r="AC16" s="187">
        <v>2.145</v>
      </c>
      <c r="AD16" s="187">
        <v>1.964</v>
      </c>
      <c r="AE16" s="187">
        <v>1.8320000000000001</v>
      </c>
      <c r="AF16" s="51">
        <f t="shared" si="14"/>
        <v>1.9803333333333333</v>
      </c>
      <c r="AG16" s="51">
        <f t="shared" si="9"/>
        <v>0.12830259372107622</v>
      </c>
      <c r="AH16" s="158">
        <v>4.4960000000000004</v>
      </c>
      <c r="AI16" s="158">
        <v>3.996</v>
      </c>
      <c r="AJ16" s="158">
        <v>3.609</v>
      </c>
      <c r="AK16" s="51">
        <f t="shared" si="10"/>
        <v>4.033666666666667</v>
      </c>
      <c r="AL16" s="51">
        <f t="shared" si="11"/>
        <v>0.36309441686089816</v>
      </c>
      <c r="AM16" s="61">
        <f t="shared" si="12"/>
        <v>13.212833333333334</v>
      </c>
    </row>
    <row r="17" spans="1:39" ht="15.5" x14ac:dyDescent="0.35">
      <c r="A17" s="200"/>
      <c r="B17" s="197">
        <v>2.5</v>
      </c>
      <c r="C17" s="178">
        <v>1.4139999999999999</v>
      </c>
      <c r="D17" s="178">
        <v>1.4610000000000001</v>
      </c>
      <c r="E17" s="178">
        <v>1.37</v>
      </c>
      <c r="F17" s="51">
        <f t="shared" si="0"/>
        <v>1.415</v>
      </c>
      <c r="G17" s="51">
        <f t="shared" si="1"/>
        <v>3.7157323190276585E-2</v>
      </c>
      <c r="H17" s="194">
        <v>1.8140000000000001</v>
      </c>
      <c r="I17" s="194">
        <v>2.2480000000000002</v>
      </c>
      <c r="J17" s="194">
        <v>1.714</v>
      </c>
      <c r="K17" s="51">
        <f t="shared" si="2"/>
        <v>1.9253333333333333</v>
      </c>
      <c r="L17" s="51">
        <f t="shared" si="3"/>
        <v>0.23178342381532824</v>
      </c>
      <c r="M17" s="199">
        <v>5.1040000000000001</v>
      </c>
      <c r="N17" s="199">
        <v>5.1840000000000002</v>
      </c>
      <c r="O17" s="199">
        <v>5.0030000000000001</v>
      </c>
      <c r="P17" s="51">
        <f t="shared" si="4"/>
        <v>5.0970000000000004</v>
      </c>
      <c r="Q17" s="51">
        <f t="shared" si="5"/>
        <v>7.4058535407248424E-2</v>
      </c>
      <c r="R17" s="184">
        <v>6.9779999999999998</v>
      </c>
      <c r="S17" s="184">
        <v>7.1619999999999999</v>
      </c>
      <c r="T17" s="184">
        <v>6.6909999999999998</v>
      </c>
      <c r="U17" s="51">
        <f t="shared" si="6"/>
        <v>6.9436666666666662</v>
      </c>
      <c r="V17" s="51">
        <f t="shared" si="7"/>
        <v>0.19381147770162865</v>
      </c>
      <c r="W17">
        <v>2.5</v>
      </c>
      <c r="X17" s="181">
        <v>4.1239999999999997</v>
      </c>
      <c r="Y17" s="181">
        <v>4.194</v>
      </c>
      <c r="Z17" s="181">
        <v>3.9220000000000002</v>
      </c>
      <c r="AA17" s="51">
        <f t="shared" si="13"/>
        <v>4.08</v>
      </c>
      <c r="AB17" s="51">
        <f t="shared" si="8"/>
        <v>0.11531984506868988</v>
      </c>
      <c r="AC17" s="187">
        <v>1.98</v>
      </c>
      <c r="AD17" s="187">
        <v>2.0569999999999999</v>
      </c>
      <c r="AE17" s="187">
        <v>1.9670000000000001</v>
      </c>
      <c r="AF17" s="51">
        <f t="shared" si="14"/>
        <v>2.0013333333333332</v>
      </c>
      <c r="AG17" s="51">
        <f t="shared" si="9"/>
        <v>3.9718453589679847E-2</v>
      </c>
      <c r="AH17" s="158">
        <v>2.8090000000000002</v>
      </c>
      <c r="AI17" s="158">
        <v>2.8860000000000001</v>
      </c>
      <c r="AJ17" s="158">
        <v>2.7469999999999999</v>
      </c>
      <c r="AK17" s="51">
        <f t="shared" si="10"/>
        <v>2.8140000000000001</v>
      </c>
      <c r="AL17" s="51">
        <f t="shared" si="11"/>
        <v>5.6856544624754299E-2</v>
      </c>
      <c r="AM17" s="61">
        <f t="shared" si="12"/>
        <v>14.432500000000001</v>
      </c>
    </row>
    <row r="18" spans="1:39" ht="15.5" x14ac:dyDescent="0.35">
      <c r="A18" s="200" t="s">
        <v>57</v>
      </c>
      <c r="B18" s="201">
        <v>3</v>
      </c>
      <c r="C18" s="178">
        <v>1.446</v>
      </c>
      <c r="D18" s="178">
        <v>1.4350000000000001</v>
      </c>
      <c r="E18" s="178">
        <v>1.4630000000000001</v>
      </c>
      <c r="F18" s="60">
        <f t="shared" si="0"/>
        <v>1.4480000000000002</v>
      </c>
      <c r="G18" s="51">
        <f t="shared" si="1"/>
        <v>1.1518101695447347E-2</v>
      </c>
      <c r="H18" s="194">
        <v>2.379</v>
      </c>
      <c r="I18" s="194">
        <v>2.5329999999999999</v>
      </c>
      <c r="J18" s="194">
        <v>2.2930000000000001</v>
      </c>
      <c r="K18" s="60">
        <f t="shared" si="2"/>
        <v>2.4016666666666668</v>
      </c>
      <c r="L18" s="51">
        <f t="shared" si="3"/>
        <v>9.9281865861238078E-2</v>
      </c>
      <c r="M18" s="199">
        <v>5.585</v>
      </c>
      <c r="N18" s="199">
        <v>5.52</v>
      </c>
      <c r="O18" s="199">
        <v>5.2309999999999999</v>
      </c>
      <c r="P18" s="60">
        <f t="shared" si="4"/>
        <v>5.4453333333333331</v>
      </c>
      <c r="Q18" s="51">
        <f t="shared" si="5"/>
        <v>0.15386213164893936</v>
      </c>
      <c r="R18" s="184">
        <v>7.7270000000000003</v>
      </c>
      <c r="S18" s="184">
        <v>7.6310000000000002</v>
      </c>
      <c r="T18" s="184">
        <v>7.5279999999999996</v>
      </c>
      <c r="U18" s="60">
        <f t="shared" si="6"/>
        <v>7.6286666666666667</v>
      </c>
      <c r="V18" s="51">
        <f t="shared" si="7"/>
        <v>8.1258161983205957E-2</v>
      </c>
      <c r="W18" s="55">
        <v>3</v>
      </c>
      <c r="X18" s="181">
        <v>4.4000000000000004</v>
      </c>
      <c r="Y18" s="181">
        <v>4.3239999999999998</v>
      </c>
      <c r="Z18" s="181">
        <v>3.98</v>
      </c>
      <c r="AA18" s="60">
        <f t="shared" si="13"/>
        <v>4.2346666666666666</v>
      </c>
      <c r="AB18" s="51">
        <f t="shared" si="8"/>
        <v>0.18272991605706565</v>
      </c>
      <c r="AC18" s="187">
        <v>2.0430000000000001</v>
      </c>
      <c r="AD18" s="187">
        <v>2.0939999999999999</v>
      </c>
      <c r="AE18" s="187">
        <v>1.956</v>
      </c>
      <c r="AF18" s="60">
        <f t="shared" si="14"/>
        <v>2.0310000000000001</v>
      </c>
      <c r="AG18" s="51">
        <f t="shared" si="9"/>
        <v>5.6973678132976435E-2</v>
      </c>
      <c r="AH18" s="158">
        <v>1.9450000000000001</v>
      </c>
      <c r="AI18" s="158">
        <v>1.9730000000000001</v>
      </c>
      <c r="AJ18" s="158">
        <v>1.821</v>
      </c>
      <c r="AK18" s="60">
        <f t="shared" si="10"/>
        <v>1.913</v>
      </c>
      <c r="AL18" s="51">
        <f t="shared" si="11"/>
        <v>6.6050485741337844E-2</v>
      </c>
      <c r="AM18" s="61">
        <f t="shared" si="12"/>
        <v>15.333500000000001</v>
      </c>
    </row>
    <row r="19" spans="1:39" ht="15.5" x14ac:dyDescent="0.35">
      <c r="A19" s="200"/>
      <c r="B19" s="197">
        <v>4</v>
      </c>
      <c r="C19" s="178">
        <v>1.514</v>
      </c>
      <c r="D19" s="178">
        <v>1.526</v>
      </c>
      <c r="E19" s="178">
        <v>1.353</v>
      </c>
      <c r="F19" s="51">
        <f t="shared" si="0"/>
        <v>1.4643333333333333</v>
      </c>
      <c r="G19" s="51">
        <f t="shared" si="1"/>
        <v>7.8876837890191565E-2</v>
      </c>
      <c r="H19" s="194">
        <v>2.6659999999999999</v>
      </c>
      <c r="I19" s="194">
        <v>2.1190000000000002</v>
      </c>
      <c r="J19" s="194">
        <v>2.665</v>
      </c>
      <c r="K19" s="51">
        <f>AVERAGE(H19:J19)</f>
        <v>2.4833333333333334</v>
      </c>
      <c r="L19" s="51">
        <f t="shared" si="3"/>
        <v>0.25762289408271744</v>
      </c>
      <c r="M19" s="199">
        <v>6.0380000000000003</v>
      </c>
      <c r="N19" s="199">
        <v>5.5709999999999997</v>
      </c>
      <c r="O19" s="199">
        <v>5.3120000000000003</v>
      </c>
      <c r="P19" s="51">
        <f t="shared" si="4"/>
        <v>5.6403333333333334</v>
      </c>
      <c r="Q19" s="51">
        <f t="shared" si="5"/>
        <v>0.30041563800101279</v>
      </c>
      <c r="R19" s="184">
        <v>9.1449999999999996</v>
      </c>
      <c r="S19" s="184">
        <v>8.6419999999999995</v>
      </c>
      <c r="T19" s="184">
        <v>8.4190000000000005</v>
      </c>
      <c r="U19" s="51">
        <f t="shared" si="6"/>
        <v>8.7353333333333332</v>
      </c>
      <c r="V19" s="51">
        <f t="shared" si="7"/>
        <v>0.30364709047767174</v>
      </c>
      <c r="W19">
        <v>4</v>
      </c>
      <c r="X19" s="181">
        <v>4.806</v>
      </c>
      <c r="Y19" s="181">
        <v>4.3929999999999998</v>
      </c>
      <c r="Z19" s="181">
        <v>4.0529999999999999</v>
      </c>
      <c r="AA19" s="51">
        <f t="shared" si="13"/>
        <v>4.4173333333333327</v>
      </c>
      <c r="AB19" s="51">
        <f t="shared" si="8"/>
        <v>0.30789211674798622</v>
      </c>
      <c r="AC19" s="187">
        <v>2.2170000000000001</v>
      </c>
      <c r="AD19" s="187">
        <v>2.0739999999999998</v>
      </c>
      <c r="AE19" s="187">
        <v>1.9830000000000001</v>
      </c>
      <c r="AF19" s="51">
        <f>AVERAGE(AC19:AE19)</f>
        <v>2.0913333333333335</v>
      </c>
      <c r="AG19" s="51">
        <f t="shared" si="9"/>
        <v>9.6313146673869102E-2</v>
      </c>
      <c r="AH19" s="158">
        <v>1.1319999999999999</v>
      </c>
      <c r="AI19" s="158">
        <v>1.093</v>
      </c>
      <c r="AJ19" s="158">
        <v>0.96499999999999997</v>
      </c>
      <c r="AK19" s="51">
        <f t="shared" si="10"/>
        <v>1.0633333333333332</v>
      </c>
      <c r="AL19" s="51">
        <f t="shared" si="11"/>
        <v>7.1331775683927984E-2</v>
      </c>
      <c r="AM19" s="61">
        <f t="shared" si="12"/>
        <v>16.183166666666668</v>
      </c>
    </row>
    <row r="20" spans="1:39" ht="15.5" x14ac:dyDescent="0.35">
      <c r="A20" s="200"/>
      <c r="B20" s="197">
        <v>24</v>
      </c>
      <c r="C20" s="178">
        <v>1.9059999999999999</v>
      </c>
      <c r="D20" s="178">
        <v>1.7889999999999999</v>
      </c>
      <c r="E20" s="178">
        <v>1.71</v>
      </c>
      <c r="F20" s="51">
        <f t="shared" si="0"/>
        <v>1.8016666666666665</v>
      </c>
      <c r="G20" s="51">
        <f t="shared" si="1"/>
        <v>8.0516388945908929E-2</v>
      </c>
      <c r="H20" s="194">
        <v>2.4049999999999998</v>
      </c>
      <c r="I20" s="194">
        <v>2.4129999999999998</v>
      </c>
      <c r="J20" s="194">
        <v>2.206</v>
      </c>
      <c r="K20" s="51">
        <f>AVERAGE(H20:J20)</f>
        <v>2.341333333333333</v>
      </c>
      <c r="L20" s="51">
        <f t="shared" si="3"/>
        <v>9.5750834054968981E-2</v>
      </c>
      <c r="M20" s="199">
        <v>3.1880000000000002</v>
      </c>
      <c r="N20" s="199">
        <v>2.92</v>
      </c>
      <c r="O20" s="199">
        <v>2.7589999999999999</v>
      </c>
      <c r="P20" s="51">
        <f t="shared" si="4"/>
        <v>2.9556666666666671</v>
      </c>
      <c r="Q20" s="51">
        <f t="shared" si="5"/>
        <v>0.17694506366540888</v>
      </c>
      <c r="R20" s="184">
        <v>15.523999999999999</v>
      </c>
      <c r="S20" s="184">
        <v>14.903</v>
      </c>
      <c r="T20" s="184">
        <v>14.609</v>
      </c>
      <c r="U20" s="51">
        <f t="shared" si="6"/>
        <v>15.012</v>
      </c>
      <c r="V20" s="51">
        <f t="shared" si="7"/>
        <v>0.38141578362726375</v>
      </c>
      <c r="W20">
        <v>24</v>
      </c>
      <c r="X20" s="181">
        <v>1.0349999999999999</v>
      </c>
      <c r="Y20" s="181">
        <v>0.98299999999999998</v>
      </c>
      <c r="Z20" s="181">
        <v>1.085</v>
      </c>
      <c r="AA20" s="51">
        <f t="shared" si="13"/>
        <v>1.0343333333333333</v>
      </c>
      <c r="AB20" s="51">
        <f t="shared" si="8"/>
        <v>4.1643993831310434E-2</v>
      </c>
      <c r="AC20" s="187">
        <v>2.5339999999999998</v>
      </c>
      <c r="AD20" s="187">
        <v>2.3919999999999999</v>
      </c>
      <c r="AE20" s="187">
        <v>2.331</v>
      </c>
      <c r="AF20" s="51">
        <f>AVERAGE(AC20:AE20)</f>
        <v>2.419</v>
      </c>
      <c r="AG20" s="51">
        <f t="shared" si="9"/>
        <v>8.5045086081834587E-2</v>
      </c>
      <c r="AH20" s="158">
        <v>0</v>
      </c>
      <c r="AI20" s="158">
        <v>0</v>
      </c>
      <c r="AJ20" s="158">
        <v>0</v>
      </c>
      <c r="AK20" s="51">
        <f t="shared" si="10"/>
        <v>0</v>
      </c>
      <c r="AL20" s="51">
        <f t="shared" si="11"/>
        <v>0</v>
      </c>
      <c r="AM20" s="61">
        <f t="shared" si="12"/>
        <v>17.246500000000001</v>
      </c>
    </row>
    <row r="21" spans="1:39" x14ac:dyDescent="0.35">
      <c r="AK21" s="52"/>
    </row>
    <row r="22" spans="1:39" x14ac:dyDescent="0.35">
      <c r="B22" t="s">
        <v>65</v>
      </c>
      <c r="C22" s="31">
        <f>C18/3</f>
        <v>0.48199999999999998</v>
      </c>
      <c r="D22" s="31">
        <f t="shared" ref="D22:AK22" si="15">D18/3</f>
        <v>0.47833333333333333</v>
      </c>
      <c r="E22" s="31">
        <f t="shared" si="15"/>
        <v>0.48766666666666669</v>
      </c>
      <c r="F22" s="31">
        <f t="shared" si="15"/>
        <v>0.48266666666666674</v>
      </c>
      <c r="G22" s="31"/>
      <c r="H22" s="31">
        <f t="shared" si="15"/>
        <v>0.79300000000000004</v>
      </c>
      <c r="I22" s="31">
        <f t="shared" si="15"/>
        <v>0.84433333333333327</v>
      </c>
      <c r="J22" s="31">
        <f t="shared" si="15"/>
        <v>0.76433333333333342</v>
      </c>
      <c r="K22" s="31">
        <f>K18/3</f>
        <v>0.80055555555555558</v>
      </c>
      <c r="L22" s="31"/>
      <c r="M22" s="31">
        <f t="shared" si="15"/>
        <v>1.8616666666666666</v>
      </c>
      <c r="N22" s="31">
        <f t="shared" si="15"/>
        <v>1.8399999999999999</v>
      </c>
      <c r="O22" s="31">
        <f t="shared" si="15"/>
        <v>1.7436666666666667</v>
      </c>
      <c r="P22" s="31">
        <f t="shared" si="15"/>
        <v>1.8151111111111111</v>
      </c>
      <c r="Q22" s="31"/>
      <c r="R22" s="31">
        <f t="shared" si="15"/>
        <v>2.5756666666666668</v>
      </c>
      <c r="S22" s="31">
        <f t="shared" si="15"/>
        <v>2.5436666666666667</v>
      </c>
      <c r="T22" s="31">
        <f t="shared" si="15"/>
        <v>2.5093333333333332</v>
      </c>
      <c r="U22" s="31">
        <f>(U18-U9)/3</f>
        <v>2.1862222222222223</v>
      </c>
      <c r="V22" s="31"/>
      <c r="W22" s="31">
        <f t="shared" si="15"/>
        <v>1</v>
      </c>
      <c r="X22" s="31">
        <f t="shared" si="15"/>
        <v>1.4666666666666668</v>
      </c>
      <c r="Y22" s="31">
        <f t="shared" si="15"/>
        <v>1.4413333333333334</v>
      </c>
      <c r="Z22" s="31">
        <f t="shared" si="15"/>
        <v>1.3266666666666667</v>
      </c>
      <c r="AA22" s="31">
        <f t="shared" si="15"/>
        <v>1.4115555555555555</v>
      </c>
      <c r="AB22" s="31"/>
      <c r="AC22" s="31">
        <f>AC20/3</f>
        <v>0.84466666666666657</v>
      </c>
      <c r="AD22" s="31">
        <f t="shared" si="15"/>
        <v>0.69799999999999995</v>
      </c>
      <c r="AE22" s="31">
        <f t="shared" si="15"/>
        <v>0.65200000000000002</v>
      </c>
      <c r="AF22" s="31">
        <f>AF18/3</f>
        <v>0.67700000000000005</v>
      </c>
      <c r="AG22" s="31"/>
      <c r="AH22" s="31">
        <f t="shared" si="15"/>
        <v>0.64833333333333332</v>
      </c>
      <c r="AI22" s="31">
        <f t="shared" si="15"/>
        <v>0.65766666666666673</v>
      </c>
      <c r="AJ22" s="31">
        <f t="shared" si="15"/>
        <v>0.60699999999999998</v>
      </c>
      <c r="AK22" s="51">
        <f t="shared" si="15"/>
        <v>0.63766666666666671</v>
      </c>
      <c r="AM22" s="31">
        <f>AM18/3</f>
        <v>5.1111666666666666</v>
      </c>
    </row>
    <row r="26" spans="1:39" x14ac:dyDescent="0.35">
      <c r="A26" s="52" t="s">
        <v>57</v>
      </c>
    </row>
    <row r="28" spans="1:39" x14ac:dyDescent="0.35">
      <c r="B28" s="221" t="s">
        <v>134</v>
      </c>
      <c r="C28" s="221"/>
      <c r="D28" s="221" t="s">
        <v>58</v>
      </c>
      <c r="E28" s="221"/>
    </row>
    <row r="29" spans="1:39" x14ac:dyDescent="0.35">
      <c r="A29" t="s">
        <v>61</v>
      </c>
      <c r="B29" t="s">
        <v>24</v>
      </c>
      <c r="C29" t="s">
        <v>66</v>
      </c>
      <c r="D29" t="s">
        <v>24</v>
      </c>
      <c r="E29" t="s">
        <v>66</v>
      </c>
      <c r="F29" t="s">
        <v>60</v>
      </c>
    </row>
    <row r="31" spans="1:39" x14ac:dyDescent="0.35">
      <c r="A31">
        <v>1</v>
      </c>
      <c r="B31">
        <v>9.5000000000000001E-2</v>
      </c>
      <c r="C31">
        <v>0.10299999999999999</v>
      </c>
      <c r="D31" s="31">
        <f>B31/0.1659</f>
        <v>0.57263411693791444</v>
      </c>
      <c r="E31" s="31">
        <f>C31/0.1659</f>
        <v>0.62085593731163347</v>
      </c>
      <c r="F31" s="50">
        <f>E31-D31</f>
        <v>4.8221820373719027E-2</v>
      </c>
    </row>
    <row r="32" spans="1:39" x14ac:dyDescent="0.35">
      <c r="A32">
        <v>2</v>
      </c>
      <c r="B32">
        <v>8.7999999999999995E-2</v>
      </c>
      <c r="C32">
        <v>9.9000000000000005E-2</v>
      </c>
      <c r="D32" s="31">
        <f t="shared" ref="D32:E33" si="16">B32/0.1659</f>
        <v>0.53044002411091018</v>
      </c>
      <c r="E32" s="31">
        <f t="shared" si="16"/>
        <v>0.59674502712477406</v>
      </c>
      <c r="F32" s="50">
        <f t="shared" ref="F32:F33" si="17">E32-D32</f>
        <v>6.6305003013863884E-2</v>
      </c>
    </row>
    <row r="33" spans="1:18" x14ac:dyDescent="0.35">
      <c r="A33">
        <v>3</v>
      </c>
      <c r="B33">
        <v>8.5000000000000006E-2</v>
      </c>
      <c r="C33">
        <v>9.9000000000000005E-2</v>
      </c>
      <c r="D33" s="31">
        <f t="shared" si="16"/>
        <v>0.51235684147076554</v>
      </c>
      <c r="E33" s="31">
        <f t="shared" si="16"/>
        <v>0.59674502712477406</v>
      </c>
      <c r="F33" s="50">
        <f t="shared" si="17"/>
        <v>8.4388185654008518E-2</v>
      </c>
    </row>
    <row r="39" spans="1:18" x14ac:dyDescent="0.35">
      <c r="L39" s="283"/>
      <c r="M39" s="283"/>
      <c r="N39" s="283"/>
      <c r="O39" s="283"/>
      <c r="P39" s="283"/>
      <c r="Q39" s="283"/>
      <c r="R39" s="283"/>
    </row>
    <row r="40" spans="1:18" x14ac:dyDescent="0.35">
      <c r="A40" s="52" t="s">
        <v>162</v>
      </c>
      <c r="C40" s="31"/>
      <c r="D40" s="31"/>
      <c r="E40" s="31"/>
      <c r="G40" s="262" t="s">
        <v>163</v>
      </c>
      <c r="H40" s="59"/>
      <c r="I40" s="54" t="s">
        <v>164</v>
      </c>
      <c r="J40">
        <v>0.63</v>
      </c>
      <c r="L40" s="283"/>
      <c r="M40" s="284"/>
      <c r="N40" s="283"/>
      <c r="O40" s="285"/>
      <c r="P40" s="285"/>
      <c r="Q40" s="285"/>
      <c r="R40" s="283"/>
    </row>
    <row r="41" spans="1:18" ht="15" thickBot="1" x14ac:dyDescent="0.4">
      <c r="C41" s="31"/>
      <c r="D41" s="31"/>
      <c r="E41" s="31"/>
      <c r="G41" s="54"/>
      <c r="H41" s="59"/>
      <c r="I41" s="54"/>
      <c r="L41" s="283"/>
      <c r="M41" s="283"/>
      <c r="N41" s="283"/>
      <c r="O41" s="285"/>
      <c r="P41" s="285"/>
      <c r="Q41" s="285"/>
      <c r="R41" s="283"/>
    </row>
    <row r="42" spans="1:18" ht="15.5" x14ac:dyDescent="0.35">
      <c r="A42" s="235"/>
      <c r="B42" s="236"/>
      <c r="C42" s="237" t="s">
        <v>47</v>
      </c>
      <c r="D42" s="237" t="s">
        <v>46</v>
      </c>
      <c r="E42" s="238" t="s">
        <v>143</v>
      </c>
      <c r="F42" s="263"/>
      <c r="G42" s="235"/>
      <c r="H42" s="236"/>
      <c r="I42" s="237" t="s">
        <v>47</v>
      </c>
      <c r="J42" s="237" t="s">
        <v>46</v>
      </c>
      <c r="K42" s="238" t="s">
        <v>143</v>
      </c>
      <c r="L42" s="283"/>
      <c r="M42" s="286"/>
      <c r="N42" s="287"/>
      <c r="O42" s="288"/>
      <c r="P42" s="288"/>
      <c r="Q42" s="289"/>
      <c r="R42" s="283"/>
    </row>
    <row r="43" spans="1:18" ht="15.5" x14ac:dyDescent="0.35">
      <c r="A43" s="239"/>
      <c r="B43" s="234"/>
      <c r="C43" s="260" t="s">
        <v>144</v>
      </c>
      <c r="D43" s="240" t="s">
        <v>145</v>
      </c>
      <c r="E43" s="241" t="s">
        <v>146</v>
      </c>
      <c r="F43" s="263"/>
      <c r="G43" s="239"/>
      <c r="H43" s="234"/>
      <c r="I43" s="260" t="s">
        <v>144</v>
      </c>
      <c r="J43" s="240" t="s">
        <v>145</v>
      </c>
      <c r="K43" s="241" t="s">
        <v>146</v>
      </c>
      <c r="L43" s="283"/>
      <c r="M43" s="286"/>
      <c r="N43" s="290"/>
      <c r="O43" s="291"/>
      <c r="P43" s="288"/>
      <c r="Q43" s="289"/>
      <c r="R43" s="283"/>
    </row>
    <row r="44" spans="1:18" ht="16" thickBot="1" x14ac:dyDescent="0.4">
      <c r="A44" s="242"/>
      <c r="B44" s="243"/>
      <c r="C44" s="261"/>
      <c r="D44" s="242" t="s">
        <v>147</v>
      </c>
      <c r="E44" s="244" t="s">
        <v>148</v>
      </c>
      <c r="F44" s="263"/>
      <c r="G44" s="242"/>
      <c r="H44" s="243"/>
      <c r="I44" s="261"/>
      <c r="J44" s="242" t="s">
        <v>147</v>
      </c>
      <c r="K44" s="244" t="s">
        <v>148</v>
      </c>
      <c r="L44" s="283"/>
      <c r="M44" s="288"/>
      <c r="N44" s="290"/>
      <c r="O44" s="291"/>
      <c r="P44" s="288"/>
      <c r="Q44" s="289"/>
      <c r="R44" s="283"/>
    </row>
    <row r="45" spans="1:18" ht="15.5" x14ac:dyDescent="0.35">
      <c r="A45" s="245"/>
      <c r="B45" s="234"/>
      <c r="C45" s="234"/>
      <c r="D45" s="234"/>
      <c r="E45" s="234"/>
      <c r="F45" s="263"/>
      <c r="G45" s="245"/>
      <c r="H45" s="234"/>
      <c r="I45" s="234"/>
      <c r="J45" s="234"/>
      <c r="K45" s="234"/>
      <c r="L45" s="283"/>
      <c r="M45" s="292"/>
      <c r="N45" s="290"/>
      <c r="O45" s="290"/>
      <c r="P45" s="290"/>
      <c r="Q45" s="290"/>
      <c r="R45" s="283"/>
    </row>
    <row r="46" spans="1:18" ht="15.5" x14ac:dyDescent="0.35">
      <c r="A46" s="246"/>
      <c r="B46" s="247" t="s">
        <v>149</v>
      </c>
      <c r="C46" s="264"/>
      <c r="D46" s="264"/>
      <c r="E46" s="264"/>
      <c r="F46" s="263"/>
      <c r="G46" s="246"/>
      <c r="H46" s="247" t="s">
        <v>149</v>
      </c>
      <c r="I46" s="264"/>
      <c r="J46" s="264"/>
      <c r="K46" s="264"/>
      <c r="L46" s="283"/>
      <c r="M46" s="293"/>
      <c r="N46" s="294"/>
      <c r="O46" s="295"/>
      <c r="P46" s="295"/>
      <c r="Q46" s="295"/>
      <c r="R46" s="283"/>
    </row>
    <row r="47" spans="1:18" ht="15.5" x14ac:dyDescent="0.35">
      <c r="A47" s="248">
        <v>1</v>
      </c>
      <c r="B47" s="249" t="s">
        <v>150</v>
      </c>
      <c r="C47" s="265">
        <f>AM20</f>
        <v>17.246500000000001</v>
      </c>
      <c r="D47" s="264"/>
      <c r="E47" s="265">
        <f>C47*2</f>
        <v>34.493000000000002</v>
      </c>
      <c r="F47" s="263"/>
      <c r="G47" s="248">
        <v>1</v>
      </c>
      <c r="H47" s="249" t="s">
        <v>150</v>
      </c>
      <c r="I47" s="265">
        <f>AM20*J40</f>
        <v>10.865295000000001</v>
      </c>
      <c r="J47" s="264"/>
      <c r="K47" s="265">
        <f>I47*2</f>
        <v>21.730590000000003</v>
      </c>
      <c r="L47" s="283"/>
      <c r="M47" s="296"/>
      <c r="N47" s="297"/>
      <c r="O47" s="298"/>
      <c r="P47" s="295"/>
      <c r="Q47" s="298"/>
      <c r="R47" s="283"/>
    </row>
    <row r="48" spans="1:18" x14ac:dyDescent="0.35">
      <c r="A48" s="248">
        <v>2</v>
      </c>
      <c r="B48" s="249" t="s">
        <v>151</v>
      </c>
      <c r="D48" s="266"/>
      <c r="E48" s="266"/>
      <c r="F48" s="263"/>
      <c r="G48" s="248">
        <v>2</v>
      </c>
      <c r="H48" s="249" t="s">
        <v>151</v>
      </c>
      <c r="I48" s="265">
        <f>AM20*(1-J40)</f>
        <v>6.3812050000000005</v>
      </c>
      <c r="J48" s="266">
        <f>2*I48</f>
        <v>12.762410000000001</v>
      </c>
      <c r="K48" s="266">
        <f>I48*(5/3)</f>
        <v>10.635341666666667</v>
      </c>
      <c r="L48" s="283"/>
      <c r="M48" s="296"/>
      <c r="N48" s="297"/>
      <c r="O48" s="285"/>
      <c r="P48" s="299"/>
      <c r="Q48" s="299"/>
      <c r="R48" s="283"/>
    </row>
    <row r="49" spans="1:18" ht="15" thickBot="1" x14ac:dyDescent="0.4">
      <c r="A49" s="250">
        <v>3</v>
      </c>
      <c r="B49" s="251" t="s">
        <v>152</v>
      </c>
      <c r="C49" s="267">
        <f>E47</f>
        <v>34.493000000000002</v>
      </c>
      <c r="D49" s="268">
        <f>C49</f>
        <v>34.493000000000002</v>
      </c>
      <c r="E49" s="269"/>
      <c r="F49" s="263"/>
      <c r="G49" s="250">
        <v>3</v>
      </c>
      <c r="H49" s="251" t="s">
        <v>152</v>
      </c>
      <c r="I49" s="267">
        <f>K47</f>
        <v>21.730590000000003</v>
      </c>
      <c r="J49" s="268">
        <f>I49</f>
        <v>21.730590000000003</v>
      </c>
      <c r="K49" s="269"/>
      <c r="L49" s="283"/>
      <c r="M49" s="296"/>
      <c r="N49" s="297"/>
      <c r="O49" s="298"/>
      <c r="P49" s="299"/>
      <c r="Q49" s="300"/>
      <c r="R49" s="283"/>
    </row>
    <row r="50" spans="1:18" x14ac:dyDescent="0.35">
      <c r="A50" s="252"/>
      <c r="B50" s="253"/>
      <c r="C50" s="270"/>
      <c r="D50" s="270"/>
      <c r="E50" s="270"/>
      <c r="F50" s="263"/>
      <c r="G50" s="252"/>
      <c r="H50" s="253"/>
      <c r="I50" s="270"/>
      <c r="J50" s="270"/>
      <c r="K50" s="270"/>
      <c r="L50" s="283"/>
      <c r="M50" s="301"/>
      <c r="N50" s="302"/>
      <c r="O50" s="303"/>
      <c r="P50" s="303"/>
      <c r="Q50" s="303"/>
      <c r="R50" s="283"/>
    </row>
    <row r="51" spans="1:18" ht="15.5" x14ac:dyDescent="0.35">
      <c r="A51" s="254"/>
      <c r="B51" s="255" t="s">
        <v>67</v>
      </c>
      <c r="C51" s="264"/>
      <c r="D51" s="264"/>
      <c r="E51" s="264"/>
      <c r="F51" s="263"/>
      <c r="G51" s="254"/>
      <c r="H51" s="255" t="s">
        <v>67</v>
      </c>
      <c r="I51" s="264"/>
      <c r="J51" s="264"/>
      <c r="K51" s="264"/>
      <c r="L51" s="283"/>
      <c r="M51" s="304"/>
      <c r="N51" s="305"/>
      <c r="O51" s="295"/>
      <c r="P51" s="295"/>
      <c r="Q51" s="295"/>
      <c r="R51" s="283"/>
    </row>
    <row r="52" spans="1:18" x14ac:dyDescent="0.35">
      <c r="A52" s="248">
        <v>4</v>
      </c>
      <c r="B52" s="249" t="s">
        <v>153</v>
      </c>
      <c r="C52" s="277">
        <f>AA20-AA9</f>
        <v>1.0343333333333333</v>
      </c>
      <c r="D52" s="277">
        <v>0</v>
      </c>
      <c r="E52" s="277">
        <f>C52</f>
        <v>1.0343333333333333</v>
      </c>
      <c r="F52" s="263"/>
      <c r="G52" s="248">
        <v>4</v>
      </c>
      <c r="H52" s="249" t="s">
        <v>153</v>
      </c>
      <c r="I52" s="277">
        <f>C52</f>
        <v>1.0343333333333333</v>
      </c>
      <c r="J52" s="277">
        <v>0</v>
      </c>
      <c r="K52" s="277">
        <f>I52</f>
        <v>1.0343333333333333</v>
      </c>
      <c r="L52" s="283"/>
      <c r="M52" s="296"/>
      <c r="N52" s="297"/>
      <c r="O52" s="306"/>
      <c r="P52" s="306"/>
      <c r="Q52" s="306"/>
      <c r="R52" s="283"/>
    </row>
    <row r="53" spans="1:18" x14ac:dyDescent="0.35">
      <c r="A53" s="248">
        <v>5</v>
      </c>
      <c r="B53" s="249" t="s">
        <v>72</v>
      </c>
      <c r="C53" s="277">
        <f>AF20-AF9</f>
        <v>2.419</v>
      </c>
      <c r="D53" s="277">
        <f>-(2*C53)</f>
        <v>-4.8380000000000001</v>
      </c>
      <c r="E53" s="277">
        <f>C53</f>
        <v>2.419</v>
      </c>
      <c r="F53" s="263"/>
      <c r="G53" s="248">
        <v>5</v>
      </c>
      <c r="H53" s="249" t="s">
        <v>72</v>
      </c>
      <c r="I53" s="277">
        <f>C53</f>
        <v>2.419</v>
      </c>
      <c r="J53" s="277">
        <f>-(2*I53)</f>
        <v>-4.8380000000000001</v>
      </c>
      <c r="K53" s="277">
        <f>I53</f>
        <v>2.419</v>
      </c>
      <c r="L53" s="283"/>
      <c r="M53" s="296"/>
      <c r="N53" s="297"/>
      <c r="O53" s="306"/>
      <c r="P53" s="306"/>
      <c r="Q53" s="306"/>
      <c r="R53" s="283"/>
    </row>
    <row r="54" spans="1:18" x14ac:dyDescent="0.35">
      <c r="A54" s="248">
        <v>6</v>
      </c>
      <c r="B54" s="249" t="s">
        <v>71</v>
      </c>
      <c r="C54" s="277">
        <f>U20-U9</f>
        <v>13.942</v>
      </c>
      <c r="D54" s="277">
        <f>-(2*C54)</f>
        <v>-27.884</v>
      </c>
      <c r="E54" s="277">
        <f>C54</f>
        <v>13.942</v>
      </c>
      <c r="F54" s="263"/>
      <c r="G54" s="248">
        <v>6</v>
      </c>
      <c r="H54" s="249" t="s">
        <v>71</v>
      </c>
      <c r="I54" s="277">
        <f>C54</f>
        <v>13.942</v>
      </c>
      <c r="J54" s="277">
        <f>-(2*I54)</f>
        <v>-27.884</v>
      </c>
      <c r="K54" s="277">
        <f>I54</f>
        <v>13.942</v>
      </c>
      <c r="L54" s="283"/>
      <c r="M54" s="296"/>
      <c r="N54" s="297"/>
      <c r="O54" s="306"/>
      <c r="P54" s="306"/>
      <c r="Q54" s="306"/>
      <c r="R54" s="283"/>
    </row>
    <row r="55" spans="1:18" x14ac:dyDescent="0.35">
      <c r="A55" s="248">
        <v>7</v>
      </c>
      <c r="B55" s="249" t="s">
        <v>70</v>
      </c>
      <c r="C55" s="277">
        <v>0</v>
      </c>
      <c r="D55" s="277">
        <f>C55</f>
        <v>0</v>
      </c>
      <c r="E55" s="277">
        <f>C55</f>
        <v>0</v>
      </c>
      <c r="F55" s="263"/>
      <c r="G55" s="248">
        <v>7</v>
      </c>
      <c r="H55" s="249" t="s">
        <v>70</v>
      </c>
      <c r="I55" s="277">
        <f>C55</f>
        <v>0</v>
      </c>
      <c r="J55" s="277">
        <f>I55</f>
        <v>0</v>
      </c>
      <c r="K55" s="277">
        <f>I55</f>
        <v>0</v>
      </c>
      <c r="L55" s="283"/>
      <c r="M55" s="296"/>
      <c r="N55" s="297"/>
      <c r="O55" s="306"/>
      <c r="P55" s="306"/>
      <c r="Q55" s="306"/>
      <c r="R55" s="283"/>
    </row>
    <row r="56" spans="1:18" x14ac:dyDescent="0.35">
      <c r="A56" s="248">
        <v>8</v>
      </c>
      <c r="B56" s="249" t="s">
        <v>154</v>
      </c>
      <c r="C56" s="277">
        <f>K20-K9</f>
        <v>2.2528333333333332</v>
      </c>
      <c r="D56" s="277">
        <v>0</v>
      </c>
      <c r="E56" s="277">
        <f>C56</f>
        <v>2.2528333333333332</v>
      </c>
      <c r="F56" s="263"/>
      <c r="G56" s="248">
        <v>8</v>
      </c>
      <c r="H56" s="249" t="s">
        <v>154</v>
      </c>
      <c r="I56" s="277">
        <f>C56</f>
        <v>2.2528333333333332</v>
      </c>
      <c r="J56" s="277">
        <v>0</v>
      </c>
      <c r="K56" s="277">
        <f>I56</f>
        <v>2.2528333333333332</v>
      </c>
      <c r="L56" s="283"/>
      <c r="M56" s="296"/>
      <c r="N56" s="297"/>
      <c r="O56" s="306"/>
      <c r="P56" s="306"/>
      <c r="Q56" s="306"/>
      <c r="R56" s="283"/>
    </row>
    <row r="57" spans="1:18" ht="15" thickBot="1" x14ac:dyDescent="0.4">
      <c r="A57" s="256">
        <v>9</v>
      </c>
      <c r="B57" s="257" t="s">
        <v>110</v>
      </c>
      <c r="C57" s="278">
        <f>P20-P9</f>
        <v>2.9556666666666671</v>
      </c>
      <c r="D57" s="278">
        <f>-C57</f>
        <v>-2.9556666666666671</v>
      </c>
      <c r="E57" s="278">
        <f>C57</f>
        <v>2.9556666666666671</v>
      </c>
      <c r="F57" s="263"/>
      <c r="G57" s="256">
        <v>9</v>
      </c>
      <c r="H57" s="257" t="s">
        <v>110</v>
      </c>
      <c r="I57" s="278">
        <f>C57</f>
        <v>2.9556666666666671</v>
      </c>
      <c r="J57" s="278">
        <f>-I57</f>
        <v>-2.9556666666666671</v>
      </c>
      <c r="K57" s="278">
        <f>I57</f>
        <v>2.9556666666666671</v>
      </c>
      <c r="L57" s="283"/>
      <c r="M57" s="296"/>
      <c r="N57" s="297"/>
      <c r="O57" s="306"/>
      <c r="P57" s="306"/>
      <c r="Q57" s="306"/>
      <c r="R57" s="283"/>
    </row>
    <row r="58" spans="1:18" ht="16.5" thickTop="1" thickBot="1" x14ac:dyDescent="0.4">
      <c r="A58" s="258"/>
      <c r="B58" s="259"/>
      <c r="C58" s="271"/>
      <c r="D58" s="271"/>
      <c r="E58" s="264"/>
      <c r="F58" s="263"/>
      <c r="G58" s="258"/>
      <c r="H58" s="259"/>
      <c r="I58" s="271"/>
      <c r="J58" s="271"/>
      <c r="K58" s="264"/>
      <c r="L58" s="283"/>
      <c r="M58" s="307"/>
      <c r="N58" s="290"/>
      <c r="O58" s="295"/>
      <c r="P58" s="295"/>
      <c r="Q58" s="295"/>
      <c r="R58" s="283"/>
    </row>
    <row r="59" spans="1:18" ht="17.5" thickTop="1" x14ac:dyDescent="0.35">
      <c r="A59" s="248"/>
      <c r="B59" s="273" t="s">
        <v>155</v>
      </c>
      <c r="C59" s="275"/>
      <c r="D59" s="279"/>
      <c r="E59" s="280">
        <f>SUM(E52:E57)</f>
        <v>22.603833333333334</v>
      </c>
      <c r="F59" s="263"/>
      <c r="G59" s="248"/>
      <c r="H59" s="273" t="s">
        <v>155</v>
      </c>
      <c r="I59" s="275"/>
      <c r="J59" s="279"/>
      <c r="K59" s="280">
        <f>SUM(K52:K57)</f>
        <v>22.603833333333334</v>
      </c>
      <c r="L59" s="283"/>
      <c r="M59" s="296"/>
      <c r="N59" s="308"/>
      <c r="O59" s="309"/>
      <c r="P59" s="310"/>
      <c r="Q59" s="306"/>
      <c r="R59" s="283"/>
    </row>
    <row r="60" spans="1:18" x14ac:dyDescent="0.35">
      <c r="A60" s="248"/>
      <c r="B60" s="274" t="s">
        <v>156</v>
      </c>
      <c r="C60" s="276"/>
      <c r="D60" s="277"/>
      <c r="E60" s="277">
        <f>E59*100/E47</f>
        <v>65.531653765498305</v>
      </c>
      <c r="F60" s="263"/>
      <c r="G60" s="248"/>
      <c r="H60" s="274" t="s">
        <v>156</v>
      </c>
      <c r="I60" s="276"/>
      <c r="J60" s="277"/>
      <c r="K60" s="277">
        <f>K59*100/(K47+K48)</f>
        <v>69.838352147955561</v>
      </c>
      <c r="L60" s="283"/>
      <c r="M60" s="296"/>
      <c r="N60" s="308"/>
      <c r="O60" s="309"/>
      <c r="P60" s="306"/>
      <c r="Q60" s="306"/>
      <c r="R60" s="283"/>
    </row>
    <row r="61" spans="1:18" ht="17" x14ac:dyDescent="0.35">
      <c r="A61" s="248"/>
      <c r="B61" s="274" t="s">
        <v>157</v>
      </c>
      <c r="C61" s="276"/>
      <c r="D61" s="277">
        <f>E59</f>
        <v>22.603833333333334</v>
      </c>
      <c r="E61" s="277"/>
      <c r="F61" s="263"/>
      <c r="G61" s="248"/>
      <c r="H61" s="274" t="s">
        <v>157</v>
      </c>
      <c r="I61" s="276"/>
      <c r="J61" s="277">
        <f>(K59+J48)</f>
        <v>35.366243333333337</v>
      </c>
      <c r="K61" s="277"/>
      <c r="L61" s="283"/>
      <c r="M61" s="296"/>
      <c r="N61" s="308"/>
      <c r="O61" s="309"/>
      <c r="P61" s="306"/>
      <c r="Q61" s="306"/>
      <c r="R61" s="283"/>
    </row>
    <row r="62" spans="1:18" ht="17" x14ac:dyDescent="0.35">
      <c r="A62" s="248"/>
      <c r="B62" s="274" t="s">
        <v>158</v>
      </c>
      <c r="C62" s="276"/>
      <c r="D62" s="277">
        <f>SUM(D52:D57)</f>
        <v>-35.677666666666667</v>
      </c>
      <c r="E62" s="279"/>
      <c r="F62" s="263"/>
      <c r="G62" s="248"/>
      <c r="H62" s="274" t="s">
        <v>158</v>
      </c>
      <c r="I62" s="276"/>
      <c r="J62" s="277">
        <f>SUM(J52:J57)</f>
        <v>-35.677666666666667</v>
      </c>
      <c r="K62" s="279"/>
      <c r="L62" s="283"/>
      <c r="M62" s="296"/>
      <c r="N62" s="308"/>
      <c r="O62" s="309"/>
      <c r="P62" s="306"/>
      <c r="Q62" s="310"/>
      <c r="R62" s="283"/>
    </row>
    <row r="63" spans="1:18" ht="16" thickBot="1" x14ac:dyDescent="0.4">
      <c r="A63" s="250"/>
      <c r="B63" s="251" t="s">
        <v>159</v>
      </c>
      <c r="C63" s="272"/>
      <c r="D63" s="281">
        <f>D62*100/E59</f>
        <v>-157.83900960751495</v>
      </c>
      <c r="E63" s="282"/>
      <c r="F63" s="263"/>
      <c r="G63" s="250"/>
      <c r="H63" s="251" t="s">
        <v>159</v>
      </c>
      <c r="I63" s="272"/>
      <c r="J63" s="281">
        <f>J62*100/J61</f>
        <v>-100.88056661941194</v>
      </c>
      <c r="K63" s="282"/>
      <c r="L63" s="283"/>
      <c r="M63" s="296"/>
      <c r="N63" s="297"/>
      <c r="O63" s="295"/>
      <c r="P63" s="306"/>
      <c r="Q63" s="310"/>
      <c r="R63" s="283"/>
    </row>
    <row r="64" spans="1:18" x14ac:dyDescent="0.35">
      <c r="L64" s="283"/>
      <c r="M64" s="283"/>
      <c r="N64" s="283"/>
      <c r="O64" s="283"/>
      <c r="P64" s="283"/>
      <c r="Q64" s="283"/>
      <c r="R64" s="283"/>
    </row>
    <row r="65" spans="12:18" x14ac:dyDescent="0.35">
      <c r="L65" s="283"/>
      <c r="M65" s="283"/>
      <c r="N65" s="283"/>
      <c r="O65" s="283"/>
      <c r="P65" s="283"/>
      <c r="Q65" s="283"/>
      <c r="R65" s="283"/>
    </row>
    <row r="66" spans="12:18" x14ac:dyDescent="0.35">
      <c r="L66" s="283"/>
      <c r="M66" s="283"/>
      <c r="N66" s="283"/>
      <c r="O66" s="283"/>
      <c r="P66" s="283"/>
      <c r="Q66" s="283"/>
      <c r="R66" s="283"/>
    </row>
    <row r="67" spans="12:18" x14ac:dyDescent="0.35">
      <c r="L67" s="283"/>
      <c r="M67" s="283"/>
      <c r="N67" s="283"/>
      <c r="O67" s="283"/>
      <c r="P67" s="283"/>
      <c r="Q67" s="283"/>
      <c r="R67" s="283"/>
    </row>
    <row r="68" spans="12:18" x14ac:dyDescent="0.35">
      <c r="L68" s="283"/>
      <c r="M68" s="283"/>
      <c r="N68" s="283"/>
      <c r="O68" s="283"/>
      <c r="P68" s="283"/>
      <c r="Q68" s="283"/>
      <c r="R68" s="283"/>
    </row>
  </sheetData>
  <mergeCells count="5">
    <mergeCell ref="B28:C28"/>
    <mergeCell ref="D28:E28"/>
    <mergeCell ref="C43:C44"/>
    <mergeCell ref="I43:I44"/>
    <mergeCell ref="O43:O4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6597-DEFF-419E-8F26-82AF9C509300}">
  <dimension ref="A2:R40"/>
  <sheetViews>
    <sheetView zoomScaleNormal="100" workbookViewId="0">
      <selection activeCell="Q40" sqref="Q40"/>
    </sheetView>
  </sheetViews>
  <sheetFormatPr baseColWidth="10" defaultRowHeight="14.5" x14ac:dyDescent="0.35"/>
  <cols>
    <col min="14" max="14" width="15.6328125" customWidth="1"/>
    <col min="16" max="16" width="15.6328125" customWidth="1"/>
  </cols>
  <sheetData>
    <row r="2" spans="1:18" x14ac:dyDescent="0.35">
      <c r="A2" t="s">
        <v>82</v>
      </c>
    </row>
    <row r="3" spans="1:18" ht="15" thickBot="1" x14ac:dyDescent="0.4"/>
    <row r="4" spans="1:18" x14ac:dyDescent="0.35">
      <c r="D4" s="222" t="s">
        <v>67</v>
      </c>
      <c r="E4" s="223"/>
      <c r="F4" s="223"/>
      <c r="G4" s="223"/>
      <c r="H4" s="223"/>
      <c r="I4" s="223"/>
      <c r="J4" s="224"/>
    </row>
    <row r="5" spans="1:18" ht="15" thickBot="1" x14ac:dyDescent="0.4">
      <c r="D5" s="66" t="s">
        <v>68</v>
      </c>
      <c r="E5" t="s">
        <v>69</v>
      </c>
      <c r="F5" t="s">
        <v>68</v>
      </c>
      <c r="G5" t="s">
        <v>69</v>
      </c>
      <c r="H5" t="s">
        <v>68</v>
      </c>
      <c r="I5" t="s">
        <v>69</v>
      </c>
      <c r="J5" s="6"/>
    </row>
    <row r="6" spans="1:18" ht="16.5" x14ac:dyDescent="0.45">
      <c r="B6" s="70" t="s">
        <v>56</v>
      </c>
      <c r="C6" s="95" t="s">
        <v>91</v>
      </c>
      <c r="D6" s="96" t="s">
        <v>70</v>
      </c>
      <c r="E6" s="97"/>
      <c r="F6" s="98" t="s">
        <v>71</v>
      </c>
      <c r="G6" s="97"/>
      <c r="H6" s="98" t="s">
        <v>72</v>
      </c>
      <c r="I6" s="97"/>
      <c r="J6" s="99" t="s">
        <v>73</v>
      </c>
      <c r="K6" s="95" t="s">
        <v>74</v>
      </c>
      <c r="L6" s="71" t="s">
        <v>75</v>
      </c>
      <c r="M6" s="71" t="s">
        <v>76</v>
      </c>
      <c r="N6" s="71" t="s">
        <v>77</v>
      </c>
      <c r="O6" s="71" t="s">
        <v>78</v>
      </c>
      <c r="P6" s="64" t="s">
        <v>79</v>
      </c>
      <c r="Q6" s="71" t="s">
        <v>80</v>
      </c>
      <c r="R6" s="65" t="s">
        <v>81</v>
      </c>
    </row>
    <row r="7" spans="1:18" x14ac:dyDescent="0.35">
      <c r="B7" s="100">
        <v>0</v>
      </c>
      <c r="C7" s="101">
        <v>0.10100000000000001</v>
      </c>
      <c r="D7" s="101">
        <v>0</v>
      </c>
      <c r="E7" s="102">
        <v>0.25748900000000002</v>
      </c>
      <c r="F7" s="103">
        <v>0</v>
      </c>
      <c r="G7" s="104"/>
      <c r="H7" s="105">
        <v>0</v>
      </c>
      <c r="I7" s="104"/>
      <c r="J7" s="106">
        <v>15.269</v>
      </c>
      <c r="K7" s="107">
        <v>15.269</v>
      </c>
      <c r="L7" s="108">
        <v>0</v>
      </c>
      <c r="P7" s="54">
        <f>F7/J7</f>
        <v>0</v>
      </c>
      <c r="Q7" s="31">
        <f>P7*0.41</f>
        <v>0</v>
      </c>
      <c r="R7" s="73"/>
    </row>
    <row r="8" spans="1:18" x14ac:dyDescent="0.35">
      <c r="B8" s="100">
        <v>19</v>
      </c>
      <c r="C8" s="101">
        <v>2.44</v>
      </c>
      <c r="D8" s="109">
        <v>6.6790000000000003</v>
      </c>
      <c r="E8" s="102">
        <v>7.0658190000000003</v>
      </c>
      <c r="F8" s="105">
        <v>11.15</v>
      </c>
      <c r="G8" s="102">
        <v>11.880841999999999</v>
      </c>
      <c r="H8" s="105">
        <v>0</v>
      </c>
      <c r="I8" s="74">
        <v>1.1585E-2</v>
      </c>
      <c r="J8" s="106">
        <v>0.21099999999999999</v>
      </c>
      <c r="K8" s="107"/>
      <c r="L8">
        <f>J7-J8</f>
        <v>15.058</v>
      </c>
      <c r="M8" s="54">
        <f t="shared" ref="M8:M17" si="0">(F8+H8)/D8</f>
        <v>1.6694115885611618</v>
      </c>
      <c r="O8" s="54">
        <f>(F8/1000)*74.09</f>
        <v>0.8261035000000001</v>
      </c>
      <c r="P8" s="31">
        <f>F8/L8</f>
        <v>0.74047018196307612</v>
      </c>
      <c r="Q8" s="31">
        <f t="shared" ref="Q8:Q17" si="1">P8*0.41</f>
        <v>0.30359277460486117</v>
      </c>
      <c r="R8" s="14">
        <f>(O8-O7)/(B8-B7)</f>
        <v>4.3479131578947373E-2</v>
      </c>
    </row>
    <row r="9" spans="1:18" x14ac:dyDescent="0.35">
      <c r="B9" s="100">
        <v>19.100000000000001</v>
      </c>
      <c r="C9" s="101">
        <v>2.75</v>
      </c>
      <c r="D9" s="109">
        <v>8.3650000000000002</v>
      </c>
      <c r="E9" s="74"/>
      <c r="F9" s="105">
        <v>13.853999999999999</v>
      </c>
      <c r="G9" s="74"/>
      <c r="H9" s="105">
        <v>0</v>
      </c>
      <c r="I9" s="74"/>
      <c r="J9" s="106">
        <v>15.048</v>
      </c>
      <c r="K9" s="107">
        <v>30</v>
      </c>
      <c r="L9">
        <f>(L8+J9)-J9</f>
        <v>15.058000000000002</v>
      </c>
      <c r="M9" s="54">
        <f t="shared" si="0"/>
        <v>1.6561864913329347</v>
      </c>
      <c r="O9" s="54">
        <f t="shared" ref="O9" si="2">(F9/1000)*74.09</f>
        <v>1.02644286</v>
      </c>
      <c r="P9" s="31">
        <f t="shared" ref="P9:P16" si="3">F9/L9</f>
        <v>0.9200425023243457</v>
      </c>
      <c r="Q9" s="31">
        <f t="shared" si="1"/>
        <v>0.37721742595298169</v>
      </c>
      <c r="R9" s="14"/>
    </row>
    <row r="10" spans="1:18" x14ac:dyDescent="0.35">
      <c r="B10" s="100">
        <v>23</v>
      </c>
      <c r="C10" s="101">
        <v>4.9000000000000004</v>
      </c>
      <c r="D10" s="109">
        <v>13.593</v>
      </c>
      <c r="E10" s="102">
        <v>13.994554000000001</v>
      </c>
      <c r="F10" s="105">
        <v>22.492000000000001</v>
      </c>
      <c r="G10" s="102">
        <v>23.530823000000002</v>
      </c>
      <c r="H10" s="105">
        <v>0.77200000000000002</v>
      </c>
      <c r="I10" s="74">
        <v>0.69614799999999999</v>
      </c>
      <c r="J10" s="106">
        <v>0.77600000000000002</v>
      </c>
      <c r="K10" s="107"/>
      <c r="L10">
        <f>(L8+J9)-J10</f>
        <v>29.330000000000002</v>
      </c>
      <c r="M10" s="54">
        <f t="shared" si="0"/>
        <v>1.711469138527183</v>
      </c>
      <c r="N10" s="54">
        <f>F10/H10</f>
        <v>29.134715025906736</v>
      </c>
      <c r="O10" s="54">
        <f>(F10/1000)*74.09</f>
        <v>1.6664322800000002</v>
      </c>
      <c r="P10" s="31">
        <f t="shared" si="3"/>
        <v>0.76685987043982273</v>
      </c>
      <c r="Q10" s="31">
        <f t="shared" si="1"/>
        <v>0.31441254688032733</v>
      </c>
      <c r="R10" s="14">
        <f>(O10-O9)/(B10-B9)</f>
        <v>0.1640998512820514</v>
      </c>
    </row>
    <row r="11" spans="1:18" x14ac:dyDescent="0.35">
      <c r="B11" s="100">
        <v>23</v>
      </c>
      <c r="C11" s="101"/>
      <c r="D11" s="109">
        <v>14.589</v>
      </c>
      <c r="E11" s="74"/>
      <c r="F11" s="105">
        <v>24.341999999999999</v>
      </c>
      <c r="G11" s="74"/>
      <c r="H11" s="105">
        <v>1.1200000000000001</v>
      </c>
      <c r="I11" s="74"/>
      <c r="J11" s="106">
        <v>14.051</v>
      </c>
      <c r="K11" s="107">
        <v>45</v>
      </c>
      <c r="L11">
        <f>L10+J11-J11</f>
        <v>29.33</v>
      </c>
      <c r="M11" s="54">
        <f t="shared" si="0"/>
        <v>1.745287545410926</v>
      </c>
      <c r="N11" s="54">
        <f t="shared" ref="N11:N17" si="4">F11/H11</f>
        <v>21.733928571428567</v>
      </c>
      <c r="O11" s="54">
        <f t="shared" ref="O11:O16" si="5">(F11/1000)*74.09</f>
        <v>1.80349878</v>
      </c>
      <c r="P11" s="31">
        <f t="shared" si="3"/>
        <v>0.82993521991135355</v>
      </c>
      <c r="Q11" s="31">
        <f t="shared" si="1"/>
        <v>0.34027344016365496</v>
      </c>
      <c r="R11" s="14"/>
    </row>
    <row r="12" spans="1:18" x14ac:dyDescent="0.35">
      <c r="B12" s="100">
        <v>27</v>
      </c>
      <c r="C12" s="101">
        <v>5.46</v>
      </c>
      <c r="D12" s="109">
        <v>19.585999999999999</v>
      </c>
      <c r="E12" s="102">
        <v>17.975466000000001</v>
      </c>
      <c r="F12" s="105">
        <v>33.951000000000001</v>
      </c>
      <c r="G12" s="102">
        <v>31.719607</v>
      </c>
      <c r="H12" s="105">
        <v>1.5589999999999999</v>
      </c>
      <c r="I12" s="74">
        <v>1.369494</v>
      </c>
      <c r="J12" s="106">
        <v>2.52</v>
      </c>
      <c r="K12" s="107"/>
      <c r="L12">
        <f>L11+J11-J12</f>
        <v>40.860999999999997</v>
      </c>
      <c r="M12" s="54">
        <f t="shared" si="0"/>
        <v>1.8130297151026245</v>
      </c>
      <c r="N12" s="54">
        <f t="shared" si="4"/>
        <v>21.77742142398974</v>
      </c>
      <c r="O12" s="54">
        <f t="shared" si="5"/>
        <v>2.5154295900000001</v>
      </c>
      <c r="P12" s="31">
        <f t="shared" si="3"/>
        <v>0.83089009079562426</v>
      </c>
      <c r="Q12" s="31">
        <f t="shared" si="1"/>
        <v>0.34066493722620594</v>
      </c>
      <c r="R12" s="14">
        <f>(O12-O10)/(B12-B10)</f>
        <v>0.21224932749999997</v>
      </c>
    </row>
    <row r="13" spans="1:18" x14ac:dyDescent="0.35">
      <c r="B13" s="100">
        <v>27.1</v>
      </c>
      <c r="C13" s="101">
        <v>5.28</v>
      </c>
      <c r="D13" s="109">
        <v>18.376999999999999</v>
      </c>
      <c r="E13" s="74"/>
      <c r="F13" s="105">
        <v>32.279000000000003</v>
      </c>
      <c r="G13" s="74"/>
      <c r="H13" s="105">
        <v>1.36</v>
      </c>
      <c r="I13" s="74"/>
      <c r="J13" s="106">
        <v>64.918999999999997</v>
      </c>
      <c r="K13" s="107">
        <v>105</v>
      </c>
      <c r="L13">
        <f>L12</f>
        <v>40.860999999999997</v>
      </c>
      <c r="M13" s="54">
        <f t="shared" si="0"/>
        <v>1.8304946400391797</v>
      </c>
      <c r="N13" s="54">
        <f t="shared" si="4"/>
        <v>23.734558823529412</v>
      </c>
      <c r="O13" s="54">
        <f t="shared" si="5"/>
        <v>2.3915511100000004</v>
      </c>
      <c r="P13" s="31">
        <f t="shared" si="3"/>
        <v>0.78997087687526013</v>
      </c>
      <c r="Q13" s="31">
        <f t="shared" si="1"/>
        <v>0.32388805951885663</v>
      </c>
      <c r="R13" s="14"/>
    </row>
    <row r="14" spans="1:18" x14ac:dyDescent="0.35">
      <c r="B14" s="100">
        <v>43</v>
      </c>
      <c r="C14" s="101">
        <v>7.84</v>
      </c>
      <c r="D14" s="109">
        <v>37.049999999999997</v>
      </c>
      <c r="E14" s="102">
        <v>35.699109</v>
      </c>
      <c r="F14" s="105">
        <v>70.069999999999993</v>
      </c>
      <c r="G14" s="102">
        <v>71.347756500000003</v>
      </c>
      <c r="H14" s="105">
        <v>18.077999999999999</v>
      </c>
      <c r="I14" s="74">
        <v>16.659872</v>
      </c>
      <c r="J14" s="106">
        <v>7.0369999999999999</v>
      </c>
      <c r="K14" s="107"/>
      <c r="L14">
        <f>L13+J13-J14</f>
        <v>98.742999999999995</v>
      </c>
      <c r="M14" s="54">
        <f t="shared" si="0"/>
        <v>2.3791632928475033</v>
      </c>
      <c r="N14" s="54">
        <f t="shared" si="4"/>
        <v>3.8759818564000441</v>
      </c>
      <c r="O14" s="54">
        <f t="shared" si="5"/>
        <v>5.1914862999999993</v>
      </c>
      <c r="P14" s="31">
        <f t="shared" si="3"/>
        <v>0.7096199224248807</v>
      </c>
      <c r="Q14" s="31">
        <f t="shared" si="1"/>
        <v>0.29094416819420105</v>
      </c>
      <c r="R14" s="14">
        <f>(O14-O13)/(B14-B13)</f>
        <v>0.17609655283018863</v>
      </c>
    </row>
    <row r="15" spans="1:18" x14ac:dyDescent="0.35">
      <c r="B15" s="100">
        <v>43.1</v>
      </c>
      <c r="C15" s="101">
        <v>8.1199999999999992</v>
      </c>
      <c r="D15" s="109">
        <v>37.396000000000001</v>
      </c>
      <c r="E15" s="74"/>
      <c r="F15" s="105">
        <v>71.117999999999995</v>
      </c>
      <c r="G15" s="74"/>
      <c r="H15" s="105">
        <v>18.539000000000001</v>
      </c>
      <c r="I15" s="74"/>
      <c r="J15" s="106">
        <v>37.237000000000002</v>
      </c>
      <c r="K15" s="107">
        <v>135</v>
      </c>
      <c r="L15">
        <f>L14</f>
        <v>98.742999999999995</v>
      </c>
      <c r="M15" s="54">
        <f t="shared" si="0"/>
        <v>2.3975024066745103</v>
      </c>
      <c r="N15" s="54">
        <f t="shared" si="4"/>
        <v>3.8361292410593877</v>
      </c>
      <c r="O15" s="54">
        <f t="shared" si="5"/>
        <v>5.2691326200000006</v>
      </c>
      <c r="P15" s="31">
        <f t="shared" si="3"/>
        <v>0.72023333299575665</v>
      </c>
      <c r="Q15" s="31">
        <f t="shared" si="1"/>
        <v>0.29529566652826023</v>
      </c>
      <c r="R15" s="14"/>
    </row>
    <row r="16" spans="1:18" x14ac:dyDescent="0.35">
      <c r="B16" s="100">
        <v>50</v>
      </c>
      <c r="C16" s="101">
        <v>7.58</v>
      </c>
      <c r="D16" s="109">
        <v>37.981999999999999</v>
      </c>
      <c r="E16" s="102">
        <v>35.239069999999998</v>
      </c>
      <c r="F16" s="105">
        <v>79.430999999999997</v>
      </c>
      <c r="G16" s="102">
        <v>81.778783000000004</v>
      </c>
      <c r="H16" s="105">
        <v>24.288</v>
      </c>
      <c r="I16" s="74">
        <v>20.991188999999999</v>
      </c>
      <c r="J16" s="106">
        <v>24.806999999999999</v>
      </c>
      <c r="K16" s="107"/>
      <c r="L16">
        <f>L15+J15-J16</f>
        <v>111.17299999999999</v>
      </c>
      <c r="M16" s="54">
        <f t="shared" si="0"/>
        <v>2.7307408772576482</v>
      </c>
      <c r="N16" s="54">
        <f t="shared" si="4"/>
        <v>3.2703804347826084</v>
      </c>
      <c r="O16" s="54">
        <f t="shared" si="5"/>
        <v>5.88504279</v>
      </c>
      <c r="P16" s="31">
        <f t="shared" si="3"/>
        <v>0.71448103406402641</v>
      </c>
      <c r="Q16" s="31">
        <f t="shared" si="1"/>
        <v>0.29293722396625083</v>
      </c>
      <c r="R16" s="14">
        <f>(O16-O15)/(B16-B15)</f>
        <v>8.92623434782608E-2</v>
      </c>
    </row>
    <row r="17" spans="1:18" ht="15" thickBot="1" x14ac:dyDescent="0.4">
      <c r="B17" s="110">
        <v>168</v>
      </c>
      <c r="C17" s="111">
        <v>5.28</v>
      </c>
      <c r="D17" s="112">
        <v>48.725999999999999</v>
      </c>
      <c r="E17" s="113">
        <v>47.185650000000003</v>
      </c>
      <c r="F17" s="114">
        <v>118.871</v>
      </c>
      <c r="G17" s="113">
        <v>118.2954105</v>
      </c>
      <c r="H17" s="114">
        <v>25.693000000000001</v>
      </c>
      <c r="I17" s="76">
        <v>23.839749999999999</v>
      </c>
      <c r="J17" s="115">
        <v>4.5289999999999999</v>
      </c>
      <c r="K17" s="116"/>
      <c r="L17" s="77">
        <f>L15+J15-J17</f>
        <v>131.45099999999999</v>
      </c>
      <c r="M17" s="78">
        <f t="shared" si="0"/>
        <v>2.9668760004925501</v>
      </c>
      <c r="N17" s="78">
        <f t="shared" si="4"/>
        <v>4.6265909002452021</v>
      </c>
      <c r="O17" s="78">
        <f>(F17/1000)*74.09</f>
        <v>8.8071523899999988</v>
      </c>
      <c r="P17" s="79">
        <f>F17/L17</f>
        <v>0.9042989402895375</v>
      </c>
      <c r="Q17" s="79">
        <f t="shared" si="1"/>
        <v>0.37076256551871034</v>
      </c>
      <c r="R17" s="80"/>
    </row>
    <row r="18" spans="1:18" x14ac:dyDescent="0.35">
      <c r="F18" s="62"/>
      <c r="G18" s="62"/>
      <c r="O18" s="54"/>
      <c r="P18" s="31"/>
      <c r="Q18" s="31"/>
    </row>
    <row r="22" spans="1:18" x14ac:dyDescent="0.35">
      <c r="A22" t="s">
        <v>83</v>
      </c>
    </row>
    <row r="23" spans="1:18" ht="15" thickBot="1" x14ac:dyDescent="0.4"/>
    <row r="24" spans="1:18" ht="16.5" x14ac:dyDescent="0.45">
      <c r="B24" s="63" t="s">
        <v>84</v>
      </c>
      <c r="C24" s="64"/>
      <c r="D24" s="222" t="s">
        <v>85</v>
      </c>
      <c r="E24" s="223"/>
      <c r="F24" s="223"/>
      <c r="G24" s="223"/>
      <c r="H24" s="223"/>
      <c r="I24" s="223"/>
      <c r="J24" s="223"/>
      <c r="K24" s="223"/>
      <c r="L24" s="223"/>
      <c r="M24" s="224"/>
      <c r="N24" s="65" t="s">
        <v>86</v>
      </c>
      <c r="O24" s="63" t="s">
        <v>87</v>
      </c>
      <c r="P24" s="64" t="s">
        <v>75</v>
      </c>
      <c r="Q24" s="64" t="s">
        <v>88</v>
      </c>
      <c r="R24" s="65" t="s">
        <v>89</v>
      </c>
    </row>
    <row r="25" spans="1:18" ht="15" thickBot="1" x14ac:dyDescent="0.4">
      <c r="B25" s="66" t="s">
        <v>9</v>
      </c>
      <c r="C25" t="s">
        <v>10</v>
      </c>
      <c r="D25" s="67" t="s">
        <v>25</v>
      </c>
      <c r="E25" s="37"/>
      <c r="F25" s="38" t="s">
        <v>26</v>
      </c>
      <c r="G25" s="38" t="s">
        <v>48</v>
      </c>
      <c r="H25" s="68" t="s">
        <v>28</v>
      </c>
      <c r="I25" s="37"/>
      <c r="J25" s="38" t="s">
        <v>90</v>
      </c>
      <c r="K25" s="68" t="s">
        <v>29</v>
      </c>
      <c r="L25" s="37"/>
      <c r="M25" s="69" t="s">
        <v>30</v>
      </c>
      <c r="N25" s="6"/>
      <c r="O25" s="66"/>
      <c r="R25" s="6"/>
    </row>
    <row r="26" spans="1:18" x14ac:dyDescent="0.35">
      <c r="A26" s="70" t="s">
        <v>56</v>
      </c>
      <c r="D26" s="66" t="s">
        <v>68</v>
      </c>
      <c r="E26" s="32" t="s">
        <v>69</v>
      </c>
      <c r="F26" s="4"/>
      <c r="G26" s="4"/>
      <c r="H26" s="3" t="s">
        <v>68</v>
      </c>
      <c r="I26" s="32" t="s">
        <v>69</v>
      </c>
      <c r="J26" s="4"/>
      <c r="K26" s="3" t="s">
        <v>68</v>
      </c>
      <c r="L26" s="32" t="s">
        <v>69</v>
      </c>
      <c r="M26" s="5"/>
      <c r="N26" s="6"/>
      <c r="O26" s="66"/>
      <c r="R26" s="6"/>
    </row>
    <row r="27" spans="1:18" x14ac:dyDescent="0.35">
      <c r="A27" s="81">
        <v>0</v>
      </c>
      <c r="B27" s="72">
        <v>1.0999999999999999E-2</v>
      </c>
      <c r="C27" s="82">
        <v>0</v>
      </c>
      <c r="D27" s="83">
        <v>0</v>
      </c>
      <c r="E27" s="74">
        <v>0.34642899999999999</v>
      </c>
      <c r="F27" s="4">
        <v>0</v>
      </c>
      <c r="G27" s="4">
        <v>0</v>
      </c>
      <c r="H27" s="84">
        <v>0</v>
      </c>
      <c r="I27" s="74"/>
      <c r="J27" s="4">
        <v>0</v>
      </c>
      <c r="K27" s="84">
        <v>0</v>
      </c>
      <c r="L27" s="74"/>
      <c r="M27" s="85">
        <v>11.595000000000001</v>
      </c>
      <c r="N27" s="6"/>
      <c r="O27" s="66"/>
      <c r="P27" s="54"/>
      <c r="R27" s="6"/>
    </row>
    <row r="28" spans="1:18" x14ac:dyDescent="0.35">
      <c r="A28" s="81">
        <v>8</v>
      </c>
      <c r="B28" s="72">
        <v>1.49</v>
      </c>
      <c r="C28" s="82">
        <v>0.04</v>
      </c>
      <c r="D28" s="83">
        <v>3.2519999999999998</v>
      </c>
      <c r="E28" s="74">
        <v>2.644698</v>
      </c>
      <c r="F28" s="4">
        <v>3.601</v>
      </c>
      <c r="G28" s="4">
        <v>0</v>
      </c>
      <c r="H28" s="84">
        <v>3.3359999999999999</v>
      </c>
      <c r="I28" s="74">
        <v>3.073769</v>
      </c>
      <c r="J28" s="4">
        <v>0</v>
      </c>
      <c r="K28" s="84">
        <v>1.948</v>
      </c>
      <c r="L28" s="74">
        <v>1.7650075000000001</v>
      </c>
      <c r="M28" s="85">
        <v>4.8319999999999999</v>
      </c>
      <c r="N28" s="73">
        <v>8.0273015873015883</v>
      </c>
      <c r="O28" s="83">
        <f>(H28/1000)*74.09</f>
        <v>0.24716424000000001</v>
      </c>
      <c r="P28" s="54">
        <f>M27-M28</f>
        <v>6.7630000000000008</v>
      </c>
      <c r="Q28" s="31">
        <f>H28/P28</f>
        <v>0.49327221647197983</v>
      </c>
      <c r="R28" s="14">
        <f>Q28*0.41</f>
        <v>0.20224160875351171</v>
      </c>
    </row>
    <row r="29" spans="1:18" x14ac:dyDescent="0.35">
      <c r="A29" s="81">
        <v>8.5</v>
      </c>
      <c r="B29" s="72">
        <v>1.7649999999999999</v>
      </c>
      <c r="C29" s="82">
        <v>5.0000000000000001E-3</v>
      </c>
      <c r="D29" s="83">
        <v>3.718</v>
      </c>
      <c r="E29" s="74"/>
      <c r="F29" s="4">
        <v>4.1150000000000002</v>
      </c>
      <c r="G29" s="4">
        <v>0</v>
      </c>
      <c r="H29" s="84">
        <v>3.6960000000000002</v>
      </c>
      <c r="I29" s="74"/>
      <c r="J29" s="4">
        <v>0</v>
      </c>
      <c r="K29" s="84">
        <v>2.25</v>
      </c>
      <c r="L29" s="74"/>
      <c r="M29" s="85">
        <v>14.4</v>
      </c>
      <c r="N29" s="73">
        <v>16.835449735449735</v>
      </c>
      <c r="O29" s="83">
        <f t="shared" ref="O29:O40" si="6">(H29/1000)*74.09</f>
        <v>0.27383664000000002</v>
      </c>
      <c r="P29" s="54"/>
      <c r="R29" s="6"/>
    </row>
    <row r="30" spans="1:18" x14ac:dyDescent="0.35">
      <c r="A30" s="81">
        <v>12</v>
      </c>
      <c r="B30" s="72">
        <v>3.4950000000000001</v>
      </c>
      <c r="C30" s="82">
        <v>7.4999999999999997E-2</v>
      </c>
      <c r="D30" s="83">
        <v>7.85</v>
      </c>
      <c r="E30" s="74">
        <v>7.6919849999999999</v>
      </c>
      <c r="F30" s="4">
        <v>11.212</v>
      </c>
      <c r="G30" s="4">
        <v>0</v>
      </c>
      <c r="H30" s="84">
        <v>9.3089999999999993</v>
      </c>
      <c r="I30" s="74">
        <v>9.3416724999999996</v>
      </c>
      <c r="J30" s="4">
        <v>0</v>
      </c>
      <c r="K30" s="84">
        <v>6.2539999999999996</v>
      </c>
      <c r="L30" s="74">
        <v>5.5999650000000001</v>
      </c>
      <c r="M30" s="85">
        <v>1.0209999999999999</v>
      </c>
      <c r="N30" s="73">
        <v>2.0341798941798941</v>
      </c>
      <c r="O30" s="83">
        <f t="shared" si="6"/>
        <v>0.68970381000000003</v>
      </c>
      <c r="P30" s="54">
        <f>M27+M29-M28-M30</f>
        <v>20.141999999999999</v>
      </c>
      <c r="Q30" s="31">
        <f>H30/P30</f>
        <v>0.46216860291927314</v>
      </c>
      <c r="R30" s="14">
        <f>Q30*0.41</f>
        <v>0.18948912719690197</v>
      </c>
    </row>
    <row r="31" spans="1:18" x14ac:dyDescent="0.35">
      <c r="A31" s="81">
        <v>12.5</v>
      </c>
      <c r="B31" s="72">
        <v>3.85</v>
      </c>
      <c r="C31" s="82">
        <v>0.15</v>
      </c>
      <c r="D31" s="83">
        <v>8.1790000000000003</v>
      </c>
      <c r="E31" s="74"/>
      <c r="F31" s="4">
        <v>11.545</v>
      </c>
      <c r="G31" s="4">
        <v>0</v>
      </c>
      <c r="H31" s="84">
        <v>9.5719999999999992</v>
      </c>
      <c r="I31" s="74"/>
      <c r="J31" s="4">
        <v>0</v>
      </c>
      <c r="K31" s="84">
        <v>6.3739999999999997</v>
      </c>
      <c r="L31" s="74"/>
      <c r="M31" s="85">
        <v>13.028</v>
      </c>
      <c r="N31" s="73">
        <v>14.025396825396825</v>
      </c>
      <c r="O31" s="83">
        <f t="shared" si="6"/>
        <v>0.70918947999999993</v>
      </c>
      <c r="P31" s="54"/>
      <c r="R31" s="14"/>
    </row>
    <row r="32" spans="1:18" x14ac:dyDescent="0.35">
      <c r="A32" s="81">
        <v>16</v>
      </c>
      <c r="B32" s="72">
        <v>5.05</v>
      </c>
      <c r="C32" s="82">
        <v>0.15</v>
      </c>
      <c r="D32" s="83">
        <v>11.244999999999999</v>
      </c>
      <c r="E32" s="74">
        <v>13.685523999999999</v>
      </c>
      <c r="F32" s="4">
        <v>15.898</v>
      </c>
      <c r="G32" s="4">
        <v>0.84</v>
      </c>
      <c r="H32" s="84">
        <v>12.951000000000001</v>
      </c>
      <c r="I32" s="74">
        <v>17.340817000000001</v>
      </c>
      <c r="J32" s="4">
        <v>0</v>
      </c>
      <c r="K32" s="84">
        <v>10.561</v>
      </c>
      <c r="L32" s="74">
        <v>13.765758999999999</v>
      </c>
      <c r="M32" s="85">
        <v>0.183</v>
      </c>
      <c r="N32" s="73">
        <v>1.1538624338624339</v>
      </c>
      <c r="O32" s="83">
        <f t="shared" si="6"/>
        <v>0.95953959000000011</v>
      </c>
      <c r="P32" s="54">
        <f>M27-M28+M29+M31-M30-M32</f>
        <v>32.987000000000002</v>
      </c>
      <c r="Q32" s="31">
        <f>H32/P32</f>
        <v>0.39260920968866525</v>
      </c>
      <c r="R32" s="14">
        <f>Q32*0.41</f>
        <v>0.16096977597235274</v>
      </c>
    </row>
    <row r="33" spans="1:18" x14ac:dyDescent="0.35">
      <c r="A33" s="81">
        <v>16</v>
      </c>
      <c r="B33" s="72">
        <v>5.9</v>
      </c>
      <c r="C33" s="82">
        <v>0.14000000000000001</v>
      </c>
      <c r="D33" s="83">
        <v>13.446</v>
      </c>
      <c r="E33" s="74"/>
      <c r="F33" s="4">
        <v>18.683</v>
      </c>
      <c r="G33" s="4">
        <v>1.3759999999999999</v>
      </c>
      <c r="H33" s="84">
        <v>15.420999999999999</v>
      </c>
      <c r="I33" s="74"/>
      <c r="J33" s="4">
        <v>0</v>
      </c>
      <c r="K33" s="84">
        <v>12.833</v>
      </c>
      <c r="L33" s="74"/>
      <c r="M33" s="85">
        <v>31.686</v>
      </c>
      <c r="N33" s="73">
        <v>32.268359788359788</v>
      </c>
      <c r="O33" s="83">
        <f t="shared" si="6"/>
        <v>1.1425418899999999</v>
      </c>
      <c r="P33" s="54"/>
      <c r="R33" s="6"/>
    </row>
    <row r="34" spans="1:18" x14ac:dyDescent="0.35">
      <c r="A34" s="81">
        <v>20</v>
      </c>
      <c r="B34" s="72">
        <v>8.5500000000000007</v>
      </c>
      <c r="C34" s="82">
        <v>0.25</v>
      </c>
      <c r="D34" s="83">
        <v>17.684999999999999</v>
      </c>
      <c r="E34" s="74">
        <v>16.668782</v>
      </c>
      <c r="F34" s="4">
        <v>26.995000000000001</v>
      </c>
      <c r="G34" s="4">
        <v>9.7539999999999996</v>
      </c>
      <c r="H34" s="84">
        <v>25.224</v>
      </c>
      <c r="I34" s="74">
        <v>27.916575999999999</v>
      </c>
      <c r="J34" s="86">
        <v>3.2050000000000001</v>
      </c>
      <c r="K34" s="84">
        <v>22.859000000000002</v>
      </c>
      <c r="L34" s="74">
        <v>23.044676500000001</v>
      </c>
      <c r="M34" s="85">
        <v>0.47</v>
      </c>
      <c r="N34" s="73">
        <v>1.1787301587301586</v>
      </c>
      <c r="O34" s="83">
        <f t="shared" si="6"/>
        <v>1.8688461600000001</v>
      </c>
      <c r="P34" s="54">
        <f>P32+M33-M34</f>
        <v>64.203000000000003</v>
      </c>
      <c r="Q34" s="31">
        <f>H34/P34</f>
        <v>0.3928788374375029</v>
      </c>
      <c r="R34" s="14">
        <f>Q34*0.41</f>
        <v>0.16108032334937619</v>
      </c>
    </row>
    <row r="35" spans="1:18" x14ac:dyDescent="0.35">
      <c r="A35" s="81">
        <v>20</v>
      </c>
      <c r="B35" s="72">
        <v>9.1199999999999992</v>
      </c>
      <c r="C35" s="82">
        <v>0.25</v>
      </c>
      <c r="D35" s="83">
        <v>17.71</v>
      </c>
      <c r="E35" s="74"/>
      <c r="F35" s="4">
        <v>26.776</v>
      </c>
      <c r="G35" s="4">
        <v>9.8659999999999997</v>
      </c>
      <c r="H35" s="84">
        <v>25.335000000000001</v>
      </c>
      <c r="I35" s="74"/>
      <c r="J35" s="86">
        <v>3.7519999999999998</v>
      </c>
      <c r="K35" s="84">
        <v>22.61</v>
      </c>
      <c r="L35" s="74"/>
      <c r="M35" s="85">
        <v>19.579000000000001</v>
      </c>
      <c r="N35" s="73">
        <v>20.500952380952381</v>
      </c>
      <c r="O35" s="83">
        <f t="shared" si="6"/>
        <v>1.87707015</v>
      </c>
      <c r="P35" s="54"/>
      <c r="R35" s="6"/>
    </row>
    <row r="36" spans="1:18" x14ac:dyDescent="0.35">
      <c r="A36" s="81">
        <v>24</v>
      </c>
      <c r="B36" s="72">
        <v>9.08</v>
      </c>
      <c r="C36" s="82">
        <v>0.56999999999999995</v>
      </c>
      <c r="D36" s="83">
        <v>16.2</v>
      </c>
      <c r="E36" s="74">
        <v>15.127722</v>
      </c>
      <c r="F36" s="4">
        <v>26.736000000000001</v>
      </c>
      <c r="G36" s="4">
        <v>20.544</v>
      </c>
      <c r="H36" s="84">
        <v>32.42</v>
      </c>
      <c r="I36" s="74">
        <v>36.199153500000001</v>
      </c>
      <c r="J36" s="86">
        <v>13.84</v>
      </c>
      <c r="K36" s="84">
        <v>27.876000000000001</v>
      </c>
      <c r="L36" s="74">
        <v>28.284882499999998</v>
      </c>
      <c r="M36" s="85">
        <v>10.768000000000001</v>
      </c>
      <c r="N36" s="73">
        <v>11.071111111111108</v>
      </c>
      <c r="O36" s="83">
        <f t="shared" si="6"/>
        <v>2.4019978000000006</v>
      </c>
      <c r="P36" s="54">
        <f>P34+M35-M36</f>
        <v>73.01400000000001</v>
      </c>
      <c r="Q36" s="31">
        <f>H36/P36</f>
        <v>0.44402443367025496</v>
      </c>
      <c r="R36" s="14">
        <f>Q36*0.41</f>
        <v>0.18205001780480451</v>
      </c>
    </row>
    <row r="37" spans="1:18" x14ac:dyDescent="0.35">
      <c r="A37" s="81">
        <v>24</v>
      </c>
      <c r="B37" s="72">
        <v>9.8000000000000007</v>
      </c>
      <c r="C37" s="82">
        <v>0.31</v>
      </c>
      <c r="D37" s="83">
        <v>15.779</v>
      </c>
      <c r="E37" s="74"/>
      <c r="F37" s="4">
        <v>26.052</v>
      </c>
      <c r="G37" s="4">
        <v>20.213000000000001</v>
      </c>
      <c r="H37" s="84">
        <v>31.783000000000001</v>
      </c>
      <c r="I37" s="74"/>
      <c r="J37" s="86">
        <v>15.117000000000001</v>
      </c>
      <c r="K37" s="84">
        <v>27.463000000000001</v>
      </c>
      <c r="L37" s="74"/>
      <c r="M37" s="85">
        <v>80.823999999999998</v>
      </c>
      <c r="N37" s="73">
        <v>74.976190476190482</v>
      </c>
      <c r="O37" s="83">
        <f t="shared" si="6"/>
        <v>2.3548024700000001</v>
      </c>
      <c r="P37" s="54"/>
      <c r="R37" s="6"/>
    </row>
    <row r="38" spans="1:18" x14ac:dyDescent="0.35">
      <c r="A38" s="81">
        <v>32</v>
      </c>
      <c r="B38" s="72">
        <v>8.16</v>
      </c>
      <c r="C38" s="82">
        <v>0.3</v>
      </c>
      <c r="D38" s="83">
        <v>14.455</v>
      </c>
      <c r="E38" s="74">
        <v>13.143431</v>
      </c>
      <c r="F38" s="4">
        <v>24.494</v>
      </c>
      <c r="G38" s="4">
        <v>24.754000000000001</v>
      </c>
      <c r="H38" s="84">
        <v>32.811</v>
      </c>
      <c r="I38" s="74">
        <v>36.624325499999998</v>
      </c>
      <c r="J38" s="86">
        <v>22.388999999999999</v>
      </c>
      <c r="K38" s="84">
        <v>40.005000000000003</v>
      </c>
      <c r="L38" s="74">
        <v>38.2234585</v>
      </c>
      <c r="M38" s="85">
        <v>51.633000000000003</v>
      </c>
      <c r="N38" s="73">
        <v>42.508888888888883</v>
      </c>
      <c r="O38" s="83">
        <f t="shared" si="6"/>
        <v>2.4309669899999999</v>
      </c>
      <c r="P38" s="54">
        <f>P36+M37-M38</f>
        <v>102.20500000000001</v>
      </c>
      <c r="Q38" s="31">
        <f>H38/M38</f>
        <v>0.63546569054674329</v>
      </c>
      <c r="R38" s="14">
        <f>Q38*0.41</f>
        <v>0.26054093312416471</v>
      </c>
    </row>
    <row r="39" spans="1:18" x14ac:dyDescent="0.35">
      <c r="A39" s="81">
        <v>40</v>
      </c>
      <c r="B39" s="72">
        <v>6.49</v>
      </c>
      <c r="C39" s="82">
        <v>0.17</v>
      </c>
      <c r="D39" s="83">
        <v>14.301</v>
      </c>
      <c r="E39" s="74">
        <v>13.278772</v>
      </c>
      <c r="F39" s="4">
        <v>24.402000000000001</v>
      </c>
      <c r="G39" s="4">
        <v>25.329000000000001</v>
      </c>
      <c r="H39" s="84">
        <v>32.682000000000002</v>
      </c>
      <c r="I39" s="74">
        <v>36.396815500000002</v>
      </c>
      <c r="J39" s="86">
        <v>20.922999999999998</v>
      </c>
      <c r="K39" s="84">
        <v>42.337000000000003</v>
      </c>
      <c r="L39" s="74">
        <v>40.139629999999997</v>
      </c>
      <c r="M39" s="85">
        <v>48.142000000000003</v>
      </c>
      <c r="N39" s="73">
        <v>43.816931216931209</v>
      </c>
      <c r="O39" s="83">
        <f t="shared" si="6"/>
        <v>2.4214093800000005</v>
      </c>
      <c r="P39" s="54">
        <f>P36+M37-M39</f>
        <v>105.69600000000003</v>
      </c>
      <c r="R39" s="6"/>
    </row>
    <row r="40" spans="1:18" ht="15" thickBot="1" x14ac:dyDescent="0.4">
      <c r="A40" s="87">
        <v>64</v>
      </c>
      <c r="B40" s="75">
        <v>5.88</v>
      </c>
      <c r="C40" s="88">
        <v>0.16</v>
      </c>
      <c r="D40" s="89">
        <v>14.026999999999999</v>
      </c>
      <c r="E40" s="76">
        <v>14.010384999999999</v>
      </c>
      <c r="F40" s="90">
        <v>24.821999999999999</v>
      </c>
      <c r="G40" s="90">
        <v>25.213000000000001</v>
      </c>
      <c r="H40" s="91">
        <v>33.274000000000001</v>
      </c>
      <c r="I40" s="76">
        <v>37.076225000000001</v>
      </c>
      <c r="J40" s="92">
        <v>21.417999999999999</v>
      </c>
      <c r="K40" s="91">
        <v>45.015000000000001</v>
      </c>
      <c r="L40" s="76">
        <v>43.627693000000001</v>
      </c>
      <c r="M40" s="93">
        <v>47.055999999999997</v>
      </c>
      <c r="N40" s="94"/>
      <c r="O40" s="89">
        <f t="shared" si="6"/>
        <v>2.4652706599999998</v>
      </c>
      <c r="P40" s="78">
        <f>P36+M37-M40</f>
        <v>106.78200000000002</v>
      </c>
      <c r="Q40" s="79">
        <f>H40/P40</f>
        <v>0.31160682512033855</v>
      </c>
      <c r="R40" s="80">
        <f>Q40*0.41</f>
        <v>0.12775879829933881</v>
      </c>
    </row>
  </sheetData>
  <mergeCells count="2">
    <mergeCell ref="D24:M24"/>
    <mergeCell ref="D4:J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0B70-B233-44E6-A779-B18238BAF803}">
  <dimension ref="A1:V201"/>
  <sheetViews>
    <sheetView zoomScale="80" zoomScaleNormal="80" workbookViewId="0">
      <selection activeCell="C208" sqref="C208"/>
    </sheetView>
  </sheetViews>
  <sheetFormatPr baseColWidth="10" defaultRowHeight="14.5" x14ac:dyDescent="0.35"/>
  <cols>
    <col min="2" max="2" width="19.81640625" customWidth="1"/>
  </cols>
  <sheetData>
    <row r="1" spans="1:22" x14ac:dyDescent="0.35">
      <c r="A1" t="s">
        <v>122</v>
      </c>
    </row>
    <row r="3" spans="1:22" x14ac:dyDescent="0.35">
      <c r="G3" s="54"/>
    </row>
    <row r="4" spans="1:22" x14ac:dyDescent="0.35">
      <c r="G4" s="54"/>
    </row>
    <row r="5" spans="1:22" ht="18.5" x14ac:dyDescent="0.45">
      <c r="B5" s="117" t="s">
        <v>102</v>
      </c>
      <c r="G5" s="54"/>
    </row>
    <row r="6" spans="1:22" ht="15" thickBot="1" x14ac:dyDescent="0.4">
      <c r="G6" s="54"/>
    </row>
    <row r="7" spans="1:22" x14ac:dyDescent="0.35">
      <c r="B7" s="118"/>
      <c r="C7" s="225" t="s">
        <v>13</v>
      </c>
      <c r="D7" s="226"/>
      <c r="E7" s="226"/>
      <c r="F7" s="226"/>
      <c r="G7" s="227"/>
      <c r="H7" s="225" t="s">
        <v>1</v>
      </c>
      <c r="I7" s="226"/>
      <c r="J7" s="226"/>
      <c r="K7" s="226"/>
      <c r="L7" s="227"/>
      <c r="M7" s="225" t="s">
        <v>93</v>
      </c>
      <c r="N7" s="226"/>
      <c r="O7" s="226"/>
      <c r="P7" s="226"/>
      <c r="Q7" s="227"/>
      <c r="R7" s="225" t="s">
        <v>117</v>
      </c>
      <c r="S7" s="226"/>
      <c r="T7" s="226"/>
      <c r="U7" s="226"/>
      <c r="V7" s="227"/>
    </row>
    <row r="8" spans="1:22" x14ac:dyDescent="0.35">
      <c r="B8" s="119" t="s">
        <v>24</v>
      </c>
      <c r="C8" s="121">
        <v>1</v>
      </c>
      <c r="D8" s="46">
        <v>2</v>
      </c>
      <c r="E8" s="46">
        <v>3</v>
      </c>
      <c r="F8" s="45" t="s">
        <v>9</v>
      </c>
      <c r="G8" s="120" t="s">
        <v>10</v>
      </c>
      <c r="H8" s="121">
        <v>1</v>
      </c>
      <c r="I8" s="46">
        <v>2</v>
      </c>
      <c r="J8" s="46">
        <v>3</v>
      </c>
      <c r="K8" s="45" t="s">
        <v>9</v>
      </c>
      <c r="L8" s="120" t="s">
        <v>10</v>
      </c>
      <c r="M8" s="121">
        <v>1</v>
      </c>
      <c r="N8" s="46">
        <v>2</v>
      </c>
      <c r="O8" s="46">
        <v>3</v>
      </c>
      <c r="P8" s="45" t="s">
        <v>9</v>
      </c>
      <c r="Q8" s="120" t="s">
        <v>10</v>
      </c>
      <c r="R8" s="121">
        <v>1</v>
      </c>
      <c r="S8" s="46">
        <v>2</v>
      </c>
      <c r="T8" s="46">
        <v>3</v>
      </c>
      <c r="U8" s="45" t="s">
        <v>9</v>
      </c>
      <c r="V8" s="120" t="s">
        <v>10</v>
      </c>
    </row>
    <row r="9" spans="1:22" x14ac:dyDescent="0.35">
      <c r="B9" s="81" t="s">
        <v>125</v>
      </c>
      <c r="C9" s="132">
        <v>0</v>
      </c>
      <c r="D9" s="133">
        <v>0</v>
      </c>
      <c r="E9" s="133">
        <v>0</v>
      </c>
      <c r="F9" s="47">
        <f>AVERAGE(C9:E9)</f>
        <v>0</v>
      </c>
      <c r="G9" s="131">
        <f>_xlfn.STDEV.P(C9:E9)</f>
        <v>0</v>
      </c>
      <c r="H9" s="132">
        <v>0</v>
      </c>
      <c r="I9" s="133">
        <v>0</v>
      </c>
      <c r="J9" s="133">
        <v>0</v>
      </c>
      <c r="K9" s="47">
        <f t="shared" ref="K9:K14" si="0">AVERAGE(H9:J9)</f>
        <v>0</v>
      </c>
      <c r="L9" s="131">
        <f>_xlfn.STDEV.P(H9:J9)</f>
        <v>0</v>
      </c>
      <c r="M9" s="132">
        <v>0</v>
      </c>
      <c r="N9" s="133">
        <v>0</v>
      </c>
      <c r="O9" s="133">
        <v>0</v>
      </c>
      <c r="P9" s="47">
        <f t="shared" ref="P9:P14" si="1">AVERAGE(M9:O9)</f>
        <v>0</v>
      </c>
      <c r="Q9" s="131">
        <f>_xlfn.STDEV.P(M9:O9)</f>
        <v>0</v>
      </c>
      <c r="R9" s="132">
        <v>0</v>
      </c>
      <c r="S9" s="133">
        <v>0</v>
      </c>
      <c r="T9" s="133">
        <v>0</v>
      </c>
      <c r="U9" s="47">
        <f t="shared" ref="U9:U14" si="2">AVERAGE(R9:T9)</f>
        <v>0</v>
      </c>
      <c r="V9" s="131">
        <f>_xlfn.STDEV.P(R9:T9)</f>
        <v>0</v>
      </c>
    </row>
    <row r="10" spans="1:22" x14ac:dyDescent="0.35">
      <c r="B10" s="81" t="s">
        <v>126</v>
      </c>
      <c r="C10" s="132">
        <v>0</v>
      </c>
      <c r="D10" s="133">
        <v>0</v>
      </c>
      <c r="E10" s="133">
        <v>0</v>
      </c>
      <c r="F10" s="47">
        <f t="shared" ref="F10:F11" si="3">AVERAGE(C10:E10)</f>
        <v>0</v>
      </c>
      <c r="G10" s="131">
        <f t="shared" ref="G10:G14" si="4">_xlfn.STDEV.P(C10:E10)</f>
        <v>0</v>
      </c>
      <c r="H10" s="132">
        <v>0</v>
      </c>
      <c r="I10" s="133">
        <v>0</v>
      </c>
      <c r="J10" s="133">
        <v>0</v>
      </c>
      <c r="K10" s="47">
        <f t="shared" si="0"/>
        <v>0</v>
      </c>
      <c r="L10" s="131">
        <f t="shared" ref="L10:L14" si="5">_xlfn.STDEV.P(H10:J10)</f>
        <v>0</v>
      </c>
      <c r="M10" s="132">
        <v>0</v>
      </c>
      <c r="N10" s="133">
        <v>0</v>
      </c>
      <c r="O10" s="133">
        <v>0</v>
      </c>
      <c r="P10" s="47">
        <f t="shared" si="1"/>
        <v>0</v>
      </c>
      <c r="Q10" s="131">
        <f t="shared" ref="Q10:Q14" si="6">_xlfn.STDEV.P(M10:O10)</f>
        <v>0</v>
      </c>
      <c r="R10" s="132">
        <v>0</v>
      </c>
      <c r="S10" s="133">
        <v>0</v>
      </c>
      <c r="T10" s="133">
        <v>0</v>
      </c>
      <c r="U10" s="47">
        <f t="shared" si="2"/>
        <v>0</v>
      </c>
      <c r="V10" s="131">
        <f t="shared" ref="V10:V14" si="7">_xlfn.STDEV.P(R10:T10)</f>
        <v>0</v>
      </c>
    </row>
    <row r="11" spans="1:22" x14ac:dyDescent="0.35">
      <c r="B11" s="81" t="s">
        <v>127</v>
      </c>
      <c r="C11" s="132">
        <v>0</v>
      </c>
      <c r="D11" s="133">
        <v>0</v>
      </c>
      <c r="E11" s="133">
        <v>0</v>
      </c>
      <c r="F11" s="47">
        <f t="shared" si="3"/>
        <v>0</v>
      </c>
      <c r="G11" s="131">
        <f t="shared" si="4"/>
        <v>0</v>
      </c>
      <c r="H11" s="132">
        <v>0</v>
      </c>
      <c r="I11" s="133">
        <v>0</v>
      </c>
      <c r="J11" s="133">
        <v>0</v>
      </c>
      <c r="K11" s="47">
        <f t="shared" si="0"/>
        <v>0</v>
      </c>
      <c r="L11" s="131">
        <f t="shared" si="5"/>
        <v>0</v>
      </c>
      <c r="M11" s="132">
        <v>0</v>
      </c>
      <c r="N11" s="133">
        <v>0</v>
      </c>
      <c r="O11" s="133">
        <v>0</v>
      </c>
      <c r="P11" s="47">
        <f t="shared" si="1"/>
        <v>0</v>
      </c>
      <c r="Q11" s="131">
        <f t="shared" si="6"/>
        <v>0</v>
      </c>
      <c r="R11" s="132">
        <v>0</v>
      </c>
      <c r="S11" s="133">
        <v>0</v>
      </c>
      <c r="T11" s="133">
        <v>0</v>
      </c>
      <c r="U11" s="47">
        <f t="shared" si="2"/>
        <v>0</v>
      </c>
      <c r="V11" s="131">
        <f t="shared" si="7"/>
        <v>0</v>
      </c>
    </row>
    <row r="12" spans="1:22" x14ac:dyDescent="0.35">
      <c r="B12" s="81" t="s">
        <v>128</v>
      </c>
      <c r="C12" s="132">
        <v>0</v>
      </c>
      <c r="D12" s="133">
        <v>0</v>
      </c>
      <c r="E12" s="133">
        <v>0</v>
      </c>
      <c r="F12" s="47">
        <f>AVERAGE(C12:E12)</f>
        <v>0</v>
      </c>
      <c r="G12" s="131">
        <f t="shared" si="4"/>
        <v>0</v>
      </c>
      <c r="H12" s="132">
        <v>0</v>
      </c>
      <c r="I12" s="133">
        <v>0</v>
      </c>
      <c r="J12" s="133">
        <v>0</v>
      </c>
      <c r="K12" s="47">
        <f t="shared" si="0"/>
        <v>0</v>
      </c>
      <c r="L12" s="131">
        <f t="shared" si="5"/>
        <v>0</v>
      </c>
      <c r="M12" s="132">
        <v>0.307</v>
      </c>
      <c r="N12" s="133">
        <v>0</v>
      </c>
      <c r="O12" s="133">
        <v>0.25</v>
      </c>
      <c r="P12" s="47">
        <f t="shared" si="1"/>
        <v>0.18566666666666665</v>
      </c>
      <c r="Q12" s="131">
        <f t="shared" si="6"/>
        <v>0.13333249999739583</v>
      </c>
      <c r="R12" s="132">
        <v>0</v>
      </c>
      <c r="S12" s="133">
        <v>0</v>
      </c>
      <c r="T12" s="133">
        <v>0.20699999999999999</v>
      </c>
      <c r="U12" s="47">
        <f t="shared" si="2"/>
        <v>6.8999999999999992E-2</v>
      </c>
      <c r="V12" s="131">
        <f t="shared" si="7"/>
        <v>9.758073580374356E-2</v>
      </c>
    </row>
    <row r="13" spans="1:22" x14ac:dyDescent="0.35">
      <c r="B13" s="81" t="s">
        <v>99</v>
      </c>
      <c r="C13" s="132">
        <v>0</v>
      </c>
      <c r="D13" s="133">
        <v>0</v>
      </c>
      <c r="E13" s="133">
        <v>0</v>
      </c>
      <c r="F13" s="47">
        <f>AVERAGE(C13:E13)</f>
        <v>0</v>
      </c>
      <c r="G13" s="131">
        <f t="shared" si="4"/>
        <v>0</v>
      </c>
      <c r="H13" s="132">
        <v>0</v>
      </c>
      <c r="I13" s="133">
        <v>0</v>
      </c>
      <c r="J13" s="133">
        <v>0</v>
      </c>
      <c r="K13" s="47">
        <f t="shared" si="0"/>
        <v>0</v>
      </c>
      <c r="L13" s="131">
        <f t="shared" si="5"/>
        <v>0</v>
      </c>
      <c r="M13" s="132">
        <v>0</v>
      </c>
      <c r="N13" s="133">
        <v>0</v>
      </c>
      <c r="O13" s="133">
        <v>0</v>
      </c>
      <c r="P13" s="47">
        <f t="shared" si="1"/>
        <v>0</v>
      </c>
      <c r="Q13" s="131">
        <f t="shared" si="6"/>
        <v>0</v>
      </c>
      <c r="R13" s="132">
        <v>0</v>
      </c>
      <c r="S13" s="133">
        <v>0</v>
      </c>
      <c r="T13" s="133">
        <v>0</v>
      </c>
      <c r="U13" s="47">
        <f t="shared" si="2"/>
        <v>0</v>
      </c>
      <c r="V13" s="131">
        <f t="shared" si="7"/>
        <v>0</v>
      </c>
    </row>
    <row r="14" spans="1:22" x14ac:dyDescent="0.35">
      <c r="B14" s="81" t="s">
        <v>100</v>
      </c>
      <c r="C14" s="132">
        <v>14.032</v>
      </c>
      <c r="D14" s="133">
        <v>14.484</v>
      </c>
      <c r="E14" s="133">
        <v>13.417</v>
      </c>
      <c r="F14" s="47">
        <f>AVERAGE(C14:E14)</f>
        <v>13.977666666666666</v>
      </c>
      <c r="G14" s="131">
        <f t="shared" si="4"/>
        <v>0.43729191877077073</v>
      </c>
      <c r="H14" s="132">
        <v>14.36</v>
      </c>
      <c r="I14" s="133">
        <v>13.991</v>
      </c>
      <c r="J14" s="133">
        <v>14.191000000000001</v>
      </c>
      <c r="K14" s="47">
        <f t="shared" si="0"/>
        <v>14.180666666666667</v>
      </c>
      <c r="L14" s="131">
        <f t="shared" si="5"/>
        <v>0.15082071770446151</v>
      </c>
      <c r="M14" s="132">
        <v>14.827999999999999</v>
      </c>
      <c r="N14" s="133">
        <v>14.442</v>
      </c>
      <c r="O14" s="133">
        <v>13.53</v>
      </c>
      <c r="P14" s="47">
        <f t="shared" si="1"/>
        <v>14.266666666666666</v>
      </c>
      <c r="Q14" s="131">
        <f t="shared" si="6"/>
        <v>0.54421646020269887</v>
      </c>
      <c r="R14" s="132">
        <v>13.614000000000001</v>
      </c>
      <c r="S14" s="133">
        <v>13.284000000000001</v>
      </c>
      <c r="T14" s="133">
        <v>14.653</v>
      </c>
      <c r="U14" s="47">
        <f t="shared" si="2"/>
        <v>13.850333333333333</v>
      </c>
      <c r="V14" s="131">
        <f t="shared" si="7"/>
        <v>0.58334114280486749</v>
      </c>
    </row>
    <row r="15" spans="1:22" x14ac:dyDescent="0.35">
      <c r="B15" s="81"/>
      <c r="C15" s="132"/>
      <c r="D15" s="133"/>
      <c r="E15" s="133"/>
      <c r="F15" s="47"/>
      <c r="G15" s="137"/>
      <c r="H15" s="132"/>
      <c r="I15" s="133"/>
      <c r="J15" s="133"/>
      <c r="K15" s="47"/>
      <c r="L15" s="137"/>
      <c r="M15" s="132"/>
      <c r="N15" s="133"/>
      <c r="O15" s="133"/>
      <c r="P15" s="47"/>
      <c r="Q15" s="137"/>
      <c r="R15" s="132"/>
      <c r="S15" s="133"/>
      <c r="T15" s="133"/>
      <c r="U15" s="47"/>
      <c r="V15" s="131"/>
    </row>
    <row r="16" spans="1:22" x14ac:dyDescent="0.35">
      <c r="B16" s="119" t="s">
        <v>31</v>
      </c>
      <c r="C16" s="121">
        <v>1</v>
      </c>
      <c r="D16" s="46">
        <v>2</v>
      </c>
      <c r="E16" s="46">
        <v>3</v>
      </c>
      <c r="F16" s="45" t="s">
        <v>9</v>
      </c>
      <c r="G16" s="120" t="s">
        <v>10</v>
      </c>
      <c r="H16" s="121">
        <v>1</v>
      </c>
      <c r="I16" s="46">
        <v>2</v>
      </c>
      <c r="J16" s="46">
        <v>3</v>
      </c>
      <c r="K16" s="45" t="s">
        <v>9</v>
      </c>
      <c r="L16" s="120" t="s">
        <v>10</v>
      </c>
      <c r="M16" s="121">
        <v>1</v>
      </c>
      <c r="N16" s="46">
        <v>2</v>
      </c>
      <c r="O16" s="46">
        <v>3</v>
      </c>
      <c r="P16" s="45" t="s">
        <v>9</v>
      </c>
      <c r="Q16" s="120" t="s">
        <v>10</v>
      </c>
      <c r="R16" s="121">
        <v>1</v>
      </c>
      <c r="S16" s="46">
        <v>2</v>
      </c>
      <c r="T16" s="46">
        <v>3</v>
      </c>
      <c r="U16" s="45" t="s">
        <v>9</v>
      </c>
      <c r="V16" s="120" t="s">
        <v>10</v>
      </c>
    </row>
    <row r="17" spans="2:22" x14ac:dyDescent="0.35">
      <c r="B17" s="81" t="s">
        <v>125</v>
      </c>
      <c r="C17" s="132">
        <v>7.0350000000000001</v>
      </c>
      <c r="D17" s="133">
        <v>9.3719999999999999</v>
      </c>
      <c r="E17" s="133">
        <v>7.49</v>
      </c>
      <c r="F17" s="47">
        <f>AVERAGE(C17:E17)</f>
        <v>7.9656666666666665</v>
      </c>
      <c r="G17" s="131">
        <f>_xlfn.STDEV.P(C17:E17)</f>
        <v>1.0116278411001185</v>
      </c>
      <c r="H17" s="132">
        <v>7.6020000000000003</v>
      </c>
      <c r="I17" s="133">
        <v>7.7270000000000003</v>
      </c>
      <c r="J17" s="133">
        <v>8.3610000000000007</v>
      </c>
      <c r="K17" s="47">
        <f>AVERAGE(H17:J17)</f>
        <v>7.8966666666666674</v>
      </c>
      <c r="L17" s="131">
        <f>_xlfn.STDEV.P(H17:J17)</f>
        <v>0.33227532091458278</v>
      </c>
      <c r="M17" s="132">
        <v>8.1300000000000008</v>
      </c>
      <c r="N17" s="133">
        <v>7.58</v>
      </c>
      <c r="O17" s="133">
        <v>7.2130000000000001</v>
      </c>
      <c r="P17" s="47">
        <f>AVERAGE(M17:O17)</f>
        <v>7.6410000000000009</v>
      </c>
      <c r="Q17" s="131">
        <f>_xlfn.STDEV.P(M17:O17)</f>
        <v>0.37684037292554906</v>
      </c>
      <c r="R17" s="132">
        <v>7.2380000000000004</v>
      </c>
      <c r="S17" s="133">
        <v>6.9320000000000004</v>
      </c>
      <c r="T17" s="133">
        <v>8.5150000000000006</v>
      </c>
      <c r="U17" s="47">
        <f>AVERAGE(R17:T17)</f>
        <v>7.5616666666666674</v>
      </c>
      <c r="V17" s="131">
        <f>_xlfn.STDEV.P(R17:T17)</f>
        <v>0.68558604290214542</v>
      </c>
    </row>
    <row r="18" spans="2:22" x14ac:dyDescent="0.35">
      <c r="B18" s="81" t="s">
        <v>126</v>
      </c>
      <c r="C18" s="132">
        <v>0</v>
      </c>
      <c r="D18" s="133">
        <v>0.46700000000000003</v>
      </c>
      <c r="E18" s="133">
        <v>0</v>
      </c>
      <c r="F18" s="47">
        <f t="shared" ref="F18:F19" si="8">AVERAGE(C18:E18)</f>
        <v>0.15566666666666668</v>
      </c>
      <c r="G18" s="131">
        <f t="shared" ref="G18:G23" si="9">_xlfn.STDEV.P(C18:E18)</f>
        <v>0.22014591120941182</v>
      </c>
      <c r="H18" s="132">
        <v>0.28199999999999997</v>
      </c>
      <c r="I18" s="133">
        <v>0.20599999999999999</v>
      </c>
      <c r="J18" s="133">
        <v>0.128</v>
      </c>
      <c r="K18" s="47">
        <f t="shared" ref="K18" si="10">AVERAGE(H18:J18)</f>
        <v>0.20533333333333334</v>
      </c>
      <c r="L18" s="131">
        <f t="shared" ref="L18:L23" si="11">_xlfn.STDEV.P(H18:J18)</f>
        <v>6.2872004015212382E-2</v>
      </c>
      <c r="M18" s="132">
        <v>0.20799999999999999</v>
      </c>
      <c r="N18" s="133">
        <v>0.45100000000000001</v>
      </c>
      <c r="O18" s="133">
        <v>0.16500000000000001</v>
      </c>
      <c r="P18" s="47">
        <f t="shared" ref="P18" si="12">AVERAGE(M18:O18)</f>
        <v>0.27466666666666667</v>
      </c>
      <c r="Q18" s="131">
        <f t="shared" ref="Q18:Q23" si="13">_xlfn.STDEV.P(M18:O18)</f>
        <v>0.12591619788132458</v>
      </c>
      <c r="R18" s="132">
        <v>0.159</v>
      </c>
      <c r="S18" s="133">
        <v>0.218</v>
      </c>
      <c r="T18" s="133">
        <v>0.15</v>
      </c>
      <c r="U18" s="47">
        <f t="shared" ref="U18" si="14">AVERAGE(R18:T18)</f>
        <v>0.17566666666666667</v>
      </c>
      <c r="V18" s="131">
        <f t="shared" ref="V18:V23" si="15">_xlfn.STDEV.P(R18:T18)</f>
        <v>3.0158838763380106E-2</v>
      </c>
    </row>
    <row r="19" spans="2:22" x14ac:dyDescent="0.35">
      <c r="B19" s="81" t="s">
        <v>127</v>
      </c>
      <c r="C19" s="132">
        <v>0</v>
      </c>
      <c r="D19" s="133">
        <v>1.204</v>
      </c>
      <c r="E19" s="133">
        <v>0</v>
      </c>
      <c r="F19" s="47">
        <f t="shared" si="8"/>
        <v>0.40133333333333332</v>
      </c>
      <c r="G19" s="131">
        <f t="shared" si="9"/>
        <v>0.56757104303240213</v>
      </c>
      <c r="H19" s="132">
        <v>0</v>
      </c>
      <c r="I19" s="133">
        <v>0</v>
      </c>
      <c r="J19" s="133">
        <v>0</v>
      </c>
      <c r="K19" s="47">
        <v>0</v>
      </c>
      <c r="L19" s="131">
        <f t="shared" si="11"/>
        <v>0</v>
      </c>
      <c r="M19" s="132">
        <v>0</v>
      </c>
      <c r="N19" s="133">
        <v>0</v>
      </c>
      <c r="O19" s="133">
        <v>0</v>
      </c>
      <c r="P19" s="47"/>
      <c r="Q19" s="131">
        <f t="shared" si="13"/>
        <v>0</v>
      </c>
      <c r="R19" s="132">
        <v>0</v>
      </c>
      <c r="S19" s="133">
        <v>0</v>
      </c>
      <c r="T19" s="133">
        <v>0</v>
      </c>
      <c r="U19" s="47"/>
      <c r="V19" s="131">
        <f t="shared" si="15"/>
        <v>0</v>
      </c>
    </row>
    <row r="20" spans="2:22" x14ac:dyDescent="0.35">
      <c r="B20" s="81" t="s">
        <v>128</v>
      </c>
      <c r="C20" s="132">
        <v>3.2189999999999999</v>
      </c>
      <c r="D20" s="133">
        <v>3.0219999999999998</v>
      </c>
      <c r="E20" s="133">
        <v>3.0550000000000002</v>
      </c>
      <c r="F20" s="47">
        <f>AVERAGE(C20:E20)</f>
        <v>3.0986666666666665</v>
      </c>
      <c r="G20" s="131">
        <f>_xlfn.STDEV.P(C20:E20)</f>
        <v>8.6148450685752609E-2</v>
      </c>
      <c r="H20" s="132">
        <v>3.8050000000000002</v>
      </c>
      <c r="I20" s="133">
        <v>3.6669999999999998</v>
      </c>
      <c r="J20" s="133">
        <v>3.419</v>
      </c>
      <c r="K20" s="47">
        <f>AVERAGE(H20:J20)</f>
        <v>3.6303333333333332</v>
      </c>
      <c r="L20" s="131">
        <f t="shared" si="11"/>
        <v>0.15970250119797405</v>
      </c>
      <c r="M20" s="132">
        <v>3.847</v>
      </c>
      <c r="N20" s="133">
        <v>3.76</v>
      </c>
      <c r="O20" s="133">
        <v>3.6139999999999999</v>
      </c>
      <c r="P20" s="47">
        <f>AVERAGE(M20:O20)</f>
        <v>3.7403333333333335</v>
      </c>
      <c r="Q20" s="131">
        <f t="shared" si="13"/>
        <v>9.6133009708193162E-2</v>
      </c>
      <c r="R20" s="132">
        <v>3.524</v>
      </c>
      <c r="S20" s="133">
        <v>3.4620000000000002</v>
      </c>
      <c r="T20" s="133">
        <v>3.7759999999999998</v>
      </c>
      <c r="U20" s="47">
        <f>AVERAGE(R20:T20)</f>
        <v>3.5873333333333335</v>
      </c>
      <c r="V20" s="131">
        <f t="shared" si="15"/>
        <v>0.13578741555174462</v>
      </c>
    </row>
    <row r="21" spans="2:22" x14ac:dyDescent="0.35">
      <c r="B21" s="81" t="s">
        <v>99</v>
      </c>
      <c r="C21" s="132">
        <v>3.2530000000000001</v>
      </c>
      <c r="D21" s="133">
        <v>2.0099999999999998</v>
      </c>
      <c r="E21" s="133">
        <v>2.7280000000000002</v>
      </c>
      <c r="F21" s="47">
        <f>AVERAGE(C21:E21)</f>
        <v>2.6636666666666664</v>
      </c>
      <c r="G21" s="131">
        <f t="shared" si="9"/>
        <v>0.50948754210044811</v>
      </c>
      <c r="H21" s="132">
        <v>3.4950000000000001</v>
      </c>
      <c r="I21" s="133">
        <v>3.5</v>
      </c>
      <c r="J21" s="133">
        <v>3.0049999999999999</v>
      </c>
      <c r="K21" s="47">
        <f>AVERAGE(H21:J21)</f>
        <v>3.3333333333333335</v>
      </c>
      <c r="L21" s="131">
        <f t="shared" si="11"/>
        <v>0.23217569975248398</v>
      </c>
      <c r="M21" s="132">
        <v>3.903</v>
      </c>
      <c r="N21" s="133">
        <v>4.0069999999999997</v>
      </c>
      <c r="O21" s="133">
        <v>3.8759999999999999</v>
      </c>
      <c r="P21" s="47">
        <f>AVERAGE(M21:O21)</f>
        <v>3.9286666666666665</v>
      </c>
      <c r="Q21" s="131">
        <f t="shared" si="13"/>
        <v>5.6476150325208446E-2</v>
      </c>
      <c r="R21" s="132">
        <v>3.4369999999999998</v>
      </c>
      <c r="S21" s="133">
        <v>3.4790000000000001</v>
      </c>
      <c r="T21" s="133">
        <v>3.2570000000000001</v>
      </c>
      <c r="U21" s="47">
        <f>AVERAGE(R21:T21)</f>
        <v>3.391</v>
      </c>
      <c r="V21" s="131">
        <f t="shared" si="15"/>
        <v>9.6291224937685729E-2</v>
      </c>
    </row>
    <row r="22" spans="2:22" x14ac:dyDescent="0.35">
      <c r="B22" s="81" t="s">
        <v>100</v>
      </c>
      <c r="C22" s="230">
        <v>0</v>
      </c>
      <c r="D22" s="133">
        <v>0</v>
      </c>
      <c r="E22" s="133">
        <v>0</v>
      </c>
      <c r="F22" s="47">
        <f>AVERAGE(C22:E22)</f>
        <v>0</v>
      </c>
      <c r="G22" s="131">
        <f t="shared" si="9"/>
        <v>0</v>
      </c>
      <c r="H22" s="132">
        <v>0</v>
      </c>
      <c r="I22" s="133">
        <v>0</v>
      </c>
      <c r="J22" s="133">
        <v>0</v>
      </c>
      <c r="K22" s="47">
        <f>AVERAGE(H22:J22)</f>
        <v>0</v>
      </c>
      <c r="L22" s="131">
        <f t="shared" si="11"/>
        <v>0</v>
      </c>
      <c r="M22" s="132">
        <v>0</v>
      </c>
      <c r="N22" s="133">
        <v>0</v>
      </c>
      <c r="O22" s="133">
        <v>0</v>
      </c>
      <c r="P22" s="47">
        <f>AVERAGE(M22:O22)</f>
        <v>0</v>
      </c>
      <c r="Q22" s="131">
        <f t="shared" si="13"/>
        <v>0</v>
      </c>
      <c r="R22" s="132">
        <v>0</v>
      </c>
      <c r="S22" s="133">
        <v>0</v>
      </c>
      <c r="T22" s="133">
        <v>0</v>
      </c>
      <c r="U22" s="47">
        <f>AVERAGE(R22:T22)</f>
        <v>0</v>
      </c>
      <c r="V22" s="131">
        <f t="shared" si="15"/>
        <v>0</v>
      </c>
    </row>
    <row r="23" spans="2:22" x14ac:dyDescent="0.35">
      <c r="B23" s="228" t="s">
        <v>141</v>
      </c>
      <c r="C23" s="230">
        <f>C20-C12</f>
        <v>3.2189999999999999</v>
      </c>
      <c r="D23" s="230">
        <f t="shared" ref="D23:E23" si="16">D20-D12</f>
        <v>3.0219999999999998</v>
      </c>
      <c r="E23" s="230">
        <f t="shared" si="16"/>
        <v>3.0550000000000002</v>
      </c>
      <c r="F23" s="47">
        <f>AVERAGE(C23:E23)</f>
        <v>3.0986666666666665</v>
      </c>
      <c r="G23" s="131">
        <f t="shared" si="9"/>
        <v>8.6148450685752609E-2</v>
      </c>
      <c r="H23" s="230">
        <f>H20-H12</f>
        <v>3.8050000000000002</v>
      </c>
      <c r="I23" s="230">
        <f t="shared" ref="I23:J23" si="17">I20-I12</f>
        <v>3.6669999999999998</v>
      </c>
      <c r="J23" s="230">
        <f t="shared" si="17"/>
        <v>3.419</v>
      </c>
      <c r="K23" s="47">
        <f>AVERAGE(H23:J23)</f>
        <v>3.6303333333333332</v>
      </c>
      <c r="L23" s="131">
        <f t="shared" si="11"/>
        <v>0.15970250119797405</v>
      </c>
      <c r="M23" s="230">
        <f>M20-M12</f>
        <v>3.54</v>
      </c>
      <c r="N23" s="230">
        <f t="shared" ref="N23:O23" si="18">N20-N12</f>
        <v>3.76</v>
      </c>
      <c r="O23" s="230">
        <f t="shared" si="18"/>
        <v>3.3639999999999999</v>
      </c>
      <c r="P23" s="47">
        <f>AVERAGE(M23:O23)</f>
        <v>3.5546666666666664</v>
      </c>
      <c r="Q23" s="131">
        <f t="shared" si="13"/>
        <v>0.16199862825207978</v>
      </c>
      <c r="R23" s="230">
        <f>R20-R12</f>
        <v>3.524</v>
      </c>
      <c r="S23" s="230">
        <f t="shared" ref="S23:T23" si="19">S20-S12</f>
        <v>3.4620000000000002</v>
      </c>
      <c r="T23" s="230">
        <f t="shared" si="19"/>
        <v>3.569</v>
      </c>
      <c r="U23" s="47">
        <f>AVERAGE(R23:T23)</f>
        <v>3.5183333333333331</v>
      </c>
      <c r="V23" s="131">
        <f t="shared" si="15"/>
        <v>4.3865957441075118E-2</v>
      </c>
    </row>
    <row r="24" spans="2:22" x14ac:dyDescent="0.35">
      <c r="B24" s="81"/>
      <c r="C24" s="230"/>
      <c r="D24" s="133"/>
      <c r="E24" s="133"/>
      <c r="F24" s="133"/>
      <c r="G24" s="131"/>
      <c r="H24" s="132"/>
      <c r="I24" s="133"/>
      <c r="J24" s="133"/>
      <c r="K24" s="133"/>
      <c r="L24" s="131"/>
      <c r="M24" s="132"/>
      <c r="N24" s="133"/>
      <c r="O24" s="133"/>
      <c r="P24" s="133"/>
      <c r="Q24" s="131"/>
      <c r="R24" s="132"/>
      <c r="S24" s="133"/>
      <c r="T24" s="133"/>
      <c r="U24" s="133"/>
      <c r="V24" s="131"/>
    </row>
    <row r="25" spans="2:22" x14ac:dyDescent="0.35">
      <c r="B25" s="81" t="s">
        <v>32</v>
      </c>
      <c r="C25" s="230">
        <f>C14-C22</f>
        <v>14.032</v>
      </c>
      <c r="D25" s="133">
        <f>D14-D22</f>
        <v>14.484</v>
      </c>
      <c r="E25" s="133">
        <f>E14-E22</f>
        <v>13.417</v>
      </c>
      <c r="F25" s="47">
        <f t="shared" ref="F25:F31" si="20">AVERAGE(C25:E25)</f>
        <v>13.977666666666666</v>
      </c>
      <c r="G25" s="131">
        <f>_xlfn.STDEV.P(C25:E25)</f>
        <v>0.43729191877077073</v>
      </c>
      <c r="H25" s="132">
        <f>H14-H22</f>
        <v>14.36</v>
      </c>
      <c r="I25" s="133">
        <f>I14-I22</f>
        <v>13.991</v>
      </c>
      <c r="J25" s="133">
        <f>J14-J22</f>
        <v>14.191000000000001</v>
      </c>
      <c r="K25" s="47">
        <f t="shared" ref="K25:K31" si="21">AVERAGE(H25:J25)</f>
        <v>14.180666666666667</v>
      </c>
      <c r="L25" s="131">
        <f>_xlfn.STDEV.P(H25:J25)</f>
        <v>0.15082071770446151</v>
      </c>
      <c r="M25" s="132">
        <f>M14-M22</f>
        <v>14.827999999999999</v>
      </c>
      <c r="N25" s="133">
        <f>N14-N22</f>
        <v>14.442</v>
      </c>
      <c r="O25" s="133">
        <f>O14-O22</f>
        <v>13.53</v>
      </c>
      <c r="P25" s="47">
        <f t="shared" ref="P25:P31" si="22">AVERAGE(M25:O25)</f>
        <v>14.266666666666666</v>
      </c>
      <c r="Q25" s="131">
        <f>_xlfn.STDEV.P(M25:O25)</f>
        <v>0.54421646020269887</v>
      </c>
      <c r="R25" s="132">
        <f>R14-R22</f>
        <v>13.614000000000001</v>
      </c>
      <c r="S25" s="133">
        <f>S14-S22</f>
        <v>13.284000000000001</v>
      </c>
      <c r="T25" s="133">
        <f>T14-T22</f>
        <v>14.653</v>
      </c>
      <c r="U25" s="47">
        <f>U14-U22</f>
        <v>13.850333333333333</v>
      </c>
      <c r="V25" s="131">
        <f>_xlfn.STDEV.P(R25:T25)</f>
        <v>0.58334114280486749</v>
      </c>
    </row>
    <row r="26" spans="2:22" x14ac:dyDescent="0.35">
      <c r="B26" s="81" t="s">
        <v>101</v>
      </c>
      <c r="C26" s="230">
        <f>C23*74.08/1000</f>
        <v>0.23846351999999998</v>
      </c>
      <c r="D26" s="230">
        <f>D20*74.08/1000</f>
        <v>0.22386975999999997</v>
      </c>
      <c r="E26" s="230">
        <f>E20*74.08/1000</f>
        <v>0.2263144</v>
      </c>
      <c r="F26" s="47">
        <f t="shared" si="20"/>
        <v>0.22954922666666666</v>
      </c>
      <c r="G26" s="131">
        <f>_xlfn.STDEV.P(C26:E26)</f>
        <v>6.3818772268005568E-3</v>
      </c>
      <c r="H26" s="230">
        <f>H23*74.08/1000</f>
        <v>0.28187439999999997</v>
      </c>
      <c r="I26" s="230">
        <f>I20*74.08/1000</f>
        <v>0.27165135999999995</v>
      </c>
      <c r="J26" s="230">
        <f>J20*74.08/1000</f>
        <v>0.25327951999999998</v>
      </c>
      <c r="K26" s="47">
        <f t="shared" si="21"/>
        <v>0.26893509333333326</v>
      </c>
      <c r="L26" s="131">
        <f>_xlfn.STDEV.P(H26:J26)</f>
        <v>1.1830761288745908E-2</v>
      </c>
      <c r="M26" s="230">
        <f>M23*74.08/1000</f>
        <v>0.26224320000000001</v>
      </c>
      <c r="N26" s="230">
        <f>N20*74.08/1000</f>
        <v>0.27854079999999998</v>
      </c>
      <c r="O26" s="230">
        <f>O20*74.08/1000</f>
        <v>0.26772511999999998</v>
      </c>
      <c r="P26" s="47">
        <f t="shared" si="22"/>
        <v>0.26950303999999997</v>
      </c>
      <c r="Q26" s="131">
        <f>_xlfn.STDEV.P(M26:O26)</f>
        <v>6.7711983717704287E-3</v>
      </c>
      <c r="R26" s="230">
        <f>R23*74.08/1000</f>
        <v>0.26105791999999994</v>
      </c>
      <c r="S26" s="230">
        <f>S20*74.08/1000</f>
        <v>0.25646496000000002</v>
      </c>
      <c r="T26" s="230">
        <f>T20*74.08/1000</f>
        <v>0.27972607999999999</v>
      </c>
      <c r="U26" s="47">
        <f>AVERAGE(R26:T26)</f>
        <v>0.26574965333333334</v>
      </c>
      <c r="V26" s="131">
        <f>_xlfn.STDEV.P(R26:T26)</f>
        <v>1.0059131744073252E-2</v>
      </c>
    </row>
    <row r="27" spans="2:22" x14ac:dyDescent="0.35">
      <c r="B27" s="81" t="s">
        <v>33</v>
      </c>
      <c r="C27" s="230">
        <f>C23/C25</f>
        <v>0.22940421892816418</v>
      </c>
      <c r="D27" s="230">
        <f t="shared" ref="D27:E27" si="23">D23/D25</f>
        <v>0.20864402098867715</v>
      </c>
      <c r="E27" s="230">
        <f t="shared" si="23"/>
        <v>0.22769620630543341</v>
      </c>
      <c r="F27" s="47">
        <f t="shared" si="20"/>
        <v>0.22191481540742494</v>
      </c>
      <c r="G27" s="131">
        <f t="shared" ref="G27:G29" si="24">_xlfn.STDEV.P(C27:E27)</f>
        <v>9.40974017205406E-3</v>
      </c>
      <c r="H27" s="230">
        <f>H23/H25</f>
        <v>0.26497214484679665</v>
      </c>
      <c r="I27" s="230">
        <f t="shared" ref="I27:J27" si="25">I23/I25</f>
        <v>0.26209706239725539</v>
      </c>
      <c r="J27" s="230">
        <f t="shared" si="25"/>
        <v>0.24092734831935733</v>
      </c>
      <c r="K27" s="47">
        <f t="shared" si="21"/>
        <v>0.2559988518544698</v>
      </c>
      <c r="L27" s="131">
        <f t="shared" ref="L27:L29" si="26">_xlfn.STDEV.P(H27:J27)</f>
        <v>1.0721604011825705E-2</v>
      </c>
      <c r="M27" s="230">
        <f>M23/M25</f>
        <v>0.23873752360399245</v>
      </c>
      <c r="N27" s="230">
        <f t="shared" ref="N27:O27" si="27">N23/N25</f>
        <v>0.26035175183492587</v>
      </c>
      <c r="O27" s="230">
        <f t="shared" si="27"/>
        <v>0.24863266814486326</v>
      </c>
      <c r="P27" s="47">
        <f t="shared" si="22"/>
        <v>0.24924064786126054</v>
      </c>
      <c r="Q27" s="131">
        <f t="shared" ref="Q27:Q29" si="28">_xlfn.STDEV.P(M27:O27)</f>
        <v>8.8344381072551423E-3</v>
      </c>
      <c r="R27" s="230">
        <f>R23/R25</f>
        <v>0.25885118260614071</v>
      </c>
      <c r="S27" s="230">
        <f t="shared" ref="S27:T27" si="29">S23/S25</f>
        <v>0.26061427280939475</v>
      </c>
      <c r="T27" s="230">
        <f t="shared" si="29"/>
        <v>0.24356787006073841</v>
      </c>
      <c r="U27" s="47">
        <f>U20/U25</f>
        <v>0.25900700344155375</v>
      </c>
      <c r="V27" s="131">
        <f t="shared" ref="V27:V29" si="30">_xlfn.STDEV.P(R27:T27)</f>
        <v>7.6541054785771332E-3</v>
      </c>
    </row>
    <row r="28" spans="2:22" ht="15" thickBot="1" x14ac:dyDescent="0.4">
      <c r="B28" s="81" t="s">
        <v>34</v>
      </c>
      <c r="C28" s="230">
        <f>C27*0.41</f>
        <v>9.405572976054731E-2</v>
      </c>
      <c r="D28" s="230">
        <f t="shared" ref="D28:E28" si="31">D27*0.41</f>
        <v>8.5544048605357623E-2</v>
      </c>
      <c r="E28" s="230">
        <f t="shared" si="31"/>
        <v>9.3355444585227695E-2</v>
      </c>
      <c r="F28" s="47">
        <f t="shared" si="20"/>
        <v>9.0985074317044209E-2</v>
      </c>
      <c r="G28" s="131">
        <f t="shared" si="24"/>
        <v>3.8579934705421678E-3</v>
      </c>
      <c r="H28" s="230">
        <f>H27*0.41</f>
        <v>0.10863857938718662</v>
      </c>
      <c r="I28" s="230">
        <f t="shared" ref="I28:J28" si="32">I27*0.41</f>
        <v>0.1074597955828747</v>
      </c>
      <c r="J28" s="230">
        <f t="shared" si="32"/>
        <v>9.8780212810936505E-2</v>
      </c>
      <c r="K28" s="47">
        <f t="shared" si="21"/>
        <v>0.1049595292603326</v>
      </c>
      <c r="L28" s="131">
        <f t="shared" si="26"/>
        <v>4.3958576448485352E-3</v>
      </c>
      <c r="M28" s="230">
        <f>M27*0.41</f>
        <v>9.7882384677636894E-2</v>
      </c>
      <c r="N28" s="230">
        <f t="shared" ref="N28:O28" si="33">N27*0.41</f>
        <v>0.1067442182523196</v>
      </c>
      <c r="O28" s="230">
        <f t="shared" si="33"/>
        <v>0.10193939393939393</v>
      </c>
      <c r="P28" s="47">
        <f t="shared" si="22"/>
        <v>0.10218866562311681</v>
      </c>
      <c r="Q28" s="131">
        <f t="shared" si="28"/>
        <v>3.6221196239746081E-3</v>
      </c>
      <c r="R28" s="230">
        <f>R27*0.41</f>
        <v>0.10612898486851768</v>
      </c>
      <c r="S28" s="230">
        <f t="shared" ref="S28:T28" si="34">S27*0.41</f>
        <v>0.10685185185185184</v>
      </c>
      <c r="T28" s="230">
        <f t="shared" si="34"/>
        <v>9.9862826724902737E-2</v>
      </c>
      <c r="U28" s="47">
        <f t="shared" ref="R28:U28" si="35">U27*0.41</f>
        <v>0.10619287141103703</v>
      </c>
      <c r="V28" s="131">
        <f t="shared" si="30"/>
        <v>3.1381832462166249E-3</v>
      </c>
    </row>
    <row r="29" spans="2:22" ht="15" thickBot="1" x14ac:dyDescent="0.4">
      <c r="B29" s="202" t="s">
        <v>136</v>
      </c>
      <c r="C29" s="203">
        <f>C23/C21</f>
        <v>0.98954810943744231</v>
      </c>
      <c r="D29" s="204">
        <f>D20/D21</f>
        <v>1.5034825870646766</v>
      </c>
      <c r="E29" s="204">
        <f>E20/E21</f>
        <v>1.1198680351906158</v>
      </c>
      <c r="F29" s="205">
        <f t="shared" si="20"/>
        <v>1.2042995772309117</v>
      </c>
      <c r="G29" s="206">
        <f t="shared" si="24"/>
        <v>0.21814166007737631</v>
      </c>
      <c r="H29" s="203">
        <f>H23/H21</f>
        <v>1.0886981402002862</v>
      </c>
      <c r="I29" s="204">
        <f>I20/I21</f>
        <v>1.0477142857142856</v>
      </c>
      <c r="J29" s="204">
        <f>J20/J21</f>
        <v>1.1377703826955075</v>
      </c>
      <c r="K29" s="205">
        <f t="shared" si="21"/>
        <v>1.0913942695366932</v>
      </c>
      <c r="L29" s="206">
        <f t="shared" si="26"/>
        <v>3.6814643698052041E-2</v>
      </c>
      <c r="M29" s="203">
        <f>M23/M21</f>
        <v>0.90699461952344351</v>
      </c>
      <c r="N29" s="204">
        <f>N20/N21</f>
        <v>0.93835787372098833</v>
      </c>
      <c r="O29" s="204">
        <f>O20/O21</f>
        <v>0.93240454076367385</v>
      </c>
      <c r="P29" s="205">
        <f t="shared" si="22"/>
        <v>0.92591901133603527</v>
      </c>
      <c r="Q29" s="206">
        <f t="shared" si="28"/>
        <v>1.3600490124318512E-2</v>
      </c>
      <c r="R29" s="203">
        <f>R23/R21</f>
        <v>1.025312772766948</v>
      </c>
      <c r="S29" s="204">
        <f>S20/S21</f>
        <v>0.9951135383730958</v>
      </c>
      <c r="T29" s="204">
        <f>T20/T21</f>
        <v>1.1593490942585201</v>
      </c>
      <c r="U29" s="205">
        <f>AVERAGE(R29:T29)</f>
        <v>1.0599251351328547</v>
      </c>
      <c r="V29" s="206">
        <f t="shared" si="30"/>
        <v>7.1376191995464897E-2</v>
      </c>
    </row>
    <row r="30" spans="2:22" ht="15" thickBot="1" x14ac:dyDescent="0.4">
      <c r="B30" s="87" t="s">
        <v>138</v>
      </c>
      <c r="C30" s="230">
        <f>C20/C17</f>
        <v>0.4575692963752665</v>
      </c>
      <c r="D30" s="230">
        <f t="shared" ref="D30:E30" si="36">D20/D17</f>
        <v>0.32244985061886466</v>
      </c>
      <c r="E30" s="230">
        <f t="shared" si="36"/>
        <v>0.40787716955941256</v>
      </c>
      <c r="F30" s="231">
        <f t="shared" si="20"/>
        <v>0.39596543885118124</v>
      </c>
      <c r="G30" s="131">
        <f t="shared" ref="G30:G31" si="37">_xlfn.STDEV.P(C30:E30)</f>
        <v>5.580163170689801E-2</v>
      </c>
      <c r="H30" s="230">
        <f>H20/H17</f>
        <v>0.50052617732175742</v>
      </c>
      <c r="I30" s="230">
        <f t="shared" ref="I30:J30" si="38">I20/I17</f>
        <v>0.47456969069496568</v>
      </c>
      <c r="J30" s="230">
        <f t="shared" si="38"/>
        <v>0.40892237770601603</v>
      </c>
      <c r="K30" s="134">
        <f t="shared" si="21"/>
        <v>0.4613394152409131</v>
      </c>
      <c r="L30" s="135">
        <f t="shared" ref="L30:L31" si="39">_xlfn.STDEV.P(H30:J30)</f>
        <v>3.8549484799435013E-2</v>
      </c>
      <c r="M30" s="230">
        <f>M20/M17</f>
        <v>0.47318573185731855</v>
      </c>
      <c r="N30" s="230">
        <f t="shared" ref="N30:O30" si="40">N20/N17</f>
        <v>0.49604221635883899</v>
      </c>
      <c r="O30" s="230">
        <f t="shared" si="40"/>
        <v>0.50103978926937476</v>
      </c>
      <c r="P30" s="134">
        <f t="shared" si="22"/>
        <v>0.49008924582851082</v>
      </c>
      <c r="Q30" s="135">
        <f t="shared" ref="Q30:Q31" si="41">_xlfn.STDEV.P(M30:O30)</f>
        <v>1.2125469672820873E-2</v>
      </c>
      <c r="R30" s="230">
        <f>R20/R17</f>
        <v>0.48687482730035919</v>
      </c>
      <c r="S30" s="230">
        <f t="shared" ref="S30:T30" si="42">S20/S17</f>
        <v>0.49942296595499136</v>
      </c>
      <c r="T30" s="230">
        <f t="shared" si="42"/>
        <v>0.44345273047563116</v>
      </c>
      <c r="U30" s="134">
        <f>U20/U17</f>
        <v>0.47441040335023138</v>
      </c>
      <c r="V30" s="135">
        <f t="shared" ref="V30:V31" si="43">_xlfn.STDEV.P(R30:T30)</f>
        <v>2.3980551230729921E-2</v>
      </c>
    </row>
    <row r="31" spans="2:22" ht="15" thickBot="1" x14ac:dyDescent="0.4">
      <c r="B31" s="87" t="s">
        <v>137</v>
      </c>
      <c r="C31" s="232">
        <f>(C23+C21)/C17</f>
        <v>0.9199715707178393</v>
      </c>
      <c r="D31" s="233">
        <f>(D23+D21)/D17</f>
        <v>0.53691848058045244</v>
      </c>
      <c r="E31" s="233">
        <f>(E23+E21)/E17</f>
        <v>0.77209612817089457</v>
      </c>
      <c r="F31" s="205">
        <f t="shared" si="20"/>
        <v>0.74299539315639551</v>
      </c>
      <c r="G31" s="206">
        <f t="shared" si="37"/>
        <v>0.1577287905440605</v>
      </c>
      <c r="H31" s="232">
        <f>(H23+H21)/H17</f>
        <v>0.96027361220731389</v>
      </c>
      <c r="I31" s="233">
        <f>(I23+I21)/I17</f>
        <v>0.92752685388896072</v>
      </c>
      <c r="J31" s="233">
        <f>(J23+J21)/J17</f>
        <v>0.76832914723119228</v>
      </c>
      <c r="K31" s="134">
        <f t="shared" si="21"/>
        <v>0.88537653777582237</v>
      </c>
      <c r="L31" s="135">
        <f t="shared" si="39"/>
        <v>8.3837765038875398E-2</v>
      </c>
      <c r="M31" s="232">
        <f>(M23+M21)/M17</f>
        <v>0.91549815498154963</v>
      </c>
      <c r="N31" s="233">
        <f>(N23+N21)/N17</f>
        <v>1.0246701846965698</v>
      </c>
      <c r="O31" s="233">
        <f>(O23+O21)/O17</f>
        <v>1.0037432413697491</v>
      </c>
      <c r="P31" s="134">
        <f t="shared" si="22"/>
        <v>0.98130386034928951</v>
      </c>
      <c r="Q31" s="135">
        <f t="shared" si="41"/>
        <v>4.7309459120844839E-2</v>
      </c>
      <c r="R31" s="232">
        <f>(R23+R21)/R17</f>
        <v>0.96172975960210005</v>
      </c>
      <c r="S31" s="233">
        <f>(S23+S21)/S17</f>
        <v>1.0012983266012696</v>
      </c>
      <c r="T31" s="233">
        <f>(T23+T21)/T17</f>
        <v>0.80164415736934824</v>
      </c>
      <c r="U31" s="134">
        <f>AVERAGE(R31:T31)</f>
        <v>0.92155741452423934</v>
      </c>
      <c r="V31" s="135">
        <f t="shared" si="43"/>
        <v>8.6316509833338426E-2</v>
      </c>
    </row>
    <row r="32" spans="2:22" x14ac:dyDescent="0.35">
      <c r="G32" s="54"/>
    </row>
    <row r="33" spans="2:22" x14ac:dyDescent="0.35">
      <c r="G33" s="54"/>
    </row>
    <row r="34" spans="2:22" ht="18.5" x14ac:dyDescent="0.45">
      <c r="B34" s="117" t="s">
        <v>39</v>
      </c>
      <c r="G34" s="54"/>
    </row>
    <row r="35" spans="2:22" ht="15" thickBot="1" x14ac:dyDescent="0.4">
      <c r="G35" s="54"/>
    </row>
    <row r="36" spans="2:22" x14ac:dyDescent="0.35">
      <c r="B36" s="118"/>
      <c r="C36" s="225" t="s">
        <v>13</v>
      </c>
      <c r="D36" s="226"/>
      <c r="E36" s="226"/>
      <c r="F36" s="226"/>
      <c r="G36" s="227"/>
      <c r="H36" s="225" t="s">
        <v>1</v>
      </c>
      <c r="I36" s="226"/>
      <c r="J36" s="226"/>
      <c r="K36" s="226"/>
      <c r="L36" s="227"/>
      <c r="M36" s="225" t="s">
        <v>93</v>
      </c>
      <c r="N36" s="226"/>
      <c r="O36" s="226"/>
      <c r="P36" s="226"/>
      <c r="Q36" s="227"/>
      <c r="R36" s="225" t="s">
        <v>117</v>
      </c>
      <c r="S36" s="226"/>
      <c r="T36" s="226"/>
      <c r="U36" s="226"/>
      <c r="V36" s="227"/>
    </row>
    <row r="37" spans="2:22" x14ac:dyDescent="0.35">
      <c r="B37" s="119" t="s">
        <v>24</v>
      </c>
      <c r="C37" s="121">
        <v>1</v>
      </c>
      <c r="D37" s="46">
        <v>2</v>
      </c>
      <c r="E37" s="46">
        <v>3</v>
      </c>
      <c r="F37" s="45" t="s">
        <v>9</v>
      </c>
      <c r="G37" s="120" t="s">
        <v>10</v>
      </c>
      <c r="H37" s="121">
        <v>1</v>
      </c>
      <c r="I37" s="46">
        <v>2</v>
      </c>
      <c r="J37" s="46">
        <v>3</v>
      </c>
      <c r="K37" s="45" t="s">
        <v>9</v>
      </c>
      <c r="L37" s="120" t="s">
        <v>10</v>
      </c>
      <c r="M37" s="121">
        <v>1</v>
      </c>
      <c r="N37" s="46">
        <v>2</v>
      </c>
      <c r="O37" s="46">
        <v>3</v>
      </c>
      <c r="P37" s="45" t="s">
        <v>9</v>
      </c>
      <c r="Q37" s="120" t="s">
        <v>10</v>
      </c>
      <c r="R37" s="121">
        <v>1</v>
      </c>
      <c r="S37" s="46">
        <v>2</v>
      </c>
      <c r="T37" s="46">
        <v>3</v>
      </c>
      <c r="U37" s="45" t="s">
        <v>9</v>
      </c>
      <c r="V37" s="120" t="s">
        <v>10</v>
      </c>
    </row>
    <row r="38" spans="2:22" x14ac:dyDescent="0.35">
      <c r="B38" s="81" t="s">
        <v>125</v>
      </c>
      <c r="C38" s="132">
        <v>0</v>
      </c>
      <c r="D38" s="133">
        <v>0</v>
      </c>
      <c r="E38" s="133">
        <v>0</v>
      </c>
      <c r="F38" s="47">
        <f>AVERAGE(C38:E38)</f>
        <v>0</v>
      </c>
      <c r="G38" s="131">
        <f>_xlfn.STDEV.P(C38:E38)</f>
        <v>0</v>
      </c>
      <c r="H38" s="132">
        <v>0</v>
      </c>
      <c r="I38" s="133">
        <v>0</v>
      </c>
      <c r="J38" s="133">
        <v>0</v>
      </c>
      <c r="K38" s="47">
        <f>AVERAGE(H38:J38)</f>
        <v>0</v>
      </c>
      <c r="L38" s="131">
        <f>_xlfn.STDEV.P(H38:J38)</f>
        <v>0</v>
      </c>
      <c r="M38" s="132">
        <v>0</v>
      </c>
      <c r="N38" s="133">
        <v>0</v>
      </c>
      <c r="O38" s="133">
        <v>0</v>
      </c>
      <c r="P38" s="47">
        <f t="shared" ref="P38:P43" si="44">AVERAGE(M38:O38)</f>
        <v>0</v>
      </c>
      <c r="Q38" s="131">
        <f>_xlfn.STDEV.P(M38:O38)</f>
        <v>0</v>
      </c>
      <c r="R38" s="132">
        <v>0</v>
      </c>
      <c r="S38" s="133">
        <v>0</v>
      </c>
      <c r="T38" s="133">
        <v>0</v>
      </c>
      <c r="U38" s="47">
        <f t="shared" ref="U38:U43" si="45">AVERAGE(R38:T38)</f>
        <v>0</v>
      </c>
      <c r="V38" s="131">
        <f>_xlfn.STDEV.P(R38:T38)</f>
        <v>0</v>
      </c>
    </row>
    <row r="39" spans="2:22" x14ac:dyDescent="0.35">
      <c r="B39" s="81" t="s">
        <v>126</v>
      </c>
      <c r="C39" s="132">
        <v>0</v>
      </c>
      <c r="D39" s="133">
        <v>0</v>
      </c>
      <c r="E39" s="133">
        <v>0</v>
      </c>
      <c r="F39" s="47">
        <f t="shared" ref="F39:F43" si="46">AVERAGE(C39:E39)</f>
        <v>0</v>
      </c>
      <c r="G39" s="131">
        <f t="shared" ref="G39:G43" si="47">_xlfn.STDEV.P(C39:E39)</f>
        <v>0</v>
      </c>
      <c r="H39" s="132">
        <v>0</v>
      </c>
      <c r="I39" s="133">
        <v>0.127</v>
      </c>
      <c r="J39" s="133">
        <v>0.16500000000000001</v>
      </c>
      <c r="K39" s="47">
        <f>AVERAGE(H39:J39)</f>
        <v>9.7333333333333341E-2</v>
      </c>
      <c r="L39" s="131">
        <f t="shared" ref="L39:L43" si="48">_xlfn.STDEV.P(H39:J39)</f>
        <v>7.0551793425508005E-2</v>
      </c>
      <c r="M39" s="132">
        <v>0.12</v>
      </c>
      <c r="N39" s="133">
        <v>0.13</v>
      </c>
      <c r="O39" s="133">
        <v>0.156</v>
      </c>
      <c r="P39" s="47">
        <f t="shared" si="44"/>
        <v>0.13533333333333333</v>
      </c>
      <c r="Q39" s="131">
        <f t="shared" ref="Q39:Q43" si="49">_xlfn.STDEV.P(M39:O39)</f>
        <v>1.5173075568988021E-2</v>
      </c>
      <c r="R39" s="132">
        <v>0</v>
      </c>
      <c r="S39" s="133">
        <v>0.123</v>
      </c>
      <c r="T39" s="133">
        <v>0.14499999999999999</v>
      </c>
      <c r="U39" s="47">
        <f t="shared" si="45"/>
        <v>8.9333333333333334E-2</v>
      </c>
      <c r="V39" s="131">
        <f t="shared" ref="V39:V43" si="50">_xlfn.STDEV.P(R39:T39)</f>
        <v>6.3803517841016316E-2</v>
      </c>
    </row>
    <row r="40" spans="2:22" x14ac:dyDescent="0.35">
      <c r="B40" s="81" t="s">
        <v>127</v>
      </c>
      <c r="C40" s="132">
        <v>0</v>
      </c>
      <c r="D40" s="133">
        <v>0</v>
      </c>
      <c r="E40" s="133">
        <v>0.13400000000000001</v>
      </c>
      <c r="F40" s="47">
        <f t="shared" si="46"/>
        <v>4.4666666666666667E-2</v>
      </c>
      <c r="G40" s="131">
        <f t="shared" si="47"/>
        <v>6.3168205785998258E-2</v>
      </c>
      <c r="H40" s="132">
        <v>0</v>
      </c>
      <c r="I40" s="133">
        <v>0</v>
      </c>
      <c r="J40" s="133">
        <v>0</v>
      </c>
      <c r="K40" s="47">
        <f>AVERAGE(H40:J40)</f>
        <v>0</v>
      </c>
      <c r="L40" s="131">
        <f t="shared" si="48"/>
        <v>0</v>
      </c>
      <c r="M40" s="132">
        <v>0</v>
      </c>
      <c r="N40" s="133">
        <v>0</v>
      </c>
      <c r="O40" s="133">
        <v>0</v>
      </c>
      <c r="P40" s="47">
        <f t="shared" si="44"/>
        <v>0</v>
      </c>
      <c r="Q40" s="131">
        <f t="shared" si="49"/>
        <v>0</v>
      </c>
      <c r="R40" s="132">
        <v>0</v>
      </c>
      <c r="S40" s="133">
        <v>0</v>
      </c>
      <c r="T40" s="133">
        <v>0</v>
      </c>
      <c r="U40" s="47">
        <f t="shared" si="45"/>
        <v>0</v>
      </c>
      <c r="V40" s="131">
        <f t="shared" si="50"/>
        <v>0</v>
      </c>
    </row>
    <row r="41" spans="2:22" x14ac:dyDescent="0.35">
      <c r="B41" s="81" t="s">
        <v>128</v>
      </c>
      <c r="C41" s="132">
        <v>0.185</v>
      </c>
      <c r="D41" s="133">
        <v>0</v>
      </c>
      <c r="E41" s="133">
        <v>0.215</v>
      </c>
      <c r="F41" s="47">
        <f t="shared" si="46"/>
        <v>0.13333333333333333</v>
      </c>
      <c r="G41" s="131">
        <f t="shared" si="47"/>
        <v>9.5073071313011043E-2</v>
      </c>
      <c r="H41" s="132">
        <v>0</v>
      </c>
      <c r="I41" s="133">
        <v>0</v>
      </c>
      <c r="J41" s="133">
        <v>0.36099999999999999</v>
      </c>
      <c r="K41" s="47">
        <f>AVERAGE(H41:J41)</f>
        <v>0.12033333333333333</v>
      </c>
      <c r="L41" s="131">
        <f t="shared" si="48"/>
        <v>0.17017703200556242</v>
      </c>
      <c r="M41" s="132">
        <v>0.42099999999999999</v>
      </c>
      <c r="N41" s="133">
        <v>0.33600000000000002</v>
      </c>
      <c r="O41" s="133">
        <v>0.35699999999999998</v>
      </c>
      <c r="P41" s="47">
        <f t="shared" si="44"/>
        <v>0.37133333333333329</v>
      </c>
      <c r="Q41" s="131">
        <f t="shared" si="49"/>
        <v>3.6150918230231553E-2</v>
      </c>
      <c r="R41" s="132">
        <v>0.29599999999999999</v>
      </c>
      <c r="S41" s="133">
        <v>0.14299999999999999</v>
      </c>
      <c r="T41" s="133">
        <v>0.28499999999999998</v>
      </c>
      <c r="U41" s="47">
        <f t="shared" si="45"/>
        <v>0.24133333333333332</v>
      </c>
      <c r="V41" s="131">
        <f t="shared" si="50"/>
        <v>6.967703272161406E-2</v>
      </c>
    </row>
    <row r="42" spans="2:22" x14ac:dyDescent="0.35">
      <c r="B42" s="81" t="s">
        <v>99</v>
      </c>
      <c r="C42" s="132">
        <v>0</v>
      </c>
      <c r="D42" s="133">
        <v>0</v>
      </c>
      <c r="E42" s="133">
        <v>0</v>
      </c>
      <c r="F42" s="47">
        <f t="shared" si="46"/>
        <v>0</v>
      </c>
      <c r="G42" s="131">
        <f t="shared" si="47"/>
        <v>0</v>
      </c>
      <c r="H42" s="132">
        <v>0</v>
      </c>
      <c r="I42" s="133">
        <v>0</v>
      </c>
      <c r="J42" s="133">
        <v>0</v>
      </c>
      <c r="K42" s="47">
        <f>AVERAGE(H42:J42)</f>
        <v>0</v>
      </c>
      <c r="L42" s="131">
        <f t="shared" si="48"/>
        <v>0</v>
      </c>
      <c r="M42" s="132">
        <v>0</v>
      </c>
      <c r="N42" s="133">
        <v>0</v>
      </c>
      <c r="O42" s="133">
        <v>0</v>
      </c>
      <c r="P42" s="47">
        <f t="shared" si="44"/>
        <v>0</v>
      </c>
      <c r="Q42" s="131">
        <f t="shared" si="49"/>
        <v>0</v>
      </c>
      <c r="R42" s="132">
        <v>0</v>
      </c>
      <c r="S42" s="133">
        <v>0</v>
      </c>
      <c r="T42" s="133">
        <v>0</v>
      </c>
      <c r="U42" s="47">
        <f t="shared" si="45"/>
        <v>0</v>
      </c>
      <c r="V42" s="131">
        <f t="shared" si="50"/>
        <v>0</v>
      </c>
    </row>
    <row r="43" spans="2:22" x14ac:dyDescent="0.35">
      <c r="B43" s="81" t="s">
        <v>100</v>
      </c>
      <c r="C43" s="132">
        <v>14.666</v>
      </c>
      <c r="D43" s="133">
        <v>14.028</v>
      </c>
      <c r="E43" s="133">
        <v>13.896000000000001</v>
      </c>
      <c r="F43" s="47">
        <f t="shared" si="46"/>
        <v>14.196666666666667</v>
      </c>
      <c r="G43" s="131">
        <f t="shared" si="47"/>
        <v>0.33621553933286424</v>
      </c>
      <c r="H43" s="132">
        <v>13.659000000000001</v>
      </c>
      <c r="I43" s="133">
        <v>15.456</v>
      </c>
      <c r="J43" s="133">
        <v>14.148</v>
      </c>
      <c r="K43" s="47">
        <f t="shared" ref="K43" si="51">AVERAGE(H43:J43)</f>
        <v>14.421000000000001</v>
      </c>
      <c r="L43" s="131">
        <f t="shared" si="48"/>
        <v>0.75859475347513405</v>
      </c>
      <c r="M43" s="132">
        <v>14.339</v>
      </c>
      <c r="N43" s="133">
        <v>14.398999999999999</v>
      </c>
      <c r="O43" s="133">
        <v>14.432</v>
      </c>
      <c r="P43" s="47">
        <f t="shared" si="44"/>
        <v>14.39</v>
      </c>
      <c r="Q43" s="131">
        <f t="shared" si="49"/>
        <v>3.8496753109840208E-2</v>
      </c>
      <c r="R43" s="132">
        <v>14.769</v>
      </c>
      <c r="S43" s="133">
        <v>13.792</v>
      </c>
      <c r="T43" s="133">
        <v>14.212999999999999</v>
      </c>
      <c r="U43" s="47">
        <f t="shared" si="45"/>
        <v>14.258000000000001</v>
      </c>
      <c r="V43" s="131">
        <f t="shared" si="50"/>
        <v>0.40012581354702276</v>
      </c>
    </row>
    <row r="44" spans="2:22" x14ac:dyDescent="0.35">
      <c r="B44" s="81"/>
      <c r="C44" s="132"/>
      <c r="D44" s="133"/>
      <c r="E44" s="133"/>
      <c r="F44" s="47"/>
      <c r="G44" s="137"/>
      <c r="H44" s="132"/>
      <c r="I44" s="133"/>
      <c r="J44" s="133"/>
      <c r="K44" s="47"/>
      <c r="L44" s="137"/>
      <c r="M44" s="132"/>
      <c r="N44" s="133"/>
      <c r="O44" s="133"/>
      <c r="P44" s="47"/>
      <c r="Q44" s="137"/>
      <c r="R44" s="132"/>
      <c r="S44" s="133"/>
      <c r="T44" s="133"/>
      <c r="U44" s="47"/>
      <c r="V44" s="131"/>
    </row>
    <row r="45" spans="2:22" x14ac:dyDescent="0.35">
      <c r="B45" s="119" t="s">
        <v>31</v>
      </c>
      <c r="C45" s="121">
        <v>1</v>
      </c>
      <c r="D45" s="46">
        <v>2</v>
      </c>
      <c r="E45" s="46">
        <v>3</v>
      </c>
      <c r="F45" s="45" t="s">
        <v>9</v>
      </c>
      <c r="G45" s="120" t="s">
        <v>10</v>
      </c>
      <c r="H45" s="121">
        <v>1</v>
      </c>
      <c r="I45" s="46">
        <v>2</v>
      </c>
      <c r="J45" s="46">
        <v>3</v>
      </c>
      <c r="K45" s="45" t="s">
        <v>9</v>
      </c>
      <c r="L45" s="120" t="s">
        <v>10</v>
      </c>
      <c r="M45" s="121">
        <v>1</v>
      </c>
      <c r="N45" s="46">
        <v>2</v>
      </c>
      <c r="O45" s="46">
        <v>3</v>
      </c>
      <c r="P45" s="45" t="s">
        <v>9</v>
      </c>
      <c r="Q45" s="120" t="s">
        <v>10</v>
      </c>
      <c r="R45" s="121">
        <v>1</v>
      </c>
      <c r="S45" s="46">
        <v>2</v>
      </c>
      <c r="T45" s="46">
        <v>3</v>
      </c>
      <c r="U45" s="45" t="s">
        <v>9</v>
      </c>
      <c r="V45" s="120" t="s">
        <v>10</v>
      </c>
    </row>
    <row r="46" spans="2:22" x14ac:dyDescent="0.35">
      <c r="B46" s="81" t="s">
        <v>125</v>
      </c>
      <c r="C46" s="132">
        <v>3.2749999999999999</v>
      </c>
      <c r="D46" s="133">
        <v>3.0150000000000001</v>
      </c>
      <c r="E46" s="133">
        <v>3.266</v>
      </c>
      <c r="F46" s="47">
        <f>AVERAGE(C46:E46)</f>
        <v>3.1853333333333338</v>
      </c>
      <c r="G46" s="131">
        <f>_xlfn.STDEV.P(C46:E46)</f>
        <v>0.1204998847394561</v>
      </c>
      <c r="H46" s="132">
        <v>3.0169999999999999</v>
      </c>
      <c r="I46" s="133">
        <v>3.8639999999999999</v>
      </c>
      <c r="J46" s="133">
        <v>3.4550000000000001</v>
      </c>
      <c r="K46" s="47">
        <f>AVERAGE(H46:J46)</f>
        <v>3.4453333333333336</v>
      </c>
      <c r="L46" s="131">
        <f>_xlfn.STDEV.P(H46:J46)</f>
        <v>0.34585385481282249</v>
      </c>
      <c r="M46" s="132">
        <v>4.5039999999999996</v>
      </c>
      <c r="N46" s="133">
        <v>4.7119999999999997</v>
      </c>
      <c r="O46" s="133">
        <v>4.431</v>
      </c>
      <c r="P46" s="47">
        <f>AVERAGE(M46:O46)</f>
        <v>4.5489999999999995</v>
      </c>
      <c r="Q46" s="131">
        <f>_xlfn.STDEV.P(M46:O46)</f>
        <v>0.11904900951568916</v>
      </c>
      <c r="R46" s="132">
        <v>4.1870000000000003</v>
      </c>
      <c r="S46" s="133">
        <v>3.907</v>
      </c>
      <c r="T46" s="133">
        <v>4.0179999999999998</v>
      </c>
      <c r="U46" s="47">
        <f>AVERAGE(R46:T46)</f>
        <v>4.0373333333333337</v>
      </c>
      <c r="V46" s="131">
        <f>_xlfn.STDEV.P(R46:T46)</f>
        <v>0.11512408764266314</v>
      </c>
    </row>
    <row r="47" spans="2:22" x14ac:dyDescent="0.35">
      <c r="B47" s="81" t="s">
        <v>126</v>
      </c>
      <c r="C47" s="132">
        <v>6.0510000000000002</v>
      </c>
      <c r="D47" s="133">
        <v>5.9390000000000001</v>
      </c>
      <c r="E47" s="133">
        <v>5.5449999999999999</v>
      </c>
      <c r="F47" s="47">
        <f t="shared" ref="F47:F51" si="52">AVERAGE(C47:E47)</f>
        <v>5.8449999999999998</v>
      </c>
      <c r="G47" s="131">
        <f t="shared" ref="G47:G52" si="53">_xlfn.STDEV.P(C47:E47)</f>
        <v>0.21700384021179603</v>
      </c>
      <c r="H47" s="132">
        <v>5.7930000000000001</v>
      </c>
      <c r="I47" s="133">
        <f>7.308-I39</f>
        <v>7.181</v>
      </c>
      <c r="J47" s="133">
        <f>6.279-J39</f>
        <v>6.1139999999999999</v>
      </c>
      <c r="K47" s="47">
        <f t="shared" ref="K47:K51" si="54">AVERAGE(H47:J47)</f>
        <v>6.3626666666666667</v>
      </c>
      <c r="L47" s="131">
        <f t="shared" ref="L47:L52" si="55">_xlfn.STDEV.P(H47:J47)</f>
        <v>0.59330280820355319</v>
      </c>
      <c r="M47" s="132">
        <f>6.972-M39</f>
        <v>6.8520000000000003</v>
      </c>
      <c r="N47" s="230">
        <f t="shared" ref="N47:O47" si="56">6.972-N39</f>
        <v>6.8420000000000005</v>
      </c>
      <c r="O47" s="230">
        <f t="shared" si="56"/>
        <v>6.8160000000000007</v>
      </c>
      <c r="P47" s="47">
        <f t="shared" ref="P47:P51" si="57">AVERAGE(M47:O47)</f>
        <v>6.8366666666666669</v>
      </c>
      <c r="Q47" s="131">
        <f t="shared" ref="Q47:Q52" si="58">_xlfn.STDEV.P(M47:O47)</f>
        <v>1.5173075568987894E-2</v>
      </c>
      <c r="R47" s="132">
        <v>7.0519999999999996</v>
      </c>
      <c r="S47" s="133">
        <f>6.576-S39</f>
        <v>6.4529999999999994</v>
      </c>
      <c r="T47" s="133">
        <f>6.576-T39</f>
        <v>6.431</v>
      </c>
      <c r="U47" s="47">
        <f t="shared" ref="U47:U51" si="59">AVERAGE(R47:T47)</f>
        <v>6.6453333333333333</v>
      </c>
      <c r="V47" s="131">
        <f t="shared" ref="V47:V52" si="60">_xlfn.STDEV.P(R47:T47)</f>
        <v>0.28769698565601187</v>
      </c>
    </row>
    <row r="48" spans="2:22" x14ac:dyDescent="0.35">
      <c r="B48" s="81" t="s">
        <v>127</v>
      </c>
      <c r="C48" s="132">
        <v>0</v>
      </c>
      <c r="D48" s="133">
        <v>0</v>
      </c>
      <c r="E48" s="133">
        <v>0</v>
      </c>
      <c r="F48" s="47">
        <f t="shared" si="52"/>
        <v>0</v>
      </c>
      <c r="G48" s="131">
        <f t="shared" si="53"/>
        <v>0</v>
      </c>
      <c r="H48" s="132">
        <v>0</v>
      </c>
      <c r="I48" s="133">
        <v>0</v>
      </c>
      <c r="J48" s="133">
        <v>0</v>
      </c>
      <c r="K48" s="47">
        <f t="shared" si="54"/>
        <v>0</v>
      </c>
      <c r="L48" s="131">
        <f t="shared" si="55"/>
        <v>0</v>
      </c>
      <c r="M48" s="132">
        <v>0</v>
      </c>
      <c r="N48" s="133">
        <v>0</v>
      </c>
      <c r="O48" s="133">
        <v>0</v>
      </c>
      <c r="P48" s="47">
        <f t="shared" si="57"/>
        <v>0</v>
      </c>
      <c r="Q48" s="131">
        <f t="shared" si="58"/>
        <v>0</v>
      </c>
      <c r="R48" s="132">
        <v>0</v>
      </c>
      <c r="S48" s="133">
        <v>0</v>
      </c>
      <c r="T48" s="133">
        <v>0</v>
      </c>
      <c r="U48" s="47">
        <f t="shared" si="59"/>
        <v>0</v>
      </c>
      <c r="V48" s="131">
        <f t="shared" si="60"/>
        <v>0</v>
      </c>
    </row>
    <row r="49" spans="2:22" x14ac:dyDescent="0.35">
      <c r="B49" s="81" t="s">
        <v>128</v>
      </c>
      <c r="C49" s="132">
        <v>8.6259999999999994</v>
      </c>
      <c r="D49" s="133">
        <v>8.0419999999999998</v>
      </c>
      <c r="E49" s="133">
        <v>7.67</v>
      </c>
      <c r="F49" s="47">
        <f>AVERAGE(C49:E49)</f>
        <v>8.1126666666666676</v>
      </c>
      <c r="G49" s="131">
        <f>_xlfn.STDEV.P(C49:E49)</f>
        <v>0.39347116229217532</v>
      </c>
      <c r="H49" s="132">
        <v>8.7750000000000004</v>
      </c>
      <c r="I49" s="133">
        <v>8.9920000000000009</v>
      </c>
      <c r="J49" s="133">
        <v>8.9879999999999995</v>
      </c>
      <c r="K49" s="47">
        <f t="shared" si="54"/>
        <v>8.9183333333333348</v>
      </c>
      <c r="L49" s="131">
        <f t="shared" si="55"/>
        <v>0.10136512659139175</v>
      </c>
      <c r="M49" s="132">
        <v>8.5039999999999996</v>
      </c>
      <c r="N49" s="133">
        <v>8.34</v>
      </c>
      <c r="O49" s="133">
        <v>8.4969999999999999</v>
      </c>
      <c r="P49" s="47">
        <f t="shared" si="57"/>
        <v>8.447000000000001</v>
      </c>
      <c r="Q49" s="131">
        <f t="shared" si="58"/>
        <v>7.5714375561491992E-2</v>
      </c>
      <c r="R49" s="132">
        <v>9.0370000000000008</v>
      </c>
      <c r="S49" s="133">
        <v>8.2189999999999994</v>
      </c>
      <c r="T49" s="133">
        <v>8.375</v>
      </c>
      <c r="U49" s="47">
        <f t="shared" si="59"/>
        <v>8.5436666666666667</v>
      </c>
      <c r="V49" s="131">
        <f t="shared" si="60"/>
        <v>0.35460525784157415</v>
      </c>
    </row>
    <row r="50" spans="2:22" x14ac:dyDescent="0.35">
      <c r="B50" s="81" t="s">
        <v>99</v>
      </c>
      <c r="C50" s="132">
        <v>3.7080000000000002</v>
      </c>
      <c r="D50" s="133">
        <v>3.5110000000000001</v>
      </c>
      <c r="E50" s="133">
        <v>4.21</v>
      </c>
      <c r="F50" s="47">
        <f t="shared" si="52"/>
        <v>3.8096666666666668</v>
      </c>
      <c r="G50" s="131">
        <f t="shared" si="53"/>
        <v>0.29428142237585353</v>
      </c>
      <c r="H50" s="132">
        <v>3.2440000000000002</v>
      </c>
      <c r="I50" s="133">
        <v>3.8580000000000001</v>
      </c>
      <c r="J50" s="133">
        <v>3.9409999999999998</v>
      </c>
      <c r="K50" s="47">
        <f t="shared" si="54"/>
        <v>3.6809999999999996</v>
      </c>
      <c r="L50" s="131">
        <f t="shared" si="55"/>
        <v>0.31085795255496779</v>
      </c>
      <c r="M50" s="132">
        <v>3.984</v>
      </c>
      <c r="N50" s="133">
        <v>3.831</v>
      </c>
      <c r="O50" s="133">
        <v>4.4050000000000002</v>
      </c>
      <c r="P50" s="47">
        <f t="shared" si="57"/>
        <v>4.0733333333333333</v>
      </c>
      <c r="Q50" s="131">
        <f t="shared" si="58"/>
        <v>0.24269917364690172</v>
      </c>
      <c r="R50" s="132">
        <v>3.839</v>
      </c>
      <c r="S50" s="133">
        <v>3.3090000000000002</v>
      </c>
      <c r="T50" s="133">
        <v>4.1609999999999996</v>
      </c>
      <c r="U50" s="47">
        <f t="shared" si="59"/>
        <v>3.7696666666666663</v>
      </c>
      <c r="V50" s="131">
        <f t="shared" si="60"/>
        <v>0.35126564812909816</v>
      </c>
    </row>
    <row r="51" spans="2:22" x14ac:dyDescent="0.35">
      <c r="B51" s="81" t="s">
        <v>100</v>
      </c>
      <c r="C51" s="132">
        <v>0</v>
      </c>
      <c r="D51" s="133">
        <v>0</v>
      </c>
      <c r="E51" s="133">
        <v>0</v>
      </c>
      <c r="F51" s="47">
        <f t="shared" si="52"/>
        <v>0</v>
      </c>
      <c r="G51" s="131">
        <f t="shared" si="53"/>
        <v>0</v>
      </c>
      <c r="H51" s="132">
        <v>0</v>
      </c>
      <c r="I51" s="133">
        <v>0</v>
      </c>
      <c r="J51" s="133">
        <v>0</v>
      </c>
      <c r="K51" s="47">
        <f t="shared" si="54"/>
        <v>0</v>
      </c>
      <c r="L51" s="131">
        <f t="shared" si="55"/>
        <v>0</v>
      </c>
      <c r="M51" s="132">
        <v>0</v>
      </c>
      <c r="N51" s="133">
        <v>0</v>
      </c>
      <c r="O51" s="133">
        <v>0</v>
      </c>
      <c r="P51" s="47">
        <f t="shared" si="57"/>
        <v>0</v>
      </c>
      <c r="Q51" s="131">
        <f t="shared" si="58"/>
        <v>0</v>
      </c>
      <c r="R51" s="132">
        <v>0</v>
      </c>
      <c r="S51" s="133">
        <v>0</v>
      </c>
      <c r="T51" s="133">
        <v>0</v>
      </c>
      <c r="U51" s="47">
        <f t="shared" si="59"/>
        <v>0</v>
      </c>
      <c r="V51" s="131">
        <f t="shared" si="60"/>
        <v>0</v>
      </c>
    </row>
    <row r="52" spans="2:22" x14ac:dyDescent="0.35">
      <c r="B52" s="229" t="s">
        <v>141</v>
      </c>
      <c r="C52" s="230">
        <f>C49-C41</f>
        <v>8.4409999999999989</v>
      </c>
      <c r="D52" s="230">
        <f t="shared" ref="D52:E52" si="61">D49-D41</f>
        <v>8.0419999999999998</v>
      </c>
      <c r="E52" s="230">
        <f t="shared" si="61"/>
        <v>7.4550000000000001</v>
      </c>
      <c r="F52" s="47">
        <f>AVERAGE(C52:E52)</f>
        <v>7.9793333333333321</v>
      </c>
      <c r="G52" s="131">
        <f t="shared" si="53"/>
        <v>0.40496447032081945</v>
      </c>
      <c r="H52" s="230">
        <f>H49-H41</f>
        <v>8.7750000000000004</v>
      </c>
      <c r="I52" s="230">
        <f t="shared" ref="I52:J52" si="62">I49-I41</f>
        <v>8.9920000000000009</v>
      </c>
      <c r="J52" s="230">
        <f t="shared" si="62"/>
        <v>8.6269999999999989</v>
      </c>
      <c r="K52" s="47">
        <f>AVERAGE(H52:J52)</f>
        <v>8.798</v>
      </c>
      <c r="L52" s="131">
        <f t="shared" si="55"/>
        <v>0.14989551916807553</v>
      </c>
      <c r="M52" s="230">
        <f>M49-M41</f>
        <v>8.0830000000000002</v>
      </c>
      <c r="N52" s="230">
        <f t="shared" ref="N52:O52" si="63">N49-N41</f>
        <v>8.0039999999999996</v>
      </c>
      <c r="O52" s="230">
        <f t="shared" si="63"/>
        <v>8.14</v>
      </c>
      <c r="P52" s="47">
        <f>AVERAGE(M52:O52)</f>
        <v>8.0756666666666668</v>
      </c>
      <c r="Q52" s="131">
        <f t="shared" si="58"/>
        <v>5.5763389025018935E-2</v>
      </c>
      <c r="R52" s="230">
        <f>R49-R41</f>
        <v>8.7410000000000014</v>
      </c>
      <c r="S52" s="230">
        <f t="shared" ref="S52:T52" si="64">S49-S41</f>
        <v>8.0759999999999987</v>
      </c>
      <c r="T52" s="230">
        <f t="shared" si="64"/>
        <v>8.09</v>
      </c>
      <c r="U52" s="47">
        <f>AVERAGE(R52:T52)</f>
        <v>8.3023333333333333</v>
      </c>
      <c r="V52" s="131">
        <f t="shared" si="60"/>
        <v>0.31023682709970063</v>
      </c>
    </row>
    <row r="53" spans="2:22" x14ac:dyDescent="0.35">
      <c r="B53" s="81"/>
      <c r="C53" s="132"/>
      <c r="D53" s="133"/>
      <c r="E53" s="133"/>
      <c r="F53" s="133"/>
      <c r="G53" s="131"/>
      <c r="H53" s="132"/>
      <c r="I53" s="133"/>
      <c r="J53" s="133"/>
      <c r="K53" s="133"/>
      <c r="L53" s="131"/>
      <c r="M53" s="132"/>
      <c r="N53" s="133"/>
      <c r="O53" s="133"/>
      <c r="P53" s="133"/>
      <c r="Q53" s="131"/>
      <c r="R53" s="132"/>
      <c r="S53" s="133"/>
      <c r="T53" s="133"/>
      <c r="U53" s="133"/>
      <c r="V53" s="131"/>
    </row>
    <row r="54" spans="2:22" x14ac:dyDescent="0.35">
      <c r="B54" s="81" t="s">
        <v>32</v>
      </c>
      <c r="C54" s="132">
        <f>C43-C51</f>
        <v>14.666</v>
      </c>
      <c r="D54" s="133">
        <f>D43-D51</f>
        <v>14.028</v>
      </c>
      <c r="E54" s="133">
        <f>E43-E51</f>
        <v>13.896000000000001</v>
      </c>
      <c r="F54" s="47">
        <f t="shared" ref="F54:F60" si="65">AVERAGE(C54:E54)</f>
        <v>14.196666666666667</v>
      </c>
      <c r="G54" s="131">
        <f>_xlfn.STDEV.P(C54:E54)</f>
        <v>0.33621553933286424</v>
      </c>
      <c r="H54" s="132">
        <f>H43-H51</f>
        <v>13.659000000000001</v>
      </c>
      <c r="I54" s="133">
        <f>I43-I51</f>
        <v>15.456</v>
      </c>
      <c r="J54" s="133">
        <f>J43-J51</f>
        <v>14.148</v>
      </c>
      <c r="K54" s="47">
        <f t="shared" ref="K54:K60" si="66">AVERAGE(H54:J54)</f>
        <v>14.421000000000001</v>
      </c>
      <c r="L54" s="131">
        <f>_xlfn.STDEV.P(H54:J54)</f>
        <v>0.75859475347513405</v>
      </c>
      <c r="M54" s="132">
        <f>M43-M51</f>
        <v>14.339</v>
      </c>
      <c r="N54" s="133">
        <f>N43-N51</f>
        <v>14.398999999999999</v>
      </c>
      <c r="O54" s="133">
        <f>O43-O51</f>
        <v>14.432</v>
      </c>
      <c r="P54" s="47">
        <f t="shared" ref="P54:P60" si="67">AVERAGE(M54:O54)</f>
        <v>14.39</v>
      </c>
      <c r="Q54" s="131">
        <f>_xlfn.STDEV.P(M54:O54)</f>
        <v>3.8496753109840208E-2</v>
      </c>
      <c r="R54" s="132">
        <f>R43-R51</f>
        <v>14.769</v>
      </c>
      <c r="S54" s="133">
        <f>S43-S51</f>
        <v>13.792</v>
      </c>
      <c r="T54" s="133">
        <f>T43-T51</f>
        <v>14.212999999999999</v>
      </c>
      <c r="U54" s="47">
        <f>U43-U51</f>
        <v>14.258000000000001</v>
      </c>
      <c r="V54" s="131">
        <f>_xlfn.STDEV.P(R54:T54)</f>
        <v>0.40012581354702276</v>
      </c>
    </row>
    <row r="55" spans="2:22" x14ac:dyDescent="0.35">
      <c r="B55" s="81" t="s">
        <v>101</v>
      </c>
      <c r="C55" s="230">
        <f>C52*74.08/1000</f>
        <v>0.62530927999999997</v>
      </c>
      <c r="D55" s="230">
        <f>D49*74.08/1000</f>
        <v>0.59575135999999995</v>
      </c>
      <c r="E55" s="230">
        <f>E49*74.08/1000</f>
        <v>0.56819359999999997</v>
      </c>
      <c r="F55" s="47">
        <f t="shared" si="65"/>
        <v>0.59641807999999996</v>
      </c>
      <c r="G55" s="131">
        <f>_xlfn.STDEV.P(C55:E55)</f>
        <v>2.3322144157208187E-2</v>
      </c>
      <c r="H55" s="230">
        <f>H52*74.08/1000</f>
        <v>0.65005200000000007</v>
      </c>
      <c r="I55" s="230">
        <f>I49*74.08/1000</f>
        <v>0.66612736000000006</v>
      </c>
      <c r="J55" s="230">
        <f>J49*74.08/1000</f>
        <v>0.66583103999999993</v>
      </c>
      <c r="K55" s="47">
        <f t="shared" si="66"/>
        <v>0.66067013333333335</v>
      </c>
      <c r="L55" s="131">
        <f>_xlfn.STDEV.P(H55:J55)</f>
        <v>7.509128577890269E-3</v>
      </c>
      <c r="M55" s="230">
        <f>M52*74.08/1000</f>
        <v>0.59878863999999998</v>
      </c>
      <c r="N55" s="230">
        <f>N49*74.08/1000</f>
        <v>0.61782719999999991</v>
      </c>
      <c r="O55" s="230">
        <f>O49*74.08/1000</f>
        <v>0.62945775999999998</v>
      </c>
      <c r="P55" s="47">
        <f t="shared" si="67"/>
        <v>0.61535786666666659</v>
      </c>
      <c r="Q55" s="131">
        <f>_xlfn.STDEV.P(M55:O55)</f>
        <v>1.2641780880000862E-2</v>
      </c>
      <c r="R55" s="230">
        <f>R52*74.08/1000</f>
        <v>0.6475332800000001</v>
      </c>
      <c r="S55" s="230">
        <f>S49*74.08/1000</f>
        <v>0.60886351999999999</v>
      </c>
      <c r="T55" s="230">
        <f>T49*74.08/1000</f>
        <v>0.62041999999999997</v>
      </c>
      <c r="U55" s="47">
        <f>AVERAGE(R55:T55)</f>
        <v>0.62560559999999998</v>
      </c>
      <c r="V55" s="131">
        <f>_xlfn.STDEV.P(R55:T55)</f>
        <v>1.6207105851742981E-2</v>
      </c>
    </row>
    <row r="56" spans="2:22" x14ac:dyDescent="0.35">
      <c r="B56" s="81" t="s">
        <v>33</v>
      </c>
      <c r="C56" s="230">
        <f>C52/C54</f>
        <v>0.57554888858584474</v>
      </c>
      <c r="D56" s="230">
        <f t="shared" ref="D56:E56" si="68">D52/D54</f>
        <v>0.57328200741374391</v>
      </c>
      <c r="E56" s="230">
        <f>E52/E54</f>
        <v>0.53648531951640754</v>
      </c>
      <c r="F56" s="47">
        <f t="shared" si="65"/>
        <v>0.56177207183866529</v>
      </c>
      <c r="G56" s="131">
        <f t="shared" ref="G56:G58" si="69">_xlfn.STDEV.P(C56:E56)</f>
        <v>1.7904367620174246E-2</v>
      </c>
      <c r="H56" s="230">
        <f>H52/H54</f>
        <v>0.64243356028991871</v>
      </c>
      <c r="I56" s="230">
        <f t="shared" ref="I56:J56" si="70">I52/I54</f>
        <v>0.58178053830227749</v>
      </c>
      <c r="J56" s="230">
        <f t="shared" si="70"/>
        <v>0.60976816511167653</v>
      </c>
      <c r="K56" s="47">
        <f t="shared" si="66"/>
        <v>0.61132742123462425</v>
      </c>
      <c r="L56" s="131">
        <f t="shared" ref="L56:L58" si="71">_xlfn.STDEV.P(H56:J56)</f>
        <v>2.4786027364909109E-2</v>
      </c>
      <c r="M56" s="230">
        <f>M52/M54</f>
        <v>0.56370737150428896</v>
      </c>
      <c r="N56" s="230">
        <f t="shared" ref="N56:O56" si="72">N52/N54</f>
        <v>0.55587193555107994</v>
      </c>
      <c r="O56" s="230">
        <f t="shared" si="72"/>
        <v>0.5640243902439025</v>
      </c>
      <c r="P56" s="47">
        <f t="shared" si="67"/>
        <v>0.5612012324330905</v>
      </c>
      <c r="Q56" s="131">
        <f t="shared" ref="Q56:Q58" si="73">_xlfn.STDEV.P(M56:O56)</f>
        <v>3.7706037679901116E-3</v>
      </c>
      <c r="R56" s="230">
        <f>R52/R54</f>
        <v>0.59184778928837434</v>
      </c>
      <c r="S56" s="230">
        <f t="shared" ref="S56:T56" si="74">S52/S54</f>
        <v>0.58555684454756374</v>
      </c>
      <c r="T56" s="230">
        <f t="shared" si="74"/>
        <v>0.56919721381833532</v>
      </c>
      <c r="U56" s="47">
        <f t="shared" ref="R56:U56" si="75">U49/U54</f>
        <v>0.59921915182119978</v>
      </c>
      <c r="V56" s="131">
        <f t="shared" ref="V56:V58" si="76">_xlfn.STDEV.P(R56:T56)</f>
        <v>9.5467392481678754E-3</v>
      </c>
    </row>
    <row r="57" spans="2:22" ht="15" thickBot="1" x14ac:dyDescent="0.4">
      <c r="B57" s="81" t="s">
        <v>34</v>
      </c>
      <c r="C57" s="230">
        <f>C56*0.41</f>
        <v>0.23597504432019634</v>
      </c>
      <c r="D57" s="230">
        <f t="shared" ref="D57:E57" si="77">D56*0.41</f>
        <v>0.235045623039635</v>
      </c>
      <c r="E57" s="230">
        <f>E56*0.41</f>
        <v>0.21995898100172709</v>
      </c>
      <c r="F57" s="47">
        <f>AVERAGE(C57:E57)</f>
        <v>0.23032654945385281</v>
      </c>
      <c r="G57" s="131">
        <f t="shared" si="69"/>
        <v>7.3407907242714404E-3</v>
      </c>
      <c r="H57" s="230">
        <f>H56*0.41</f>
        <v>0.26339775971886664</v>
      </c>
      <c r="I57" s="230">
        <f t="shared" ref="I57:J57" si="78">I56*0.41</f>
        <v>0.23853002070393375</v>
      </c>
      <c r="J57" s="230">
        <f t="shared" si="78"/>
        <v>0.25000494769578735</v>
      </c>
      <c r="K57" s="47">
        <f t="shared" si="66"/>
        <v>0.2506442427061959</v>
      </c>
      <c r="L57" s="131">
        <f t="shared" si="71"/>
        <v>1.016227121961273E-2</v>
      </c>
      <c r="M57" s="230">
        <f>M56*0.41</f>
        <v>0.23112002231675846</v>
      </c>
      <c r="N57" s="230">
        <f t="shared" ref="N57:O57" si="79">N56*0.41</f>
        <v>0.22790749357594275</v>
      </c>
      <c r="O57" s="230">
        <f t="shared" si="79"/>
        <v>0.23125000000000001</v>
      </c>
      <c r="P57" s="47">
        <f t="shared" si="67"/>
        <v>0.23009250529756708</v>
      </c>
      <c r="Q57" s="131">
        <f t="shared" si="73"/>
        <v>1.5459475448759508E-3</v>
      </c>
      <c r="R57" s="230">
        <f>R56*0.41</f>
        <v>0.24265759360823347</v>
      </c>
      <c r="S57" s="230">
        <f t="shared" ref="S57:T57" si="80">S56*0.41</f>
        <v>0.24007830626450111</v>
      </c>
      <c r="T57" s="230">
        <f t="shared" si="80"/>
        <v>0.23337085766551746</v>
      </c>
      <c r="U57" s="47">
        <f t="shared" ref="R57:U57" si="81">U56*0.41</f>
        <v>0.24567985224669189</v>
      </c>
      <c r="V57" s="131">
        <f t="shared" si="76"/>
        <v>3.9141630917488316E-3</v>
      </c>
    </row>
    <row r="58" spans="2:22" ht="15" thickBot="1" x14ac:dyDescent="0.4">
      <c r="B58" s="202" t="s">
        <v>136</v>
      </c>
      <c r="C58" s="203">
        <f>C52/C50</f>
        <v>2.2764293419633224</v>
      </c>
      <c r="D58" s="204">
        <f>D49/D50</f>
        <v>2.2905155226431213</v>
      </c>
      <c r="E58" s="204">
        <f>E49/E50</f>
        <v>1.821852731591449</v>
      </c>
      <c r="F58" s="205">
        <f t="shared" si="65"/>
        <v>2.129599198732631</v>
      </c>
      <c r="G58" s="206">
        <f t="shared" si="69"/>
        <v>0.21768558542072369</v>
      </c>
      <c r="H58" s="203">
        <f>H52/H50</f>
        <v>2.7049938347718867</v>
      </c>
      <c r="I58" s="204">
        <f>I49/I50</f>
        <v>2.3307413167444273</v>
      </c>
      <c r="J58" s="204">
        <f>J49/J50</f>
        <v>2.2806394316163412</v>
      </c>
      <c r="K58" s="205">
        <f t="shared" si="66"/>
        <v>2.4387915277108849</v>
      </c>
      <c r="L58" s="206">
        <f t="shared" si="71"/>
        <v>0.18934149208383044</v>
      </c>
      <c r="M58" s="203">
        <f>M52/M50</f>
        <v>2.0288654618473898</v>
      </c>
      <c r="N58" s="204">
        <f>N49/N50</f>
        <v>2.1769772905246674</v>
      </c>
      <c r="O58" s="204">
        <f>O49/O50</f>
        <v>1.92894438138479</v>
      </c>
      <c r="P58" s="205">
        <f t="shared" si="67"/>
        <v>2.0449290445856154</v>
      </c>
      <c r="Q58" s="206">
        <f t="shared" si="73"/>
        <v>0.10189409541901349</v>
      </c>
      <c r="R58" s="203">
        <f>R52/R50</f>
        <v>2.276895024746028</v>
      </c>
      <c r="S58" s="204">
        <f>S49/S50</f>
        <v>2.4838319734058625</v>
      </c>
      <c r="T58" s="204">
        <f>T49/T50</f>
        <v>2.0127373227589525</v>
      </c>
      <c r="U58" s="205">
        <f>AVERAGE(R58:T58)</f>
        <v>2.2578214403036143</v>
      </c>
      <c r="V58" s="206">
        <f t="shared" si="76"/>
        <v>0.19279590881662914</v>
      </c>
    </row>
    <row r="59" spans="2:22" ht="15" thickBot="1" x14ac:dyDescent="0.4">
      <c r="B59" s="87" t="s">
        <v>36</v>
      </c>
      <c r="C59" s="230">
        <f>C52/C46</f>
        <v>2.5774045801526717</v>
      </c>
      <c r="D59" s="230">
        <f>D52/D46</f>
        <v>2.6673300165837479</v>
      </c>
      <c r="E59" s="230">
        <f>E52/E46</f>
        <v>2.2826086956521738</v>
      </c>
      <c r="F59" s="134">
        <f t="shared" si="65"/>
        <v>2.5091144307961977</v>
      </c>
      <c r="G59" s="135">
        <f t="shared" ref="G59:G60" si="82">_xlfn.STDEV.P(C59:E59)</f>
        <v>0.1643173394566764</v>
      </c>
      <c r="H59" s="230">
        <f>H52/H46</f>
        <v>2.9085183957573753</v>
      </c>
      <c r="I59" s="230">
        <f>I52/I46</f>
        <v>2.32712215320911</v>
      </c>
      <c r="J59" s="230">
        <f>J52/J46</f>
        <v>2.4969609261939216</v>
      </c>
      <c r="K59" s="134">
        <f t="shared" si="66"/>
        <v>2.5775338250534685</v>
      </c>
      <c r="L59" s="135">
        <f t="shared" ref="L59:L60" si="83">_xlfn.STDEV.P(H59:J59)</f>
        <v>0.244096144630599</v>
      </c>
      <c r="M59" s="230">
        <f>M49/M46</f>
        <v>1.8880994671403197</v>
      </c>
      <c r="N59" s="230">
        <f t="shared" ref="N59:O59" si="84">N49/N46</f>
        <v>1.7699490662139219</v>
      </c>
      <c r="O59" s="230">
        <f t="shared" si="84"/>
        <v>1.9176258180997516</v>
      </c>
      <c r="P59" s="134">
        <f t="shared" si="67"/>
        <v>1.858558117151331</v>
      </c>
      <c r="Q59" s="135">
        <f t="shared" ref="Q59:Q60" si="85">_xlfn.STDEV.P(M59:O59)</f>
        <v>6.3805037843241222E-2</v>
      </c>
      <c r="R59" s="230">
        <f>R49/R46</f>
        <v>2.1583472653451157</v>
      </c>
      <c r="S59" s="230">
        <f t="shared" ref="S59:T59" si="86">S49/S46</f>
        <v>2.1036600972613257</v>
      </c>
      <c r="T59" s="230">
        <f t="shared" si="86"/>
        <v>2.0843703334992534</v>
      </c>
      <c r="U59" s="134">
        <f t="shared" ref="R59:U59" si="87">U49/U46</f>
        <v>2.1161657859973579</v>
      </c>
      <c r="V59" s="135">
        <f t="shared" ref="V59:V60" si="88">_xlfn.STDEV.P(R59:T59)</f>
        <v>3.1332212363545123E-2</v>
      </c>
    </row>
    <row r="60" spans="2:22" ht="15" thickBot="1" x14ac:dyDescent="0.4">
      <c r="B60" s="87" t="s">
        <v>137</v>
      </c>
      <c r="C60" s="232">
        <f>(C52+C50)/C46</f>
        <v>3.7096183206106867</v>
      </c>
      <c r="D60" s="233">
        <f>(D52+D50)/D46</f>
        <v>3.8318407960199008</v>
      </c>
      <c r="E60" s="233">
        <f>(E52+E50)/E46</f>
        <v>3.571647274954072</v>
      </c>
      <c r="F60" s="134">
        <f t="shared" si="65"/>
        <v>3.7043687971948867</v>
      </c>
      <c r="G60" s="135">
        <f t="shared" si="82"/>
        <v>0.10628839768362382</v>
      </c>
      <c r="H60" s="232">
        <f>(H52+H50)/H46</f>
        <v>3.9837587006960558</v>
      </c>
      <c r="I60" s="233">
        <f>(I52+I50)/I46</f>
        <v>3.3255693581780541</v>
      </c>
      <c r="J60" s="233">
        <f>(J52+J50)/J46</f>
        <v>3.6376266280752527</v>
      </c>
      <c r="K60" s="134">
        <f t="shared" si="66"/>
        <v>3.6489848956497877</v>
      </c>
      <c r="L60" s="135">
        <f t="shared" si="83"/>
        <v>0.26882467685933753</v>
      </c>
      <c r="M60" s="232">
        <f>(M52+M50)/M46</f>
        <v>2.67917406749556</v>
      </c>
      <c r="N60" s="233">
        <f>(N52+N50)/N46</f>
        <v>2.5116723259762308</v>
      </c>
      <c r="O60" s="233">
        <f>(O52+O50)/O46</f>
        <v>2.831189347777026</v>
      </c>
      <c r="P60" s="134">
        <f t="shared" si="67"/>
        <v>2.6740119137496059</v>
      </c>
      <c r="Q60" s="135">
        <f t="shared" si="85"/>
        <v>0.1304933400052409</v>
      </c>
      <c r="R60" s="232">
        <f>(R52+R50)/R46</f>
        <v>3.0045378552663009</v>
      </c>
      <c r="S60" s="233">
        <f>(S52+S50)/S46</f>
        <v>2.9140005119017145</v>
      </c>
      <c r="T60" s="233">
        <f>(T52+T50)/T46</f>
        <v>3.0490293678446987</v>
      </c>
      <c r="U60" s="134">
        <f>AVERAGE(R60:T60)</f>
        <v>2.9891892450042383</v>
      </c>
      <c r="V60" s="135">
        <f t="shared" si="88"/>
        <v>5.6183525830088434E-2</v>
      </c>
    </row>
    <row r="61" spans="2:22" x14ac:dyDescent="0.35">
      <c r="G61" s="54"/>
    </row>
    <row r="62" spans="2:22" x14ac:dyDescent="0.35">
      <c r="G62" s="54"/>
    </row>
    <row r="63" spans="2:22" ht="18.5" x14ac:dyDescent="0.45">
      <c r="B63" s="117" t="s">
        <v>103</v>
      </c>
      <c r="G63" s="54"/>
    </row>
    <row r="64" spans="2:22" ht="15" thickBot="1" x14ac:dyDescent="0.4">
      <c r="G64" s="54"/>
    </row>
    <row r="65" spans="2:22" x14ac:dyDescent="0.35">
      <c r="B65" s="118"/>
      <c r="C65" s="225" t="s">
        <v>13</v>
      </c>
      <c r="D65" s="226"/>
      <c r="E65" s="226"/>
      <c r="F65" s="226"/>
      <c r="G65" s="227"/>
      <c r="H65" s="225" t="s">
        <v>1</v>
      </c>
      <c r="I65" s="226"/>
      <c r="J65" s="226"/>
      <c r="K65" s="226"/>
      <c r="L65" s="227"/>
      <c r="M65" s="225" t="s">
        <v>93</v>
      </c>
      <c r="N65" s="226"/>
      <c r="O65" s="226"/>
      <c r="P65" s="226"/>
      <c r="Q65" s="227"/>
      <c r="R65" s="225" t="s">
        <v>117</v>
      </c>
      <c r="S65" s="226"/>
      <c r="T65" s="226"/>
      <c r="U65" s="226"/>
      <c r="V65" s="227"/>
    </row>
    <row r="66" spans="2:22" x14ac:dyDescent="0.35">
      <c r="B66" s="119" t="s">
        <v>24</v>
      </c>
      <c r="C66" s="121">
        <v>1</v>
      </c>
      <c r="D66" s="46">
        <v>2</v>
      </c>
      <c r="E66" s="46">
        <v>3</v>
      </c>
      <c r="F66" s="45" t="s">
        <v>9</v>
      </c>
      <c r="G66" s="120" t="s">
        <v>10</v>
      </c>
      <c r="H66" s="121">
        <v>1</v>
      </c>
      <c r="I66" s="46">
        <v>2</v>
      </c>
      <c r="J66" s="46">
        <v>3</v>
      </c>
      <c r="K66" s="45" t="s">
        <v>9</v>
      </c>
      <c r="L66" s="120" t="s">
        <v>10</v>
      </c>
      <c r="M66" s="121">
        <v>1</v>
      </c>
      <c r="N66" s="46">
        <v>2</v>
      </c>
      <c r="O66" s="46">
        <v>3</v>
      </c>
      <c r="P66" s="45" t="s">
        <v>9</v>
      </c>
      <c r="Q66" s="120" t="s">
        <v>10</v>
      </c>
      <c r="R66" s="121">
        <v>1</v>
      </c>
      <c r="S66" s="46">
        <v>2</v>
      </c>
      <c r="T66" s="46">
        <v>3</v>
      </c>
      <c r="U66" s="45" t="s">
        <v>9</v>
      </c>
      <c r="V66" s="120" t="s">
        <v>10</v>
      </c>
    </row>
    <row r="67" spans="2:22" x14ac:dyDescent="0.35">
      <c r="B67" s="81" t="s">
        <v>125</v>
      </c>
      <c r="C67" s="132">
        <v>0</v>
      </c>
      <c r="D67" s="133">
        <v>0</v>
      </c>
      <c r="E67" s="133">
        <v>0</v>
      </c>
      <c r="F67" s="47">
        <f>AVERAGE(C67:E67)</f>
        <v>0</v>
      </c>
      <c r="G67" s="131">
        <f>_xlfn.STDEV.P(C67:E67)</f>
        <v>0</v>
      </c>
      <c r="H67" s="132">
        <v>0</v>
      </c>
      <c r="I67" s="133">
        <v>0</v>
      </c>
      <c r="J67" s="133">
        <v>0</v>
      </c>
      <c r="K67" s="47">
        <f>AVERAGE(H67:J67)</f>
        <v>0</v>
      </c>
      <c r="L67" s="131">
        <f>_xlfn.STDEV.P(H67:J67)</f>
        <v>0</v>
      </c>
      <c r="M67" s="132">
        <v>0</v>
      </c>
      <c r="N67" s="133">
        <v>0</v>
      </c>
      <c r="O67" s="133">
        <v>0</v>
      </c>
      <c r="P67" s="47">
        <f>AVERAGE(M67:O67)</f>
        <v>0</v>
      </c>
      <c r="Q67" s="131">
        <f>_xlfn.STDEV.P(M67:O67)</f>
        <v>0</v>
      </c>
      <c r="R67" s="132">
        <v>0</v>
      </c>
      <c r="S67" s="133">
        <v>0</v>
      </c>
      <c r="T67" s="133">
        <v>0</v>
      </c>
      <c r="U67" s="47">
        <f>AVERAGE(R67:T67)</f>
        <v>0</v>
      </c>
      <c r="V67" s="131">
        <f>_xlfn.STDEV.P(R67:T67)</f>
        <v>0</v>
      </c>
    </row>
    <row r="68" spans="2:22" x14ac:dyDescent="0.35">
      <c r="B68" s="81" t="s">
        <v>126</v>
      </c>
      <c r="C68" s="132">
        <v>0</v>
      </c>
      <c r="D68" s="133">
        <v>0</v>
      </c>
      <c r="E68" s="133">
        <v>0</v>
      </c>
      <c r="F68" s="47">
        <f t="shared" ref="F68:F72" si="89">AVERAGE(C68:E68)</f>
        <v>0</v>
      </c>
      <c r="G68" s="131">
        <f t="shared" ref="G68:G72" si="90">_xlfn.STDEV.P(C68:E68)</f>
        <v>0</v>
      </c>
      <c r="H68" s="132">
        <v>0</v>
      </c>
      <c r="I68" s="133">
        <v>0</v>
      </c>
      <c r="J68" s="133">
        <v>0</v>
      </c>
      <c r="K68" s="47">
        <f t="shared" ref="K68:K72" si="91">AVERAGE(H68:J68)</f>
        <v>0</v>
      </c>
      <c r="L68" s="131">
        <f t="shared" ref="L68:L72" si="92">_xlfn.STDEV.P(H68:J68)</f>
        <v>0</v>
      </c>
      <c r="M68" s="132">
        <v>0</v>
      </c>
      <c r="N68" s="133">
        <v>0</v>
      </c>
      <c r="O68" s="133">
        <v>0</v>
      </c>
      <c r="P68" s="47">
        <f t="shared" ref="P68:P72" si="93">AVERAGE(M68:O68)</f>
        <v>0</v>
      </c>
      <c r="Q68" s="131">
        <f t="shared" ref="Q68:Q72" si="94">_xlfn.STDEV.P(M68:O68)</f>
        <v>0</v>
      </c>
      <c r="R68" s="132">
        <v>0</v>
      </c>
      <c r="S68" s="133">
        <v>0</v>
      </c>
      <c r="T68" s="133">
        <v>0</v>
      </c>
      <c r="U68" s="47">
        <f t="shared" ref="U68:U72" si="95">AVERAGE(R68:T68)</f>
        <v>0</v>
      </c>
      <c r="V68" s="131">
        <f t="shared" ref="V68:V72" si="96">_xlfn.STDEV.P(R68:T68)</f>
        <v>0</v>
      </c>
    </row>
    <row r="69" spans="2:22" x14ac:dyDescent="0.35">
      <c r="B69" s="81" t="s">
        <v>127</v>
      </c>
      <c r="C69" s="132">
        <v>0</v>
      </c>
      <c r="D69" s="133">
        <v>0</v>
      </c>
      <c r="E69" s="133">
        <v>0</v>
      </c>
      <c r="F69" s="47">
        <f t="shared" si="89"/>
        <v>0</v>
      </c>
      <c r="G69" s="131">
        <f t="shared" si="90"/>
        <v>0</v>
      </c>
      <c r="H69" s="132">
        <v>0.192</v>
      </c>
      <c r="I69" s="133">
        <v>0</v>
      </c>
      <c r="J69" s="133">
        <v>0</v>
      </c>
      <c r="K69" s="47">
        <f t="shared" si="91"/>
        <v>6.4000000000000001E-2</v>
      </c>
      <c r="L69" s="131">
        <f t="shared" si="92"/>
        <v>9.0509667991878068E-2</v>
      </c>
      <c r="M69" s="132">
        <v>0</v>
      </c>
      <c r="N69" s="133">
        <v>0</v>
      </c>
      <c r="O69" s="133">
        <v>0</v>
      </c>
      <c r="P69" s="47">
        <f t="shared" si="93"/>
        <v>0</v>
      </c>
      <c r="Q69" s="131">
        <f t="shared" si="94"/>
        <v>0</v>
      </c>
      <c r="R69" s="132">
        <v>0</v>
      </c>
      <c r="S69" s="133">
        <v>0</v>
      </c>
      <c r="T69" s="133">
        <v>0</v>
      </c>
      <c r="U69" s="47">
        <f t="shared" si="95"/>
        <v>0</v>
      </c>
      <c r="V69" s="131">
        <f t="shared" si="96"/>
        <v>0</v>
      </c>
    </row>
    <row r="70" spans="2:22" x14ac:dyDescent="0.35">
      <c r="B70" s="81" t="s">
        <v>128</v>
      </c>
      <c r="C70" s="132">
        <v>0</v>
      </c>
      <c r="D70" s="133">
        <v>0</v>
      </c>
      <c r="E70" s="133">
        <v>0.26900000000000002</v>
      </c>
      <c r="F70" s="47">
        <f t="shared" si="89"/>
        <v>8.9666666666666672E-2</v>
      </c>
      <c r="G70" s="131">
        <f t="shared" si="90"/>
        <v>0.12680781609278755</v>
      </c>
      <c r="H70" s="132">
        <v>0</v>
      </c>
      <c r="I70" s="133">
        <v>0</v>
      </c>
      <c r="J70" s="133">
        <v>0</v>
      </c>
      <c r="K70" s="47">
        <f t="shared" si="91"/>
        <v>0</v>
      </c>
      <c r="L70" s="131">
        <f t="shared" si="92"/>
        <v>0</v>
      </c>
      <c r="M70" s="132">
        <v>0</v>
      </c>
      <c r="N70" s="133">
        <v>0.23100000000000001</v>
      </c>
      <c r="O70" s="133">
        <v>0.192</v>
      </c>
      <c r="P70" s="47">
        <f t="shared" si="93"/>
        <v>0.14100000000000001</v>
      </c>
      <c r="Q70" s="131">
        <f t="shared" si="94"/>
        <v>0.10096534058774821</v>
      </c>
      <c r="R70" s="132">
        <v>0</v>
      </c>
      <c r="S70" s="133">
        <v>0</v>
      </c>
      <c r="T70" s="133">
        <v>0.13600000000000001</v>
      </c>
      <c r="U70" s="47">
        <f t="shared" si="95"/>
        <v>4.5333333333333337E-2</v>
      </c>
      <c r="V70" s="131">
        <f t="shared" si="96"/>
        <v>6.4111014827580318E-2</v>
      </c>
    </row>
    <row r="71" spans="2:22" x14ac:dyDescent="0.35">
      <c r="B71" s="81" t="s">
        <v>99</v>
      </c>
      <c r="C71" s="132">
        <v>0</v>
      </c>
      <c r="D71" s="133">
        <v>0</v>
      </c>
      <c r="E71" s="133">
        <v>0</v>
      </c>
      <c r="F71" s="47">
        <f t="shared" si="89"/>
        <v>0</v>
      </c>
      <c r="G71" s="131">
        <f t="shared" si="90"/>
        <v>0</v>
      </c>
      <c r="H71" s="132">
        <v>0</v>
      </c>
      <c r="I71" s="133">
        <v>0</v>
      </c>
      <c r="J71" s="133">
        <v>0</v>
      </c>
      <c r="K71" s="47">
        <f t="shared" si="91"/>
        <v>0</v>
      </c>
      <c r="L71" s="131">
        <f t="shared" si="92"/>
        <v>0</v>
      </c>
      <c r="M71" s="132">
        <v>0</v>
      </c>
      <c r="N71" s="133">
        <v>0</v>
      </c>
      <c r="O71" s="133">
        <v>0</v>
      </c>
      <c r="P71" s="47">
        <f t="shared" si="93"/>
        <v>0</v>
      </c>
      <c r="Q71" s="131">
        <f t="shared" si="94"/>
        <v>0</v>
      </c>
      <c r="R71" s="132">
        <v>0</v>
      </c>
      <c r="S71" s="133">
        <v>0</v>
      </c>
      <c r="T71" s="133">
        <v>0</v>
      </c>
      <c r="U71" s="47">
        <f t="shared" si="95"/>
        <v>0</v>
      </c>
      <c r="V71" s="131">
        <f t="shared" si="96"/>
        <v>0</v>
      </c>
    </row>
    <row r="72" spans="2:22" x14ac:dyDescent="0.35">
      <c r="B72" s="81" t="s">
        <v>100</v>
      </c>
      <c r="C72" s="132">
        <v>15.003</v>
      </c>
      <c r="D72" s="133">
        <v>14.2</v>
      </c>
      <c r="E72" s="133">
        <v>15.148999999999999</v>
      </c>
      <c r="F72" s="47">
        <f t="shared" si="89"/>
        <v>14.783999999999999</v>
      </c>
      <c r="G72" s="131">
        <f t="shared" si="90"/>
        <v>0.4172297528540681</v>
      </c>
      <c r="H72" s="132">
        <v>15.256</v>
      </c>
      <c r="I72" s="133">
        <v>13.315</v>
      </c>
      <c r="J72" s="133">
        <v>15.646000000000001</v>
      </c>
      <c r="K72" s="47">
        <f t="shared" si="91"/>
        <v>14.738999999999999</v>
      </c>
      <c r="L72" s="131">
        <f t="shared" si="92"/>
        <v>1.019430233022349</v>
      </c>
      <c r="M72" s="132">
        <v>12.821</v>
      </c>
      <c r="N72" s="133">
        <v>14.205</v>
      </c>
      <c r="O72" s="133">
        <v>15.616</v>
      </c>
      <c r="P72" s="47">
        <f t="shared" si="93"/>
        <v>14.213999999999999</v>
      </c>
      <c r="Q72" s="131">
        <f t="shared" si="94"/>
        <v>1.1410717184588646</v>
      </c>
      <c r="R72" s="132">
        <v>14.89</v>
      </c>
      <c r="S72" s="133">
        <v>14.651</v>
      </c>
      <c r="T72" s="133">
        <v>13.930999999999999</v>
      </c>
      <c r="U72" s="47">
        <f t="shared" si="95"/>
        <v>14.490666666666668</v>
      </c>
      <c r="V72" s="131">
        <f t="shared" si="96"/>
        <v>0.40759484240548971</v>
      </c>
    </row>
    <row r="73" spans="2:22" x14ac:dyDescent="0.35">
      <c r="B73" s="81"/>
      <c r="C73" s="132"/>
      <c r="D73" s="133"/>
      <c r="E73" s="133"/>
      <c r="F73" s="47"/>
      <c r="G73" s="137"/>
      <c r="H73" s="132"/>
      <c r="I73" s="133"/>
      <c r="J73" s="133"/>
      <c r="K73" s="47"/>
      <c r="L73" s="137"/>
      <c r="M73" s="132"/>
      <c r="N73" s="133"/>
      <c r="O73" s="133"/>
      <c r="P73" s="47"/>
      <c r="Q73" s="137"/>
      <c r="R73" s="132"/>
      <c r="S73" s="133"/>
      <c r="T73" s="133"/>
      <c r="U73" s="47"/>
      <c r="V73" s="131"/>
    </row>
    <row r="74" spans="2:22" x14ac:dyDescent="0.35">
      <c r="B74" s="119" t="s">
        <v>31</v>
      </c>
      <c r="C74" s="121">
        <v>1</v>
      </c>
      <c r="D74" s="46">
        <v>2</v>
      </c>
      <c r="E74" s="46">
        <v>3</v>
      </c>
      <c r="F74" s="45" t="s">
        <v>9</v>
      </c>
      <c r="G74" s="120" t="s">
        <v>10</v>
      </c>
      <c r="H74" s="121">
        <v>1</v>
      </c>
      <c r="I74" s="46">
        <v>2</v>
      </c>
      <c r="J74" s="46">
        <v>3</v>
      </c>
      <c r="K74" s="45" t="s">
        <v>9</v>
      </c>
      <c r="L74" s="120" t="s">
        <v>10</v>
      </c>
      <c r="M74" s="121">
        <v>1</v>
      </c>
      <c r="N74" s="46">
        <v>2</v>
      </c>
      <c r="O74" s="46">
        <v>3</v>
      </c>
      <c r="P74" s="45" t="s">
        <v>9</v>
      </c>
      <c r="Q74" s="120" t="s">
        <v>10</v>
      </c>
      <c r="R74" s="121">
        <v>1</v>
      </c>
      <c r="S74" s="46">
        <v>2</v>
      </c>
      <c r="T74" s="46">
        <v>3</v>
      </c>
      <c r="U74" s="45" t="s">
        <v>9</v>
      </c>
      <c r="V74" s="120" t="s">
        <v>10</v>
      </c>
    </row>
    <row r="75" spans="2:22" x14ac:dyDescent="0.35">
      <c r="B75" s="81" t="s">
        <v>125</v>
      </c>
      <c r="C75" s="132">
        <v>8.4570000000000007</v>
      </c>
      <c r="D75" s="133">
        <v>7.83</v>
      </c>
      <c r="E75" s="133">
        <v>8.8849999999999998</v>
      </c>
      <c r="F75" s="47">
        <f>AVERAGE(C75:E75)</f>
        <v>8.3906666666666663</v>
      </c>
      <c r="G75" s="131">
        <f>_xlfn.STDEV.P(C75:E75)</f>
        <v>0.43324845322542371</v>
      </c>
      <c r="H75" s="132">
        <v>8.8450000000000006</v>
      </c>
      <c r="I75" s="133">
        <v>7.6520000000000001</v>
      </c>
      <c r="J75" s="133">
        <v>8.9469999999999992</v>
      </c>
      <c r="K75" s="47">
        <f>AVERAGE(H75:J75)</f>
        <v>8.4813333333333336</v>
      </c>
      <c r="L75" s="131">
        <f>_xlfn.STDEV.P(H75:J75)</f>
        <v>0.58790380921447405</v>
      </c>
      <c r="M75" s="132">
        <v>7.6139999999999999</v>
      </c>
      <c r="N75" s="133">
        <v>7.7690000000000001</v>
      </c>
      <c r="O75" s="133">
        <v>9.2010000000000005</v>
      </c>
      <c r="P75" s="47">
        <f>AVERAGE(M75:O75)</f>
        <v>8.1946666666666665</v>
      </c>
      <c r="Q75" s="131">
        <f>_xlfn.STDEV.P(M75:O75)</f>
        <v>0.71439313795385506</v>
      </c>
      <c r="R75" s="132"/>
      <c r="S75" s="133">
        <v>8.2680000000000007</v>
      </c>
      <c r="T75" s="133">
        <v>7.9770000000000003</v>
      </c>
      <c r="U75" s="47">
        <f t="shared" ref="U75:U80" si="97">AVERAGE(R75:T75)</f>
        <v>8.1225000000000005</v>
      </c>
      <c r="V75" s="131">
        <f>_xlfn.STDEV.P(R75:T75)</f>
        <v>0.14550000000000018</v>
      </c>
    </row>
    <row r="76" spans="2:22" x14ac:dyDescent="0.35">
      <c r="B76" s="81" t="s">
        <v>126</v>
      </c>
      <c r="C76" s="132">
        <v>0.92700000000000005</v>
      </c>
      <c r="D76" s="133">
        <v>1.0069999999999999</v>
      </c>
      <c r="E76" s="133">
        <v>3.01</v>
      </c>
      <c r="F76" s="47">
        <f t="shared" ref="F76:F80" si="98">AVERAGE(C76:E76)</f>
        <v>1.6479999999999999</v>
      </c>
      <c r="G76" s="131">
        <f t="shared" ref="G76:G81" si="99">_xlfn.STDEV.P(C76:E76)</f>
        <v>0.96363305602634153</v>
      </c>
      <c r="H76" s="132">
        <v>1.278</v>
      </c>
      <c r="I76" s="133">
        <v>1.3560000000000001</v>
      </c>
      <c r="J76" s="133">
        <v>3.2789999999999999</v>
      </c>
      <c r="K76" s="47">
        <f t="shared" ref="K76:K80" si="100">AVERAGE(H76:J76)</f>
        <v>1.9710000000000001</v>
      </c>
      <c r="L76" s="131">
        <f t="shared" ref="L76:L81" si="101">_xlfn.STDEV.P(H76:J76)</f>
        <v>0.92544367737858568</v>
      </c>
      <c r="M76" s="132">
        <v>0.82499999999999996</v>
      </c>
      <c r="N76" s="133">
        <v>1.6459999999999999</v>
      </c>
      <c r="O76" s="133">
        <v>3.504</v>
      </c>
      <c r="P76" s="47">
        <f t="shared" ref="P76:P80" si="102">AVERAGE(M76:O76)</f>
        <v>1.9916666666666665</v>
      </c>
      <c r="Q76" s="131">
        <f t="shared" ref="Q76:Q81" si="103">_xlfn.STDEV.P(M76:O76)</f>
        <v>1.1206766805025534</v>
      </c>
      <c r="R76" s="132"/>
      <c r="S76" s="133">
        <v>1.571</v>
      </c>
      <c r="T76" s="133">
        <v>3.1150000000000002</v>
      </c>
      <c r="U76" s="47">
        <f t="shared" si="97"/>
        <v>2.343</v>
      </c>
      <c r="V76" s="131">
        <f t="shared" ref="V76:V81" si="104">_xlfn.STDEV.P(R76:T76)</f>
        <v>0.77200000000000035</v>
      </c>
    </row>
    <row r="77" spans="2:22" x14ac:dyDescent="0.35">
      <c r="B77" s="81" t="s">
        <v>127</v>
      </c>
      <c r="C77" s="132">
        <v>0</v>
      </c>
      <c r="D77" s="133">
        <v>0</v>
      </c>
      <c r="E77" s="133">
        <v>0.39900000000000002</v>
      </c>
      <c r="F77" s="47">
        <f t="shared" si="98"/>
        <v>0.13300000000000001</v>
      </c>
      <c r="G77" s="131">
        <f t="shared" si="99"/>
        <v>0.18809040379562161</v>
      </c>
      <c r="H77" s="132">
        <f>0.645-H69</f>
        <v>0.45300000000000001</v>
      </c>
      <c r="I77" s="133">
        <v>0</v>
      </c>
      <c r="J77" s="133">
        <v>0</v>
      </c>
      <c r="K77" s="47">
        <f t="shared" si="100"/>
        <v>0.151</v>
      </c>
      <c r="L77" s="131">
        <f t="shared" si="101"/>
        <v>0.21354624791833737</v>
      </c>
      <c r="M77" s="132">
        <v>0</v>
      </c>
      <c r="N77" s="133">
        <v>0</v>
      </c>
      <c r="O77" s="133">
        <v>0</v>
      </c>
      <c r="P77" s="47">
        <f t="shared" si="102"/>
        <v>0</v>
      </c>
      <c r="Q77" s="131">
        <f t="shared" si="103"/>
        <v>0</v>
      </c>
      <c r="R77" s="132"/>
      <c r="S77" s="133">
        <v>0</v>
      </c>
      <c r="T77" s="133">
        <v>0.38</v>
      </c>
      <c r="U77" s="47">
        <f t="shared" si="97"/>
        <v>0.19</v>
      </c>
      <c r="V77" s="131">
        <f t="shared" si="104"/>
        <v>0.19</v>
      </c>
    </row>
    <row r="78" spans="2:22" x14ac:dyDescent="0.35">
      <c r="B78" s="81" t="s">
        <v>128</v>
      </c>
      <c r="C78" s="132">
        <v>3.4159999999999999</v>
      </c>
      <c r="D78" s="133">
        <v>3.1190000000000002</v>
      </c>
      <c r="E78" s="133">
        <v>3.2869999999999999</v>
      </c>
      <c r="F78" s="47">
        <f t="shared" si="98"/>
        <v>3.2739999999999996</v>
      </c>
      <c r="G78" s="131">
        <f t="shared" si="99"/>
        <v>0.12159769734661907</v>
      </c>
      <c r="H78" s="132">
        <v>3.806</v>
      </c>
      <c r="I78" s="133">
        <v>3.5840000000000001</v>
      </c>
      <c r="J78" s="133">
        <v>3.976</v>
      </c>
      <c r="K78" s="47">
        <f t="shared" si="100"/>
        <v>3.7886666666666664</v>
      </c>
      <c r="L78" s="131">
        <f t="shared" si="101"/>
        <v>0.16050199029572462</v>
      </c>
      <c r="M78" s="132">
        <v>3.6280000000000001</v>
      </c>
      <c r="N78" s="133">
        <v>3.9329999999999998</v>
      </c>
      <c r="O78" s="133">
        <v>4.1470000000000002</v>
      </c>
      <c r="P78" s="47">
        <f t="shared" si="102"/>
        <v>3.9026666666666667</v>
      </c>
      <c r="Q78" s="131">
        <f t="shared" si="103"/>
        <v>0.21296374234962057</v>
      </c>
      <c r="R78" s="132"/>
      <c r="S78" s="133">
        <v>3.8410000000000002</v>
      </c>
      <c r="T78" s="133">
        <v>3.6240000000000001</v>
      </c>
      <c r="U78" s="47">
        <f t="shared" si="97"/>
        <v>3.7324999999999999</v>
      </c>
      <c r="V78" s="131">
        <f t="shared" si="104"/>
        <v>0.10850000000000004</v>
      </c>
    </row>
    <row r="79" spans="2:22" x14ac:dyDescent="0.35">
      <c r="B79" s="81" t="s">
        <v>99</v>
      </c>
      <c r="C79" s="132">
        <v>3.1560000000000001</v>
      </c>
      <c r="D79" s="133">
        <v>3.1739999999999999</v>
      </c>
      <c r="E79" s="133">
        <v>2.823</v>
      </c>
      <c r="F79" s="47">
        <f t="shared" si="98"/>
        <v>3.0510000000000002</v>
      </c>
      <c r="G79" s="131">
        <f t="shared" si="99"/>
        <v>0.16138773187575323</v>
      </c>
      <c r="H79" s="132">
        <v>3.2250000000000001</v>
      </c>
      <c r="I79" s="133">
        <v>2.9969999999999999</v>
      </c>
      <c r="J79" s="133">
        <v>3.4929999999999999</v>
      </c>
      <c r="K79" s="47">
        <f t="shared" si="100"/>
        <v>3.2383333333333333</v>
      </c>
      <c r="L79" s="131">
        <f t="shared" si="101"/>
        <v>0.20271052157092279</v>
      </c>
      <c r="M79" s="132">
        <v>3.5169999999999999</v>
      </c>
      <c r="N79" s="133">
        <v>3.9</v>
      </c>
      <c r="O79" s="133">
        <v>3.7330000000000001</v>
      </c>
      <c r="P79" s="47">
        <f t="shared" si="102"/>
        <v>3.7166666666666668</v>
      </c>
      <c r="Q79" s="131">
        <f t="shared" si="103"/>
        <v>0.15678506164668737</v>
      </c>
      <c r="R79" s="132"/>
      <c r="S79" s="133">
        <v>3.5640000000000001</v>
      </c>
      <c r="T79" s="133">
        <v>3.0230000000000001</v>
      </c>
      <c r="U79" s="47">
        <f t="shared" si="97"/>
        <v>3.2934999999999999</v>
      </c>
      <c r="V79" s="131">
        <f t="shared" si="104"/>
        <v>0.27049999999999996</v>
      </c>
    </row>
    <row r="80" spans="2:22" x14ac:dyDescent="0.35">
      <c r="B80" s="81" t="s">
        <v>100</v>
      </c>
      <c r="C80" s="132">
        <v>0</v>
      </c>
      <c r="D80" s="133">
        <v>0</v>
      </c>
      <c r="E80" s="133">
        <v>0</v>
      </c>
      <c r="F80" s="47">
        <f t="shared" si="98"/>
        <v>0</v>
      </c>
      <c r="G80" s="131">
        <f t="shared" si="99"/>
        <v>0</v>
      </c>
      <c r="H80" s="132">
        <v>0</v>
      </c>
      <c r="I80" s="133">
        <v>0</v>
      </c>
      <c r="J80" s="133">
        <v>0</v>
      </c>
      <c r="K80" s="47">
        <f t="shared" si="100"/>
        <v>0</v>
      </c>
      <c r="L80" s="131">
        <f t="shared" si="101"/>
        <v>0</v>
      </c>
      <c r="M80" s="132">
        <v>0</v>
      </c>
      <c r="N80" s="133">
        <v>0</v>
      </c>
      <c r="O80" s="133">
        <v>0</v>
      </c>
      <c r="P80" s="47">
        <f t="shared" si="102"/>
        <v>0</v>
      </c>
      <c r="Q80" s="131">
        <f t="shared" si="103"/>
        <v>0</v>
      </c>
      <c r="R80" s="132"/>
      <c r="S80" s="133">
        <v>0</v>
      </c>
      <c r="T80" s="133">
        <v>0</v>
      </c>
      <c r="U80" s="47">
        <f t="shared" si="97"/>
        <v>0</v>
      </c>
      <c r="V80" s="131">
        <f t="shared" si="104"/>
        <v>0</v>
      </c>
    </row>
    <row r="81" spans="2:22" x14ac:dyDescent="0.35">
      <c r="B81" s="229" t="s">
        <v>141</v>
      </c>
      <c r="C81" s="230">
        <f>C78-C70</f>
        <v>3.4159999999999999</v>
      </c>
      <c r="D81" s="230">
        <f t="shared" ref="D81:E81" si="105">D78-D70</f>
        <v>3.1190000000000002</v>
      </c>
      <c r="E81" s="230">
        <f t="shared" si="105"/>
        <v>3.0179999999999998</v>
      </c>
      <c r="F81" s="47">
        <f>AVERAGE(C81:E81)</f>
        <v>3.1843333333333335</v>
      </c>
      <c r="G81" s="131">
        <f t="shared" si="99"/>
        <v>0.16892273052756662</v>
      </c>
      <c r="H81" s="230">
        <f>H78-H70</f>
        <v>3.806</v>
      </c>
      <c r="I81" s="230">
        <f t="shared" ref="I81:J81" si="106">I78-I70</f>
        <v>3.5840000000000001</v>
      </c>
      <c r="J81" s="230">
        <f t="shared" si="106"/>
        <v>3.976</v>
      </c>
      <c r="K81" s="47">
        <f>AVERAGE(H81:J81)</f>
        <v>3.7886666666666664</v>
      </c>
      <c r="L81" s="131">
        <f t="shared" si="101"/>
        <v>0.16050199029572462</v>
      </c>
      <c r="M81" s="230">
        <f>M78-M70</f>
        <v>3.6280000000000001</v>
      </c>
      <c r="N81" s="230">
        <f t="shared" ref="N81:O81" si="107">N78-N70</f>
        <v>3.702</v>
      </c>
      <c r="O81" s="230">
        <f t="shared" si="107"/>
        <v>3.9550000000000001</v>
      </c>
      <c r="P81" s="47">
        <f>AVERAGE(M81:O81)</f>
        <v>3.7616666666666667</v>
      </c>
      <c r="Q81" s="131">
        <f t="shared" si="103"/>
        <v>0.14000555544533066</v>
      </c>
      <c r="R81" s="230">
        <f>R78-R70</f>
        <v>0</v>
      </c>
      <c r="S81" s="230">
        <f t="shared" ref="S81:T81" si="108">S78-S70</f>
        <v>3.8410000000000002</v>
      </c>
      <c r="T81" s="230">
        <f t="shared" si="108"/>
        <v>3.488</v>
      </c>
      <c r="U81" s="47">
        <f>AVERAGE(R81:T81)</f>
        <v>2.4430000000000001</v>
      </c>
      <c r="V81" s="131">
        <f t="shared" si="104"/>
        <v>1.7334626233832287</v>
      </c>
    </row>
    <row r="82" spans="2:22" x14ac:dyDescent="0.35">
      <c r="B82" s="81"/>
      <c r="C82" s="132"/>
      <c r="D82" s="133"/>
      <c r="E82" s="133"/>
      <c r="F82" s="133"/>
      <c r="G82" s="131"/>
      <c r="H82" s="132"/>
      <c r="I82" s="133"/>
      <c r="J82" s="133"/>
      <c r="K82" s="133"/>
      <c r="L82" s="131"/>
      <c r="M82" s="132"/>
      <c r="N82" s="133"/>
      <c r="O82" s="133"/>
      <c r="P82" s="133"/>
      <c r="Q82" s="131"/>
      <c r="R82" s="132"/>
      <c r="S82" s="133"/>
      <c r="T82" s="133"/>
      <c r="U82" s="133"/>
      <c r="V82" s="131"/>
    </row>
    <row r="83" spans="2:22" x14ac:dyDescent="0.35">
      <c r="B83" s="81" t="s">
        <v>32</v>
      </c>
      <c r="C83" s="132">
        <f>C72-C80</f>
        <v>15.003</v>
      </c>
      <c r="D83" s="133">
        <f>D72-D80</f>
        <v>14.2</v>
      </c>
      <c r="E83" s="133">
        <f>E72-E80</f>
        <v>15.148999999999999</v>
      </c>
      <c r="F83" s="47">
        <f t="shared" ref="F83:F89" si="109">AVERAGE(C83:E83)</f>
        <v>14.783999999999999</v>
      </c>
      <c r="G83" s="131">
        <f>_xlfn.STDEV.P(C83:E83)</f>
        <v>0.4172297528540681</v>
      </c>
      <c r="H83" s="132">
        <f>H72-H80</f>
        <v>15.256</v>
      </c>
      <c r="I83" s="133">
        <f>I72-I80</f>
        <v>13.315</v>
      </c>
      <c r="J83" s="133">
        <f>J72-J80</f>
        <v>15.646000000000001</v>
      </c>
      <c r="K83" s="47">
        <f t="shared" ref="K83:K89" si="110">AVERAGE(H83:J83)</f>
        <v>14.738999999999999</v>
      </c>
      <c r="L83" s="131">
        <f>_xlfn.STDEV.P(H83:J83)</f>
        <v>1.019430233022349</v>
      </c>
      <c r="M83" s="132">
        <f>M72-M80</f>
        <v>12.821</v>
      </c>
      <c r="N83" s="133">
        <f>N72-N80</f>
        <v>14.205</v>
      </c>
      <c r="O83" s="133">
        <f>O72-O80</f>
        <v>15.616</v>
      </c>
      <c r="P83" s="47">
        <f t="shared" ref="P83:P89" si="111">AVERAGE(M83:O83)</f>
        <v>14.213999999999999</v>
      </c>
      <c r="Q83" s="131">
        <f>_xlfn.STDEV.P(M83:O83)</f>
        <v>1.1410717184588646</v>
      </c>
      <c r="R83" s="132">
        <f>R72-R80</f>
        <v>14.89</v>
      </c>
      <c r="S83" s="133">
        <f>S72-S80</f>
        <v>14.651</v>
      </c>
      <c r="T83" s="133">
        <f>T72-T80</f>
        <v>13.930999999999999</v>
      </c>
      <c r="U83" s="47">
        <f>U72-U80</f>
        <v>14.490666666666668</v>
      </c>
      <c r="V83" s="131">
        <f>_xlfn.STDEV.P(R83:T83)</f>
        <v>0.40759484240548971</v>
      </c>
    </row>
    <row r="84" spans="2:22" x14ac:dyDescent="0.35">
      <c r="B84" s="81" t="s">
        <v>101</v>
      </c>
      <c r="C84" s="230">
        <f>C81*74.08/1000</f>
        <v>0.25305728</v>
      </c>
      <c r="D84" s="230">
        <f>D78*74.08/1000</f>
        <v>0.23105552000000001</v>
      </c>
      <c r="E84" s="230">
        <f>E78*74.08/1000</f>
        <v>0.24350095999999999</v>
      </c>
      <c r="F84" s="47">
        <f t="shared" si="109"/>
        <v>0.24253791999999999</v>
      </c>
      <c r="G84" s="131">
        <f>_xlfn.STDEV.P(C84:E84)</f>
        <v>9.0079574194375407E-3</v>
      </c>
      <c r="H84" s="230">
        <f>H81*74.08/1000</f>
        <v>0.28194848</v>
      </c>
      <c r="I84" s="230">
        <f>I78*74.08/1000</f>
        <v>0.26550272000000003</v>
      </c>
      <c r="J84" s="230">
        <f>J78*74.08/1000</f>
        <v>0.29454207999999998</v>
      </c>
      <c r="K84" s="47">
        <f t="shared" si="110"/>
        <v>0.28066442666666669</v>
      </c>
      <c r="L84" s="131">
        <f>_xlfn.STDEV.P(H84:J84)</f>
        <v>1.1889987441107265E-2</v>
      </c>
      <c r="M84" s="230">
        <f>M81*74.08/1000</f>
        <v>0.26876224000000004</v>
      </c>
      <c r="N84" s="230">
        <f>N78*74.08/1000</f>
        <v>0.29135663999999994</v>
      </c>
      <c r="O84" s="230">
        <f>O78*74.08/1000</f>
        <v>0.30720976</v>
      </c>
      <c r="P84" s="47">
        <f t="shared" si="111"/>
        <v>0.28910954666666666</v>
      </c>
      <c r="Q84" s="131">
        <f>_xlfn.STDEV.P(M84:O84)</f>
        <v>1.5776354033259866E-2</v>
      </c>
      <c r="R84" s="230"/>
      <c r="S84" s="230">
        <f>S78*74.08/1000</f>
        <v>0.28454128000000001</v>
      </c>
      <c r="T84" s="230">
        <f>T78*74.08/1000</f>
        <v>0.26846591999999997</v>
      </c>
      <c r="U84" s="47">
        <f>AVERAGE(R84:T84)</f>
        <v>0.27650359999999996</v>
      </c>
      <c r="V84" s="131">
        <f>_xlfn.STDEV.P(R84:T84)</f>
        <v>8.0376800000000193E-3</v>
      </c>
    </row>
    <row r="85" spans="2:22" x14ac:dyDescent="0.35">
      <c r="B85" s="81" t="s">
        <v>33</v>
      </c>
      <c r="C85" s="230">
        <f>C81/C83</f>
        <v>0.2276877957741785</v>
      </c>
      <c r="D85" s="230">
        <f t="shared" ref="D85:E85" si="112">D81/D83</f>
        <v>0.21964788732394369</v>
      </c>
      <c r="E85" s="230">
        <f t="shared" si="112"/>
        <v>0.19922107069773581</v>
      </c>
      <c r="F85" s="47">
        <f t="shared" si="109"/>
        <v>0.21551891793195269</v>
      </c>
      <c r="G85" s="131">
        <f t="shared" ref="G85:G89" si="113">_xlfn.STDEV.P(C85:E85)</f>
        <v>1.1982623539232181E-2</v>
      </c>
      <c r="H85" s="230">
        <f>H81/H83</f>
        <v>0.24947561615102254</v>
      </c>
      <c r="I85" s="230">
        <f t="shared" ref="I85:J85" si="114">I81/I83</f>
        <v>0.26917010889973714</v>
      </c>
      <c r="J85" s="230">
        <f t="shared" si="114"/>
        <v>0.25412245941454681</v>
      </c>
      <c r="K85" s="47">
        <f t="shared" si="110"/>
        <v>0.25758939482176885</v>
      </c>
      <c r="L85" s="131">
        <f t="shared" ref="L85:L89" si="115">_xlfn.STDEV.P(H85:J85)</f>
        <v>8.4056723703175677E-3</v>
      </c>
      <c r="M85" s="230">
        <f>M81/M83</f>
        <v>0.28297324701661336</v>
      </c>
      <c r="N85" s="230">
        <f t="shared" ref="N85:O85" si="116">N81/N83</f>
        <v>0.26061246040126718</v>
      </c>
      <c r="O85" s="230">
        <f t="shared" si="116"/>
        <v>0.25326588114754101</v>
      </c>
      <c r="P85" s="47">
        <f t="shared" si="111"/>
        <v>0.26561719618847385</v>
      </c>
      <c r="Q85" s="131">
        <f t="shared" ref="Q85:Q89" si="117">_xlfn.STDEV.P(M85:O85)</f>
        <v>1.2633749296877831E-2</v>
      </c>
      <c r="R85" s="230"/>
      <c r="S85" s="230">
        <f t="shared" ref="S85:T85" si="118">S81/S83</f>
        <v>0.26216640502354788</v>
      </c>
      <c r="T85" s="230">
        <f t="shared" si="118"/>
        <v>0.25037685736845883</v>
      </c>
      <c r="U85" s="47">
        <f t="shared" ref="S85:U85" si="119">U78/U83</f>
        <v>0.25757959146117038</v>
      </c>
      <c r="V85" s="131">
        <f t="shared" ref="V85:V89" si="120">_xlfn.STDEV.P(R85:T85)</f>
        <v>5.8947738275445249E-3</v>
      </c>
    </row>
    <row r="86" spans="2:22" ht="15" thickBot="1" x14ac:dyDescent="0.4">
      <c r="B86" s="81" t="s">
        <v>34</v>
      </c>
      <c r="C86" s="230">
        <f>C85*0.41</f>
        <v>9.3351996267413181E-2</v>
      </c>
      <c r="D86" s="230">
        <f t="shared" ref="D86:E86" si="121">D85*0.41</f>
        <v>9.0055633802816906E-2</v>
      </c>
      <c r="E86" s="230">
        <f t="shared" si="121"/>
        <v>8.1680638986071682E-2</v>
      </c>
      <c r="F86" s="47">
        <f t="shared" si="109"/>
        <v>8.8362756352100599E-2</v>
      </c>
      <c r="G86" s="131">
        <f t="shared" si="113"/>
        <v>4.9128756510851933E-3</v>
      </c>
      <c r="H86" s="230">
        <f>H85*0.41</f>
        <v>0.10228500262191924</v>
      </c>
      <c r="I86" s="230">
        <f t="shared" ref="I86:J86" si="122">I85*0.41</f>
        <v>0.11035974464889221</v>
      </c>
      <c r="J86" s="230">
        <f t="shared" si="122"/>
        <v>0.10419020835996419</v>
      </c>
      <c r="K86" s="47">
        <f t="shared" si="110"/>
        <v>0.10561165187692521</v>
      </c>
      <c r="L86" s="131">
        <f t="shared" si="115"/>
        <v>3.4463256718301983E-3</v>
      </c>
      <c r="M86" s="230">
        <f>M85*0.41</f>
        <v>0.11601903127681147</v>
      </c>
      <c r="N86" s="230">
        <f t="shared" ref="N86:O86" si="123">N85*0.41</f>
        <v>0.10685110876451953</v>
      </c>
      <c r="O86" s="230">
        <f t="shared" si="123"/>
        <v>0.1038390112704918</v>
      </c>
      <c r="P86" s="47">
        <f t="shared" si="111"/>
        <v>0.10890305043727426</v>
      </c>
      <c r="Q86" s="131">
        <f t="shared" si="117"/>
        <v>5.1798372117199121E-3</v>
      </c>
      <c r="R86" s="230"/>
      <c r="S86" s="230">
        <f t="shared" ref="S86:T86" si="124">S85*0.41</f>
        <v>0.10748822605965462</v>
      </c>
      <c r="T86" s="230">
        <f t="shared" si="124"/>
        <v>0.10265451152106811</v>
      </c>
      <c r="U86" s="47">
        <f t="shared" ref="S86:U86" si="125">U85*0.41</f>
        <v>0.10560763249907985</v>
      </c>
      <c r="V86" s="131">
        <f t="shared" si="120"/>
        <v>2.4168572692932558E-3</v>
      </c>
    </row>
    <row r="87" spans="2:22" ht="15" thickBot="1" x14ac:dyDescent="0.4">
      <c r="B87" s="202" t="s">
        <v>136</v>
      </c>
      <c r="C87" s="203">
        <f>C81/C79</f>
        <v>1.082382762991128</v>
      </c>
      <c r="D87" s="204">
        <f>D78/D79</f>
        <v>0.98267170762444878</v>
      </c>
      <c r="E87" s="204">
        <f>E78/E79</f>
        <v>1.1643641516117604</v>
      </c>
      <c r="F87" s="205">
        <f t="shared" si="109"/>
        <v>1.076472874075779</v>
      </c>
      <c r="G87" s="206">
        <f t="shared" si="113"/>
        <v>7.4293252904798018E-2</v>
      </c>
      <c r="H87" s="203">
        <f>H81/H79</f>
        <v>1.18015503875969</v>
      </c>
      <c r="I87" s="204">
        <f>I78/I79</f>
        <v>1.1958625291958627</v>
      </c>
      <c r="J87" s="204">
        <f>J78/J79</f>
        <v>1.1382765531062125</v>
      </c>
      <c r="K87" s="205">
        <f t="shared" si="110"/>
        <v>1.1714313736872553</v>
      </c>
      <c r="L87" s="206">
        <f t="shared" si="115"/>
        <v>2.4305183394651403E-2</v>
      </c>
      <c r="M87" s="203">
        <f>M81/M79</f>
        <v>1.0315609894796702</v>
      </c>
      <c r="N87" s="204">
        <f>N78/N79</f>
        <v>1.0084615384615385</v>
      </c>
      <c r="O87" s="204">
        <f>O78/O79</f>
        <v>1.1109027591749263</v>
      </c>
      <c r="P87" s="205">
        <f t="shared" si="111"/>
        <v>1.0503084290387117</v>
      </c>
      <c r="Q87" s="206">
        <f t="shared" si="117"/>
        <v>4.3872168800027748E-2</v>
      </c>
      <c r="R87" s="203" t="e">
        <f>R81/R79</f>
        <v>#DIV/0!</v>
      </c>
      <c r="S87" s="204">
        <f>S78/S79</f>
        <v>1.0777216610549945</v>
      </c>
      <c r="T87" s="204">
        <f>T78/T79</f>
        <v>1.1988091300033079</v>
      </c>
      <c r="U87" s="205" t="e">
        <f>AVERAGE(R87:T87)</f>
        <v>#DIV/0!</v>
      </c>
      <c r="V87" s="206" t="e">
        <f t="shared" si="120"/>
        <v>#DIV/0!</v>
      </c>
    </row>
    <row r="88" spans="2:22" ht="15" thickBot="1" x14ac:dyDescent="0.4">
      <c r="B88" s="87" t="s">
        <v>36</v>
      </c>
      <c r="C88" s="230">
        <f>C78/C75</f>
        <v>0.40392574198888492</v>
      </c>
      <c r="D88" s="230">
        <f t="shared" ref="D88:E88" si="126">D78/D75</f>
        <v>0.39833971902937421</v>
      </c>
      <c r="E88" s="230">
        <f t="shared" si="126"/>
        <v>0.36994935284186831</v>
      </c>
      <c r="F88" s="134">
        <f t="shared" si="109"/>
        <v>0.39073827128670913</v>
      </c>
      <c r="G88" s="135">
        <f t="shared" si="113"/>
        <v>1.4875825146989952E-2</v>
      </c>
      <c r="H88" s="230">
        <f>H78/H75</f>
        <v>0.4302996042962125</v>
      </c>
      <c r="I88" s="230">
        <f t="shared" ref="I88:J88" si="127">I78/I75</f>
        <v>0.46837428123366442</v>
      </c>
      <c r="J88" s="230">
        <f t="shared" si="127"/>
        <v>0.44439476919637871</v>
      </c>
      <c r="K88" s="134">
        <f t="shared" si="110"/>
        <v>0.44768955157541851</v>
      </c>
      <c r="L88" s="135">
        <f t="shared" si="115"/>
        <v>1.5717547500946342E-2</v>
      </c>
      <c r="M88" s="230">
        <f>M78/M75</f>
        <v>0.47649067507223536</v>
      </c>
      <c r="N88" s="230">
        <f t="shared" ref="N88:O88" si="128">N78/N75</f>
        <v>0.50624275968593124</v>
      </c>
      <c r="O88" s="230">
        <f t="shared" si="128"/>
        <v>0.45071187914357136</v>
      </c>
      <c r="P88" s="134">
        <f t="shared" si="111"/>
        <v>0.47781510463391269</v>
      </c>
      <c r="Q88" s="135">
        <f t="shared" si="117"/>
        <v>2.2689722470762608E-2</v>
      </c>
      <c r="R88" s="230" t="e">
        <f>R78/R75</f>
        <v>#DIV/0!</v>
      </c>
      <c r="S88" s="230">
        <f t="shared" ref="S88:T88" si="129">S78/S75</f>
        <v>0.46456216739235606</v>
      </c>
      <c r="T88" s="230">
        <f t="shared" si="129"/>
        <v>0.45430613012410681</v>
      </c>
      <c r="U88" s="134">
        <f t="shared" ref="R88:U88" si="130">U78/U75</f>
        <v>0.45952600800246224</v>
      </c>
      <c r="V88" s="135" t="e">
        <f t="shared" si="120"/>
        <v>#DIV/0!</v>
      </c>
    </row>
    <row r="89" spans="2:22" ht="15" thickBot="1" x14ac:dyDescent="0.4">
      <c r="B89" s="87" t="s">
        <v>137</v>
      </c>
      <c r="C89" s="232">
        <f>(C81+C79)/C75</f>
        <v>0.77710772141421303</v>
      </c>
      <c r="D89" s="233">
        <f>(D81+D79)/D75</f>
        <v>0.8037037037037037</v>
      </c>
      <c r="E89" s="233">
        <f>(E81+E79)/E75</f>
        <v>0.65740011254924025</v>
      </c>
      <c r="F89" s="134">
        <f t="shared" si="109"/>
        <v>0.74607051255571888</v>
      </c>
      <c r="G89" s="135">
        <f t="shared" si="113"/>
        <v>6.3632624999379231E-2</v>
      </c>
      <c r="H89" s="232">
        <f>(H81+H79)/H75</f>
        <v>0.79491237987563601</v>
      </c>
      <c r="I89" s="233">
        <f>(I81+I79)/I75</f>
        <v>0.86003659174072133</v>
      </c>
      <c r="J89" s="233">
        <f>(J81+J79)/J75</f>
        <v>0.83480496255728176</v>
      </c>
      <c r="K89" s="134">
        <f t="shared" si="110"/>
        <v>0.8299179780578797</v>
      </c>
      <c r="L89" s="135">
        <f t="shared" si="115"/>
        <v>2.6810479367654943E-2</v>
      </c>
      <c r="M89" s="232">
        <f>(M81+M79)/M75</f>
        <v>0.93840294194904117</v>
      </c>
      <c r="N89" s="233">
        <f>(N81+N79)/N75</f>
        <v>0.97850431200926757</v>
      </c>
      <c r="O89" s="233">
        <f>(O81+O79)/O75</f>
        <v>0.83556135202695359</v>
      </c>
      <c r="P89" s="134">
        <f t="shared" si="111"/>
        <v>0.91748953532842081</v>
      </c>
      <c r="Q89" s="135">
        <f t="shared" si="117"/>
        <v>6.0200777317716371E-2</v>
      </c>
      <c r="R89" s="232" t="e">
        <f>(R81+R79)/R75</f>
        <v>#DIV/0!</v>
      </c>
      <c r="S89" s="233">
        <f>(S81+S79)/S75</f>
        <v>0.89562167392356062</v>
      </c>
      <c r="T89" s="233">
        <f>(T81+T79)/T75</f>
        <v>0.81622163720697005</v>
      </c>
      <c r="U89" s="134" t="e">
        <f>AVERAGE(R89:T89)</f>
        <v>#DIV/0!</v>
      </c>
      <c r="V89" s="135" t="e">
        <f t="shared" si="120"/>
        <v>#DIV/0!</v>
      </c>
    </row>
    <row r="90" spans="2:22" x14ac:dyDescent="0.35">
      <c r="G90" s="54"/>
    </row>
    <row r="91" spans="2:22" ht="18.5" x14ac:dyDescent="0.45">
      <c r="B91" s="117" t="s">
        <v>104</v>
      </c>
      <c r="G91" s="54"/>
    </row>
    <row r="92" spans="2:22" ht="15" thickBot="1" x14ac:dyDescent="0.4">
      <c r="G92" s="54"/>
    </row>
    <row r="93" spans="2:22" x14ac:dyDescent="0.35">
      <c r="B93" s="118"/>
      <c r="C93" s="225" t="s">
        <v>13</v>
      </c>
      <c r="D93" s="226"/>
      <c r="E93" s="226"/>
      <c r="F93" s="226"/>
      <c r="G93" s="227"/>
      <c r="H93" s="225" t="s">
        <v>1</v>
      </c>
      <c r="I93" s="226"/>
      <c r="J93" s="226"/>
      <c r="K93" s="226"/>
      <c r="L93" s="227"/>
      <c r="M93" s="225" t="s">
        <v>93</v>
      </c>
      <c r="N93" s="226"/>
      <c r="O93" s="226"/>
      <c r="P93" s="226"/>
      <c r="Q93" s="227"/>
      <c r="R93" s="225" t="s">
        <v>117</v>
      </c>
      <c r="S93" s="226"/>
      <c r="T93" s="226"/>
      <c r="U93" s="226"/>
      <c r="V93" s="227"/>
    </row>
    <row r="94" spans="2:22" x14ac:dyDescent="0.35">
      <c r="B94" s="119" t="s">
        <v>24</v>
      </c>
      <c r="C94" s="121">
        <v>1</v>
      </c>
      <c r="D94" s="46">
        <v>2</v>
      </c>
      <c r="E94" s="46">
        <v>3</v>
      </c>
      <c r="F94" s="45" t="s">
        <v>9</v>
      </c>
      <c r="G94" s="120" t="s">
        <v>10</v>
      </c>
      <c r="H94" s="121">
        <v>1</v>
      </c>
      <c r="I94" s="46">
        <v>2</v>
      </c>
      <c r="J94" s="46">
        <v>3</v>
      </c>
      <c r="K94" s="45" t="s">
        <v>9</v>
      </c>
      <c r="L94" s="120" t="s">
        <v>10</v>
      </c>
      <c r="M94" s="121">
        <v>1</v>
      </c>
      <c r="N94" s="46">
        <v>2</v>
      </c>
      <c r="O94" s="46">
        <v>3</v>
      </c>
      <c r="P94" s="45" t="s">
        <v>9</v>
      </c>
      <c r="Q94" s="120" t="s">
        <v>10</v>
      </c>
      <c r="R94" s="121">
        <v>1</v>
      </c>
      <c r="S94" s="46">
        <v>2</v>
      </c>
      <c r="T94" s="46">
        <v>3</v>
      </c>
      <c r="U94" s="45" t="s">
        <v>9</v>
      </c>
      <c r="V94" s="120" t="s">
        <v>10</v>
      </c>
    </row>
    <row r="95" spans="2:22" x14ac:dyDescent="0.35">
      <c r="B95" s="81" t="s">
        <v>125</v>
      </c>
      <c r="C95" s="132">
        <v>0</v>
      </c>
      <c r="D95" s="133">
        <v>0</v>
      </c>
      <c r="E95" s="133">
        <v>0</v>
      </c>
      <c r="F95" s="47">
        <f>AVERAGE(C95:E95)</f>
        <v>0</v>
      </c>
      <c r="G95" s="131">
        <f>_xlfn.STDEV.P(C95:E95)</f>
        <v>0</v>
      </c>
      <c r="H95" s="132">
        <v>0</v>
      </c>
      <c r="I95" s="133">
        <v>0</v>
      </c>
      <c r="J95" s="133">
        <v>0</v>
      </c>
      <c r="K95" s="47">
        <f>AVERAGE(H95:J95)</f>
        <v>0</v>
      </c>
      <c r="L95" s="131">
        <f>_xlfn.STDEV.P(H95:J95)</f>
        <v>0</v>
      </c>
      <c r="M95" s="132">
        <v>0</v>
      </c>
      <c r="N95" s="133">
        <v>0</v>
      </c>
      <c r="O95" s="133">
        <v>0</v>
      </c>
      <c r="P95" s="47">
        <f>AVERAGE(M95:O95)</f>
        <v>0</v>
      </c>
      <c r="Q95" s="131">
        <f>_xlfn.STDEV.P(M95:O95)</f>
        <v>0</v>
      </c>
      <c r="R95" s="132">
        <v>0</v>
      </c>
      <c r="S95" s="133">
        <v>0</v>
      </c>
      <c r="T95" s="133">
        <v>0</v>
      </c>
      <c r="U95" s="47">
        <f>AVERAGE(R95:T95)</f>
        <v>0</v>
      </c>
      <c r="V95" s="131">
        <f>_xlfn.STDEV.P(R95:T95)</f>
        <v>0</v>
      </c>
    </row>
    <row r="96" spans="2:22" x14ac:dyDescent="0.35">
      <c r="B96" s="81" t="s">
        <v>126</v>
      </c>
      <c r="C96" s="132">
        <v>0</v>
      </c>
      <c r="D96" s="133">
        <v>0</v>
      </c>
      <c r="E96" s="133">
        <v>0</v>
      </c>
      <c r="F96" s="47">
        <f t="shared" ref="F96:F100" si="131">AVERAGE(C96:E96)</f>
        <v>0</v>
      </c>
      <c r="G96" s="131">
        <f t="shared" ref="G96:G100" si="132">_xlfn.STDEV.P(C96:E96)</f>
        <v>0</v>
      </c>
      <c r="H96" s="132">
        <v>0</v>
      </c>
      <c r="I96" s="133">
        <v>0</v>
      </c>
      <c r="J96" s="133">
        <v>0</v>
      </c>
      <c r="K96" s="47">
        <f t="shared" ref="K96:K100" si="133">AVERAGE(H96:J96)</f>
        <v>0</v>
      </c>
      <c r="L96" s="131">
        <f t="shared" ref="L96:L100" si="134">_xlfn.STDEV.P(H96:J96)</f>
        <v>0</v>
      </c>
      <c r="M96" s="132">
        <v>0</v>
      </c>
      <c r="N96" s="133">
        <v>0</v>
      </c>
      <c r="O96" s="133">
        <v>0</v>
      </c>
      <c r="P96" s="47">
        <f t="shared" ref="P96:P100" si="135">AVERAGE(M96:O96)</f>
        <v>0</v>
      </c>
      <c r="Q96" s="131">
        <f t="shared" ref="Q96:Q100" si="136">_xlfn.STDEV.P(M96:O96)</f>
        <v>0</v>
      </c>
      <c r="R96" s="132">
        <v>0</v>
      </c>
      <c r="S96" s="133">
        <v>0</v>
      </c>
      <c r="T96" s="133">
        <v>0</v>
      </c>
      <c r="U96" s="47">
        <f t="shared" ref="U96:U100" si="137">AVERAGE(R96:T96)</f>
        <v>0</v>
      </c>
      <c r="V96" s="131">
        <f t="shared" ref="V96:V100" si="138">_xlfn.STDEV.P(R96:T96)</f>
        <v>0</v>
      </c>
    </row>
    <row r="97" spans="2:22" x14ac:dyDescent="0.35">
      <c r="B97" s="81" t="s">
        <v>127</v>
      </c>
      <c r="C97" s="132">
        <v>0</v>
      </c>
      <c r="D97" s="133">
        <v>0</v>
      </c>
      <c r="E97" s="133">
        <v>0</v>
      </c>
      <c r="F97" s="47">
        <f t="shared" si="131"/>
        <v>0</v>
      </c>
      <c r="G97" s="131">
        <f t="shared" si="132"/>
        <v>0</v>
      </c>
      <c r="H97" s="132">
        <v>0</v>
      </c>
      <c r="I97" s="133">
        <v>0</v>
      </c>
      <c r="J97" s="133">
        <v>0</v>
      </c>
      <c r="K97" s="47">
        <f t="shared" si="133"/>
        <v>0</v>
      </c>
      <c r="L97" s="131">
        <f t="shared" si="134"/>
        <v>0</v>
      </c>
      <c r="M97" s="132">
        <v>0</v>
      </c>
      <c r="N97" s="133">
        <v>0</v>
      </c>
      <c r="O97" s="133">
        <v>0</v>
      </c>
      <c r="P97" s="47">
        <f t="shared" si="135"/>
        <v>0</v>
      </c>
      <c r="Q97" s="131">
        <f t="shared" si="136"/>
        <v>0</v>
      </c>
      <c r="R97" s="132">
        <v>0</v>
      </c>
      <c r="S97" s="133">
        <v>0</v>
      </c>
      <c r="T97" s="133">
        <v>0</v>
      </c>
      <c r="U97" s="47">
        <f t="shared" si="137"/>
        <v>0</v>
      </c>
      <c r="V97" s="131">
        <f t="shared" si="138"/>
        <v>0</v>
      </c>
    </row>
    <row r="98" spans="2:22" x14ac:dyDescent="0.35">
      <c r="B98" s="81" t="s">
        <v>128</v>
      </c>
      <c r="C98" s="132">
        <v>0</v>
      </c>
      <c r="D98" s="133">
        <v>0.13700000000000001</v>
      </c>
      <c r="E98" s="133">
        <v>0.21199999999999999</v>
      </c>
      <c r="F98" s="47">
        <f t="shared" si="131"/>
        <v>0.11633333333333333</v>
      </c>
      <c r="G98" s="131">
        <f t="shared" si="132"/>
        <v>8.7773698920703039E-2</v>
      </c>
      <c r="H98" s="132">
        <v>0</v>
      </c>
      <c r="I98" s="133">
        <v>0</v>
      </c>
      <c r="J98" s="133">
        <v>0</v>
      </c>
      <c r="K98" s="47">
        <f t="shared" si="133"/>
        <v>0</v>
      </c>
      <c r="L98" s="131">
        <f t="shared" si="134"/>
        <v>0</v>
      </c>
      <c r="M98" s="132">
        <v>0.36599999999999999</v>
      </c>
      <c r="N98" s="133">
        <v>0</v>
      </c>
      <c r="O98" s="133">
        <v>0.24199999999999999</v>
      </c>
      <c r="P98" s="47">
        <f t="shared" si="135"/>
        <v>0.20266666666666666</v>
      </c>
      <c r="Q98" s="131">
        <f t="shared" si="136"/>
        <v>0.15198537941379608</v>
      </c>
      <c r="R98" s="132">
        <v>0.14399999999999999</v>
      </c>
      <c r="S98" s="133">
        <v>0</v>
      </c>
      <c r="T98" s="133">
        <v>0.184</v>
      </c>
      <c r="U98" s="47">
        <f t="shared" si="137"/>
        <v>0.10933333333333332</v>
      </c>
      <c r="V98" s="131">
        <f t="shared" si="138"/>
        <v>7.9016172746821628E-2</v>
      </c>
    </row>
    <row r="99" spans="2:22" x14ac:dyDescent="0.35">
      <c r="B99" s="81" t="s">
        <v>99</v>
      </c>
      <c r="C99" s="132">
        <v>0</v>
      </c>
      <c r="D99" s="133">
        <v>0</v>
      </c>
      <c r="E99" s="133">
        <v>0</v>
      </c>
      <c r="F99" s="47">
        <f t="shared" si="131"/>
        <v>0</v>
      </c>
      <c r="G99" s="131">
        <f t="shared" si="132"/>
        <v>0</v>
      </c>
      <c r="H99" s="132">
        <v>0</v>
      </c>
      <c r="I99" s="133">
        <v>0</v>
      </c>
      <c r="J99" s="133">
        <v>0</v>
      </c>
      <c r="K99" s="47">
        <f t="shared" si="133"/>
        <v>0</v>
      </c>
      <c r="L99" s="131">
        <f t="shared" si="134"/>
        <v>0</v>
      </c>
      <c r="M99" s="132">
        <v>0</v>
      </c>
      <c r="N99" s="133">
        <v>0</v>
      </c>
      <c r="O99" s="133">
        <v>0</v>
      </c>
      <c r="P99" s="47">
        <f t="shared" si="135"/>
        <v>0</v>
      </c>
      <c r="Q99" s="131">
        <f t="shared" si="136"/>
        <v>0</v>
      </c>
      <c r="R99" s="132">
        <v>0</v>
      </c>
      <c r="S99" s="133">
        <v>0</v>
      </c>
      <c r="T99" s="133">
        <v>0</v>
      </c>
      <c r="U99" s="47">
        <f t="shared" si="137"/>
        <v>0</v>
      </c>
      <c r="V99" s="131">
        <f t="shared" si="138"/>
        <v>0</v>
      </c>
    </row>
    <row r="100" spans="2:22" x14ac:dyDescent="0.35">
      <c r="B100" s="81" t="s">
        <v>100</v>
      </c>
      <c r="C100" s="132">
        <v>15.21</v>
      </c>
      <c r="D100" s="133">
        <v>13.518000000000001</v>
      </c>
      <c r="E100" s="133">
        <v>13.519</v>
      </c>
      <c r="F100" s="47">
        <f t="shared" si="131"/>
        <v>14.082333333333333</v>
      </c>
      <c r="G100" s="131">
        <f t="shared" si="132"/>
        <v>0.79738085142685888</v>
      </c>
      <c r="H100" s="132">
        <v>13.891999999999999</v>
      </c>
      <c r="I100" s="133">
        <v>14.044</v>
      </c>
      <c r="J100" s="133">
        <v>13.529</v>
      </c>
      <c r="K100" s="47">
        <f t="shared" si="133"/>
        <v>13.821666666666667</v>
      </c>
      <c r="L100" s="131">
        <f t="shared" si="134"/>
        <v>0.21604989135742608</v>
      </c>
      <c r="M100" s="132">
        <v>14.166</v>
      </c>
      <c r="N100" s="133">
        <v>14.734999999999999</v>
      </c>
      <c r="O100" s="133">
        <v>12.12</v>
      </c>
      <c r="P100" s="47">
        <f t="shared" si="135"/>
        <v>13.673666666666668</v>
      </c>
      <c r="Q100" s="131">
        <f t="shared" si="136"/>
        <v>1.122898135283082</v>
      </c>
      <c r="R100" s="132">
        <v>13.788</v>
      </c>
      <c r="S100" s="133">
        <v>14.747999999999999</v>
      </c>
      <c r="T100" s="133">
        <v>14.686999999999999</v>
      </c>
      <c r="U100" s="47">
        <f t="shared" si="137"/>
        <v>14.407666666666666</v>
      </c>
      <c r="V100" s="131">
        <f t="shared" si="138"/>
        <v>0.43887760885645005</v>
      </c>
    </row>
    <row r="101" spans="2:22" x14ac:dyDescent="0.35">
      <c r="B101" s="81"/>
      <c r="C101" s="132"/>
      <c r="D101" s="133"/>
      <c r="E101" s="133"/>
      <c r="F101" s="47"/>
      <c r="G101" s="137"/>
      <c r="H101" s="132"/>
      <c r="I101" s="133"/>
      <c r="J101" s="133"/>
      <c r="K101" s="47"/>
      <c r="L101" s="137"/>
      <c r="M101" s="132"/>
      <c r="N101" s="133"/>
      <c r="O101" s="133"/>
      <c r="P101" s="47"/>
      <c r="Q101" s="137"/>
      <c r="R101" s="132"/>
      <c r="S101" s="133"/>
      <c r="T101" s="133"/>
      <c r="U101" s="47"/>
      <c r="V101" s="131"/>
    </row>
    <row r="102" spans="2:22" x14ac:dyDescent="0.35">
      <c r="B102" s="119" t="s">
        <v>31</v>
      </c>
      <c r="C102" s="121">
        <v>1</v>
      </c>
      <c r="D102" s="46">
        <v>2</v>
      </c>
      <c r="E102" s="46">
        <v>3</v>
      </c>
      <c r="F102" s="45" t="s">
        <v>9</v>
      </c>
      <c r="G102" s="120" t="s">
        <v>10</v>
      </c>
      <c r="H102" s="121">
        <v>1</v>
      </c>
      <c r="I102" s="46">
        <v>2</v>
      </c>
      <c r="J102" s="46">
        <v>3</v>
      </c>
      <c r="K102" s="45" t="s">
        <v>9</v>
      </c>
      <c r="L102" s="120" t="s">
        <v>10</v>
      </c>
      <c r="M102" s="121">
        <v>1</v>
      </c>
      <c r="N102" s="46">
        <v>2</v>
      </c>
      <c r="O102" s="46">
        <v>3</v>
      </c>
      <c r="P102" s="45" t="s">
        <v>9</v>
      </c>
      <c r="Q102" s="120" t="s">
        <v>10</v>
      </c>
      <c r="R102" s="121">
        <v>1</v>
      </c>
      <c r="S102" s="46">
        <v>2</v>
      </c>
      <c r="T102" s="46">
        <v>3</v>
      </c>
      <c r="U102" s="45" t="s">
        <v>9</v>
      </c>
      <c r="V102" s="120" t="s">
        <v>10</v>
      </c>
    </row>
    <row r="103" spans="2:22" x14ac:dyDescent="0.35">
      <c r="B103" s="81" t="s">
        <v>125</v>
      </c>
      <c r="C103" s="132">
        <v>8.6760000000000002</v>
      </c>
      <c r="D103" s="133">
        <v>7.6849999999999996</v>
      </c>
      <c r="E103" s="133">
        <v>7.9889999999999999</v>
      </c>
      <c r="F103" s="47">
        <f>AVERAGE(C103:E103)</f>
        <v>8.1166666666666671</v>
      </c>
      <c r="G103" s="131">
        <f>_xlfn.STDEV.P(C103:E103)</f>
        <v>0.41452328710888575</v>
      </c>
      <c r="H103" s="132">
        <v>8.3810000000000002</v>
      </c>
      <c r="I103" s="133">
        <v>8.4090000000000007</v>
      </c>
      <c r="J103" s="133">
        <v>8.2959999999999994</v>
      </c>
      <c r="K103" s="47">
        <f>AVERAGE(H103:J103)</f>
        <v>8.3620000000000001</v>
      </c>
      <c r="L103" s="131">
        <f>_xlfn.STDEV.P(H103:J103)</f>
        <v>4.8048586521007242E-2</v>
      </c>
      <c r="M103" s="132">
        <v>8.5389999999999997</v>
      </c>
      <c r="N103" s="133">
        <v>8.7769999999999992</v>
      </c>
      <c r="O103" s="133">
        <v>7.3970000000000002</v>
      </c>
      <c r="P103" s="47">
        <f>AVERAGE(M103:O103)</f>
        <v>8.2376666666666676</v>
      </c>
      <c r="Q103" s="131">
        <f>_xlfn.STDEV.P(M103:O103)</f>
        <v>0.6023295517313495</v>
      </c>
      <c r="R103" s="132">
        <v>8.2330000000000005</v>
      </c>
      <c r="S103" s="133">
        <v>8.7620000000000005</v>
      </c>
      <c r="T103" s="133">
        <v>8.891</v>
      </c>
      <c r="U103" s="47">
        <f>AVERAGE(R103:T103)</f>
        <v>8.6286666666666676</v>
      </c>
      <c r="V103" s="131">
        <f>_xlfn.STDEV.P(R103:T103)</f>
        <v>0.28469203634024509</v>
      </c>
    </row>
    <row r="104" spans="2:22" x14ac:dyDescent="0.35">
      <c r="B104" s="81" t="s">
        <v>126</v>
      </c>
      <c r="C104" s="132">
        <v>0.63500000000000001</v>
      </c>
      <c r="D104" s="133">
        <v>0.45900000000000002</v>
      </c>
      <c r="E104" s="133">
        <v>0.30499999999999999</v>
      </c>
      <c r="F104" s="47">
        <f t="shared" ref="F104:F108" si="139">AVERAGE(C104:E104)</f>
        <v>0.46633333333333332</v>
      </c>
      <c r="G104" s="131">
        <f t="shared" ref="G104:G109" si="140">_xlfn.STDEV.P(C104:E104)</f>
        <v>0.13482169294623522</v>
      </c>
      <c r="H104" s="132">
        <v>0.83799999999999997</v>
      </c>
      <c r="I104" s="133">
        <v>1.2589999999999999</v>
      </c>
      <c r="J104" s="133">
        <v>0.51200000000000001</v>
      </c>
      <c r="K104" s="47">
        <f t="shared" ref="K104:K108" si="141">AVERAGE(H104:J104)</f>
        <v>0.8696666666666667</v>
      </c>
      <c r="L104" s="131">
        <f>_xlfn.STDEV.P(H104:J104)</f>
        <v>0.30578242083038193</v>
      </c>
      <c r="M104" s="132">
        <v>0.92800000000000005</v>
      </c>
      <c r="N104" s="133">
        <v>1.22</v>
      </c>
      <c r="O104" s="133">
        <v>0.67400000000000004</v>
      </c>
      <c r="P104" s="47">
        <f t="shared" ref="P104:P108" si="142">AVERAGE(M104:O104)</f>
        <v>0.94066666666666665</v>
      </c>
      <c r="Q104" s="131">
        <f t="shared" ref="Q104:Q109" si="143">_xlfn.STDEV.P(M104:O104)</f>
        <v>0.22308344228611462</v>
      </c>
      <c r="R104" s="132">
        <v>0.84699999999999998</v>
      </c>
      <c r="S104" s="133">
        <v>1.121</v>
      </c>
      <c r="T104" s="133">
        <v>0.75900000000000001</v>
      </c>
      <c r="U104" s="47">
        <f t="shared" ref="U104:U108" si="144">AVERAGE(R104:T104)</f>
        <v>0.90899999999999992</v>
      </c>
      <c r="V104" s="131">
        <f t="shared" ref="V104:V109" si="145">_xlfn.STDEV.P(R104:T104)</f>
        <v>0.15415144068955916</v>
      </c>
    </row>
    <row r="105" spans="2:22" x14ac:dyDescent="0.35">
      <c r="B105" s="81" t="s">
        <v>127</v>
      </c>
      <c r="C105" s="132">
        <v>0</v>
      </c>
      <c r="D105" s="133">
        <v>0</v>
      </c>
      <c r="E105" s="133">
        <v>0</v>
      </c>
      <c r="F105" s="47">
        <f t="shared" si="139"/>
        <v>0</v>
      </c>
      <c r="G105" s="131">
        <f t="shared" si="140"/>
        <v>0</v>
      </c>
      <c r="H105" s="132">
        <v>0</v>
      </c>
      <c r="I105" s="133">
        <v>0</v>
      </c>
      <c r="J105" s="133">
        <v>0</v>
      </c>
      <c r="K105" s="47">
        <f t="shared" si="141"/>
        <v>0</v>
      </c>
      <c r="L105" s="131">
        <f t="shared" ref="L105:L109" si="146">_xlfn.STDEV.P(H105:J105)</f>
        <v>0</v>
      </c>
      <c r="M105" s="132">
        <v>0</v>
      </c>
      <c r="N105" s="133">
        <v>0</v>
      </c>
      <c r="O105" s="133">
        <v>0</v>
      </c>
      <c r="P105" s="47">
        <f t="shared" si="142"/>
        <v>0</v>
      </c>
      <c r="Q105" s="131">
        <f t="shared" si="143"/>
        <v>0</v>
      </c>
      <c r="R105" s="132">
        <v>0</v>
      </c>
      <c r="S105" s="133">
        <v>0</v>
      </c>
      <c r="T105" s="133">
        <v>0</v>
      </c>
      <c r="U105" s="47">
        <f t="shared" si="144"/>
        <v>0</v>
      </c>
      <c r="V105" s="131">
        <f t="shared" si="145"/>
        <v>0</v>
      </c>
    </row>
    <row r="106" spans="2:22" x14ac:dyDescent="0.35">
      <c r="B106" s="81" t="s">
        <v>128</v>
      </c>
      <c r="C106" s="132">
        <v>2.5720000000000001</v>
      </c>
      <c r="D106" s="133">
        <v>2.3969999999999998</v>
      </c>
      <c r="E106" s="133">
        <v>2.48</v>
      </c>
      <c r="F106" s="47">
        <f t="shared" si="139"/>
        <v>2.4830000000000001</v>
      </c>
      <c r="G106" s="131">
        <f t="shared" si="140"/>
        <v>7.1474937332373242E-2</v>
      </c>
      <c r="H106" s="132">
        <v>2.786</v>
      </c>
      <c r="I106" s="133">
        <v>2.8359999999999999</v>
      </c>
      <c r="J106" s="133">
        <v>2.6760000000000002</v>
      </c>
      <c r="K106" s="47">
        <f t="shared" si="141"/>
        <v>2.766</v>
      </c>
      <c r="L106" s="131">
        <f t="shared" si="146"/>
        <v>6.6833125519211292E-2</v>
      </c>
      <c r="M106" s="132">
        <v>2.9540000000000002</v>
      </c>
      <c r="N106" s="133">
        <v>3.0640000000000001</v>
      </c>
      <c r="O106" s="133">
        <v>2.7080000000000002</v>
      </c>
      <c r="P106" s="47">
        <f t="shared" si="142"/>
        <v>2.908666666666667</v>
      </c>
      <c r="Q106" s="131">
        <f t="shared" si="143"/>
        <v>0.14882950722965593</v>
      </c>
      <c r="R106" s="132">
        <v>2.84</v>
      </c>
      <c r="S106" s="133">
        <v>2.95</v>
      </c>
      <c r="T106" s="133">
        <v>2.9630000000000001</v>
      </c>
      <c r="U106" s="47">
        <f t="shared" si="144"/>
        <v>2.9176666666666669</v>
      </c>
      <c r="V106" s="131">
        <f t="shared" si="145"/>
        <v>5.5174470747096756E-2</v>
      </c>
    </row>
    <row r="107" spans="2:22" x14ac:dyDescent="0.35">
      <c r="B107" s="81" t="s">
        <v>99</v>
      </c>
      <c r="C107" s="132">
        <v>4.8109999999999999</v>
      </c>
      <c r="D107" s="133">
        <v>4.0350000000000001</v>
      </c>
      <c r="E107" s="133">
        <v>4.4429999999999996</v>
      </c>
      <c r="F107" s="47">
        <f t="shared" si="139"/>
        <v>4.4296666666666669</v>
      </c>
      <c r="G107" s="131">
        <f t="shared" si="140"/>
        <v>0.31694093385922162</v>
      </c>
      <c r="H107" s="132">
        <v>5.141</v>
      </c>
      <c r="I107" s="133">
        <v>4.8090000000000002</v>
      </c>
      <c r="J107" s="133">
        <v>5.0339999999999998</v>
      </c>
      <c r="K107" s="47">
        <f t="shared" si="141"/>
        <v>4.9946666666666664</v>
      </c>
      <c r="L107" s="131">
        <f t="shared" si="146"/>
        <v>0.13836264749643307</v>
      </c>
      <c r="M107" s="132">
        <v>5.56</v>
      </c>
      <c r="N107" s="133">
        <v>5.5110000000000001</v>
      </c>
      <c r="O107" s="133">
        <v>4.7850000000000001</v>
      </c>
      <c r="P107" s="47">
        <f t="shared" si="142"/>
        <v>5.285333333333333</v>
      </c>
      <c r="Q107" s="131">
        <f t="shared" si="143"/>
        <v>0.35435418565171312</v>
      </c>
      <c r="R107" s="132">
        <v>5.0549999999999997</v>
      </c>
      <c r="S107" s="133">
        <v>5.2869999999999999</v>
      </c>
      <c r="T107" s="133">
        <v>5.6609999999999996</v>
      </c>
      <c r="U107" s="47">
        <f t="shared" si="144"/>
        <v>5.3343333333333334</v>
      </c>
      <c r="V107" s="131">
        <f t="shared" si="145"/>
        <v>0.24965220251826778</v>
      </c>
    </row>
    <row r="108" spans="2:22" x14ac:dyDescent="0.35">
      <c r="B108" s="81" t="s">
        <v>100</v>
      </c>
      <c r="C108" s="132">
        <v>0</v>
      </c>
      <c r="D108" s="133">
        <v>0</v>
      </c>
      <c r="E108" s="133">
        <v>0</v>
      </c>
      <c r="F108" s="47">
        <f t="shared" si="139"/>
        <v>0</v>
      </c>
      <c r="G108" s="131">
        <f t="shared" si="140"/>
        <v>0</v>
      </c>
      <c r="H108" s="132">
        <v>0</v>
      </c>
      <c r="I108" s="133">
        <v>0</v>
      </c>
      <c r="J108" s="133">
        <v>0</v>
      </c>
      <c r="K108" s="47">
        <f t="shared" si="141"/>
        <v>0</v>
      </c>
      <c r="L108" s="131">
        <f t="shared" si="146"/>
        <v>0</v>
      </c>
      <c r="M108" s="132">
        <v>0</v>
      </c>
      <c r="N108" s="133">
        <v>0</v>
      </c>
      <c r="O108" s="133">
        <v>0</v>
      </c>
      <c r="P108" s="47">
        <f t="shared" si="142"/>
        <v>0</v>
      </c>
      <c r="Q108" s="131">
        <f t="shared" si="143"/>
        <v>0</v>
      </c>
      <c r="R108" s="132">
        <v>0</v>
      </c>
      <c r="S108" s="133">
        <v>0</v>
      </c>
      <c r="T108" s="133">
        <v>0</v>
      </c>
      <c r="U108" s="47">
        <f t="shared" si="144"/>
        <v>0</v>
      </c>
      <c r="V108" s="131">
        <f t="shared" si="145"/>
        <v>0</v>
      </c>
    </row>
    <row r="109" spans="2:22" x14ac:dyDescent="0.35">
      <c r="B109" s="229" t="s">
        <v>141</v>
      </c>
      <c r="C109" s="230">
        <f>C106-C98</f>
        <v>2.5720000000000001</v>
      </c>
      <c r="D109" s="230">
        <f t="shared" ref="D109:E109" si="147">D106-D98</f>
        <v>2.2599999999999998</v>
      </c>
      <c r="E109" s="230">
        <f t="shared" si="147"/>
        <v>2.2679999999999998</v>
      </c>
      <c r="F109" s="47">
        <f>AVERAGE(C109:E109)</f>
        <v>2.3666666666666667</v>
      </c>
      <c r="G109" s="131">
        <f t="shared" si="140"/>
        <v>0.14522932057802787</v>
      </c>
      <c r="H109" s="230">
        <f>H106-H98</f>
        <v>2.786</v>
      </c>
      <c r="I109" s="230">
        <f t="shared" ref="I109:J109" si="148">I106-I98</f>
        <v>2.8359999999999999</v>
      </c>
      <c r="J109" s="230">
        <f t="shared" si="148"/>
        <v>2.6760000000000002</v>
      </c>
      <c r="K109" s="47">
        <f>AVERAGE(H109:J109)</f>
        <v>2.766</v>
      </c>
      <c r="L109" s="131">
        <f t="shared" si="146"/>
        <v>6.6833125519211292E-2</v>
      </c>
      <c r="M109" s="230">
        <f>M106-M98</f>
        <v>2.5880000000000001</v>
      </c>
      <c r="N109" s="230">
        <f t="shared" ref="N109:O109" si="149">N106-N98</f>
        <v>3.0640000000000001</v>
      </c>
      <c r="O109" s="230">
        <f t="shared" si="149"/>
        <v>2.4660000000000002</v>
      </c>
      <c r="P109" s="47">
        <f>AVERAGE(M109:O109)</f>
        <v>2.706</v>
      </c>
      <c r="Q109" s="131">
        <f t="shared" si="143"/>
        <v>0.25799741600773185</v>
      </c>
      <c r="R109" s="230">
        <f>R106-R98</f>
        <v>2.6959999999999997</v>
      </c>
      <c r="S109" s="230">
        <f t="shared" ref="S109:T109" si="150">S106-S98</f>
        <v>2.95</v>
      </c>
      <c r="T109" s="230">
        <f t="shared" si="150"/>
        <v>2.7789999999999999</v>
      </c>
      <c r="U109" s="47">
        <f>AVERAGE(R109:T109)</f>
        <v>2.8083333333333336</v>
      </c>
      <c r="V109" s="131">
        <f t="shared" si="145"/>
        <v>0.10574917914049702</v>
      </c>
    </row>
    <row r="110" spans="2:22" x14ac:dyDescent="0.35">
      <c r="B110" s="81"/>
      <c r="C110" s="132"/>
      <c r="D110" s="133"/>
      <c r="E110" s="133"/>
      <c r="F110" s="133"/>
      <c r="G110" s="131"/>
      <c r="H110" s="132"/>
      <c r="I110" s="133"/>
      <c r="J110" s="133"/>
      <c r="K110" s="133"/>
      <c r="L110" s="131"/>
      <c r="M110" s="132"/>
      <c r="N110" s="133"/>
      <c r="O110" s="133"/>
      <c r="P110" s="133"/>
      <c r="Q110" s="131"/>
      <c r="R110" s="132"/>
      <c r="S110" s="133"/>
      <c r="T110" s="133"/>
      <c r="U110" s="133"/>
      <c r="V110" s="131"/>
    </row>
    <row r="111" spans="2:22" x14ac:dyDescent="0.35">
      <c r="B111" s="81" t="s">
        <v>32</v>
      </c>
      <c r="C111" s="132">
        <f>C100-C108</f>
        <v>15.21</v>
      </c>
      <c r="D111" s="133">
        <f>D100-D108</f>
        <v>13.518000000000001</v>
      </c>
      <c r="E111" s="133">
        <f>E100-E108</f>
        <v>13.519</v>
      </c>
      <c r="F111" s="47">
        <f t="shared" ref="F111:F117" si="151">AVERAGE(C111:E111)</f>
        <v>14.082333333333333</v>
      </c>
      <c r="G111" s="131">
        <f>_xlfn.STDEV.P(C111:E111)</f>
        <v>0.79738085142685888</v>
      </c>
      <c r="H111" s="132">
        <f>H100-H108</f>
        <v>13.891999999999999</v>
      </c>
      <c r="I111" s="133">
        <f>I100-I108</f>
        <v>14.044</v>
      </c>
      <c r="J111" s="133">
        <f>J100-J108</f>
        <v>13.529</v>
      </c>
      <c r="K111" s="47">
        <f t="shared" ref="K111:K117" si="152">AVERAGE(H111:J111)</f>
        <v>13.821666666666667</v>
      </c>
      <c r="L111" s="131">
        <f>_xlfn.STDEV.P(H111:J111)</f>
        <v>0.21604989135742608</v>
      </c>
      <c r="M111" s="132">
        <f>M100-M108</f>
        <v>14.166</v>
      </c>
      <c r="N111" s="133">
        <f>N100-N108</f>
        <v>14.734999999999999</v>
      </c>
      <c r="O111" s="133">
        <f>O100-O108</f>
        <v>12.12</v>
      </c>
      <c r="P111" s="47">
        <f t="shared" ref="P111:P117" si="153">AVERAGE(M111:O111)</f>
        <v>13.673666666666668</v>
      </c>
      <c r="Q111" s="131">
        <f>_xlfn.STDEV.P(M111:O111)</f>
        <v>1.122898135283082</v>
      </c>
      <c r="R111" s="132">
        <f>R100-R108</f>
        <v>13.788</v>
      </c>
      <c r="S111" s="133">
        <f>S100-S108</f>
        <v>14.747999999999999</v>
      </c>
      <c r="T111" s="133">
        <f>T100-T108</f>
        <v>14.686999999999999</v>
      </c>
      <c r="U111" s="47">
        <f>U100-U108</f>
        <v>14.407666666666666</v>
      </c>
      <c r="V111" s="131">
        <f>_xlfn.STDEV.P(R111:T111)</f>
        <v>0.43887760885645005</v>
      </c>
    </row>
    <row r="112" spans="2:22" x14ac:dyDescent="0.35">
      <c r="B112" s="81" t="s">
        <v>101</v>
      </c>
      <c r="C112" s="230">
        <f>C109*74.08/1000</f>
        <v>0.19053376</v>
      </c>
      <c r="D112" s="230">
        <f>D106*74.08/1000</f>
        <v>0.17756975999999997</v>
      </c>
      <c r="E112" s="230">
        <f>E106*74.08/1000</f>
        <v>0.1837184</v>
      </c>
      <c r="F112" s="47">
        <f t="shared" si="151"/>
        <v>0.18394063999999999</v>
      </c>
      <c r="G112" s="131">
        <f>_xlfn.STDEV.P(C112:E112)</f>
        <v>5.2948633575822142E-3</v>
      </c>
      <c r="H112" s="230">
        <f>H109*74.08/1000</f>
        <v>0.20638687999999999</v>
      </c>
      <c r="I112" s="230">
        <f>I106*74.08/1000</f>
        <v>0.21009088000000001</v>
      </c>
      <c r="J112" s="230">
        <f>J106*74.08/1000</f>
        <v>0.19823807999999998</v>
      </c>
      <c r="K112" s="47">
        <f t="shared" si="152"/>
        <v>0.20490528</v>
      </c>
      <c r="L112" s="131">
        <f>_xlfn.STDEV.P(H112:J112)</f>
        <v>4.9509979384631904E-3</v>
      </c>
      <c r="M112" s="230">
        <f>M109*74.08/1000</f>
        <v>0.19171904000000001</v>
      </c>
      <c r="N112" s="230">
        <f>N106*74.08/1000</f>
        <v>0.22698112000000001</v>
      </c>
      <c r="O112" s="230">
        <f>O106*74.08/1000</f>
        <v>0.20060864</v>
      </c>
      <c r="P112" s="47">
        <f t="shared" si="153"/>
        <v>0.20643626666666667</v>
      </c>
      <c r="Q112" s="131">
        <f>_xlfn.STDEV.P(M112:O112)</f>
        <v>1.4973854901263364E-2</v>
      </c>
      <c r="R112" s="230">
        <f>R109*74.08/1000</f>
        <v>0.19971967999999998</v>
      </c>
      <c r="S112" s="230">
        <f>S106*74.08/1000</f>
        <v>0.21853600000000001</v>
      </c>
      <c r="T112" s="230">
        <f>T106*74.08/1000</f>
        <v>0.21949904000000001</v>
      </c>
      <c r="U112" s="47">
        <f>AVERAGE(R112:T112)</f>
        <v>0.21258490666666666</v>
      </c>
      <c r="V112" s="131">
        <f>_xlfn.STDEV.P(R112:T112)</f>
        <v>9.1055808673923943E-3</v>
      </c>
    </row>
    <row r="113" spans="2:22" x14ac:dyDescent="0.35">
      <c r="B113" s="81" t="s">
        <v>33</v>
      </c>
      <c r="C113" s="230">
        <f>C109/C111</f>
        <v>0.16909927679158449</v>
      </c>
      <c r="D113" s="230">
        <f t="shared" ref="D113:E113" si="154">D109/D111</f>
        <v>0.16718449474774372</v>
      </c>
      <c r="E113" s="230">
        <f t="shared" si="154"/>
        <v>0.16776388786152821</v>
      </c>
      <c r="F113" s="47">
        <f t="shared" si="151"/>
        <v>0.16801588646695212</v>
      </c>
      <c r="G113" s="131">
        <f t="shared" ref="G113:G117" si="155">_xlfn.STDEV.P(C113:E113)</f>
        <v>8.0175850133959101E-4</v>
      </c>
      <c r="H113" s="230">
        <f>H109/H111</f>
        <v>0.20054707745465017</v>
      </c>
      <c r="I113" s="230">
        <f t="shared" ref="I113:J113" si="156">I109/I111</f>
        <v>0.20193677015095413</v>
      </c>
      <c r="J113" s="230">
        <f t="shared" si="156"/>
        <v>0.19779732426639074</v>
      </c>
      <c r="K113" s="47">
        <f t="shared" si="152"/>
        <v>0.20009372395733169</v>
      </c>
      <c r="L113" s="131">
        <f t="shared" ref="L113:L117" si="157">_xlfn.STDEV.P(H113:J113)</f>
        <v>1.7200581585042156E-3</v>
      </c>
      <c r="M113" s="230">
        <f>M109/M111</f>
        <v>0.18269095016236059</v>
      </c>
      <c r="N113" s="230">
        <f t="shared" ref="N113:O113" si="158">N109/N111</f>
        <v>0.20794027824906686</v>
      </c>
      <c r="O113" s="230">
        <f t="shared" si="158"/>
        <v>0.20346534653465351</v>
      </c>
      <c r="P113" s="47">
        <f t="shared" si="153"/>
        <v>0.19803219164869365</v>
      </c>
      <c r="Q113" s="131">
        <f t="shared" ref="Q113:Q117" si="159">_xlfn.STDEV.P(M113:O113)</f>
        <v>1.1000652138809941E-2</v>
      </c>
      <c r="R113" s="230">
        <f>R109/R111</f>
        <v>0.19553234696837829</v>
      </c>
      <c r="S113" s="230">
        <f t="shared" ref="S113:T113" si="160">S109/S111</f>
        <v>0.20002712232167075</v>
      </c>
      <c r="T113" s="230">
        <f t="shared" si="160"/>
        <v>0.18921495199836591</v>
      </c>
      <c r="U113" s="47">
        <f t="shared" ref="R113:U113" si="161">U106/U111</f>
        <v>0.20250792402193279</v>
      </c>
      <c r="V113" s="131">
        <f t="shared" ref="V113:V117" si="162">_xlfn.STDEV.P(R113:T113)</f>
        <v>4.4349058838047866E-3</v>
      </c>
    </row>
    <row r="114" spans="2:22" ht="15" thickBot="1" x14ac:dyDescent="0.4">
      <c r="B114" s="81" t="s">
        <v>34</v>
      </c>
      <c r="C114" s="230">
        <f>C113*0.41</f>
        <v>6.933070348454963E-2</v>
      </c>
      <c r="D114" s="230">
        <f t="shared" ref="D114:E114" si="163">D113*0.41</f>
        <v>6.8545642846574925E-2</v>
      </c>
      <c r="E114" s="230">
        <f t="shared" si="163"/>
        <v>6.8783194023226565E-2</v>
      </c>
      <c r="F114" s="47">
        <f t="shared" si="151"/>
        <v>6.8886513451450374E-2</v>
      </c>
      <c r="G114" s="131">
        <f>_xlfn.STDEV.P(C114:E114)</f>
        <v>3.2872098554922801E-4</v>
      </c>
      <c r="H114" s="230">
        <f>H113*0.41</f>
        <v>8.2224301756406562E-2</v>
      </c>
      <c r="I114" s="230">
        <f t="shared" ref="I114:J114" si="164">I113*0.41</f>
        <v>8.2794075761891184E-2</v>
      </c>
      <c r="J114" s="230">
        <f t="shared" si="164"/>
        <v>8.1096902949220201E-2</v>
      </c>
      <c r="K114" s="47">
        <f t="shared" si="152"/>
        <v>8.2038426822505978E-2</v>
      </c>
      <c r="L114" s="131">
        <f t="shared" si="157"/>
        <v>7.0522384498672593E-4</v>
      </c>
      <c r="M114" s="230">
        <f>M113*0.41</f>
        <v>7.4903289566567832E-2</v>
      </c>
      <c r="N114" s="230">
        <f t="shared" ref="N114:O114" si="165">N113*0.41</f>
        <v>8.5255514082117401E-2</v>
      </c>
      <c r="O114" s="230">
        <f t="shared" si="165"/>
        <v>8.3420792079207939E-2</v>
      </c>
      <c r="P114" s="47">
        <f t="shared" si="153"/>
        <v>8.1193198575964395E-2</v>
      </c>
      <c r="Q114" s="131">
        <f t="shared" si="159"/>
        <v>4.5102673769120772E-3</v>
      </c>
      <c r="R114" s="230">
        <f>R113*0.41</f>
        <v>8.0168262257035092E-2</v>
      </c>
      <c r="S114" s="230">
        <f t="shared" ref="S114:T114" si="166">S113*0.41</f>
        <v>8.2011120151884997E-2</v>
      </c>
      <c r="T114" s="230">
        <f t="shared" si="166"/>
        <v>7.7578130319330016E-2</v>
      </c>
      <c r="U114" s="47">
        <f t="shared" ref="R114:U114" si="167">U113*0.41</f>
        <v>8.3028248848992445E-2</v>
      </c>
      <c r="V114" s="131">
        <f t="shared" si="162"/>
        <v>1.8183114123599621E-3</v>
      </c>
    </row>
    <row r="115" spans="2:22" ht="15" thickBot="1" x14ac:dyDescent="0.4">
      <c r="B115" s="202" t="s">
        <v>136</v>
      </c>
      <c r="C115" s="203">
        <f>C109/C107</f>
        <v>0.53460818956557887</v>
      </c>
      <c r="D115" s="204">
        <f>D106/D107</f>
        <v>0.59405204460966532</v>
      </c>
      <c r="E115" s="204">
        <f>E106/E107</f>
        <v>0.55818140895791135</v>
      </c>
      <c r="F115" s="205">
        <f t="shared" si="151"/>
        <v>0.56228054771105185</v>
      </c>
      <c r="G115" s="206">
        <f t="shared" si="155"/>
        <v>2.4440337961571017E-2</v>
      </c>
      <c r="H115" s="203">
        <f>H109/H107</f>
        <v>0.54191791480256757</v>
      </c>
      <c r="I115" s="204">
        <f>I106/I107</f>
        <v>0.58972759409440623</v>
      </c>
      <c r="J115" s="204">
        <f>J106/J107</f>
        <v>0.53158522050059598</v>
      </c>
      <c r="K115" s="205">
        <f t="shared" si="152"/>
        <v>0.55441024313252318</v>
      </c>
      <c r="L115" s="206">
        <f t="shared" si="157"/>
        <v>2.5326897455842091E-2</v>
      </c>
      <c r="M115" s="203">
        <f>M109/M107</f>
        <v>0.46546762589928065</v>
      </c>
      <c r="N115" s="204">
        <f>N106/N107</f>
        <v>0.55597895118853202</v>
      </c>
      <c r="O115" s="204">
        <f>O106/O107</f>
        <v>0.56593521421107629</v>
      </c>
      <c r="P115" s="205">
        <f t="shared" si="153"/>
        <v>0.52912726376629637</v>
      </c>
      <c r="Q115" s="206">
        <f t="shared" si="159"/>
        <v>4.5197300165409605E-2</v>
      </c>
      <c r="R115" s="203">
        <f>R109/R107</f>
        <v>0.53333333333333333</v>
      </c>
      <c r="S115" s="204">
        <f>S106/S107</f>
        <v>0.55797238509551739</v>
      </c>
      <c r="T115" s="204">
        <f>T106/T107</f>
        <v>0.52340575869987638</v>
      </c>
      <c r="U115" s="205">
        <f>AVERAGE(R115:T115)</f>
        <v>0.53823715904290903</v>
      </c>
      <c r="V115" s="206">
        <f t="shared" si="162"/>
        <v>1.4531541442356305E-2</v>
      </c>
    </row>
    <row r="116" spans="2:22" ht="15" thickBot="1" x14ac:dyDescent="0.4">
      <c r="B116" s="87" t="s">
        <v>36</v>
      </c>
      <c r="C116" s="230">
        <f>C106/C103</f>
        <v>0.29644997694790226</v>
      </c>
      <c r="D116" s="230">
        <f t="shared" ref="D116:E116" si="168">D106/D103</f>
        <v>0.31190631099544569</v>
      </c>
      <c r="E116" s="230">
        <f t="shared" si="168"/>
        <v>0.31042683690073852</v>
      </c>
      <c r="F116" s="134">
        <f t="shared" si="151"/>
        <v>0.30626104161469553</v>
      </c>
      <c r="G116" s="135">
        <f t="shared" si="155"/>
        <v>6.963713248989427E-3</v>
      </c>
      <c r="H116" s="230">
        <f>H106/H103</f>
        <v>0.33241856580360341</v>
      </c>
      <c r="I116" s="230">
        <f t="shared" ref="I116:J116" si="169">I106/I103</f>
        <v>0.33725770008324407</v>
      </c>
      <c r="J116" s="230">
        <f t="shared" si="169"/>
        <v>0.32256509161041469</v>
      </c>
      <c r="K116" s="134">
        <f t="shared" si="152"/>
        <v>0.33074711916575406</v>
      </c>
      <c r="L116" s="135">
        <f t="shared" si="157"/>
        <v>6.1135634088665437E-3</v>
      </c>
      <c r="M116" s="230">
        <f>M106/M103</f>
        <v>0.34594214779248161</v>
      </c>
      <c r="N116" s="230">
        <f t="shared" ref="N116:O116" si="170">N106/N103</f>
        <v>0.3490942235387946</v>
      </c>
      <c r="O116" s="230">
        <f t="shared" si="170"/>
        <v>0.36609436257942413</v>
      </c>
      <c r="P116" s="134">
        <f t="shared" si="153"/>
        <v>0.3537102446369001</v>
      </c>
      <c r="Q116" s="135">
        <f t="shared" si="159"/>
        <v>8.8509388687823213E-3</v>
      </c>
      <c r="R116" s="230">
        <f>R106/R103</f>
        <v>0.34495323697315677</v>
      </c>
      <c r="S116" s="230">
        <f t="shared" ref="S116:T116" si="171">S106/S103</f>
        <v>0.3366811230312714</v>
      </c>
      <c r="T116" s="230">
        <f t="shared" si="171"/>
        <v>0.3332583511416039</v>
      </c>
      <c r="U116" s="134">
        <f t="shared" ref="R116:U116" si="172">U106/U103</f>
        <v>0.33813644441010582</v>
      </c>
      <c r="V116" s="135">
        <f t="shared" si="162"/>
        <v>4.9093288870304917E-3</v>
      </c>
    </row>
    <row r="117" spans="2:22" ht="15" thickBot="1" x14ac:dyDescent="0.4">
      <c r="B117" s="87" t="s">
        <v>137</v>
      </c>
      <c r="C117" s="232">
        <f>(C109+C107)/C103</f>
        <v>0.85096818810511754</v>
      </c>
      <c r="D117" s="233">
        <f>(D109+D107)/D103</f>
        <v>0.81912817176317509</v>
      </c>
      <c r="E117" s="233">
        <f>(E109+E107)/E103</f>
        <v>0.84003004130679682</v>
      </c>
      <c r="F117" s="134">
        <f t="shared" si="151"/>
        <v>0.83670880039169637</v>
      </c>
      <c r="G117" s="135">
        <f t="shared" si="155"/>
        <v>1.3209078723259314E-2</v>
      </c>
      <c r="H117" s="232">
        <f>(H109+H107)/H103</f>
        <v>0.94582985323947011</v>
      </c>
      <c r="I117" s="233">
        <f>(I109+I107)/I103</f>
        <v>0.90914496372933751</v>
      </c>
      <c r="J117" s="233">
        <f>(J109+J107)/J103</f>
        <v>0.92936354869816784</v>
      </c>
      <c r="K117" s="134">
        <f t="shared" si="152"/>
        <v>0.92811278855565849</v>
      </c>
      <c r="L117" s="135">
        <f t="shared" si="157"/>
        <v>1.5002634886206418E-2</v>
      </c>
      <c r="M117" s="232">
        <f>(M109+M107)/M103</f>
        <v>0.95421009485888275</v>
      </c>
      <c r="N117" s="233">
        <f>(N109+N107)/N103</f>
        <v>0.9769853024951578</v>
      </c>
      <c r="O117" s="233">
        <f>(O109+O107)/O103</f>
        <v>0.98026226848722453</v>
      </c>
      <c r="P117" s="134">
        <f t="shared" si="153"/>
        <v>0.97048588861375507</v>
      </c>
      <c r="Q117" s="135">
        <f t="shared" si="159"/>
        <v>1.158621949535007E-2</v>
      </c>
      <c r="R117" s="232">
        <f>(R109+R107)/R103</f>
        <v>0.94145511964047113</v>
      </c>
      <c r="S117" s="233">
        <f>(S109+S107)/S103</f>
        <v>0.94008217301985841</v>
      </c>
      <c r="T117" s="233">
        <f>(T109+T107)/T103</f>
        <v>0.94927454729501737</v>
      </c>
      <c r="U117" s="134">
        <f>AVERAGE(R117:T117)</f>
        <v>0.94360394665178227</v>
      </c>
      <c r="V117" s="135">
        <f t="shared" si="162"/>
        <v>4.0487059123507944E-3</v>
      </c>
    </row>
    <row r="119" spans="2:22" ht="18.5" x14ac:dyDescent="0.45">
      <c r="B119" s="117" t="s">
        <v>108</v>
      </c>
    </row>
    <row r="120" spans="2:22" ht="15" thickBot="1" x14ac:dyDescent="0.4"/>
    <row r="121" spans="2:22" x14ac:dyDescent="0.35">
      <c r="B121" s="118"/>
      <c r="C121" s="225" t="s">
        <v>13</v>
      </c>
      <c r="D121" s="226"/>
      <c r="E121" s="226"/>
      <c r="F121" s="226"/>
      <c r="G121" s="227"/>
      <c r="H121" s="225" t="s">
        <v>1</v>
      </c>
      <c r="I121" s="226"/>
      <c r="J121" s="226"/>
      <c r="K121" s="226"/>
      <c r="L121" s="227"/>
      <c r="M121" s="225" t="s">
        <v>93</v>
      </c>
      <c r="N121" s="226"/>
      <c r="O121" s="226"/>
      <c r="P121" s="226"/>
      <c r="Q121" s="227"/>
      <c r="R121" s="225" t="s">
        <v>117</v>
      </c>
      <c r="S121" s="226"/>
      <c r="T121" s="226"/>
      <c r="U121" s="226"/>
      <c r="V121" s="227"/>
    </row>
    <row r="122" spans="2:22" x14ac:dyDescent="0.35">
      <c r="B122" s="119" t="s">
        <v>24</v>
      </c>
      <c r="C122" s="121">
        <v>1</v>
      </c>
      <c r="D122" s="46">
        <v>2</v>
      </c>
      <c r="E122" s="46">
        <v>3</v>
      </c>
      <c r="F122" s="45" t="s">
        <v>9</v>
      </c>
      <c r="G122" s="120" t="s">
        <v>10</v>
      </c>
      <c r="H122" s="121">
        <v>1</v>
      </c>
      <c r="I122" s="46">
        <v>2</v>
      </c>
      <c r="J122" s="46">
        <v>3</v>
      </c>
      <c r="K122" s="45" t="s">
        <v>9</v>
      </c>
      <c r="L122" s="120" t="s">
        <v>10</v>
      </c>
      <c r="M122" s="121">
        <v>1</v>
      </c>
      <c r="N122" s="46">
        <v>2</v>
      </c>
      <c r="O122" s="46">
        <v>3</v>
      </c>
      <c r="P122" s="45" t="s">
        <v>9</v>
      </c>
      <c r="Q122" s="120" t="s">
        <v>10</v>
      </c>
      <c r="R122" s="121">
        <v>1</v>
      </c>
      <c r="S122" s="46">
        <v>2</v>
      </c>
      <c r="T122" s="46">
        <v>3</v>
      </c>
      <c r="U122" s="45" t="s">
        <v>9</v>
      </c>
      <c r="V122" s="120" t="s">
        <v>10</v>
      </c>
    </row>
    <row r="123" spans="2:22" x14ac:dyDescent="0.35">
      <c r="B123" s="81" t="s">
        <v>25</v>
      </c>
      <c r="C123" s="132">
        <v>0</v>
      </c>
      <c r="D123" s="133">
        <v>0</v>
      </c>
      <c r="E123" s="133">
        <v>0</v>
      </c>
      <c r="F123" s="47">
        <f>AVERAGE(C123:E123)</f>
        <v>0</v>
      </c>
      <c r="G123" s="131">
        <f>_xlfn.STDEV.P(C123:E123)</f>
        <v>0</v>
      </c>
      <c r="H123" s="132">
        <v>0</v>
      </c>
      <c r="I123" s="133">
        <v>0</v>
      </c>
      <c r="J123" s="133">
        <v>0</v>
      </c>
      <c r="K123" s="47">
        <f>AVERAGE(H123:J123)</f>
        <v>0</v>
      </c>
      <c r="L123" s="131">
        <f>_xlfn.STDEV.P(H123:J123)</f>
        <v>0</v>
      </c>
      <c r="M123" s="132">
        <v>0</v>
      </c>
      <c r="N123" s="133">
        <v>0</v>
      </c>
      <c r="O123" s="133">
        <v>0</v>
      </c>
      <c r="P123" s="47">
        <f>AVERAGE(M123:O123)</f>
        <v>0</v>
      </c>
      <c r="Q123" s="131">
        <f>_xlfn.STDEV.P(M123:O123)</f>
        <v>0</v>
      </c>
      <c r="R123" s="132">
        <v>0</v>
      </c>
      <c r="S123" s="133">
        <v>0</v>
      </c>
      <c r="T123" s="133">
        <v>0</v>
      </c>
      <c r="U123" s="47">
        <f>AVERAGE(R123:T123)</f>
        <v>0</v>
      </c>
      <c r="V123" s="131">
        <f>_xlfn.STDEV.P(R123:T123)</f>
        <v>0</v>
      </c>
    </row>
    <row r="124" spans="2:22" x14ac:dyDescent="0.35">
      <c r="B124" s="81" t="s">
        <v>26</v>
      </c>
      <c r="C124" s="132">
        <v>0</v>
      </c>
      <c r="D124" s="133">
        <v>0</v>
      </c>
      <c r="E124" s="133">
        <v>0</v>
      </c>
      <c r="F124" s="47">
        <f t="shared" ref="F124:F128" si="173">AVERAGE(C124:E124)</f>
        <v>0</v>
      </c>
      <c r="G124" s="131">
        <f t="shared" ref="G124:G128" si="174">_xlfn.STDEV.P(C124:E124)</f>
        <v>0</v>
      </c>
      <c r="H124" s="132">
        <v>0.14499999999999999</v>
      </c>
      <c r="I124" s="133">
        <v>0.18099999999999999</v>
      </c>
      <c r="J124" s="133">
        <v>0.129</v>
      </c>
      <c r="K124" s="47">
        <f t="shared" ref="K124:K128" si="175">AVERAGE(H124:J124)</f>
        <v>0.15166666666666664</v>
      </c>
      <c r="L124" s="131">
        <f t="shared" ref="L124:L128" si="176">_xlfn.STDEV.P(H124:J124)</f>
        <v>2.1746008573733551E-2</v>
      </c>
      <c r="M124" s="132">
        <v>0</v>
      </c>
      <c r="N124" s="133">
        <v>0</v>
      </c>
      <c r="O124" s="133">
        <v>0</v>
      </c>
      <c r="P124" s="47">
        <f t="shared" ref="P124:P128" si="177">AVERAGE(M124:O124)</f>
        <v>0</v>
      </c>
      <c r="Q124" s="131">
        <f t="shared" ref="Q124:Q128" si="178">_xlfn.STDEV.P(M124:O124)</f>
        <v>0</v>
      </c>
      <c r="R124" s="132">
        <v>0</v>
      </c>
      <c r="S124" s="133">
        <v>0</v>
      </c>
      <c r="T124" s="133">
        <v>0</v>
      </c>
      <c r="U124" s="47">
        <f t="shared" ref="U124:U128" si="179">AVERAGE(R124:T124)</f>
        <v>0</v>
      </c>
      <c r="V124" s="131">
        <f t="shared" ref="V124:V128" si="180">_xlfn.STDEV.P(R124:T124)</f>
        <v>0</v>
      </c>
    </row>
    <row r="125" spans="2:22" x14ac:dyDescent="0.35">
      <c r="B125" s="81" t="s">
        <v>48</v>
      </c>
      <c r="C125" s="132">
        <v>0</v>
      </c>
      <c r="D125" s="133">
        <v>0</v>
      </c>
      <c r="E125" s="133">
        <v>0</v>
      </c>
      <c r="F125" s="47">
        <f t="shared" si="173"/>
        <v>0</v>
      </c>
      <c r="G125" s="131">
        <f t="shared" si="174"/>
        <v>0</v>
      </c>
      <c r="H125" s="132">
        <v>0</v>
      </c>
      <c r="I125" s="133">
        <v>0</v>
      </c>
      <c r="J125" s="133">
        <v>0</v>
      </c>
      <c r="K125" s="47">
        <f t="shared" si="175"/>
        <v>0</v>
      </c>
      <c r="L125" s="131">
        <f t="shared" si="176"/>
        <v>0</v>
      </c>
      <c r="M125" s="132">
        <v>0</v>
      </c>
      <c r="N125" s="133">
        <v>0</v>
      </c>
      <c r="O125" s="133">
        <v>0</v>
      </c>
      <c r="P125" s="47">
        <f t="shared" si="177"/>
        <v>0</v>
      </c>
      <c r="Q125" s="131">
        <f t="shared" si="178"/>
        <v>0</v>
      </c>
      <c r="R125" s="132">
        <v>0</v>
      </c>
      <c r="S125" s="133">
        <v>0</v>
      </c>
      <c r="T125" s="133">
        <v>0</v>
      </c>
      <c r="U125" s="47">
        <f t="shared" si="179"/>
        <v>0</v>
      </c>
      <c r="V125" s="131">
        <f t="shared" si="180"/>
        <v>0</v>
      </c>
    </row>
    <row r="126" spans="2:22" x14ac:dyDescent="0.35">
      <c r="B126" s="81" t="s">
        <v>28</v>
      </c>
      <c r="C126" s="132">
        <v>0</v>
      </c>
      <c r="D126" s="133">
        <v>0</v>
      </c>
      <c r="E126" s="133">
        <v>0</v>
      </c>
      <c r="F126" s="47">
        <f t="shared" si="173"/>
        <v>0</v>
      </c>
      <c r="G126" s="131">
        <f t="shared" si="174"/>
        <v>0</v>
      </c>
      <c r="H126" s="132">
        <v>0</v>
      </c>
      <c r="I126" s="133">
        <v>0</v>
      </c>
      <c r="J126" s="133">
        <v>0</v>
      </c>
      <c r="K126" s="47">
        <f t="shared" si="175"/>
        <v>0</v>
      </c>
      <c r="L126" s="131">
        <f t="shared" si="176"/>
        <v>0</v>
      </c>
      <c r="M126" s="132">
        <v>0</v>
      </c>
      <c r="N126" s="133">
        <v>0</v>
      </c>
      <c r="O126" s="133">
        <v>0</v>
      </c>
      <c r="P126" s="47">
        <f t="shared" si="177"/>
        <v>0</v>
      </c>
      <c r="Q126" s="131">
        <f t="shared" si="178"/>
        <v>0</v>
      </c>
      <c r="R126" s="132">
        <v>0</v>
      </c>
      <c r="S126" s="133">
        <v>0</v>
      </c>
      <c r="T126" s="133">
        <v>0</v>
      </c>
      <c r="U126" s="47">
        <f t="shared" si="179"/>
        <v>0</v>
      </c>
      <c r="V126" s="131">
        <f t="shared" si="180"/>
        <v>0</v>
      </c>
    </row>
    <row r="127" spans="2:22" x14ac:dyDescent="0.35">
      <c r="B127" s="81" t="s">
        <v>29</v>
      </c>
      <c r="C127" s="132">
        <v>0</v>
      </c>
      <c r="D127" s="133">
        <v>0</v>
      </c>
      <c r="E127" s="133">
        <v>0</v>
      </c>
      <c r="F127" s="47">
        <f t="shared" si="173"/>
        <v>0</v>
      </c>
      <c r="G127" s="131">
        <f t="shared" si="174"/>
        <v>0</v>
      </c>
      <c r="H127" s="132">
        <v>0</v>
      </c>
      <c r="I127" s="133">
        <v>0</v>
      </c>
      <c r="J127" s="133">
        <v>0</v>
      </c>
      <c r="K127" s="47">
        <f t="shared" si="175"/>
        <v>0</v>
      </c>
      <c r="L127" s="131">
        <f t="shared" si="176"/>
        <v>0</v>
      </c>
      <c r="M127" s="132">
        <v>0</v>
      </c>
      <c r="N127" s="133">
        <v>0</v>
      </c>
      <c r="O127" s="133">
        <v>0</v>
      </c>
      <c r="P127" s="47">
        <f t="shared" si="177"/>
        <v>0</v>
      </c>
      <c r="Q127" s="131">
        <f t="shared" si="178"/>
        <v>0</v>
      </c>
      <c r="R127" s="132">
        <v>0</v>
      </c>
      <c r="S127" s="133">
        <v>0</v>
      </c>
      <c r="T127" s="133">
        <v>0</v>
      </c>
      <c r="U127" s="47">
        <f t="shared" si="179"/>
        <v>0</v>
      </c>
      <c r="V127" s="131">
        <f t="shared" si="180"/>
        <v>0</v>
      </c>
    </row>
    <row r="128" spans="2:22" x14ac:dyDescent="0.35">
      <c r="B128" s="81" t="s">
        <v>30</v>
      </c>
      <c r="C128" s="132">
        <v>15.345000000000001</v>
      </c>
      <c r="D128" s="133">
        <v>14.414999999999999</v>
      </c>
      <c r="E128" s="133">
        <v>15.782999999999999</v>
      </c>
      <c r="F128" s="47">
        <f t="shared" si="173"/>
        <v>15.180999999999999</v>
      </c>
      <c r="G128" s="131">
        <f t="shared" si="174"/>
        <v>0.5703963534245291</v>
      </c>
      <c r="H128" s="132">
        <v>16.782</v>
      </c>
      <c r="I128" s="133">
        <v>15.361000000000001</v>
      </c>
      <c r="J128" s="133">
        <v>14.071999999999999</v>
      </c>
      <c r="K128" s="47">
        <f t="shared" si="175"/>
        <v>15.405000000000001</v>
      </c>
      <c r="L128" s="131">
        <f t="shared" si="176"/>
        <v>1.1067902541433348</v>
      </c>
      <c r="M128" s="132">
        <v>13.441000000000001</v>
      </c>
      <c r="N128" s="133">
        <v>15.723000000000001</v>
      </c>
      <c r="O128" s="133">
        <v>14.819000000000001</v>
      </c>
      <c r="P128" s="47">
        <f t="shared" si="177"/>
        <v>14.661000000000001</v>
      </c>
      <c r="Q128" s="131">
        <f t="shared" si="178"/>
        <v>0.93829774947330369</v>
      </c>
      <c r="R128" s="132">
        <v>15.906000000000001</v>
      </c>
      <c r="S128" s="133">
        <v>14.811</v>
      </c>
      <c r="T128" s="133">
        <v>15.468</v>
      </c>
      <c r="U128" s="47">
        <f t="shared" si="179"/>
        <v>15.395000000000001</v>
      </c>
      <c r="V128" s="131">
        <f t="shared" si="180"/>
        <v>0.45000222221673553</v>
      </c>
    </row>
    <row r="129" spans="2:22" x14ac:dyDescent="0.35">
      <c r="B129" s="81"/>
      <c r="C129" s="132"/>
      <c r="D129" s="133"/>
      <c r="E129" s="133"/>
      <c r="F129" s="47"/>
      <c r="G129" s="137"/>
      <c r="H129" s="132"/>
      <c r="I129" s="133"/>
      <c r="J129" s="133"/>
      <c r="K129" s="47"/>
      <c r="L129" s="137"/>
      <c r="M129" s="132"/>
      <c r="N129" s="133"/>
      <c r="O129" s="133"/>
      <c r="P129" s="47"/>
      <c r="Q129" s="137"/>
      <c r="R129" s="132"/>
      <c r="S129" s="133"/>
      <c r="T129" s="133"/>
      <c r="U129" s="47"/>
      <c r="V129" s="131"/>
    </row>
    <row r="130" spans="2:22" x14ac:dyDescent="0.35">
      <c r="B130" s="119" t="s">
        <v>31</v>
      </c>
      <c r="C130" s="121">
        <v>1</v>
      </c>
      <c r="D130" s="46">
        <v>2</v>
      </c>
      <c r="E130" s="46">
        <v>3</v>
      </c>
      <c r="F130" s="45" t="s">
        <v>9</v>
      </c>
      <c r="G130" s="120" t="s">
        <v>10</v>
      </c>
      <c r="H130" s="121">
        <v>1</v>
      </c>
      <c r="I130" s="46">
        <v>2</v>
      </c>
      <c r="J130" s="46">
        <v>3</v>
      </c>
      <c r="K130" s="45" t="s">
        <v>9</v>
      </c>
      <c r="L130" s="120" t="s">
        <v>10</v>
      </c>
      <c r="M130" s="121">
        <v>1</v>
      </c>
      <c r="N130" s="46">
        <v>2</v>
      </c>
      <c r="O130" s="46">
        <v>3</v>
      </c>
      <c r="P130" s="45" t="s">
        <v>9</v>
      </c>
      <c r="Q130" s="120" t="s">
        <v>10</v>
      </c>
      <c r="R130" s="121">
        <v>1</v>
      </c>
      <c r="S130" s="46">
        <v>2</v>
      </c>
      <c r="T130" s="46">
        <v>3</v>
      </c>
      <c r="U130" s="45" t="s">
        <v>9</v>
      </c>
      <c r="V130" s="120" t="s">
        <v>10</v>
      </c>
    </row>
    <row r="131" spans="2:22" x14ac:dyDescent="0.35">
      <c r="B131" s="81" t="s">
        <v>25</v>
      </c>
      <c r="C131" s="132">
        <v>9.6</v>
      </c>
      <c r="D131" s="133">
        <v>10.005000000000001</v>
      </c>
      <c r="E131" s="133">
        <v>11.391999999999999</v>
      </c>
      <c r="F131" s="47">
        <f>AVERAGE(C131:E131)</f>
        <v>10.332333333333333</v>
      </c>
      <c r="G131" s="131">
        <f>_xlfn.STDEV.P(C131:E131)</f>
        <v>0.7673227627421344</v>
      </c>
      <c r="H131" s="132">
        <v>11.496</v>
      </c>
      <c r="I131" s="133">
        <v>11.407</v>
      </c>
      <c r="J131" s="133">
        <v>9.953884775566868</v>
      </c>
      <c r="K131" s="47">
        <f>AVERAGE(H131:J131)</f>
        <v>10.952294925188957</v>
      </c>
      <c r="L131" s="131">
        <f>_xlfn.STDEV.P(H131:J131)</f>
        <v>0.70691695417557132</v>
      </c>
      <c r="M131" s="132">
        <v>8.1950000000000003</v>
      </c>
      <c r="N131" s="133">
        <v>9.6050000000000004</v>
      </c>
      <c r="O131" s="133">
        <v>8.9631397501156869</v>
      </c>
      <c r="P131" s="47">
        <f>AVERAGE(M131:O131)</f>
        <v>8.9210465833718953</v>
      </c>
      <c r="Q131" s="131">
        <f>_xlfn.STDEV.P(M131:O131)</f>
        <v>0.5763990955434094</v>
      </c>
      <c r="R131" s="132">
        <v>10.112</v>
      </c>
      <c r="S131" s="133">
        <v>9.4130000000000003</v>
      </c>
      <c r="T131" s="133">
        <v>9.218</v>
      </c>
      <c r="U131" s="47">
        <f>AVERAGE(R131:T131)</f>
        <v>9.5809999999999995</v>
      </c>
      <c r="V131" s="131">
        <f>_xlfn.STDEV.P(R131:T131)</f>
        <v>0.38382027043917316</v>
      </c>
    </row>
    <row r="132" spans="2:22" x14ac:dyDescent="0.35">
      <c r="B132" s="81" t="s">
        <v>26</v>
      </c>
      <c r="C132" s="132">
        <v>4.3419999999999996</v>
      </c>
      <c r="D132" s="133">
        <v>4.524</v>
      </c>
      <c r="E132" s="133">
        <v>5.1319999999999997</v>
      </c>
      <c r="F132" s="47">
        <f t="shared" ref="F132:F136" si="181">AVERAGE(C132:E132)</f>
        <v>4.6659999999999995</v>
      </c>
      <c r="G132" s="131">
        <f t="shared" ref="G132:G137" si="182">_xlfn.STDEV.P(C132:E132)</f>
        <v>0.33778494144450349</v>
      </c>
      <c r="H132" s="132">
        <f>5.271-H124</f>
        <v>5.1260000000000003</v>
      </c>
      <c r="I132" s="230">
        <f t="shared" ref="I132:J132" si="183">5.271-I124</f>
        <v>5.09</v>
      </c>
      <c r="J132" s="230">
        <f t="shared" si="183"/>
        <v>5.1419999999999995</v>
      </c>
      <c r="K132" s="47">
        <f t="shared" ref="K132:K136" si="184">AVERAGE(H132:J132)</f>
        <v>5.1193333333333335</v>
      </c>
      <c r="L132" s="131">
        <f t="shared" ref="L132:L137" si="185">_xlfn.STDEV.P(H132:J132)</f>
        <v>2.1746008573733364E-2</v>
      </c>
      <c r="M132" s="132">
        <v>3.8889999999999998</v>
      </c>
      <c r="N132" s="133">
        <v>3.8679999999999999</v>
      </c>
      <c r="O132" s="133">
        <v>4.4665284133174046</v>
      </c>
      <c r="P132" s="47">
        <f t="shared" ref="P132:P136" si="186">AVERAGE(M132:O132)</f>
        <v>4.0745094711058014</v>
      </c>
      <c r="Q132" s="131">
        <f t="shared" ref="Q132:Q137" si="187">_xlfn.STDEV.P(M132:O132)</f>
        <v>0.27733179681809322</v>
      </c>
      <c r="R132" s="132">
        <v>4.577</v>
      </c>
      <c r="S132" s="133">
        <v>4.38</v>
      </c>
      <c r="T132" s="133">
        <v>3.3029999999999999</v>
      </c>
      <c r="U132" s="47">
        <f t="shared" ref="U132:U136" si="188">AVERAGE(R132:T132)</f>
        <v>4.0866666666666669</v>
      </c>
      <c r="V132" s="131">
        <f t="shared" ref="V132:V137" si="189">_xlfn.STDEV.P(R132:T132)</f>
        <v>0.55994186206148633</v>
      </c>
    </row>
    <row r="133" spans="2:22" x14ac:dyDescent="0.35">
      <c r="B133" s="81" t="s">
        <v>48</v>
      </c>
      <c r="C133" s="132">
        <v>1.1479999999999999</v>
      </c>
      <c r="D133" s="133">
        <v>1.2190000000000001</v>
      </c>
      <c r="E133" s="133">
        <v>2.1619999999999999</v>
      </c>
      <c r="F133" s="47">
        <f t="shared" si="181"/>
        <v>1.5096666666666667</v>
      </c>
      <c r="G133" s="131">
        <f t="shared" si="182"/>
        <v>0.46217913794929716</v>
      </c>
      <c r="H133" s="132">
        <v>0</v>
      </c>
      <c r="I133" s="133">
        <v>1.95</v>
      </c>
      <c r="J133" s="133">
        <v>0</v>
      </c>
      <c r="K133" s="47">
        <f t="shared" si="184"/>
        <v>0.65</v>
      </c>
      <c r="L133" s="131">
        <f t="shared" si="185"/>
        <v>0.91923881554251174</v>
      </c>
      <c r="M133" s="132">
        <v>0</v>
      </c>
      <c r="N133" s="133">
        <v>0</v>
      </c>
      <c r="O133" s="133">
        <v>0</v>
      </c>
      <c r="P133" s="47">
        <f t="shared" si="186"/>
        <v>0</v>
      </c>
      <c r="Q133" s="131">
        <f t="shared" si="187"/>
        <v>0</v>
      </c>
      <c r="R133" s="132">
        <v>0</v>
      </c>
      <c r="S133" s="133">
        <v>0</v>
      </c>
      <c r="T133" s="133">
        <v>0</v>
      </c>
      <c r="U133" s="47">
        <f t="shared" si="188"/>
        <v>0</v>
      </c>
      <c r="V133" s="131">
        <f t="shared" si="189"/>
        <v>0</v>
      </c>
    </row>
    <row r="134" spans="2:22" x14ac:dyDescent="0.35">
      <c r="B134" s="81" t="s">
        <v>28</v>
      </c>
      <c r="C134" s="132">
        <v>2.3809999999999998</v>
      </c>
      <c r="D134" s="133">
        <v>2.2509999999999999</v>
      </c>
      <c r="E134" s="133">
        <v>2.3290000000000002</v>
      </c>
      <c r="F134" s="47">
        <f t="shared" si="181"/>
        <v>2.3203333333333336</v>
      </c>
      <c r="G134" s="131">
        <f t="shared" si="182"/>
        <v>5.3424921359064438E-2</v>
      </c>
      <c r="H134" s="132">
        <v>2.552</v>
      </c>
      <c r="I134" s="133">
        <v>2.327</v>
      </c>
      <c r="J134" s="133">
        <v>1.5240602671637153</v>
      </c>
      <c r="K134" s="47">
        <f t="shared" si="184"/>
        <v>2.134353422387905</v>
      </c>
      <c r="L134" s="131">
        <f t="shared" si="185"/>
        <v>0.44121011735538057</v>
      </c>
      <c r="M134" s="132">
        <v>2.323</v>
      </c>
      <c r="N134" s="133">
        <v>2.56</v>
      </c>
      <c r="O134" s="133">
        <v>1.9086517552034794</v>
      </c>
      <c r="P134" s="47">
        <f t="shared" si="186"/>
        <v>2.2638839184011599</v>
      </c>
      <c r="Q134" s="131">
        <f t="shared" si="187"/>
        <v>0.26917734838773599</v>
      </c>
      <c r="R134" s="132">
        <v>2.484</v>
      </c>
      <c r="S134" s="133">
        <v>2.4340000000000002</v>
      </c>
      <c r="T134" s="133">
        <v>2.5459999999999998</v>
      </c>
      <c r="U134" s="47">
        <f t="shared" si="188"/>
        <v>2.488</v>
      </c>
      <c r="V134" s="131">
        <f t="shared" si="189"/>
        <v>4.5811206780291804E-2</v>
      </c>
    </row>
    <row r="135" spans="2:22" x14ac:dyDescent="0.35">
      <c r="B135" s="81" t="s">
        <v>29</v>
      </c>
      <c r="C135" s="132">
        <v>6.9649999999999999</v>
      </c>
      <c r="D135" s="133">
        <v>6.4950000000000001</v>
      </c>
      <c r="E135" s="133">
        <v>6.7869999999999999</v>
      </c>
      <c r="F135" s="47">
        <f t="shared" si="181"/>
        <v>6.7489999999999997</v>
      </c>
      <c r="G135" s="131">
        <f t="shared" si="182"/>
        <v>0.19374897849193071</v>
      </c>
      <c r="H135" s="132">
        <v>9.0589999999999993</v>
      </c>
      <c r="I135" s="133">
        <v>6.835</v>
      </c>
      <c r="J135" s="133">
        <v>7.4618406374501998</v>
      </c>
      <c r="K135" s="47">
        <f t="shared" si="184"/>
        <v>7.7852802124834</v>
      </c>
      <c r="L135" s="131">
        <f t="shared" si="185"/>
        <v>0.93630617108694347</v>
      </c>
      <c r="M135" s="132">
        <v>7.5490000000000004</v>
      </c>
      <c r="N135" s="133">
        <v>9.4019999999999992</v>
      </c>
      <c r="O135" s="133">
        <v>8.287258964143426</v>
      </c>
      <c r="P135" s="47">
        <f t="shared" si="186"/>
        <v>8.4127529880478082</v>
      </c>
      <c r="Q135" s="131">
        <f t="shared" si="187"/>
        <v>0.76167088803795224</v>
      </c>
      <c r="R135" s="132">
        <v>8.7710000000000008</v>
      </c>
      <c r="S135" s="133">
        <v>8.3040000000000003</v>
      </c>
      <c r="T135" s="133">
        <v>9.3663824701195217</v>
      </c>
      <c r="U135" s="47">
        <f t="shared" si="188"/>
        <v>8.8137941567065088</v>
      </c>
      <c r="V135" s="131">
        <f t="shared" si="189"/>
        <v>0.43477015620553638</v>
      </c>
    </row>
    <row r="136" spans="2:22" x14ac:dyDescent="0.35">
      <c r="B136" s="81" t="s">
        <v>30</v>
      </c>
      <c r="C136" s="132">
        <v>0</v>
      </c>
      <c r="D136" s="133">
        <v>0</v>
      </c>
      <c r="E136" s="133">
        <v>0</v>
      </c>
      <c r="F136" s="47">
        <f t="shared" si="181"/>
        <v>0</v>
      </c>
      <c r="G136" s="131">
        <f t="shared" si="182"/>
        <v>0</v>
      </c>
      <c r="H136" s="132">
        <v>0</v>
      </c>
      <c r="I136" s="133">
        <v>0</v>
      </c>
      <c r="J136" s="133">
        <v>0</v>
      </c>
      <c r="K136" s="47">
        <f t="shared" si="184"/>
        <v>0</v>
      </c>
      <c r="L136" s="131">
        <f t="shared" si="185"/>
        <v>0</v>
      </c>
      <c r="M136" s="132">
        <v>0</v>
      </c>
      <c r="N136" s="133">
        <v>0</v>
      </c>
      <c r="O136" s="133">
        <v>0</v>
      </c>
      <c r="P136" s="47">
        <f t="shared" si="186"/>
        <v>0</v>
      </c>
      <c r="Q136" s="131">
        <f t="shared" si="187"/>
        <v>0</v>
      </c>
      <c r="R136" s="132">
        <v>0</v>
      </c>
      <c r="S136" s="133">
        <v>0</v>
      </c>
      <c r="T136" s="133">
        <v>0</v>
      </c>
      <c r="U136" s="47">
        <f t="shared" si="188"/>
        <v>0</v>
      </c>
      <c r="V136" s="131">
        <f t="shared" si="189"/>
        <v>0</v>
      </c>
    </row>
    <row r="137" spans="2:22" x14ac:dyDescent="0.35">
      <c r="B137" s="229" t="s">
        <v>141</v>
      </c>
      <c r="C137" s="230">
        <f>C134-C126</f>
        <v>2.3809999999999998</v>
      </c>
      <c r="D137" s="230">
        <f t="shared" ref="D137:E137" si="190">D134-D126</f>
        <v>2.2509999999999999</v>
      </c>
      <c r="E137" s="230">
        <f t="shared" si="190"/>
        <v>2.3290000000000002</v>
      </c>
      <c r="F137" s="47">
        <f>AVERAGE(C137:E137)</f>
        <v>2.3203333333333336</v>
      </c>
      <c r="G137" s="131">
        <f t="shared" si="182"/>
        <v>5.3424921359064438E-2</v>
      </c>
      <c r="H137" s="230">
        <f>H134-H126</f>
        <v>2.552</v>
      </c>
      <c r="I137" s="230">
        <f t="shared" ref="I137:J137" si="191">I134-I126</f>
        <v>2.327</v>
      </c>
      <c r="J137" s="230">
        <f t="shared" si="191"/>
        <v>1.5240602671637153</v>
      </c>
      <c r="K137" s="47">
        <f>AVERAGE(H137:J137)</f>
        <v>2.134353422387905</v>
      </c>
      <c r="L137" s="131">
        <f t="shared" si="185"/>
        <v>0.44121011735538057</v>
      </c>
      <c r="M137" s="230">
        <f>M134-M126</f>
        <v>2.323</v>
      </c>
      <c r="N137" s="230">
        <f t="shared" ref="N137:O137" si="192">N134-N126</f>
        <v>2.56</v>
      </c>
      <c r="O137" s="230">
        <f t="shared" si="192"/>
        <v>1.9086517552034794</v>
      </c>
      <c r="P137" s="47">
        <f>AVERAGE(M137:O137)</f>
        <v>2.2638839184011599</v>
      </c>
      <c r="Q137" s="131">
        <f t="shared" si="187"/>
        <v>0.26917734838773599</v>
      </c>
      <c r="R137" s="230">
        <f>R134-R126</f>
        <v>2.484</v>
      </c>
      <c r="S137" s="230">
        <f t="shared" ref="S137:T137" si="193">S134-S126</f>
        <v>2.4340000000000002</v>
      </c>
      <c r="T137" s="230">
        <f t="shared" si="193"/>
        <v>2.5459999999999998</v>
      </c>
      <c r="U137" s="47">
        <f>AVERAGE(R137:T137)</f>
        <v>2.488</v>
      </c>
      <c r="V137" s="131">
        <f t="shared" si="189"/>
        <v>4.5811206780291804E-2</v>
      </c>
    </row>
    <row r="138" spans="2:22" x14ac:dyDescent="0.35">
      <c r="B138" s="81"/>
      <c r="C138" s="132"/>
      <c r="D138" s="133"/>
      <c r="E138" s="133"/>
      <c r="F138" s="133"/>
      <c r="G138" s="131"/>
      <c r="H138" s="132"/>
      <c r="I138" s="133"/>
      <c r="J138" s="133"/>
      <c r="K138" s="133"/>
      <c r="L138" s="131"/>
      <c r="M138" s="132"/>
      <c r="N138" s="133"/>
      <c r="O138" s="133"/>
      <c r="P138" s="133"/>
      <c r="Q138" s="131"/>
      <c r="R138" s="132"/>
      <c r="S138" s="133"/>
      <c r="T138" s="133"/>
      <c r="U138" s="133"/>
      <c r="V138" s="131"/>
    </row>
    <row r="139" spans="2:22" x14ac:dyDescent="0.35">
      <c r="B139" s="81" t="s">
        <v>32</v>
      </c>
      <c r="C139" s="132">
        <f>C128-C136</f>
        <v>15.345000000000001</v>
      </c>
      <c r="D139" s="133">
        <f>D128-D136</f>
        <v>14.414999999999999</v>
      </c>
      <c r="E139" s="133">
        <f>E128-E136</f>
        <v>15.782999999999999</v>
      </c>
      <c r="F139" s="47">
        <f t="shared" ref="F139:F145" si="194">AVERAGE(C139:E139)</f>
        <v>15.180999999999999</v>
      </c>
      <c r="G139" s="131">
        <f>_xlfn.STDEV.P(C139:E139)</f>
        <v>0.5703963534245291</v>
      </c>
      <c r="H139" s="132">
        <f>H128-H136</f>
        <v>16.782</v>
      </c>
      <c r="I139" s="133">
        <f>I128-I136</f>
        <v>15.361000000000001</v>
      </c>
      <c r="J139" s="133">
        <f>J128-J136</f>
        <v>14.071999999999999</v>
      </c>
      <c r="K139" s="47">
        <f t="shared" ref="K139:K145" si="195">AVERAGE(H139:J139)</f>
        <v>15.405000000000001</v>
      </c>
      <c r="L139" s="131">
        <f>_xlfn.STDEV.P(H139:J139)</f>
        <v>1.1067902541433348</v>
      </c>
      <c r="M139" s="132">
        <f>M128-M136</f>
        <v>13.441000000000001</v>
      </c>
      <c r="N139" s="133">
        <f>N128-N136</f>
        <v>15.723000000000001</v>
      </c>
      <c r="O139" s="133">
        <f>O128-O136</f>
        <v>14.819000000000001</v>
      </c>
      <c r="P139" s="47">
        <f t="shared" ref="P139:P145" si="196">AVERAGE(M139:O139)</f>
        <v>14.661000000000001</v>
      </c>
      <c r="Q139" s="131">
        <f>_xlfn.STDEV.P(M139:O139)</f>
        <v>0.93829774947330369</v>
      </c>
      <c r="R139" s="132">
        <f>R128-R136</f>
        <v>15.906000000000001</v>
      </c>
      <c r="S139" s="133">
        <f>S128-S136</f>
        <v>14.811</v>
      </c>
      <c r="T139" s="133">
        <f>T128-T136</f>
        <v>15.468</v>
      </c>
      <c r="U139" s="47">
        <f>AVERAGE(R139:T139)</f>
        <v>15.395000000000001</v>
      </c>
      <c r="V139" s="131">
        <f>_xlfn.STDEV.P(R139:T139)</f>
        <v>0.45000222221673553</v>
      </c>
    </row>
    <row r="140" spans="2:22" x14ac:dyDescent="0.35">
      <c r="B140" s="81" t="s">
        <v>106</v>
      </c>
      <c r="C140" s="230">
        <f>C137*74.08/1000</f>
        <v>0.17638447999999995</v>
      </c>
      <c r="D140" s="230">
        <f>D134*74.08/1000</f>
        <v>0.16675408</v>
      </c>
      <c r="E140" s="230">
        <f>E134*74.08/1000</f>
        <v>0.17253231999999999</v>
      </c>
      <c r="F140" s="47">
        <f t="shared" si="194"/>
        <v>0.1718902933333333</v>
      </c>
      <c r="G140" s="131">
        <f>_xlfn.STDEV.P(C140:E140)</f>
        <v>3.9577181742794787E-3</v>
      </c>
      <c r="H140" s="230">
        <f>H137*74.08/1000</f>
        <v>0.18905216</v>
      </c>
      <c r="I140" s="230">
        <f>I134*74.08/1000</f>
        <v>0.17238415999999998</v>
      </c>
      <c r="J140" s="230">
        <f>J134*74.08/1000</f>
        <v>0.11290238459148803</v>
      </c>
      <c r="K140" s="47">
        <f t="shared" si="195"/>
        <v>0.15811290153049601</v>
      </c>
      <c r="L140" s="131">
        <f>_xlfn.STDEV.P(H140:J140)</f>
        <v>3.2684845493686603E-2</v>
      </c>
      <c r="M140" s="230">
        <f>M137*74.08/1000</f>
        <v>0.17208783999999999</v>
      </c>
      <c r="N140" s="230">
        <f>N134*74.08/1000</f>
        <v>0.1896448</v>
      </c>
      <c r="O140" s="230">
        <f>O134*74.08/1000</f>
        <v>0.14139292202547374</v>
      </c>
      <c r="P140" s="47">
        <f t="shared" si="196"/>
        <v>0.16770852067515793</v>
      </c>
      <c r="Q140" s="131">
        <f>_xlfn.STDEV.P(M140:O140)</f>
        <v>1.9940657968563265E-2</v>
      </c>
      <c r="R140" s="230">
        <f>R137*74.08/1000</f>
        <v>0.18401471999999999</v>
      </c>
      <c r="S140" s="230">
        <f>S134*74.08/1000</f>
        <v>0.18031072000000001</v>
      </c>
      <c r="T140" s="230">
        <f>T134*74.08/1000</f>
        <v>0.18860768</v>
      </c>
      <c r="U140" s="47">
        <f>AVERAGE(R140:T140)</f>
        <v>0.18431104000000001</v>
      </c>
      <c r="V140" s="131">
        <f>_xlfn.STDEV.P(R140:T140)</f>
        <v>3.3936941982840247E-3</v>
      </c>
    </row>
    <row r="141" spans="2:22" x14ac:dyDescent="0.35">
      <c r="B141" s="81" t="s">
        <v>33</v>
      </c>
      <c r="C141" s="230">
        <f>C137/C139</f>
        <v>0.15516454871293578</v>
      </c>
      <c r="D141" s="230">
        <f t="shared" ref="D141:E141" si="197">D137/D139</f>
        <v>0.15615678113076656</v>
      </c>
      <c r="E141" s="230">
        <f t="shared" si="197"/>
        <v>0.14756383450548061</v>
      </c>
      <c r="F141" s="47">
        <f t="shared" si="194"/>
        <v>0.15296172144972764</v>
      </c>
      <c r="G141" s="131">
        <f>_xlfn.STDEV.P(C141:E141)</f>
        <v>3.8383172432636913E-3</v>
      </c>
      <c r="H141" s="230">
        <f>H137/H139</f>
        <v>0.1520676915743058</v>
      </c>
      <c r="I141" s="230">
        <f t="shared" ref="I141:J141" si="198">I137/I139</f>
        <v>0.15148753336371329</v>
      </c>
      <c r="J141" s="230">
        <f t="shared" si="198"/>
        <v>0.10830445332317477</v>
      </c>
      <c r="K141" s="47">
        <f t="shared" si="195"/>
        <v>0.13728655942039797</v>
      </c>
      <c r="L141" s="131">
        <f>_xlfn.STDEV.P(H141:J141)</f>
        <v>2.0494812372246009E-2</v>
      </c>
      <c r="M141" s="230">
        <f>M137/M139</f>
        <v>0.17282940257421323</v>
      </c>
      <c r="N141" s="230">
        <f t="shared" ref="N141:O141" si="199">N137/N139</f>
        <v>0.1628188004833683</v>
      </c>
      <c r="O141" s="230">
        <f t="shared" si="199"/>
        <v>0.12879760815193192</v>
      </c>
      <c r="P141" s="47">
        <f t="shared" si="196"/>
        <v>0.15481527040317114</v>
      </c>
      <c r="Q141" s="131">
        <f>_xlfn.STDEV.P(M141:O141)</f>
        <v>1.884572631164207E-2</v>
      </c>
      <c r="R141" s="230">
        <f>R137/R139</f>
        <v>0.15616748396831384</v>
      </c>
      <c r="S141" s="230">
        <f t="shared" ref="S141:T141" si="200">S137/S139</f>
        <v>0.16433731685909123</v>
      </c>
      <c r="T141" s="230">
        <f t="shared" si="200"/>
        <v>0.16459787949314714</v>
      </c>
      <c r="U141" s="47">
        <f>AVERAGE(R141:T141)</f>
        <v>0.16170089344018407</v>
      </c>
      <c r="V141" s="131">
        <f>_xlfn.STDEV.P(R141:T141)</f>
        <v>3.9141570832985136E-3</v>
      </c>
    </row>
    <row r="142" spans="2:22" ht="15" thickBot="1" x14ac:dyDescent="0.4">
      <c r="B142" s="81" t="s">
        <v>34</v>
      </c>
      <c r="C142" s="230">
        <f>C141*0.41</f>
        <v>6.3617464972303667E-2</v>
      </c>
      <c r="D142" s="230">
        <f t="shared" ref="D142:E142" si="201">D141*0.41</f>
        <v>6.4024280263614286E-2</v>
      </c>
      <c r="E142" s="230">
        <f t="shared" si="201"/>
        <v>6.0501172147247047E-2</v>
      </c>
      <c r="F142" s="47">
        <f t="shared" si="194"/>
        <v>6.2714305794388331E-2</v>
      </c>
      <c r="G142" s="131">
        <f>_xlfn.STDEV.P(C142:E142)</f>
        <v>1.5737100697381132E-3</v>
      </c>
      <c r="H142" s="230">
        <f>H141*0.41</f>
        <v>6.2347753545465373E-2</v>
      </c>
      <c r="I142" s="230">
        <f t="shared" ref="I142:J142" si="202">I141*0.41</f>
        <v>6.2109888679122448E-2</v>
      </c>
      <c r="J142" s="230">
        <f t="shared" si="202"/>
        <v>4.4404825862501655E-2</v>
      </c>
      <c r="K142" s="47">
        <f t="shared" si="195"/>
        <v>5.6287489362363163E-2</v>
      </c>
      <c r="L142" s="131">
        <f>_xlfn.STDEV.P(H142:J142)</f>
        <v>8.4028730726208416E-3</v>
      </c>
      <c r="M142" s="230">
        <f>M141*0.41</f>
        <v>7.0860055055427418E-2</v>
      </c>
      <c r="N142" s="230">
        <f t="shared" ref="N142:O142" si="203">N141*0.41</f>
        <v>6.6755708198180996E-2</v>
      </c>
      <c r="O142" s="230">
        <f t="shared" si="203"/>
        <v>5.2807019342292087E-2</v>
      </c>
      <c r="P142" s="47">
        <f t="shared" si="196"/>
        <v>6.3474260865300169E-2</v>
      </c>
      <c r="Q142" s="131">
        <f>_xlfn.STDEV.P(M142:O142)</f>
        <v>7.7267477877732381E-3</v>
      </c>
      <c r="R142" s="230">
        <f>R141*0.41</f>
        <v>6.4028668427008675E-2</v>
      </c>
      <c r="S142" s="230">
        <f t="shared" ref="S142:T142" si="204">S141*0.41</f>
        <v>6.7378299912227393E-2</v>
      </c>
      <c r="T142" s="230">
        <f t="shared" si="204"/>
        <v>6.7485130592190329E-2</v>
      </c>
      <c r="U142" s="47">
        <f>AVERAGE(R142:T142)</f>
        <v>6.6297366310475461E-2</v>
      </c>
      <c r="V142" s="131">
        <f>_xlfn.STDEV.P(R142:T142)</f>
        <v>1.6048044041523891E-3</v>
      </c>
    </row>
    <row r="143" spans="2:22" ht="15" thickBot="1" x14ac:dyDescent="0.4">
      <c r="B143" s="202" t="s">
        <v>136</v>
      </c>
      <c r="C143" s="203">
        <f>C137/C135</f>
        <v>0.34185211773151469</v>
      </c>
      <c r="D143" s="204">
        <f>D134/D135</f>
        <v>0.34657428791377981</v>
      </c>
      <c r="E143" s="204">
        <f>E134/E135</f>
        <v>0.34315603359363495</v>
      </c>
      <c r="F143" s="205">
        <f t="shared" si="194"/>
        <v>0.34386081307964317</v>
      </c>
      <c r="G143" s="206">
        <f t="shared" ref="G143:G145" si="205">_xlfn.STDEV.P(C143:E143)</f>
        <v>1.991190330847679E-3</v>
      </c>
      <c r="H143" s="203">
        <f>H137/H135</f>
        <v>0.2817087978805608</v>
      </c>
      <c r="I143" s="204">
        <f>I134/I135</f>
        <v>0.34045354791514265</v>
      </c>
      <c r="J143" s="204">
        <f>J134/J135</f>
        <v>0.20424722815904375</v>
      </c>
      <c r="K143" s="205">
        <f t="shared" si="195"/>
        <v>0.27546985798491574</v>
      </c>
      <c r="L143" s="206">
        <f t="shared" ref="L143:L145" si="206">_xlfn.STDEV.P(H143:J143)</f>
        <v>5.5780723454381301E-2</v>
      </c>
      <c r="M143" s="203">
        <f>M137/M135</f>
        <v>0.30772287720227842</v>
      </c>
      <c r="N143" s="204">
        <f>N134/N135</f>
        <v>0.27228249308657737</v>
      </c>
      <c r="O143" s="204">
        <f>O134/O135</f>
        <v>0.23031158594918583</v>
      </c>
      <c r="P143" s="205">
        <f t="shared" si="196"/>
        <v>0.27010565207934722</v>
      </c>
      <c r="Q143" s="206">
        <f t="shared" ref="Q143:Q145" si="207">_xlfn.STDEV.P(M143:O143)</f>
        <v>3.1640490735194024E-2</v>
      </c>
      <c r="R143" s="203">
        <f>R137/R135</f>
        <v>0.28320601983810278</v>
      </c>
      <c r="S143" s="204">
        <f>S134/S135</f>
        <v>0.29311175337186901</v>
      </c>
      <c r="T143" s="204">
        <f>T134/T135</f>
        <v>0.27182319407970013</v>
      </c>
      <c r="U143" s="205">
        <f>AVERAGE(R143:T143)</f>
        <v>0.28271365576322399</v>
      </c>
      <c r="V143" s="206">
        <f t="shared" ref="V143:V145" si="208">_xlfn.STDEV.P(R143:T143)</f>
        <v>8.6979885019745039E-3</v>
      </c>
    </row>
    <row r="144" spans="2:22" ht="15" thickBot="1" x14ac:dyDescent="0.4">
      <c r="B144" s="87" t="s">
        <v>36</v>
      </c>
      <c r="C144" s="230">
        <f>C134/C131</f>
        <v>0.24802083333333333</v>
      </c>
      <c r="D144" s="230">
        <f t="shared" ref="D144:E144" si="209">D134/D131</f>
        <v>0.22498750624687652</v>
      </c>
      <c r="E144" s="230">
        <f t="shared" si="209"/>
        <v>0.2044417134831461</v>
      </c>
      <c r="F144" s="134">
        <f t="shared" si="194"/>
        <v>0.22581668435445199</v>
      </c>
      <c r="G144" s="135">
        <f t="shared" si="205"/>
        <v>1.7800759796139928E-2</v>
      </c>
      <c r="H144" s="230">
        <f>H134/H131</f>
        <v>0.2219902574808629</v>
      </c>
      <c r="I144" s="230">
        <f t="shared" ref="I144:J144" si="210">I134/I131</f>
        <v>0.20399754536687997</v>
      </c>
      <c r="J144" s="230">
        <f t="shared" si="210"/>
        <v>0.15311210663245003</v>
      </c>
      <c r="K144" s="134">
        <f t="shared" si="195"/>
        <v>0.19303330316006428</v>
      </c>
      <c r="L144" s="135">
        <f t="shared" si="206"/>
        <v>2.916860037153509E-2</v>
      </c>
      <c r="M144" s="230">
        <f>M134/M131</f>
        <v>0.28346552776082978</v>
      </c>
      <c r="N144" s="230">
        <f t="shared" ref="N144:O144" si="211">N134/N131</f>
        <v>0.26652785007808433</v>
      </c>
      <c r="O144" s="230">
        <f t="shared" si="211"/>
        <v>0.21294454938949764</v>
      </c>
      <c r="P144" s="134">
        <f t="shared" si="196"/>
        <v>0.2543126424094706</v>
      </c>
      <c r="Q144" s="135">
        <f t="shared" si="207"/>
        <v>3.0057839481051576E-2</v>
      </c>
      <c r="R144" s="230">
        <f>R134/R131</f>
        <v>0.24564873417721519</v>
      </c>
      <c r="S144" s="230">
        <f t="shared" ref="S144:T144" si="212">S134/S131</f>
        <v>0.25857856156379477</v>
      </c>
      <c r="T144" s="230">
        <f t="shared" si="212"/>
        <v>0.27619874159253632</v>
      </c>
      <c r="U144" s="134">
        <f t="shared" ref="R144:U144" si="213">U134/U131</f>
        <v>0.25968061788957314</v>
      </c>
      <c r="V144" s="135">
        <f t="shared" si="208"/>
        <v>1.2520889804945005E-2</v>
      </c>
    </row>
    <row r="145" spans="2:22" ht="15" thickBot="1" x14ac:dyDescent="0.4">
      <c r="B145" s="87" t="s">
        <v>137</v>
      </c>
      <c r="C145" s="232">
        <f>(C137+C135)/C131</f>
        <v>0.97354166666666675</v>
      </c>
      <c r="D145" s="233">
        <f>(D137+D135)/D131</f>
        <v>0.87416291854072958</v>
      </c>
      <c r="E145" s="233">
        <f>(E137+E135)/E131</f>
        <v>0.8002106741573034</v>
      </c>
      <c r="F145" s="134">
        <f t="shared" si="194"/>
        <v>0.88263841978823321</v>
      </c>
      <c r="G145" s="135">
        <f t="shared" si="205"/>
        <v>7.1015415378716987E-2</v>
      </c>
      <c r="H145" s="232">
        <f>(H137+H135)/H131</f>
        <v>1.0100034794711203</v>
      </c>
      <c r="I145" s="233">
        <f>(I137+I135)/I131</f>
        <v>0.80319102305601819</v>
      </c>
      <c r="J145" s="233">
        <f>(J137+J135)/J131</f>
        <v>0.90275315690523183</v>
      </c>
      <c r="K145" s="134">
        <f t="shared" si="195"/>
        <v>0.90531588647745675</v>
      </c>
      <c r="L145" s="135">
        <f t="shared" si="206"/>
        <v>8.4450276175816019E-2</v>
      </c>
      <c r="M145" s="232">
        <f>(M137+M135)/M131</f>
        <v>1.2046369737644904</v>
      </c>
      <c r="N145" s="233">
        <f>(N137+N135)/N131</f>
        <v>1.2453930244664237</v>
      </c>
      <c r="O145" s="233">
        <f>(O137+O135)/O131</f>
        <v>1.1375378498606259</v>
      </c>
      <c r="P145" s="134">
        <f t="shared" si="196"/>
        <v>1.1958559493638468</v>
      </c>
      <c r="Q145" s="135">
        <f t="shared" si="207"/>
        <v>4.4467324816133712E-2</v>
      </c>
      <c r="R145" s="232">
        <f>(R137+R135)/R131</f>
        <v>1.1130340189873418</v>
      </c>
      <c r="S145" s="233">
        <f>(S137+S135)/S131</f>
        <v>1.1407627748857962</v>
      </c>
      <c r="T145" s="233">
        <f>(T137+T135)/T131</f>
        <v>1.2922957767541248</v>
      </c>
      <c r="U145" s="134">
        <f>AVERAGE(R145:T145)</f>
        <v>1.1820308568757543</v>
      </c>
      <c r="V145" s="135">
        <f t="shared" si="208"/>
        <v>7.8786569890883562E-2</v>
      </c>
    </row>
    <row r="147" spans="2:22" ht="18.5" x14ac:dyDescent="0.45">
      <c r="B147" s="117" t="s">
        <v>142</v>
      </c>
    </row>
    <row r="148" spans="2:22" ht="15" thickBot="1" x14ac:dyDescent="0.4"/>
    <row r="149" spans="2:22" x14ac:dyDescent="0.35">
      <c r="B149" s="118"/>
      <c r="C149" s="225" t="s">
        <v>13</v>
      </c>
      <c r="D149" s="226"/>
      <c r="E149" s="226"/>
      <c r="F149" s="226"/>
      <c r="G149" s="227"/>
      <c r="H149" s="225" t="s">
        <v>1</v>
      </c>
      <c r="I149" s="226"/>
      <c r="J149" s="226"/>
      <c r="K149" s="226"/>
      <c r="L149" s="227"/>
      <c r="M149" s="225" t="s">
        <v>93</v>
      </c>
      <c r="N149" s="226"/>
      <c r="O149" s="226"/>
      <c r="P149" s="226"/>
      <c r="Q149" s="227"/>
      <c r="R149" s="225" t="s">
        <v>117</v>
      </c>
      <c r="S149" s="226"/>
      <c r="T149" s="226"/>
      <c r="U149" s="226"/>
      <c r="V149" s="227"/>
    </row>
    <row r="150" spans="2:22" x14ac:dyDescent="0.35">
      <c r="B150" s="119" t="s">
        <v>24</v>
      </c>
      <c r="C150" s="46">
        <v>1</v>
      </c>
      <c r="D150" s="46">
        <v>2</v>
      </c>
      <c r="E150" s="46">
        <v>3</v>
      </c>
      <c r="F150" s="45" t="s">
        <v>9</v>
      </c>
      <c r="G150" s="120" t="s">
        <v>10</v>
      </c>
      <c r="H150" s="46">
        <v>1</v>
      </c>
      <c r="I150" s="46">
        <v>2</v>
      </c>
      <c r="J150" s="46">
        <v>3</v>
      </c>
      <c r="K150" s="45" t="s">
        <v>9</v>
      </c>
      <c r="L150" s="120" t="s">
        <v>10</v>
      </c>
      <c r="M150" s="46">
        <v>1</v>
      </c>
      <c r="N150" s="46">
        <v>2</v>
      </c>
      <c r="O150" s="46">
        <v>3</v>
      </c>
      <c r="P150" s="45" t="s">
        <v>9</v>
      </c>
      <c r="Q150" s="120" t="s">
        <v>10</v>
      </c>
      <c r="R150" s="46">
        <v>1</v>
      </c>
      <c r="S150" s="46">
        <v>2</v>
      </c>
      <c r="T150" s="46">
        <v>3</v>
      </c>
      <c r="U150" s="45" t="s">
        <v>9</v>
      </c>
      <c r="V150" s="120" t="s">
        <v>10</v>
      </c>
    </row>
    <row r="151" spans="2:22" x14ac:dyDescent="0.35">
      <c r="B151" s="81" t="s">
        <v>25</v>
      </c>
      <c r="C151" s="133">
        <v>0</v>
      </c>
      <c r="D151" s="133">
        <v>0</v>
      </c>
      <c r="E151" s="133">
        <v>0</v>
      </c>
      <c r="F151" s="47">
        <f>AVERAGE(C151:E151)</f>
        <v>0</v>
      </c>
      <c r="G151" s="131">
        <f>_xlfn.STDEV.P(C151:E151)</f>
        <v>0</v>
      </c>
      <c r="H151" s="132">
        <v>0</v>
      </c>
      <c r="I151" s="133">
        <v>0</v>
      </c>
      <c r="J151" s="133">
        <v>0</v>
      </c>
      <c r="K151" s="47">
        <f>AVERAGE(H151:J151)</f>
        <v>0</v>
      </c>
      <c r="L151" s="131">
        <f>_xlfn.STDEV.P(H151:J151)</f>
        <v>0</v>
      </c>
      <c r="M151" s="132">
        <v>0</v>
      </c>
      <c r="N151" s="133">
        <v>0</v>
      </c>
      <c r="O151" s="133">
        <v>0</v>
      </c>
      <c r="P151" s="47">
        <f>AVERAGE(M151:O151)</f>
        <v>0</v>
      </c>
      <c r="Q151" s="131">
        <f>_xlfn.STDEV.P(M151:O151)</f>
        <v>0</v>
      </c>
      <c r="R151" s="132">
        <v>0</v>
      </c>
      <c r="S151" s="133">
        <v>0</v>
      </c>
      <c r="T151" s="133">
        <v>0</v>
      </c>
      <c r="U151" s="47">
        <f>AVERAGE(R151:T151)</f>
        <v>0</v>
      </c>
      <c r="V151" s="131">
        <f>_xlfn.STDEV.P(R151:T151)</f>
        <v>0</v>
      </c>
    </row>
    <row r="152" spans="2:22" x14ac:dyDescent="0.35">
      <c r="B152" s="81" t="s">
        <v>26</v>
      </c>
      <c r="C152" s="133">
        <v>0</v>
      </c>
      <c r="D152" s="133">
        <v>0</v>
      </c>
      <c r="E152" s="133">
        <v>0</v>
      </c>
      <c r="F152" s="47">
        <f t="shared" ref="F152:F153" si="214">AVERAGE(C152:E152)</f>
        <v>0</v>
      </c>
      <c r="G152" s="131">
        <f t="shared" ref="G152:G153" si="215">_xlfn.STDEV.P(C152:E152)</f>
        <v>0</v>
      </c>
      <c r="H152" s="132">
        <v>0</v>
      </c>
      <c r="I152" s="133">
        <v>0</v>
      </c>
      <c r="J152" s="133">
        <v>0</v>
      </c>
      <c r="K152" s="47">
        <f t="shared" ref="K152" si="216">AVERAGE(H152:J152)</f>
        <v>0</v>
      </c>
      <c r="L152" s="131">
        <f t="shared" ref="L152:L153" si="217">_xlfn.STDEV.P(H152:J152)</f>
        <v>0</v>
      </c>
      <c r="M152" s="132">
        <v>0</v>
      </c>
      <c r="N152" s="133">
        <v>0</v>
      </c>
      <c r="O152" s="133">
        <v>0</v>
      </c>
      <c r="P152" s="47">
        <f t="shared" ref="P152:P153" si="218">AVERAGE(M152:O152)</f>
        <v>0</v>
      </c>
      <c r="Q152" s="131">
        <f t="shared" ref="Q152:Q153" si="219">_xlfn.STDEV.P(M152:O152)</f>
        <v>0</v>
      </c>
      <c r="R152" s="132">
        <v>0</v>
      </c>
      <c r="S152" s="133">
        <v>0</v>
      </c>
      <c r="T152" s="133">
        <v>0</v>
      </c>
      <c r="U152" s="47">
        <f t="shared" ref="U152:U153" si="220">AVERAGE(R152:T152)</f>
        <v>0</v>
      </c>
      <c r="V152" s="131">
        <f t="shared" ref="V152:V153" si="221">_xlfn.STDEV.P(R152:T152)</f>
        <v>0</v>
      </c>
    </row>
    <row r="153" spans="2:22" x14ac:dyDescent="0.35">
      <c r="B153" s="81" t="s">
        <v>27</v>
      </c>
      <c r="C153" s="133">
        <v>0</v>
      </c>
      <c r="D153" s="133">
        <v>0</v>
      </c>
      <c r="E153" s="133">
        <v>0</v>
      </c>
      <c r="F153" s="47">
        <f t="shared" si="214"/>
        <v>0</v>
      </c>
      <c r="G153" s="131">
        <f t="shared" si="215"/>
        <v>0</v>
      </c>
      <c r="H153" s="132">
        <v>0</v>
      </c>
      <c r="I153" s="133">
        <v>0</v>
      </c>
      <c r="J153" s="133">
        <v>0</v>
      </c>
      <c r="K153" s="47">
        <f>AVERAGE(H153:J153)</f>
        <v>0</v>
      </c>
      <c r="L153" s="131">
        <f t="shared" si="217"/>
        <v>0</v>
      </c>
      <c r="M153" s="132">
        <v>0</v>
      </c>
      <c r="N153" s="133">
        <v>0</v>
      </c>
      <c r="O153" s="133">
        <v>0</v>
      </c>
      <c r="P153" s="47">
        <f t="shared" si="218"/>
        <v>0</v>
      </c>
      <c r="Q153" s="131">
        <f t="shared" si="219"/>
        <v>0</v>
      </c>
      <c r="R153" s="132">
        <v>0</v>
      </c>
      <c r="S153" s="133">
        <v>0</v>
      </c>
      <c r="T153" s="133">
        <v>0</v>
      </c>
      <c r="U153" s="47">
        <f t="shared" si="220"/>
        <v>0</v>
      </c>
      <c r="V153" s="131">
        <f t="shared" si="221"/>
        <v>0</v>
      </c>
    </row>
    <row r="154" spans="2:22" x14ac:dyDescent="0.35">
      <c r="B154" s="81" t="s">
        <v>28</v>
      </c>
      <c r="C154" s="133">
        <v>0.19800000000000001</v>
      </c>
      <c r="D154" s="133">
        <v>0.28100000000000003</v>
      </c>
      <c r="E154" s="133">
        <v>0.28100000000000003</v>
      </c>
      <c r="F154" s="47">
        <f>AVERAGE(C154:E154)</f>
        <v>0.25333333333333335</v>
      </c>
      <c r="G154" s="131">
        <f>_xlfn.STDEV.P(C154:E154)</f>
        <v>3.9126575225655727E-2</v>
      </c>
      <c r="H154" s="132">
        <v>0</v>
      </c>
      <c r="I154" s="133">
        <v>0.23499999999999999</v>
      </c>
      <c r="J154" s="133">
        <v>0.247</v>
      </c>
      <c r="K154" s="47">
        <f>AVERAGE(H154:J154)</f>
        <v>0.16066666666666665</v>
      </c>
      <c r="L154" s="131">
        <f>_xlfn.STDEV.P(H154:J154)</f>
        <v>0.11371406636335231</v>
      </c>
      <c r="M154" s="132">
        <v>0</v>
      </c>
      <c r="N154" s="133">
        <v>0.41199999999999998</v>
      </c>
      <c r="O154" s="133">
        <v>0.38800000000000001</v>
      </c>
      <c r="P154" s="47">
        <f>AVERAGE(M154:O154)</f>
        <v>0.26666666666666666</v>
      </c>
      <c r="Q154" s="131">
        <f>_xlfn.STDEV.P(M154:O154)</f>
        <v>0.18881619516226766</v>
      </c>
      <c r="R154" s="132">
        <v>0.33200000000000002</v>
      </c>
      <c r="S154" s="133">
        <v>0.30299999999999999</v>
      </c>
      <c r="T154" s="133">
        <v>0.46200000000000002</v>
      </c>
      <c r="U154" s="47">
        <f>AVERAGE(R154:T154)</f>
        <v>0.36566666666666664</v>
      </c>
      <c r="V154" s="131">
        <f>_xlfn.STDEV.P(R154:T154)</f>
        <v>6.9139151153469011E-2</v>
      </c>
    </row>
    <row r="155" spans="2:22" x14ac:dyDescent="0.35">
      <c r="B155" s="81" t="s">
        <v>29</v>
      </c>
      <c r="C155" s="133">
        <v>0</v>
      </c>
      <c r="D155" s="133">
        <v>0</v>
      </c>
      <c r="E155" s="133">
        <v>0</v>
      </c>
      <c r="F155" s="47">
        <f>AVERAGE(C155:E155)</f>
        <v>0</v>
      </c>
      <c r="G155" s="131">
        <f>_xlfn.STDEV.P(C155:E155)</f>
        <v>0</v>
      </c>
      <c r="H155" s="132">
        <v>0</v>
      </c>
      <c r="I155" s="133">
        <v>0</v>
      </c>
      <c r="J155" s="133">
        <v>0</v>
      </c>
      <c r="K155" s="47">
        <f>AVERAGE(H155:J155)</f>
        <v>0</v>
      </c>
      <c r="L155" s="131">
        <f>_xlfn.STDEV.P(H155:J155)</f>
        <v>0</v>
      </c>
      <c r="M155" s="132">
        <v>0</v>
      </c>
      <c r="N155" s="133">
        <v>0</v>
      </c>
      <c r="O155" s="133">
        <v>0</v>
      </c>
      <c r="P155" s="47">
        <f>AVERAGE(M155:O155)</f>
        <v>0</v>
      </c>
      <c r="Q155" s="131">
        <f>_xlfn.STDEV.P(M155:O155)</f>
        <v>0</v>
      </c>
      <c r="R155" s="132">
        <v>0</v>
      </c>
      <c r="S155" s="133">
        <v>0</v>
      </c>
      <c r="T155" s="133">
        <v>0</v>
      </c>
      <c r="U155" s="47">
        <f>AVERAGE(R155:T155)</f>
        <v>0</v>
      </c>
      <c r="V155" s="131">
        <f>_xlfn.STDEV.P(R155:T155)</f>
        <v>0</v>
      </c>
    </row>
    <row r="156" spans="2:22" x14ac:dyDescent="0.35">
      <c r="B156" s="81" t="s">
        <v>30</v>
      </c>
      <c r="C156" s="133">
        <v>15.192</v>
      </c>
      <c r="D156" s="133">
        <v>15.118</v>
      </c>
      <c r="E156" s="133">
        <v>15.356999999999999</v>
      </c>
      <c r="F156" s="47">
        <f>AVERAGE(C156:E156)</f>
        <v>15.222333333333333</v>
      </c>
      <c r="G156" s="131">
        <f>_xlfn.STDEV.P(C156:E156)</f>
        <v>9.9901062167637306E-2</v>
      </c>
      <c r="H156" s="132">
        <v>14.821999999999999</v>
      </c>
      <c r="I156" s="133">
        <v>15.141</v>
      </c>
      <c r="J156" s="133">
        <v>14.595000000000001</v>
      </c>
      <c r="K156" s="47">
        <f>AVERAGE(H156:J156)</f>
        <v>14.852666666666666</v>
      </c>
      <c r="L156" s="131">
        <f>_xlfn.STDEV.P(H156:J156)</f>
        <v>0.22395584882342798</v>
      </c>
      <c r="M156" s="132">
        <v>15.734999999999999</v>
      </c>
      <c r="N156" s="133">
        <v>15.513</v>
      </c>
      <c r="O156" s="133">
        <v>15.519</v>
      </c>
      <c r="P156" s="47">
        <f>AVERAGE(M156:O156)</f>
        <v>15.588999999999999</v>
      </c>
      <c r="Q156" s="131">
        <f>_xlfn.STDEV.P(M156:O156)</f>
        <v>0.10326664514740441</v>
      </c>
      <c r="R156" s="132">
        <v>15.242000000000001</v>
      </c>
      <c r="S156" s="133">
        <v>14.57</v>
      </c>
      <c r="T156" s="133">
        <v>15.333</v>
      </c>
      <c r="U156" s="47">
        <f>AVERAGE(R156:T156)</f>
        <v>15.048333333333334</v>
      </c>
      <c r="V156" s="131">
        <f>_xlfn.STDEV.P(R156:T156)</f>
        <v>0.34026688871466121</v>
      </c>
    </row>
    <row r="157" spans="2:22" x14ac:dyDescent="0.35">
      <c r="B157" s="81"/>
      <c r="C157" s="133"/>
      <c r="D157" s="133"/>
      <c r="E157" s="133"/>
      <c r="F157" s="47"/>
      <c r="G157" s="137"/>
      <c r="H157" s="132"/>
      <c r="I157" s="133"/>
      <c r="J157" s="133"/>
      <c r="K157" s="47"/>
      <c r="L157" s="137"/>
      <c r="M157" s="132"/>
      <c r="N157" s="133"/>
      <c r="O157" s="133"/>
      <c r="P157" s="47"/>
      <c r="Q157" s="137"/>
      <c r="R157" s="132"/>
      <c r="S157" s="133"/>
      <c r="T157" s="133"/>
      <c r="U157" s="47"/>
      <c r="V157" s="131"/>
    </row>
    <row r="158" spans="2:22" x14ac:dyDescent="0.35">
      <c r="B158" s="119" t="s">
        <v>31</v>
      </c>
      <c r="C158" s="121">
        <v>1</v>
      </c>
      <c r="D158" s="46">
        <v>2</v>
      </c>
      <c r="E158" s="46">
        <v>3</v>
      </c>
      <c r="F158" s="45" t="s">
        <v>9</v>
      </c>
      <c r="G158" s="120" t="s">
        <v>10</v>
      </c>
      <c r="H158" s="121">
        <v>1</v>
      </c>
      <c r="I158" s="46">
        <v>2</v>
      </c>
      <c r="J158" s="46">
        <v>3</v>
      </c>
      <c r="K158" s="45" t="s">
        <v>9</v>
      </c>
      <c r="L158" s="120" t="s">
        <v>10</v>
      </c>
      <c r="M158" s="121">
        <v>1</v>
      </c>
      <c r="N158" s="46">
        <v>2</v>
      </c>
      <c r="O158" s="46">
        <v>3</v>
      </c>
      <c r="P158" s="45" t="s">
        <v>9</v>
      </c>
      <c r="Q158" s="120" t="s">
        <v>10</v>
      </c>
      <c r="R158" s="121">
        <v>1</v>
      </c>
      <c r="S158" s="46">
        <v>2</v>
      </c>
      <c r="T158" s="46">
        <v>3</v>
      </c>
      <c r="U158" s="45" t="s">
        <v>9</v>
      </c>
      <c r="V158" s="120" t="s">
        <v>10</v>
      </c>
    </row>
    <row r="159" spans="2:22" x14ac:dyDescent="0.35">
      <c r="B159" s="81" t="s">
        <v>25</v>
      </c>
      <c r="C159" s="133">
        <v>1.409</v>
      </c>
      <c r="D159" s="133">
        <v>1.472</v>
      </c>
      <c r="E159" s="133">
        <v>1.635</v>
      </c>
      <c r="F159" s="47">
        <f>AVERAGE(C159:E159)</f>
        <v>1.5053333333333334</v>
      </c>
      <c r="G159" s="131">
        <f>_xlfn.STDEV.P(C159:E159)</f>
        <v>9.522721366406886E-2</v>
      </c>
      <c r="H159" s="132">
        <v>6.601</v>
      </c>
      <c r="I159" s="133">
        <v>6.8159999999999998</v>
      </c>
      <c r="J159" s="133">
        <v>6.6280000000000001</v>
      </c>
      <c r="K159" s="47">
        <f>AVERAGE(H159:J159)</f>
        <v>6.6816666666666675</v>
      </c>
      <c r="L159" s="131">
        <f>_xlfn.STDEV.P(H159:J159)</f>
        <v>9.5625426651190448E-2</v>
      </c>
      <c r="M159" s="132">
        <v>7.0430000000000001</v>
      </c>
      <c r="N159" s="133">
        <v>6.9569999999999999</v>
      </c>
      <c r="O159" s="133">
        <v>6.8620000000000001</v>
      </c>
      <c r="P159" s="47">
        <f>AVERAGE(M159:O159)</f>
        <v>6.9540000000000006</v>
      </c>
      <c r="Q159" s="131">
        <f>_xlfn.STDEV.P(M159:O159)</f>
        <v>7.3923383760936351E-2</v>
      </c>
      <c r="R159" s="132">
        <v>7.0469999999999997</v>
      </c>
      <c r="S159" s="133">
        <v>6.798</v>
      </c>
      <c r="T159" s="133">
        <v>6.827</v>
      </c>
      <c r="U159" s="47">
        <f>AVERAGE(R159:T159)</f>
        <v>6.8906666666666654</v>
      </c>
      <c r="V159" s="131">
        <f>_xlfn.STDEV.P(R159:T159)</f>
        <v>0.11117653629351019</v>
      </c>
    </row>
    <row r="160" spans="2:22" x14ac:dyDescent="0.35">
      <c r="B160" s="81" t="s">
        <v>26</v>
      </c>
      <c r="C160" s="133">
        <v>0</v>
      </c>
      <c r="D160" s="133">
        <v>0</v>
      </c>
      <c r="E160" s="133">
        <v>0</v>
      </c>
      <c r="F160" s="47">
        <f t="shared" ref="F160:F161" si="222">AVERAGE(C160:E160)</f>
        <v>0</v>
      </c>
      <c r="G160" s="131">
        <f>_xlfn.STDEV.P(C160:E160)</f>
        <v>0</v>
      </c>
      <c r="H160" s="132">
        <v>0.84199999999999997</v>
      </c>
      <c r="I160" s="133">
        <v>0.70799999999999996</v>
      </c>
      <c r="J160" s="133">
        <v>0.81</v>
      </c>
      <c r="K160" s="47">
        <f t="shared" ref="K160:K161" si="223">AVERAGE(H160:J160)</f>
        <v>0.78666666666666663</v>
      </c>
      <c r="L160" s="131">
        <f>_xlfn.STDEV.P(H160:J160)</f>
        <v>5.7139206232576331E-2</v>
      </c>
      <c r="M160" s="132">
        <v>0.95</v>
      </c>
      <c r="N160" s="133">
        <v>0.94</v>
      </c>
      <c r="O160" s="133">
        <v>1.194</v>
      </c>
      <c r="P160" s="47">
        <f t="shared" ref="P160:P161" si="224">AVERAGE(M160:O160)</f>
        <v>1.0279999999999998</v>
      </c>
      <c r="Q160" s="131">
        <f>_xlfn.STDEV.P(M160:O160)</f>
        <v>0.11745069887687651</v>
      </c>
      <c r="R160" s="132">
        <v>0.80700000000000005</v>
      </c>
      <c r="S160" s="133">
        <v>0.79500000000000004</v>
      </c>
      <c r="T160" s="133">
        <v>0.79900000000000004</v>
      </c>
      <c r="U160" s="47">
        <f t="shared" ref="U160:U161" si="225">AVERAGE(R160:T160)</f>
        <v>0.80033333333333345</v>
      </c>
      <c r="V160" s="131">
        <f>_xlfn.STDEV.P(R160:T160)</f>
        <v>4.9888765156985929E-3</v>
      </c>
    </row>
    <row r="161" spans="2:22" x14ac:dyDescent="0.35">
      <c r="B161" s="81" t="s">
        <v>27</v>
      </c>
      <c r="C161" s="133">
        <v>0</v>
      </c>
      <c r="D161" s="133">
        <v>0</v>
      </c>
      <c r="E161" s="133">
        <v>0</v>
      </c>
      <c r="F161" s="47">
        <f t="shared" si="222"/>
        <v>0</v>
      </c>
      <c r="G161" s="131">
        <f t="shared" ref="G161" si="226">_xlfn.STDEV.P(C161:E161)</f>
        <v>0</v>
      </c>
      <c r="H161" s="132">
        <v>0</v>
      </c>
      <c r="I161" s="133">
        <v>0</v>
      </c>
      <c r="J161" s="133">
        <v>0</v>
      </c>
      <c r="K161" s="47">
        <f t="shared" si="223"/>
        <v>0</v>
      </c>
      <c r="L161" s="131">
        <f t="shared" ref="L161" si="227">_xlfn.STDEV.P(H161:J161)</f>
        <v>0</v>
      </c>
      <c r="M161" s="132">
        <v>0</v>
      </c>
      <c r="N161" s="133">
        <v>0</v>
      </c>
      <c r="O161" s="133">
        <v>0</v>
      </c>
      <c r="P161" s="47">
        <f t="shared" si="224"/>
        <v>0</v>
      </c>
      <c r="Q161" s="131">
        <f t="shared" ref="Q161" si="228">_xlfn.STDEV.P(M161:O161)</f>
        <v>0</v>
      </c>
      <c r="R161" s="132">
        <v>0</v>
      </c>
      <c r="S161" s="133">
        <v>0</v>
      </c>
      <c r="T161" s="133">
        <v>0</v>
      </c>
      <c r="U161" s="47">
        <f t="shared" si="225"/>
        <v>0</v>
      </c>
      <c r="V161" s="131">
        <f t="shared" ref="V161" si="229">_xlfn.STDEV.P(R161:T161)</f>
        <v>0</v>
      </c>
    </row>
    <row r="162" spans="2:22" x14ac:dyDescent="0.35">
      <c r="B162" s="81" t="s">
        <v>28</v>
      </c>
      <c r="C162" s="133">
        <v>2.9209999999999998</v>
      </c>
      <c r="D162" s="133">
        <v>2.879</v>
      </c>
      <c r="E162" s="133">
        <v>3.202</v>
      </c>
      <c r="F162" s="47">
        <f>AVERAGE(C162:E162)</f>
        <v>3.0006666666666661</v>
      </c>
      <c r="G162" s="131">
        <f>_xlfn.STDEV.P(C162:E162)</f>
        <v>0.14339301083231204</v>
      </c>
      <c r="H162" s="132">
        <v>12.928000000000001</v>
      </c>
      <c r="I162" s="133">
        <v>13.26</v>
      </c>
      <c r="J162" s="133">
        <v>12.907999999999999</v>
      </c>
      <c r="K162" s="47">
        <f>AVERAGE(H162:J162)</f>
        <v>13.032000000000002</v>
      </c>
      <c r="L162" s="131">
        <f>_xlfn.STDEV.P(H162:J162)</f>
        <v>0.16142697007212464</v>
      </c>
      <c r="M162" s="132">
        <v>13.885</v>
      </c>
      <c r="N162" s="133">
        <v>13.887</v>
      </c>
      <c r="O162" s="133">
        <v>13.882999999999999</v>
      </c>
      <c r="P162" s="47">
        <f>AVERAGE(M162:O162)</f>
        <v>13.885</v>
      </c>
      <c r="Q162" s="131">
        <f>_xlfn.STDEV.P(M162:O162)</f>
        <v>1.6329931618559975E-3</v>
      </c>
      <c r="R162" s="132">
        <v>13.968</v>
      </c>
      <c r="S162" s="133">
        <v>13.106999999999999</v>
      </c>
      <c r="T162" s="133">
        <v>13.295</v>
      </c>
      <c r="U162" s="47">
        <f>AVERAGE(R162:T162)</f>
        <v>13.456666666666665</v>
      </c>
      <c r="V162" s="131">
        <f>_xlfn.STDEV.P(R162:T162)</f>
        <v>0.36962353219939298</v>
      </c>
    </row>
    <row r="163" spans="2:22" x14ac:dyDescent="0.35">
      <c r="B163" s="81" t="s">
        <v>29</v>
      </c>
      <c r="C163" s="133">
        <v>0</v>
      </c>
      <c r="D163" s="133">
        <v>0</v>
      </c>
      <c r="E163" s="133">
        <v>0</v>
      </c>
      <c r="F163" s="47">
        <f>AVERAGE(C163:E163)</f>
        <v>0</v>
      </c>
      <c r="G163" s="131">
        <f>_xlfn.STDEV.P(C163:E163)</f>
        <v>0</v>
      </c>
      <c r="H163" s="132">
        <v>0</v>
      </c>
      <c r="I163" s="133">
        <v>0</v>
      </c>
      <c r="J163" s="133">
        <v>0</v>
      </c>
      <c r="K163" s="47">
        <f>AVERAGE(H163:J163)</f>
        <v>0</v>
      </c>
      <c r="L163" s="131">
        <f>_xlfn.STDEV.P(H163:J163)</f>
        <v>0</v>
      </c>
      <c r="M163" s="132">
        <v>0</v>
      </c>
      <c r="N163" s="133">
        <v>0</v>
      </c>
      <c r="O163" s="133">
        <v>0</v>
      </c>
      <c r="P163" s="47">
        <f>AVERAGE(M163:O163)</f>
        <v>0</v>
      </c>
      <c r="Q163" s="131">
        <f>_xlfn.STDEV.P(M163:O163)</f>
        <v>0</v>
      </c>
      <c r="R163" s="132">
        <v>0</v>
      </c>
      <c r="S163" s="133">
        <v>0</v>
      </c>
      <c r="T163" s="133">
        <v>0</v>
      </c>
      <c r="U163" s="47">
        <f>AVERAGE(R163:T163)</f>
        <v>0</v>
      </c>
      <c r="V163" s="131">
        <f>_xlfn.STDEV.P(R163:T163)</f>
        <v>0</v>
      </c>
    </row>
    <row r="164" spans="2:22" x14ac:dyDescent="0.35">
      <c r="B164" s="81" t="s">
        <v>30</v>
      </c>
      <c r="C164" s="133">
        <v>11.132999999999999</v>
      </c>
      <c r="D164" s="133">
        <v>10.603999999999999</v>
      </c>
      <c r="E164" s="133">
        <v>10.839</v>
      </c>
      <c r="F164" s="47">
        <f>AVERAGE(C164:E164)</f>
        <v>10.858666666666666</v>
      </c>
      <c r="G164" s="131">
        <f>_xlfn.STDEV.P(C164:E164)</f>
        <v>0.21641061793626373</v>
      </c>
      <c r="H164" s="132">
        <v>0</v>
      </c>
      <c r="I164" s="133">
        <v>0</v>
      </c>
      <c r="J164" s="133">
        <v>0</v>
      </c>
      <c r="K164" s="47">
        <f>AVERAGE(H164:J164)</f>
        <v>0</v>
      </c>
      <c r="L164" s="131">
        <f>_xlfn.STDEV.P(H164:J164)</f>
        <v>0</v>
      </c>
      <c r="M164" s="132">
        <v>0</v>
      </c>
      <c r="N164" s="133">
        <v>0</v>
      </c>
      <c r="O164" s="133">
        <v>0</v>
      </c>
      <c r="P164" s="47">
        <f>AVERAGE(M164:O164)</f>
        <v>0</v>
      </c>
      <c r="Q164" s="131">
        <f>_xlfn.STDEV.P(M164:O164)</f>
        <v>0</v>
      </c>
      <c r="R164" s="132">
        <v>0</v>
      </c>
      <c r="S164" s="133">
        <v>0</v>
      </c>
      <c r="T164" s="133">
        <v>0</v>
      </c>
      <c r="U164" s="47">
        <f>AVERAGE(R164:T164)</f>
        <v>0</v>
      </c>
      <c r="V164" s="131">
        <f>_xlfn.STDEV.P(R164:T164)</f>
        <v>0</v>
      </c>
    </row>
    <row r="165" spans="2:22" x14ac:dyDescent="0.35">
      <c r="B165" s="229" t="s">
        <v>141</v>
      </c>
      <c r="C165" s="230">
        <f>C162-C154</f>
        <v>2.7229999999999999</v>
      </c>
      <c r="D165" s="230">
        <f t="shared" ref="D165:E165" si="230">D162-D154</f>
        <v>2.5979999999999999</v>
      </c>
      <c r="E165" s="230">
        <f t="shared" si="230"/>
        <v>2.9209999999999998</v>
      </c>
      <c r="F165" s="47">
        <f>AVERAGE(C165:E165)</f>
        <v>2.7473333333333332</v>
      </c>
      <c r="G165" s="131">
        <f t="shared" ref="G165" si="231">_xlfn.STDEV.P(C165:E165)</f>
        <v>0.13298203721639332</v>
      </c>
      <c r="H165" s="230">
        <f>H162-H154</f>
        <v>12.928000000000001</v>
      </c>
      <c r="I165" s="230">
        <f t="shared" ref="I165:J165" si="232">I162-I154</f>
        <v>13.025</v>
      </c>
      <c r="J165" s="230">
        <f t="shared" si="232"/>
        <v>12.661</v>
      </c>
      <c r="K165" s="47">
        <f>AVERAGE(H165:J165)</f>
        <v>12.871333333333334</v>
      </c>
      <c r="L165" s="131">
        <f t="shared" ref="L165" si="233">_xlfn.STDEV.P(H165:J165)</f>
        <v>0.15390978598588961</v>
      </c>
      <c r="M165" s="230">
        <f>M162-M154</f>
        <v>13.885</v>
      </c>
      <c r="N165" s="230">
        <f t="shared" ref="N165:O165" si="234">N162-N154</f>
        <v>13.475</v>
      </c>
      <c r="O165" s="230">
        <f t="shared" si="234"/>
        <v>13.494999999999999</v>
      </c>
      <c r="P165" s="47">
        <f>AVERAGE(M165:O165)</f>
        <v>13.618333333333332</v>
      </c>
      <c r="Q165" s="131">
        <f t="shared" ref="Q165" si="235">_xlfn.STDEV.P(M165:O165)</f>
        <v>0.1887385022252277</v>
      </c>
      <c r="R165" s="230">
        <f>R162-R154</f>
        <v>13.635999999999999</v>
      </c>
      <c r="S165" s="230">
        <f t="shared" ref="S165:T165" si="236">S162-S154</f>
        <v>12.803999999999998</v>
      </c>
      <c r="T165" s="230">
        <f t="shared" si="236"/>
        <v>12.833</v>
      </c>
      <c r="U165" s="47">
        <f>AVERAGE(R165:T165)</f>
        <v>13.090999999999999</v>
      </c>
      <c r="V165" s="131">
        <f t="shared" ref="V165" si="237">_xlfn.STDEV.P(R165:T165)</f>
        <v>0.38555501120678831</v>
      </c>
    </row>
    <row r="166" spans="2:22" x14ac:dyDescent="0.35">
      <c r="B166" s="81"/>
      <c r="C166" s="133"/>
      <c r="D166" s="133"/>
      <c r="E166" s="133"/>
      <c r="F166" s="133"/>
      <c r="G166" s="131"/>
      <c r="H166" s="132"/>
      <c r="I166" s="133"/>
      <c r="J166" s="133"/>
      <c r="K166" s="133"/>
      <c r="L166" s="131"/>
      <c r="M166" s="132"/>
      <c r="N166" s="133"/>
      <c r="O166" s="133"/>
      <c r="P166" s="133"/>
      <c r="Q166" s="131"/>
      <c r="R166" s="132"/>
      <c r="S166" s="133"/>
      <c r="T166" s="133"/>
      <c r="U166" s="133"/>
      <c r="V166" s="131"/>
    </row>
    <row r="167" spans="2:22" x14ac:dyDescent="0.35">
      <c r="B167" s="81" t="s">
        <v>32</v>
      </c>
      <c r="C167" s="133">
        <f>C156-C164</f>
        <v>4.0590000000000011</v>
      </c>
      <c r="D167" s="133">
        <f>D156-D164</f>
        <v>4.5140000000000011</v>
      </c>
      <c r="E167" s="133">
        <f>E156-E164</f>
        <v>4.5179999999999989</v>
      </c>
      <c r="F167" s="47">
        <f>AVERAGE(C167:E167)</f>
        <v>4.363666666666667</v>
      </c>
      <c r="G167" s="131">
        <f>_xlfn.STDEV.P(C167:E167)</f>
        <v>0.21543805503103516</v>
      </c>
      <c r="H167" s="132">
        <f>H156-H164</f>
        <v>14.821999999999999</v>
      </c>
      <c r="I167" s="133">
        <f>I156-I164</f>
        <v>15.141</v>
      </c>
      <c r="J167" s="133">
        <f>J156-J164</f>
        <v>14.595000000000001</v>
      </c>
      <c r="K167" s="47">
        <f>AVERAGE(H167:J167)</f>
        <v>14.852666666666666</v>
      </c>
      <c r="L167" s="131">
        <f>_xlfn.STDEV.P(H167:J167)</f>
        <v>0.22395584882342798</v>
      </c>
      <c r="M167" s="132">
        <f>M156-M164</f>
        <v>15.734999999999999</v>
      </c>
      <c r="N167" s="133">
        <f>N156-N164</f>
        <v>15.513</v>
      </c>
      <c r="O167" s="133">
        <f>O156-O164</f>
        <v>15.519</v>
      </c>
      <c r="P167" s="47">
        <f>AVERAGE(M167:O167)</f>
        <v>15.588999999999999</v>
      </c>
      <c r="Q167" s="131">
        <f>_xlfn.STDEV.P(M167:O167)</f>
        <v>0.10326664514740441</v>
      </c>
      <c r="R167" s="132">
        <f>R156-R164</f>
        <v>15.242000000000001</v>
      </c>
      <c r="S167" s="133">
        <f>S156-S164</f>
        <v>14.57</v>
      </c>
      <c r="T167" s="133">
        <f>T156-T164</f>
        <v>15.333</v>
      </c>
      <c r="U167" s="47">
        <f>AVERAGE(R167:T167)</f>
        <v>15.048333333333334</v>
      </c>
      <c r="V167" s="131">
        <f>_xlfn.STDEV.P(R167:T167)</f>
        <v>0.34026688871466121</v>
      </c>
    </row>
    <row r="168" spans="2:22" x14ac:dyDescent="0.35">
      <c r="B168" s="81" t="s">
        <v>109</v>
      </c>
      <c r="C168" s="133">
        <f>C162*74.08/1000</f>
        <v>0.21638768</v>
      </c>
      <c r="D168" s="133">
        <f t="shared" ref="D168:E168" si="238">D162*74.08/1000</f>
        <v>0.21327631999999999</v>
      </c>
      <c r="E168" s="133">
        <f t="shared" si="238"/>
        <v>0.23720416</v>
      </c>
      <c r="F168" s="47">
        <f>AVERAGE(C168:E168)</f>
        <v>0.22228938666666664</v>
      </c>
      <c r="G168" s="131">
        <f>_xlfn.STDEV.P(C168:E168)</f>
        <v>1.0622554242457677E-2</v>
      </c>
      <c r="H168" s="133">
        <f>H162*74.08/1000</f>
        <v>0.95770624000000004</v>
      </c>
      <c r="I168" s="133">
        <f t="shared" ref="I168:J168" si="239">I162*74.08/1000</f>
        <v>0.98230079999999997</v>
      </c>
      <c r="J168" s="133">
        <f t="shared" si="239"/>
        <v>0.95622463999999996</v>
      </c>
      <c r="K168" s="47">
        <f>AVERAGE(H168:J168)</f>
        <v>0.96541056000000003</v>
      </c>
      <c r="L168" s="131">
        <f>_xlfn.STDEV.P(H168:J168)</f>
        <v>1.1958509942942992E-2</v>
      </c>
      <c r="M168" s="133">
        <f>M162*74.08/1000</f>
        <v>1.0286008</v>
      </c>
      <c r="N168" s="133">
        <f t="shared" ref="N168:O168" si="240">N162*74.08/1000</f>
        <v>1.0287489599999999</v>
      </c>
      <c r="O168" s="133">
        <f t="shared" si="240"/>
        <v>1.02845264</v>
      </c>
      <c r="P168" s="47">
        <f>AVERAGE(M168:O168)</f>
        <v>1.0286008000000002</v>
      </c>
      <c r="Q168" s="131">
        <f>_xlfn.STDEV.P(M168:O168)</f>
        <v>1.2097213343021332E-4</v>
      </c>
      <c r="R168" s="133">
        <f>R162*74.08/1000</f>
        <v>1.0347494400000001</v>
      </c>
      <c r="S168" s="133">
        <f t="shared" ref="S168:T168" si="241">S162*74.08/1000</f>
        <v>0.97096655999999992</v>
      </c>
      <c r="T168" s="133">
        <f t="shared" si="241"/>
        <v>0.98489360000000004</v>
      </c>
      <c r="U168" s="47">
        <f>AVERAGE(R168:T168)</f>
        <v>0.99686986666666666</v>
      </c>
      <c r="V168" s="131">
        <f>_xlfn.STDEV.P(R168:T168)</f>
        <v>2.7381711265331097E-2</v>
      </c>
    </row>
    <row r="169" spans="2:22" x14ac:dyDescent="0.35">
      <c r="B169" s="81" t="s">
        <v>33</v>
      </c>
      <c r="C169" s="133">
        <f>C162/C167</f>
        <v>0.71963537817196332</v>
      </c>
      <c r="D169" s="133">
        <f>D162/D167</f>
        <v>0.63779353123615401</v>
      </c>
      <c r="E169" s="133">
        <f t="shared" ref="E169:T169" si="242">E162/E167</f>
        <v>0.70872067286409934</v>
      </c>
      <c r="F169" s="47">
        <f>AVERAGE(C169:E169)</f>
        <v>0.68871652742407219</v>
      </c>
      <c r="G169" s="131">
        <f>_xlfn.STDEV.P(C169:E169)</f>
        <v>3.6282652912518476E-2</v>
      </c>
      <c r="H169" s="132">
        <f t="shared" si="242"/>
        <v>0.87221697476723803</v>
      </c>
      <c r="I169" s="133">
        <f t="shared" si="242"/>
        <v>0.87576778284129186</v>
      </c>
      <c r="J169" s="133">
        <f t="shared" si="242"/>
        <v>0.88441247002398071</v>
      </c>
      <c r="K169" s="47">
        <f>AVERAGE(H169:J169)</f>
        <v>0.8774657425441702</v>
      </c>
      <c r="L169" s="131">
        <f>_xlfn.STDEV.P(H169:J169)</f>
        <v>5.1215119189393895E-3</v>
      </c>
      <c r="M169" s="132">
        <f t="shared" si="242"/>
        <v>0.88242770892913891</v>
      </c>
      <c r="N169" s="133">
        <f t="shared" si="242"/>
        <v>0.89518468381357574</v>
      </c>
      <c r="O169" s="133">
        <f t="shared" si="242"/>
        <v>0.89458083639409747</v>
      </c>
      <c r="P169" s="47">
        <f>AVERAGE(M169:O169)</f>
        <v>0.89073107637893745</v>
      </c>
      <c r="Q169" s="131">
        <f>_xlfn.STDEV.P(M169:O169)</f>
        <v>5.8765404324473153E-3</v>
      </c>
      <c r="R169" s="132">
        <f t="shared" si="242"/>
        <v>0.91641516861304284</v>
      </c>
      <c r="S169" s="133">
        <f t="shared" si="242"/>
        <v>0.89958819492107067</v>
      </c>
      <c r="T169" s="133">
        <f t="shared" si="242"/>
        <v>0.86708406704493579</v>
      </c>
      <c r="U169" s="47">
        <f>AVERAGE(R169:T169)</f>
        <v>0.89436247685968306</v>
      </c>
      <c r="V169" s="131">
        <f>_xlfn.STDEV.P(R169:T169)</f>
        <v>2.047552184802718E-2</v>
      </c>
    </row>
    <row r="170" spans="2:22" x14ac:dyDescent="0.35">
      <c r="B170" s="81" t="s">
        <v>34</v>
      </c>
      <c r="C170" s="133">
        <f>C169*0.41</f>
        <v>0.29505050505050495</v>
      </c>
      <c r="D170" s="133">
        <f>D169*0.41</f>
        <v>0.26149534780682315</v>
      </c>
      <c r="E170" s="133">
        <f t="shared" ref="E170:T170" si="243">E169*0.41</f>
        <v>0.29057547587428073</v>
      </c>
      <c r="F170" s="47">
        <f>AVERAGE(C170:E170)</f>
        <v>0.28237377624386961</v>
      </c>
      <c r="G170" s="131">
        <f>_xlfn.STDEV.P(C170:E170)</f>
        <v>1.487588769413257E-2</v>
      </c>
      <c r="H170" s="132">
        <f t="shared" si="243"/>
        <v>0.35760895965456757</v>
      </c>
      <c r="I170" s="133">
        <f t="shared" si="243"/>
        <v>0.35906479096492966</v>
      </c>
      <c r="J170" s="133">
        <f t="shared" si="243"/>
        <v>0.36260911270983209</v>
      </c>
      <c r="K170" s="47">
        <f>AVERAGE(H170:J170)</f>
        <v>0.35976095444310979</v>
      </c>
      <c r="L170" s="131">
        <f>_xlfn.STDEV.P(H170:J170)</f>
        <v>2.099819886765158E-3</v>
      </c>
      <c r="M170" s="132">
        <f t="shared" si="243"/>
        <v>0.36179536066094692</v>
      </c>
      <c r="N170" s="133">
        <f t="shared" si="243"/>
        <v>0.36702572036356601</v>
      </c>
      <c r="O170" s="133">
        <f t="shared" si="243"/>
        <v>0.36677814292157995</v>
      </c>
      <c r="P170" s="47">
        <f>AVERAGE(M170:O170)</f>
        <v>0.36519974131536426</v>
      </c>
      <c r="Q170" s="131">
        <f>_xlfn.STDEV.P(M170:O170)</f>
        <v>2.4093815773034025E-3</v>
      </c>
      <c r="R170" s="132">
        <f t="shared" si="243"/>
        <v>0.37573021913134752</v>
      </c>
      <c r="S170" s="133">
        <f t="shared" si="243"/>
        <v>0.36883115991763893</v>
      </c>
      <c r="T170" s="133">
        <f t="shared" si="243"/>
        <v>0.35550446748842363</v>
      </c>
      <c r="U170" s="47">
        <f>AVERAGE(R170:T170)</f>
        <v>0.36668861551247001</v>
      </c>
      <c r="V170" s="131">
        <f>_xlfn.STDEV.P(R170:T170)</f>
        <v>8.3949639576911452E-3</v>
      </c>
    </row>
    <row r="171" spans="2:22" x14ac:dyDescent="0.35">
      <c r="B171" s="81"/>
      <c r="C171" s="133"/>
      <c r="D171" s="133"/>
      <c r="E171" s="133"/>
      <c r="F171" s="47"/>
      <c r="G171" s="131"/>
      <c r="H171" s="132"/>
      <c r="I171" s="133"/>
      <c r="J171" s="133"/>
      <c r="K171" s="47"/>
      <c r="L171" s="131"/>
      <c r="M171" s="132"/>
      <c r="N171" s="133"/>
      <c r="O171" s="133"/>
      <c r="P171" s="47"/>
      <c r="Q171" s="131"/>
      <c r="R171" s="132"/>
      <c r="S171" s="133"/>
      <c r="T171" s="133"/>
      <c r="U171" s="47"/>
      <c r="V171" s="131"/>
    </row>
    <row r="172" spans="2:22" ht="15" thickBot="1" x14ac:dyDescent="0.4">
      <c r="B172" s="87" t="s">
        <v>36</v>
      </c>
      <c r="C172" s="141">
        <f>C162/C159</f>
        <v>2.0731014904187366</v>
      </c>
      <c r="D172" s="141">
        <f>D162/D159</f>
        <v>1.9558423913043479</v>
      </c>
      <c r="E172" s="141">
        <f>E162/E159</f>
        <v>1.9584097859327216</v>
      </c>
      <c r="F172" s="134">
        <f>AVERAGE(C172:E172)</f>
        <v>1.9957845558852689</v>
      </c>
      <c r="G172" s="135">
        <f>_xlfn.STDEV.P(C172:E172)</f>
        <v>5.4681374970726976E-2</v>
      </c>
      <c r="H172" s="142">
        <f>H162/H159</f>
        <v>1.9584911377064083</v>
      </c>
      <c r="I172" s="141">
        <f>I162/I159</f>
        <v>1.9454225352112675</v>
      </c>
      <c r="J172" s="141">
        <f>J162/J159</f>
        <v>1.9474954737477368</v>
      </c>
      <c r="K172" s="134">
        <f>AVERAGE(H172:J172)</f>
        <v>1.9504697155551376</v>
      </c>
      <c r="L172" s="135">
        <f>_xlfn.STDEV.P(H172:J172)</f>
        <v>5.7347873276851627E-3</v>
      </c>
      <c r="M172" s="142">
        <f>M162/M159</f>
        <v>1.971461025131336</v>
      </c>
      <c r="N172" s="141">
        <f>N162/N159</f>
        <v>1.996119016817594</v>
      </c>
      <c r="O172" s="141">
        <f>O162/O159</f>
        <v>2.0231710871466042</v>
      </c>
      <c r="P172" s="134">
        <f>AVERAGE(M172:O172)</f>
        <v>1.9969170430318446</v>
      </c>
      <c r="Q172" s="135">
        <f>_xlfn.STDEV.P(M172:O172)</f>
        <v>2.1118084868735829E-2</v>
      </c>
      <c r="R172" s="142">
        <f>R162/R159</f>
        <v>1.9821200510855683</v>
      </c>
      <c r="S172" s="141">
        <f>S162/S159</f>
        <v>1.9280670785525154</v>
      </c>
      <c r="T172" s="141">
        <f>T162/T159</f>
        <v>1.9474146770177236</v>
      </c>
      <c r="U172" s="134">
        <f>AVERAGE(R172:T172)</f>
        <v>1.952533935551936</v>
      </c>
      <c r="V172" s="135">
        <f>_xlfn.STDEV.P(R172:T172)</f>
        <v>2.236196273242911E-2</v>
      </c>
    </row>
    <row r="176" spans="2:22" ht="18.5" x14ac:dyDescent="0.45">
      <c r="B176" s="117" t="s">
        <v>133</v>
      </c>
    </row>
    <row r="177" spans="2:22" ht="15" thickBot="1" x14ac:dyDescent="0.4"/>
    <row r="178" spans="2:22" x14ac:dyDescent="0.35">
      <c r="B178" s="118"/>
      <c r="C178" s="225" t="s">
        <v>13</v>
      </c>
      <c r="D178" s="226"/>
      <c r="E178" s="226"/>
      <c r="F178" s="226"/>
      <c r="G178" s="227"/>
      <c r="H178" s="225" t="s">
        <v>1</v>
      </c>
      <c r="I178" s="226"/>
      <c r="J178" s="226"/>
      <c r="K178" s="226"/>
      <c r="L178" s="227"/>
      <c r="M178" s="225" t="s">
        <v>93</v>
      </c>
      <c r="N178" s="226"/>
      <c r="O178" s="226"/>
      <c r="P178" s="226"/>
      <c r="Q178" s="227"/>
      <c r="R178" s="225" t="s">
        <v>117</v>
      </c>
      <c r="S178" s="226"/>
      <c r="T178" s="226"/>
      <c r="U178" s="226"/>
      <c r="V178" s="227"/>
    </row>
    <row r="179" spans="2:22" x14ac:dyDescent="0.35">
      <c r="B179" s="119" t="s">
        <v>24</v>
      </c>
      <c r="C179" s="121">
        <v>1</v>
      </c>
      <c r="D179" s="46">
        <v>2</v>
      </c>
      <c r="E179" s="46">
        <v>3</v>
      </c>
      <c r="F179" s="45" t="s">
        <v>9</v>
      </c>
      <c r="G179" s="120" t="s">
        <v>10</v>
      </c>
      <c r="H179" s="121">
        <v>1</v>
      </c>
      <c r="I179" s="46">
        <v>2</v>
      </c>
      <c r="J179" s="46">
        <v>3</v>
      </c>
      <c r="K179" s="45" t="s">
        <v>9</v>
      </c>
      <c r="L179" s="120" t="s">
        <v>10</v>
      </c>
      <c r="M179" s="121">
        <v>1</v>
      </c>
      <c r="N179" s="46">
        <v>2</v>
      </c>
      <c r="O179" s="46">
        <v>3</v>
      </c>
      <c r="P179" s="45" t="s">
        <v>9</v>
      </c>
      <c r="Q179" s="120" t="s">
        <v>10</v>
      </c>
      <c r="R179" s="121">
        <v>1</v>
      </c>
      <c r="S179" s="46">
        <v>2</v>
      </c>
      <c r="T179" s="46">
        <v>3</v>
      </c>
      <c r="U179" s="45" t="s">
        <v>9</v>
      </c>
      <c r="V179" s="120" t="s">
        <v>10</v>
      </c>
    </row>
    <row r="180" spans="2:22" x14ac:dyDescent="0.35">
      <c r="B180" s="81" t="s">
        <v>25</v>
      </c>
      <c r="C180" s="132">
        <v>0</v>
      </c>
      <c r="D180" s="133">
        <v>0</v>
      </c>
      <c r="E180" s="133">
        <v>0</v>
      </c>
      <c r="F180" s="47">
        <f>AVERAGE(C180:E180)</f>
        <v>0</v>
      </c>
      <c r="G180" s="131">
        <f>_xlfn.STDEV.P(C180:E180)</f>
        <v>0</v>
      </c>
      <c r="H180" s="132">
        <v>0</v>
      </c>
      <c r="I180" s="133">
        <v>0</v>
      </c>
      <c r="J180" s="133">
        <v>0</v>
      </c>
      <c r="K180" s="47">
        <f>AVERAGE(H180:J180)</f>
        <v>0</v>
      </c>
      <c r="L180" s="131">
        <f>_xlfn.STDEV.P(H180:J180)</f>
        <v>0</v>
      </c>
      <c r="M180" s="132">
        <v>0</v>
      </c>
      <c r="N180" s="133">
        <v>0</v>
      </c>
      <c r="O180" s="133">
        <v>0</v>
      </c>
      <c r="P180" s="47">
        <f>AVERAGE(M180:O180)</f>
        <v>0</v>
      </c>
      <c r="Q180" s="131">
        <f>_xlfn.STDEV.P(M180:O180)</f>
        <v>0</v>
      </c>
      <c r="R180" s="132">
        <v>0</v>
      </c>
      <c r="S180" s="133">
        <v>0</v>
      </c>
      <c r="T180" s="133">
        <v>0</v>
      </c>
      <c r="U180" s="47">
        <f>AVERAGE(R180:T180)</f>
        <v>0</v>
      </c>
      <c r="V180" s="131">
        <f>_xlfn.STDEV.P(R180:T180)</f>
        <v>0</v>
      </c>
    </row>
    <row r="181" spans="2:22" x14ac:dyDescent="0.35">
      <c r="B181" s="81" t="s">
        <v>26</v>
      </c>
      <c r="C181" s="132">
        <v>0</v>
      </c>
      <c r="D181" s="133">
        <v>0</v>
      </c>
      <c r="E181" s="133">
        <v>0</v>
      </c>
      <c r="F181" s="47">
        <f t="shared" ref="F181:F184" si="244">AVERAGE(C181:E181)</f>
        <v>0</v>
      </c>
      <c r="G181" s="131">
        <f t="shared" ref="G181:G184" si="245">_xlfn.STDEV.P(C181:E181)</f>
        <v>0</v>
      </c>
      <c r="H181" s="132">
        <v>0</v>
      </c>
      <c r="I181" s="133">
        <v>0</v>
      </c>
      <c r="J181" s="133">
        <v>0</v>
      </c>
      <c r="K181" s="47">
        <f t="shared" ref="K181:K184" si="246">AVERAGE(H181:J181)</f>
        <v>0</v>
      </c>
      <c r="L181" s="131">
        <f t="shared" ref="L181:L184" si="247">_xlfn.STDEV.P(H181:J181)</f>
        <v>0</v>
      </c>
      <c r="M181" s="132">
        <v>0</v>
      </c>
      <c r="N181" s="133">
        <v>0</v>
      </c>
      <c r="O181" s="133">
        <v>0</v>
      </c>
      <c r="P181" s="47">
        <f t="shared" ref="P181:P184" si="248">AVERAGE(M181:O181)</f>
        <v>0</v>
      </c>
      <c r="Q181" s="131">
        <f t="shared" ref="Q181:Q184" si="249">_xlfn.STDEV.P(M181:O181)</f>
        <v>0</v>
      </c>
      <c r="R181" s="132">
        <v>0</v>
      </c>
      <c r="S181" s="133">
        <v>0</v>
      </c>
      <c r="T181" s="133">
        <v>0</v>
      </c>
      <c r="U181" s="47">
        <f t="shared" ref="U181:U184" si="250">AVERAGE(R181:T181)</f>
        <v>0</v>
      </c>
      <c r="V181" s="131">
        <f t="shared" ref="V181:V184" si="251">_xlfn.STDEV.P(R181:T181)</f>
        <v>0</v>
      </c>
    </row>
    <row r="182" spans="2:22" x14ac:dyDescent="0.35">
      <c r="B182" s="81" t="s">
        <v>28</v>
      </c>
      <c r="C182" s="132">
        <v>0</v>
      </c>
      <c r="D182" s="133">
        <v>0</v>
      </c>
      <c r="E182" s="133">
        <v>0</v>
      </c>
      <c r="F182" s="47">
        <f t="shared" si="244"/>
        <v>0</v>
      </c>
      <c r="G182" s="131">
        <f t="shared" si="245"/>
        <v>0</v>
      </c>
      <c r="H182" s="132">
        <v>0</v>
      </c>
      <c r="I182" s="133">
        <v>0</v>
      </c>
      <c r="J182" s="133">
        <v>0</v>
      </c>
      <c r="K182" s="47">
        <f t="shared" si="246"/>
        <v>0</v>
      </c>
      <c r="L182" s="131">
        <f t="shared" si="247"/>
        <v>0</v>
      </c>
      <c r="M182" s="132">
        <v>0</v>
      </c>
      <c r="N182" s="133">
        <v>0</v>
      </c>
      <c r="O182" s="133">
        <v>0</v>
      </c>
      <c r="P182" s="47">
        <f t="shared" si="248"/>
        <v>0</v>
      </c>
      <c r="Q182" s="131">
        <f t="shared" si="249"/>
        <v>0</v>
      </c>
      <c r="R182" s="132">
        <v>0</v>
      </c>
      <c r="S182" s="133">
        <v>0</v>
      </c>
      <c r="T182" s="133">
        <v>0</v>
      </c>
      <c r="U182" s="47">
        <f t="shared" si="250"/>
        <v>0</v>
      </c>
      <c r="V182" s="131">
        <f t="shared" si="251"/>
        <v>0</v>
      </c>
    </row>
    <row r="183" spans="2:22" x14ac:dyDescent="0.35">
      <c r="B183" s="81" t="s">
        <v>29</v>
      </c>
      <c r="C183" s="132">
        <v>0</v>
      </c>
      <c r="D183" s="133">
        <v>0</v>
      </c>
      <c r="E183" s="133">
        <v>0</v>
      </c>
      <c r="F183" s="47">
        <f t="shared" si="244"/>
        <v>0</v>
      </c>
      <c r="G183" s="131">
        <f t="shared" si="245"/>
        <v>0</v>
      </c>
      <c r="H183" s="132">
        <v>0</v>
      </c>
      <c r="I183" s="133">
        <v>0</v>
      </c>
      <c r="J183" s="133">
        <v>0</v>
      </c>
      <c r="K183" s="47">
        <f t="shared" si="246"/>
        <v>0</v>
      </c>
      <c r="L183" s="131">
        <f t="shared" si="247"/>
        <v>0</v>
      </c>
      <c r="M183" s="132">
        <v>0</v>
      </c>
      <c r="N183" s="133">
        <v>0</v>
      </c>
      <c r="O183" s="133">
        <v>0</v>
      </c>
      <c r="P183" s="47">
        <f t="shared" si="248"/>
        <v>0</v>
      </c>
      <c r="Q183" s="131">
        <f t="shared" si="249"/>
        <v>0</v>
      </c>
      <c r="R183" s="132">
        <v>0</v>
      </c>
      <c r="S183" s="133">
        <v>0</v>
      </c>
      <c r="T183" s="133">
        <v>0</v>
      </c>
      <c r="U183" s="47">
        <f t="shared" si="250"/>
        <v>0</v>
      </c>
      <c r="V183" s="131">
        <f t="shared" si="251"/>
        <v>0</v>
      </c>
    </row>
    <row r="184" spans="2:22" x14ac:dyDescent="0.35">
      <c r="B184" s="81" t="s">
        <v>30</v>
      </c>
      <c r="C184" s="132">
        <v>16.111999999999998</v>
      </c>
      <c r="D184" s="133">
        <v>14.69</v>
      </c>
      <c r="E184" s="133">
        <v>14.673999999999999</v>
      </c>
      <c r="F184" s="47">
        <f t="shared" si="244"/>
        <v>15.158666666666667</v>
      </c>
      <c r="G184" s="131">
        <f t="shared" si="245"/>
        <v>0.6741401107254249</v>
      </c>
      <c r="H184" s="132">
        <v>14.557</v>
      </c>
      <c r="I184" s="133">
        <v>14.444000000000001</v>
      </c>
      <c r="J184" s="133">
        <v>14.462999999999999</v>
      </c>
      <c r="K184" s="47">
        <f t="shared" si="246"/>
        <v>14.488</v>
      </c>
      <c r="L184" s="131">
        <f t="shared" si="247"/>
        <v>4.9403103816123464E-2</v>
      </c>
      <c r="M184" s="132">
        <v>14.843</v>
      </c>
      <c r="N184" s="133">
        <v>14.79</v>
      </c>
      <c r="O184" s="133">
        <v>15.439</v>
      </c>
      <c r="P184" s="47">
        <f t="shared" si="248"/>
        <v>15.024000000000001</v>
      </c>
      <c r="Q184" s="131">
        <f t="shared" si="249"/>
        <v>0.29424592888715861</v>
      </c>
      <c r="R184" s="132">
        <v>14.769</v>
      </c>
      <c r="S184" s="133">
        <v>14.917</v>
      </c>
      <c r="T184" s="133">
        <v>14.612</v>
      </c>
      <c r="U184" s="47">
        <f t="shared" si="250"/>
        <v>14.766</v>
      </c>
      <c r="V184" s="131">
        <f t="shared" si="251"/>
        <v>0.12453379728678732</v>
      </c>
    </row>
    <row r="185" spans="2:22" x14ac:dyDescent="0.35">
      <c r="B185" s="81"/>
      <c r="C185" s="132"/>
      <c r="D185" s="133"/>
      <c r="E185" s="133"/>
      <c r="F185" s="47"/>
      <c r="G185" s="131"/>
      <c r="H185" s="132"/>
      <c r="I185" s="133"/>
      <c r="J185" s="133"/>
      <c r="K185" s="47"/>
      <c r="L185" s="131"/>
      <c r="M185" s="132"/>
      <c r="N185" s="133"/>
      <c r="O185" s="133"/>
      <c r="P185" s="47"/>
      <c r="Q185" s="131"/>
      <c r="R185" s="132"/>
      <c r="S185" s="133"/>
      <c r="T185" s="133"/>
      <c r="U185" s="47"/>
      <c r="V185" s="131"/>
    </row>
    <row r="186" spans="2:22" x14ac:dyDescent="0.35">
      <c r="B186" s="119" t="s">
        <v>31</v>
      </c>
      <c r="C186" s="121">
        <v>1</v>
      </c>
      <c r="D186" s="46">
        <v>2</v>
      </c>
      <c r="E186" s="46">
        <v>3</v>
      </c>
      <c r="F186" s="45" t="s">
        <v>9</v>
      </c>
      <c r="G186" s="120" t="s">
        <v>10</v>
      </c>
      <c r="H186" s="121">
        <v>1</v>
      </c>
      <c r="I186" s="46">
        <v>2</v>
      </c>
      <c r="J186" s="46">
        <v>3</v>
      </c>
      <c r="K186" s="45" t="s">
        <v>9</v>
      </c>
      <c r="L186" s="120" t="s">
        <v>10</v>
      </c>
      <c r="M186" s="121">
        <v>1</v>
      </c>
      <c r="N186" s="46">
        <v>2</v>
      </c>
      <c r="O186" s="46">
        <v>3</v>
      </c>
      <c r="P186" s="45" t="s">
        <v>9</v>
      </c>
      <c r="Q186" s="120" t="s">
        <v>10</v>
      </c>
      <c r="R186" s="121">
        <v>1</v>
      </c>
      <c r="S186" s="46">
        <v>2</v>
      </c>
      <c r="T186" s="46">
        <v>3</v>
      </c>
      <c r="U186" s="45" t="s">
        <v>9</v>
      </c>
      <c r="V186" s="120" t="s">
        <v>10</v>
      </c>
    </row>
    <row r="187" spans="2:22" x14ac:dyDescent="0.35">
      <c r="B187" s="81" t="s">
        <v>25</v>
      </c>
      <c r="C187" s="132">
        <v>6.4320000000000004</v>
      </c>
      <c r="D187" s="133">
        <v>6</v>
      </c>
      <c r="E187" s="133">
        <v>5.9619999999999997</v>
      </c>
      <c r="F187" s="47">
        <f>AVERAGE(C187:E187)</f>
        <v>6.1313333333333331</v>
      </c>
      <c r="G187" s="137">
        <f>_xlfn.STDEV.P(C187:E187)</f>
        <v>0.21316868646423892</v>
      </c>
      <c r="H187" s="132">
        <v>6.7169999999999996</v>
      </c>
      <c r="I187" s="133">
        <v>6.6580000000000004</v>
      </c>
      <c r="J187" s="133">
        <v>7.1449999999999996</v>
      </c>
      <c r="K187" s="47">
        <f>AVERAGE(H187:J187)</f>
        <v>6.84</v>
      </c>
      <c r="L187" s="137">
        <f>_xlfn.STDEV.P(H187:J187)</f>
        <v>0.21700844837624769</v>
      </c>
      <c r="M187" s="132">
        <v>6.9850000000000003</v>
      </c>
      <c r="N187" s="133">
        <v>6.9160000000000004</v>
      </c>
      <c r="O187" s="133">
        <v>6.8310000000000004</v>
      </c>
      <c r="P187" s="47">
        <f>AVERAGE(M187:O187)</f>
        <v>6.9106666666666667</v>
      </c>
      <c r="Q187" s="137">
        <f>_xlfn.STDEV.P(M187:O187)</f>
        <v>6.2983242921342858E-2</v>
      </c>
      <c r="R187" s="132">
        <v>6.8970000000000002</v>
      </c>
      <c r="S187" s="133">
        <v>7.0439999999999996</v>
      </c>
      <c r="T187" s="133">
        <v>6.7930000000000001</v>
      </c>
      <c r="U187" s="47">
        <f>AVERAGE(R187:T187)</f>
        <v>6.9113333333333324</v>
      </c>
      <c r="V187" s="137">
        <f>_xlfn.STDEV.P(R187:T187)</f>
        <v>0.10297033013877753</v>
      </c>
    </row>
    <row r="188" spans="2:22" x14ac:dyDescent="0.35">
      <c r="B188" s="81" t="s">
        <v>26</v>
      </c>
      <c r="C188" s="132">
        <v>0</v>
      </c>
      <c r="D188" s="133">
        <v>0</v>
      </c>
      <c r="E188" s="133">
        <v>0</v>
      </c>
      <c r="F188" s="47">
        <f t="shared" ref="F188:F191" si="252">AVERAGE(C188:E188)</f>
        <v>0</v>
      </c>
      <c r="G188" s="131">
        <f t="shared" ref="G188:G192" si="253">_xlfn.STDEV.P(C188:E188)</f>
        <v>0</v>
      </c>
      <c r="H188" s="132">
        <v>1.2010000000000001</v>
      </c>
      <c r="I188" s="133">
        <v>0.86499999999999999</v>
      </c>
      <c r="J188" s="133">
        <v>0.90600000000000003</v>
      </c>
      <c r="K188" s="47">
        <f>AVERAGE(H188:J188)</f>
        <v>0.9906666666666667</v>
      </c>
      <c r="L188" s="131">
        <f t="shared" ref="L188:L192" si="254">_xlfn.STDEV.P(H188:J188)</f>
        <v>0.14966703786145549</v>
      </c>
      <c r="M188" s="132">
        <v>1.476</v>
      </c>
      <c r="N188" s="133">
        <v>1.391</v>
      </c>
      <c r="O188" s="133">
        <v>1.389</v>
      </c>
      <c r="P188" s="47">
        <f t="shared" ref="P188:P191" si="255">AVERAGE(M188:O188)</f>
        <v>1.4186666666666667</v>
      </c>
      <c r="Q188" s="131">
        <f t="shared" ref="Q188:Q192" si="256">_xlfn.STDEV.P(M188:O188)</f>
        <v>4.0549010126293104E-2</v>
      </c>
      <c r="R188" s="132">
        <v>1.0980000000000001</v>
      </c>
      <c r="S188" s="133">
        <v>1.1599999999999999</v>
      </c>
      <c r="T188" s="133">
        <v>1.0349999999999999</v>
      </c>
      <c r="U188" s="47">
        <f t="shared" ref="U188:U191" si="257">AVERAGE(R188:T188)</f>
        <v>1.0976666666666668</v>
      </c>
      <c r="V188" s="131">
        <f t="shared" ref="V188:V192" si="258">_xlfn.STDEV.P(R188:T188)</f>
        <v>5.1031580636133757E-2</v>
      </c>
    </row>
    <row r="189" spans="2:22" x14ac:dyDescent="0.35">
      <c r="B189" s="81" t="s">
        <v>28</v>
      </c>
      <c r="C189" s="132">
        <v>13.391</v>
      </c>
      <c r="D189" s="133">
        <v>12.332000000000001</v>
      </c>
      <c r="E189" s="133">
        <v>12.313000000000001</v>
      </c>
      <c r="F189" s="47">
        <f>AVERAGE(C189:E189)</f>
        <v>12.678666666666667</v>
      </c>
      <c r="G189" s="131">
        <f t="shared" si="253"/>
        <v>0.50375545213481832</v>
      </c>
      <c r="H189" s="132">
        <v>13.943</v>
      </c>
      <c r="I189" s="133">
        <v>13.395</v>
      </c>
      <c r="J189" s="133">
        <v>14.167999999999999</v>
      </c>
      <c r="K189" s="47">
        <f t="shared" ref="K189:K191" si="259">AVERAGE(H189:J189)</f>
        <v>13.835333333333333</v>
      </c>
      <c r="L189" s="131">
        <f t="shared" si="254"/>
        <v>0.32462936130643227</v>
      </c>
      <c r="M189" s="132">
        <v>14.372</v>
      </c>
      <c r="N189" s="133">
        <v>14.23</v>
      </c>
      <c r="O189" s="133">
        <v>14.23</v>
      </c>
      <c r="P189" s="47">
        <f t="shared" si="255"/>
        <v>14.277333333333333</v>
      </c>
      <c r="Q189" s="131">
        <f t="shared" si="256"/>
        <v>6.6939441952326248E-2</v>
      </c>
      <c r="R189" s="132">
        <v>14.053000000000001</v>
      </c>
      <c r="S189" s="133">
        <v>14.276</v>
      </c>
      <c r="T189" s="133">
        <v>13.708</v>
      </c>
      <c r="U189" s="47">
        <f t="shared" si="257"/>
        <v>14.012333333333332</v>
      </c>
      <c r="V189" s="131">
        <f t="shared" si="258"/>
        <v>0.23366119822417139</v>
      </c>
    </row>
    <row r="190" spans="2:22" x14ac:dyDescent="0.35">
      <c r="B190" s="81" t="s">
        <v>29</v>
      </c>
      <c r="C190" s="132">
        <v>0</v>
      </c>
      <c r="D190" s="133">
        <v>0</v>
      </c>
      <c r="E190" s="133">
        <v>0</v>
      </c>
      <c r="F190" s="47">
        <f t="shared" si="252"/>
        <v>0</v>
      </c>
      <c r="G190" s="131">
        <f t="shared" si="253"/>
        <v>0</v>
      </c>
      <c r="H190" s="132">
        <v>0</v>
      </c>
      <c r="I190" s="133">
        <v>0</v>
      </c>
      <c r="J190" s="133">
        <v>0</v>
      </c>
      <c r="K190" s="47">
        <f t="shared" si="259"/>
        <v>0</v>
      </c>
      <c r="L190" s="131">
        <f t="shared" si="254"/>
        <v>0</v>
      </c>
      <c r="M190" s="132">
        <v>0</v>
      </c>
      <c r="N190" s="133">
        <v>0</v>
      </c>
      <c r="O190" s="133">
        <v>0</v>
      </c>
      <c r="P190" s="47">
        <f t="shared" si="255"/>
        <v>0</v>
      </c>
      <c r="Q190" s="131">
        <f t="shared" si="256"/>
        <v>0</v>
      </c>
      <c r="R190" s="132">
        <v>0</v>
      </c>
      <c r="S190" s="133">
        <v>0</v>
      </c>
      <c r="T190" s="133">
        <v>0</v>
      </c>
      <c r="U190" s="47">
        <f t="shared" si="257"/>
        <v>0</v>
      </c>
      <c r="V190" s="131">
        <f t="shared" si="258"/>
        <v>0</v>
      </c>
    </row>
    <row r="191" spans="2:22" x14ac:dyDescent="0.35">
      <c r="B191" s="81" t="s">
        <v>30</v>
      </c>
      <c r="C191" s="132">
        <v>0</v>
      </c>
      <c r="D191" s="133">
        <v>0</v>
      </c>
      <c r="E191" s="133">
        <v>0</v>
      </c>
      <c r="F191" s="47">
        <f t="shared" si="252"/>
        <v>0</v>
      </c>
      <c r="G191" s="131">
        <f t="shared" si="253"/>
        <v>0</v>
      </c>
      <c r="H191" s="132">
        <v>0</v>
      </c>
      <c r="I191" s="133">
        <v>0</v>
      </c>
      <c r="J191" s="133">
        <v>0</v>
      </c>
      <c r="K191" s="47">
        <f t="shared" si="259"/>
        <v>0</v>
      </c>
      <c r="L191" s="131">
        <f t="shared" si="254"/>
        <v>0</v>
      </c>
      <c r="M191" s="132">
        <v>0</v>
      </c>
      <c r="N191" s="133">
        <v>0</v>
      </c>
      <c r="O191" s="133">
        <v>0</v>
      </c>
      <c r="P191" s="47">
        <f t="shared" si="255"/>
        <v>0</v>
      </c>
      <c r="Q191" s="131">
        <f t="shared" si="256"/>
        <v>0</v>
      </c>
      <c r="R191" s="132">
        <v>0</v>
      </c>
      <c r="S191" s="133">
        <v>0</v>
      </c>
      <c r="T191" s="133">
        <v>0</v>
      </c>
      <c r="U191" s="47">
        <f t="shared" si="257"/>
        <v>0</v>
      </c>
      <c r="V191" s="131">
        <f t="shared" si="258"/>
        <v>0</v>
      </c>
    </row>
    <row r="192" spans="2:22" x14ac:dyDescent="0.35">
      <c r="B192" s="229" t="s">
        <v>141</v>
      </c>
      <c r="C192" s="230">
        <f>C189-C181</f>
        <v>13.391</v>
      </c>
      <c r="D192" s="230">
        <f t="shared" ref="D192:E192" si="260">D189-D181</f>
        <v>12.332000000000001</v>
      </c>
      <c r="E192" s="230">
        <f t="shared" si="260"/>
        <v>12.313000000000001</v>
      </c>
      <c r="F192" s="47">
        <f>AVERAGE(C192:E192)</f>
        <v>12.678666666666667</v>
      </c>
      <c r="G192" s="131">
        <f t="shared" si="253"/>
        <v>0.50375545213481832</v>
      </c>
      <c r="H192" s="230">
        <f>H189-H181</f>
        <v>13.943</v>
      </c>
      <c r="I192" s="230">
        <f t="shared" ref="I192:J192" si="261">I189-I181</f>
        <v>13.395</v>
      </c>
      <c r="J192" s="230">
        <f t="shared" si="261"/>
        <v>14.167999999999999</v>
      </c>
      <c r="K192" s="47">
        <f>AVERAGE(H192:J192)</f>
        <v>13.835333333333333</v>
      </c>
      <c r="L192" s="131">
        <f t="shared" si="254"/>
        <v>0.32462936130643227</v>
      </c>
      <c r="M192" s="230">
        <f>M189-M181</f>
        <v>14.372</v>
      </c>
      <c r="N192" s="230">
        <f t="shared" ref="N192:O192" si="262">N189-N181</f>
        <v>14.23</v>
      </c>
      <c r="O192" s="230">
        <f t="shared" si="262"/>
        <v>14.23</v>
      </c>
      <c r="P192" s="47">
        <f>AVERAGE(M192:O192)</f>
        <v>14.277333333333333</v>
      </c>
      <c r="Q192" s="131">
        <f t="shared" si="256"/>
        <v>6.6939441952326248E-2</v>
      </c>
      <c r="R192" s="230">
        <f>R189-R181</f>
        <v>14.053000000000001</v>
      </c>
      <c r="S192" s="230">
        <f t="shared" ref="S192:T192" si="263">S189-S181</f>
        <v>14.276</v>
      </c>
      <c r="T192" s="230">
        <f t="shared" si="263"/>
        <v>13.708</v>
      </c>
      <c r="U192" s="47">
        <f>AVERAGE(R192:T192)</f>
        <v>14.012333333333332</v>
      </c>
      <c r="V192" s="131">
        <f t="shared" si="258"/>
        <v>0.23366119822417139</v>
      </c>
    </row>
    <row r="193" spans="2:22" x14ac:dyDescent="0.35">
      <c r="B193" s="81"/>
      <c r="C193" s="132"/>
      <c r="D193" s="133"/>
      <c r="E193" s="133"/>
      <c r="F193" s="47"/>
      <c r="G193" s="131"/>
      <c r="H193" s="132"/>
      <c r="I193" s="133"/>
      <c r="J193" s="133"/>
      <c r="K193" s="47"/>
      <c r="L193" s="131"/>
      <c r="M193" s="132"/>
      <c r="N193" s="133"/>
      <c r="O193" s="133"/>
      <c r="P193" s="47"/>
      <c r="Q193" s="131"/>
      <c r="R193" s="132"/>
      <c r="S193" s="133"/>
      <c r="T193" s="133"/>
      <c r="U193" s="47"/>
      <c r="V193" s="131"/>
    </row>
    <row r="194" spans="2:22" x14ac:dyDescent="0.35">
      <c r="B194" s="81" t="s">
        <v>32</v>
      </c>
      <c r="C194" s="132">
        <f>C184-C191</f>
        <v>16.111999999999998</v>
      </c>
      <c r="D194" s="133">
        <f t="shared" ref="D194:E194" si="264">D184-D191</f>
        <v>14.69</v>
      </c>
      <c r="E194" s="133">
        <f t="shared" si="264"/>
        <v>14.673999999999999</v>
      </c>
      <c r="F194" s="47">
        <f>AVERAGE(C194:E194)</f>
        <v>15.158666666666667</v>
      </c>
      <c r="G194" s="131">
        <f>_xlfn.STDEV.P(C194:E194)</f>
        <v>0.6741401107254249</v>
      </c>
      <c r="H194" s="132">
        <f>H184-H191</f>
        <v>14.557</v>
      </c>
      <c r="I194" s="133">
        <f t="shared" ref="I194:J194" si="265">I184-I191</f>
        <v>14.444000000000001</v>
      </c>
      <c r="J194" s="133">
        <f t="shared" si="265"/>
        <v>14.462999999999999</v>
      </c>
      <c r="K194" s="47">
        <f>AVERAGE(H194:J194)</f>
        <v>14.488</v>
      </c>
      <c r="L194" s="131">
        <f>_xlfn.STDEV.P(H194:J194)</f>
        <v>4.9403103816123464E-2</v>
      </c>
      <c r="M194" s="132">
        <f>M184-M191</f>
        <v>14.843</v>
      </c>
      <c r="N194" s="133">
        <f t="shared" ref="N194:O194" si="266">N184-N191</f>
        <v>14.79</v>
      </c>
      <c r="O194" s="133">
        <f t="shared" si="266"/>
        <v>15.439</v>
      </c>
      <c r="P194" s="47">
        <f>AVERAGE(M194:O194)</f>
        <v>15.024000000000001</v>
      </c>
      <c r="Q194" s="131">
        <f>_xlfn.STDEV.P(M194:O194)</f>
        <v>0.29424592888715861</v>
      </c>
      <c r="R194" s="132">
        <f>R184-R191</f>
        <v>14.769</v>
      </c>
      <c r="S194" s="133">
        <f t="shared" ref="S194:T194" si="267">S184-S191</f>
        <v>14.917</v>
      </c>
      <c r="T194" s="133">
        <f t="shared" si="267"/>
        <v>14.612</v>
      </c>
      <c r="U194" s="47">
        <f>AVERAGE(R194:T194)</f>
        <v>14.766</v>
      </c>
      <c r="V194" s="131">
        <f>_xlfn.STDEV.P(R194:T194)</f>
        <v>0.12453379728678732</v>
      </c>
    </row>
    <row r="195" spans="2:22" x14ac:dyDescent="0.35">
      <c r="B195" s="81" t="s">
        <v>123</v>
      </c>
      <c r="C195" s="132">
        <f>C189*74.08/1000</f>
        <v>0.99200527999999999</v>
      </c>
      <c r="D195" s="133">
        <f t="shared" ref="D195:E195" si="268">D189*74.08/1000</f>
        <v>0.91355456000000002</v>
      </c>
      <c r="E195" s="133">
        <f t="shared" si="268"/>
        <v>0.91214704000000002</v>
      </c>
      <c r="F195" s="133">
        <f>AVERAGE(C195:E195)</f>
        <v>0.93923562666666671</v>
      </c>
      <c r="G195" s="131">
        <f>_xlfn.STDEV.P(C195:E195)</f>
        <v>3.7318203894147355E-2</v>
      </c>
      <c r="H195" s="132">
        <f>H189*74.08/1000</f>
        <v>1.0328974399999999</v>
      </c>
      <c r="I195" s="133">
        <f t="shared" ref="I195:J195" si="269">I189*74.08/1000</f>
        <v>0.99230159999999989</v>
      </c>
      <c r="J195" s="133">
        <f t="shared" si="269"/>
        <v>1.0495654399999998</v>
      </c>
      <c r="K195" s="133">
        <f>AVERAGE(H195:J195)</f>
        <v>1.0249214933333333</v>
      </c>
      <c r="L195" s="131">
        <f>_xlfn.STDEV.P(H195:J195)</f>
        <v>2.4048543085580503E-2</v>
      </c>
      <c r="M195" s="132">
        <f>M189*74.08/1000</f>
        <v>1.0646777600000001</v>
      </c>
      <c r="N195" s="133">
        <f t="shared" ref="N195:O195" si="270">N189*74.08/1000</f>
        <v>1.0541583999999999</v>
      </c>
      <c r="O195" s="133">
        <f t="shared" si="270"/>
        <v>1.0541583999999999</v>
      </c>
      <c r="P195" s="133">
        <f>AVERAGE(M195:O195)</f>
        <v>1.0576648533333333</v>
      </c>
      <c r="Q195" s="131">
        <f>_xlfn.STDEV.P(M195:O195)</f>
        <v>4.958873859828441E-3</v>
      </c>
      <c r="R195" s="132">
        <f>R189*74.08/1000</f>
        <v>1.0410462400000002</v>
      </c>
      <c r="S195" s="133">
        <f t="shared" ref="S195:T195" si="271">S189*74.08/1000</f>
        <v>1.05756608</v>
      </c>
      <c r="T195" s="133">
        <f t="shared" si="271"/>
        <v>1.0154886400000001</v>
      </c>
      <c r="U195" s="133">
        <f>AVERAGE(R195:T195)</f>
        <v>1.0380336533333334</v>
      </c>
      <c r="V195" s="131">
        <f>_xlfn.STDEV.P(R195:T195)</f>
        <v>1.7309621564446601E-2</v>
      </c>
    </row>
    <row r="196" spans="2:22" x14ac:dyDescent="0.35">
      <c r="B196" s="81" t="s">
        <v>33</v>
      </c>
      <c r="C196" s="132">
        <f>C189/C194</f>
        <v>0.83111966236345591</v>
      </c>
      <c r="D196" s="133">
        <f>D189/D194</f>
        <v>0.83948264125255279</v>
      </c>
      <c r="E196" s="133">
        <f>E189/E194</f>
        <v>0.83910317568488491</v>
      </c>
      <c r="F196" s="47">
        <f t="shared" ref="F196:F197" si="272">AVERAGE(C196:E196)</f>
        <v>0.83656849310029779</v>
      </c>
      <c r="G196" s="131">
        <f t="shared" ref="G196:G201" si="273">_xlfn.STDEV.P(C196:E196)</f>
        <v>3.8560183115338557E-3</v>
      </c>
      <c r="H196" s="132">
        <f>H189/H194</f>
        <v>0.9578209795974445</v>
      </c>
      <c r="I196" s="133">
        <f>I189/I194</f>
        <v>0.92737468845195226</v>
      </c>
      <c r="J196" s="133">
        <f>J189/J194</f>
        <v>0.97960312521606863</v>
      </c>
      <c r="K196" s="47">
        <f t="shared" ref="K196:K197" si="274">AVERAGE(H196:J196)</f>
        <v>0.95493293108848842</v>
      </c>
      <c r="L196" s="131">
        <f t="shared" ref="L196:L200" si="275">_xlfn.STDEV.P(H196:J196)</f>
        <v>2.1419741981769807E-2</v>
      </c>
      <c r="M196" s="132">
        <f>M189/M194</f>
        <v>0.96826787037660844</v>
      </c>
      <c r="N196" s="133">
        <f>N189/N194</f>
        <v>0.96213657876943892</v>
      </c>
      <c r="O196" s="133">
        <f>O189/O194</f>
        <v>0.9216918194183561</v>
      </c>
      <c r="P196" s="47">
        <f t="shared" ref="P196:P197" si="276">AVERAGE(M196:O196)</f>
        <v>0.95069875618813438</v>
      </c>
      <c r="Q196" s="131">
        <f t="shared" ref="Q196:Q200" si="277">_xlfn.STDEV.P(M196:O196)</f>
        <v>2.0663171259795821E-2</v>
      </c>
      <c r="R196" s="132">
        <f>R189/R194</f>
        <v>0.95152007583451825</v>
      </c>
      <c r="S196" s="133">
        <f>S189/S194</f>
        <v>0.95702889320909035</v>
      </c>
      <c r="T196" s="133">
        <f>T189/T194</f>
        <v>0.93813304133588826</v>
      </c>
      <c r="U196" s="47">
        <f t="shared" ref="U196:U197" si="278">AVERAGE(R196:T196)</f>
        <v>0.94889400345983221</v>
      </c>
      <c r="V196" s="131">
        <f t="shared" ref="V196:V200" si="279">_xlfn.STDEV.P(R196:T196)</f>
        <v>7.9345445822393314E-3</v>
      </c>
    </row>
    <row r="197" spans="2:22" x14ac:dyDescent="0.35">
      <c r="B197" s="81" t="s">
        <v>34</v>
      </c>
      <c r="C197" s="132">
        <f>C196*(74/180.15)</f>
        <v>0.34139802950261305</v>
      </c>
      <c r="D197" s="133">
        <f t="shared" ref="D197:E197" si="280">D196*(74/180.15)</f>
        <v>0.34483328033687988</v>
      </c>
      <c r="E197" s="133">
        <f t="shared" si="280"/>
        <v>0.34467740771957528</v>
      </c>
      <c r="F197" s="47">
        <f t="shared" si="272"/>
        <v>0.34363623918635611</v>
      </c>
      <c r="G197" s="131">
        <f t="shared" si="273"/>
        <v>1.5839320291618378E-3</v>
      </c>
      <c r="H197" s="132">
        <f>H196*(74/180.15)</f>
        <v>0.39344297801948874</v>
      </c>
      <c r="I197" s="133">
        <f t="shared" ref="I197:J197" si="281">I196*(74/180.15)</f>
        <v>0.38093659142628072</v>
      </c>
      <c r="J197" s="133">
        <f t="shared" si="281"/>
        <v>0.4023904039188958</v>
      </c>
      <c r="K197" s="47">
        <f t="shared" si="274"/>
        <v>0.39225665778822177</v>
      </c>
      <c r="L197" s="131">
        <f t="shared" si="275"/>
        <v>8.7985617910128436E-3</v>
      </c>
      <c r="M197" s="132">
        <f>M196*(74/180.15)</f>
        <v>0.39773423484801013</v>
      </c>
      <c r="N197" s="133">
        <f t="shared" ref="N197:O197" si="282">N196*(74/180.15)</f>
        <v>0.39521569152893965</v>
      </c>
      <c r="O197" s="133">
        <f t="shared" si="282"/>
        <v>0.37860224611134252</v>
      </c>
      <c r="P197" s="47">
        <f t="shared" si="276"/>
        <v>0.39051739082943077</v>
      </c>
      <c r="Q197" s="131">
        <f t="shared" si="277"/>
        <v>8.4877861405766759E-3</v>
      </c>
      <c r="R197" s="132">
        <f>R196*(74/180.15)</f>
        <v>0.39085476331809244</v>
      </c>
      <c r="S197" s="133">
        <f t="shared" ref="S197:T197" si="283">S196*(74/180.15)</f>
        <v>0.3931176136412583</v>
      </c>
      <c r="T197" s="133">
        <f t="shared" si="283"/>
        <v>0.38535578717100044</v>
      </c>
      <c r="U197" s="47">
        <f t="shared" si="278"/>
        <v>0.38977605471011706</v>
      </c>
      <c r="V197" s="131">
        <f t="shared" si="279"/>
        <v>3.2592633865429397E-3</v>
      </c>
    </row>
    <row r="198" spans="2:22" ht="15" thickBot="1" x14ac:dyDescent="0.4">
      <c r="B198" s="81" t="s">
        <v>136</v>
      </c>
      <c r="C198" s="132" t="e">
        <f>C189/C190</f>
        <v>#DIV/0!</v>
      </c>
      <c r="D198" s="133" t="e">
        <f t="shared" ref="D198:E198" si="284">D189/D190</f>
        <v>#DIV/0!</v>
      </c>
      <c r="E198" s="133" t="e">
        <f t="shared" si="284"/>
        <v>#DIV/0!</v>
      </c>
      <c r="F198" s="47" t="e">
        <f>AVERAGE(C198:E198)</f>
        <v>#DIV/0!</v>
      </c>
      <c r="G198" s="131" t="e">
        <f t="shared" si="273"/>
        <v>#DIV/0!</v>
      </c>
      <c r="H198" s="132" t="e">
        <f>H189/H190</f>
        <v>#DIV/0!</v>
      </c>
      <c r="I198" s="133" t="e">
        <f t="shared" ref="I198:J198" si="285">I189/I190</f>
        <v>#DIV/0!</v>
      </c>
      <c r="J198" s="133" t="e">
        <f t="shared" si="285"/>
        <v>#DIV/0!</v>
      </c>
      <c r="K198" s="47" t="e">
        <f>AVERAGE(H198:J198)</f>
        <v>#DIV/0!</v>
      </c>
      <c r="L198" s="131" t="e">
        <f t="shared" si="275"/>
        <v>#DIV/0!</v>
      </c>
      <c r="M198" s="132" t="e">
        <f>M189/M190</f>
        <v>#DIV/0!</v>
      </c>
      <c r="N198" s="133" t="e">
        <f t="shared" ref="N198:O198" si="286">N189/N190</f>
        <v>#DIV/0!</v>
      </c>
      <c r="O198" s="133" t="e">
        <f t="shared" si="286"/>
        <v>#DIV/0!</v>
      </c>
      <c r="P198" s="47" t="e">
        <f>AVERAGE(M198:O198)</f>
        <v>#DIV/0!</v>
      </c>
      <c r="Q198" s="131" t="e">
        <f t="shared" si="277"/>
        <v>#DIV/0!</v>
      </c>
      <c r="R198" s="132" t="e">
        <f>R189/R190</f>
        <v>#DIV/0!</v>
      </c>
      <c r="S198" s="133" t="e">
        <f t="shared" ref="S198:T198" si="287">S189/S190</f>
        <v>#DIV/0!</v>
      </c>
      <c r="T198" s="133" t="e">
        <f t="shared" si="287"/>
        <v>#DIV/0!</v>
      </c>
      <c r="U198" s="47" t="e">
        <f>AVERAGE(R198:T198)</f>
        <v>#DIV/0!</v>
      </c>
      <c r="V198" s="131" t="e">
        <f t="shared" si="279"/>
        <v>#DIV/0!</v>
      </c>
    </row>
    <row r="199" spans="2:22" ht="15" thickBot="1" x14ac:dyDescent="0.4">
      <c r="B199" s="202" t="s">
        <v>36</v>
      </c>
      <c r="C199" s="203">
        <f>C189/C187</f>
        <v>2.0819340796019898</v>
      </c>
      <c r="D199" s="204">
        <f t="shared" ref="D199:E199" si="288">D189/D187</f>
        <v>2.0553333333333335</v>
      </c>
      <c r="E199" s="204">
        <f t="shared" si="288"/>
        <v>2.065246561556525</v>
      </c>
      <c r="F199" s="205">
        <f>AVERAGE(C199:E199)</f>
        <v>2.0675046581639491</v>
      </c>
      <c r="G199" s="206">
        <f t="shared" si="273"/>
        <v>1.0976464996488487E-2</v>
      </c>
      <c r="H199" s="203">
        <f>H189/H187</f>
        <v>2.0757778770284352</v>
      </c>
      <c r="I199" s="204">
        <f t="shared" ref="I199:J199" si="289">I189/I187</f>
        <v>2.011865425052568</v>
      </c>
      <c r="J199" s="204">
        <f t="shared" si="289"/>
        <v>1.9829251224632611</v>
      </c>
      <c r="K199" s="205">
        <f>AVERAGE(H199:J199)</f>
        <v>2.0235228081814216</v>
      </c>
      <c r="L199" s="206">
        <f t="shared" si="275"/>
        <v>3.8792863979902024E-2</v>
      </c>
      <c r="M199" s="203">
        <f>M189/M187</f>
        <v>2.0575518969219755</v>
      </c>
      <c r="N199" s="204">
        <f t="shared" ref="N199:O199" si="290">N189/N187</f>
        <v>2.0575477154424524</v>
      </c>
      <c r="O199" s="204">
        <f t="shared" si="290"/>
        <v>2.0831503440199093</v>
      </c>
      <c r="P199" s="205">
        <f>AVERAGE(M199:O199)</f>
        <v>2.0660833187947794</v>
      </c>
      <c r="Q199" s="206">
        <f t="shared" si="277"/>
        <v>1.206820939210719E-2</v>
      </c>
      <c r="R199" s="203">
        <f>R189/R187</f>
        <v>2.0375525590836596</v>
      </c>
      <c r="S199" s="204">
        <f t="shared" ref="S199:T199" si="291">S189/S187</f>
        <v>2.0266893810335036</v>
      </c>
      <c r="T199" s="204">
        <f t="shared" si="291"/>
        <v>2.017959664360371</v>
      </c>
      <c r="U199" s="205">
        <f>AVERAGE(R199:T199)</f>
        <v>2.0274005348258446</v>
      </c>
      <c r="V199" s="206">
        <f t="shared" si="279"/>
        <v>8.0145569932358572E-3</v>
      </c>
    </row>
    <row r="200" spans="2:22" ht="15" thickBot="1" x14ac:dyDescent="0.4">
      <c r="B200" s="202" t="s">
        <v>137</v>
      </c>
      <c r="C200" s="203">
        <f>(C189+C190)/C187</f>
        <v>2.0819340796019898</v>
      </c>
      <c r="D200" s="204">
        <f t="shared" ref="D200:E200" si="292">(D189+D190)/D187</f>
        <v>2.0553333333333335</v>
      </c>
      <c r="E200" s="204">
        <f t="shared" si="292"/>
        <v>2.065246561556525</v>
      </c>
      <c r="F200" s="205">
        <f>AVERAGE(C200:E200)</f>
        <v>2.0675046581639491</v>
      </c>
      <c r="G200" s="206">
        <f t="shared" si="273"/>
        <v>1.0976464996488487E-2</v>
      </c>
      <c r="H200" s="203">
        <f>(H189+H190)/H187</f>
        <v>2.0757778770284352</v>
      </c>
      <c r="I200" s="204">
        <f t="shared" ref="I200:J200" si="293">(I189+I190)/I187</f>
        <v>2.011865425052568</v>
      </c>
      <c r="J200" s="204">
        <f t="shared" si="293"/>
        <v>1.9829251224632611</v>
      </c>
      <c r="K200" s="205">
        <f>AVERAGE(H200:J200)</f>
        <v>2.0235228081814216</v>
      </c>
      <c r="L200" s="206">
        <f t="shared" si="275"/>
        <v>3.8792863979902024E-2</v>
      </c>
      <c r="M200" s="203">
        <f>(M189+M190)/M187</f>
        <v>2.0575518969219755</v>
      </c>
      <c r="N200" s="204">
        <f t="shared" ref="N200:O200" si="294">(N189+N190)/N187</f>
        <v>2.0575477154424524</v>
      </c>
      <c r="O200" s="204">
        <f t="shared" si="294"/>
        <v>2.0831503440199093</v>
      </c>
      <c r="P200" s="205">
        <f>AVERAGE(M200:O200)</f>
        <v>2.0660833187947794</v>
      </c>
      <c r="Q200" s="206">
        <f t="shared" si="277"/>
        <v>1.206820939210719E-2</v>
      </c>
      <c r="R200" s="203">
        <f>(R189+R190)/R187</f>
        <v>2.0375525590836596</v>
      </c>
      <c r="S200" s="204">
        <f t="shared" ref="S200:T200" si="295">(S189+S190)/S187</f>
        <v>2.0266893810335036</v>
      </c>
      <c r="T200" s="204">
        <f t="shared" si="295"/>
        <v>2.017959664360371</v>
      </c>
      <c r="U200" s="205">
        <f>AVERAGE(R200:T200)</f>
        <v>2.0274005348258446</v>
      </c>
      <c r="V200" s="206">
        <f t="shared" si="279"/>
        <v>8.0145569932358572E-3</v>
      </c>
    </row>
    <row r="201" spans="2:22" ht="15" thickBot="1" x14ac:dyDescent="0.4">
      <c r="B201" s="87" t="s">
        <v>124</v>
      </c>
      <c r="C201" s="142">
        <f>C189/1000*74.08</f>
        <v>0.99200527999999999</v>
      </c>
      <c r="D201" s="141">
        <f t="shared" ref="D201:E201" si="296">D189/1000*74.08</f>
        <v>0.91355456000000002</v>
      </c>
      <c r="E201" s="141">
        <f t="shared" si="296"/>
        <v>0.91214704000000002</v>
      </c>
      <c r="F201" s="134">
        <f>AVERAGE(C201:E201)</f>
        <v>0.93923562666666671</v>
      </c>
      <c r="G201" s="135">
        <f t="shared" si="273"/>
        <v>3.7318203894147355E-2</v>
      </c>
      <c r="H201" s="142">
        <f>H189/1000*74.08</f>
        <v>1.0328974399999999</v>
      </c>
      <c r="I201" s="141">
        <f t="shared" ref="I201:J201" si="297">I189/1000*74.08</f>
        <v>0.99230159999999989</v>
      </c>
      <c r="J201" s="141">
        <f t="shared" si="297"/>
        <v>1.0495654400000001</v>
      </c>
      <c r="K201" s="134">
        <f>AVERAGE(H201:J201)</f>
        <v>1.0249214933333333</v>
      </c>
      <c r="L201" s="135">
        <f t="shared" ref="L201" si="298">_xlfn.STDEV.P(H201:J201)</f>
        <v>2.4048543085580579E-2</v>
      </c>
      <c r="M201" s="142">
        <f>M189/1000*74.08</f>
        <v>1.0646777599999999</v>
      </c>
      <c r="N201" s="141">
        <f t="shared" ref="N201:O201" si="299">N189/1000*74.08</f>
        <v>1.0541583999999999</v>
      </c>
      <c r="O201" s="141">
        <f t="shared" si="299"/>
        <v>1.0541583999999999</v>
      </c>
      <c r="P201" s="134">
        <f>AVERAGE(M201:O201)</f>
        <v>1.0576648533333333</v>
      </c>
      <c r="Q201" s="135">
        <f t="shared" ref="Q201" si="300">_xlfn.STDEV.P(M201:O201)</f>
        <v>4.9588738598283369E-3</v>
      </c>
      <c r="R201" s="142">
        <f>R189/1000*74.08</f>
        <v>1.04104624</v>
      </c>
      <c r="S201" s="141">
        <f t="shared" ref="S201:T201" si="301">S189/1000*74.08</f>
        <v>1.05756608</v>
      </c>
      <c r="T201" s="141">
        <f t="shared" si="301"/>
        <v>1.0154886400000001</v>
      </c>
      <c r="U201" s="134">
        <f>AVERAGE(R201:T201)</f>
        <v>1.0380336533333334</v>
      </c>
      <c r="V201" s="135">
        <f t="shared" ref="V201" si="302">_xlfn.STDEV.P(R201:T201)</f>
        <v>1.7309621564446587E-2</v>
      </c>
    </row>
  </sheetData>
  <mergeCells count="28">
    <mergeCell ref="C65:G65"/>
    <mergeCell ref="H65:L65"/>
    <mergeCell ref="M65:Q65"/>
    <mergeCell ref="R65:V65"/>
    <mergeCell ref="C149:G149"/>
    <mergeCell ref="H149:L149"/>
    <mergeCell ref="M149:Q149"/>
    <mergeCell ref="R149:V149"/>
    <mergeCell ref="M121:Q121"/>
    <mergeCell ref="R121:V121"/>
    <mergeCell ref="C121:G121"/>
    <mergeCell ref="H121:L121"/>
    <mergeCell ref="C7:G7"/>
    <mergeCell ref="H7:L7"/>
    <mergeCell ref="M7:Q7"/>
    <mergeCell ref="R7:V7"/>
    <mergeCell ref="C178:G178"/>
    <mergeCell ref="H178:L178"/>
    <mergeCell ref="M178:Q178"/>
    <mergeCell ref="R178:V178"/>
    <mergeCell ref="C93:G93"/>
    <mergeCell ref="H93:L93"/>
    <mergeCell ref="M93:Q93"/>
    <mergeCell ref="R93:V93"/>
    <mergeCell ref="C36:G36"/>
    <mergeCell ref="H36:L36"/>
    <mergeCell ref="M36:Q36"/>
    <mergeCell ref="R36:V3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B4C2-A672-45B7-9908-39AC99404A84}">
  <dimension ref="A1:AA73"/>
  <sheetViews>
    <sheetView topLeftCell="A16" zoomScale="60" zoomScaleNormal="60" workbookViewId="0">
      <selection activeCell="K68" sqref="K68"/>
    </sheetView>
  </sheetViews>
  <sheetFormatPr baseColWidth="10" defaultRowHeight="14.5" x14ac:dyDescent="0.35"/>
  <sheetData>
    <row r="1" spans="1:18" x14ac:dyDescent="0.35">
      <c r="A1" t="s">
        <v>113</v>
      </c>
    </row>
    <row r="3" spans="1:18" x14ac:dyDescent="0.35">
      <c r="B3" t="s">
        <v>1</v>
      </c>
      <c r="C3" t="s">
        <v>118</v>
      </c>
    </row>
    <row r="4" spans="1:18" x14ac:dyDescent="0.35">
      <c r="B4" t="s">
        <v>93</v>
      </c>
      <c r="C4" t="s">
        <v>119</v>
      </c>
    </row>
    <row r="5" spans="1:18" x14ac:dyDescent="0.35">
      <c r="B5" t="s">
        <v>117</v>
      </c>
      <c r="C5" t="s">
        <v>120</v>
      </c>
    </row>
    <row r="7" spans="1:18" x14ac:dyDescent="0.35">
      <c r="B7" s="146" t="s">
        <v>108</v>
      </c>
      <c r="H7" s="146" t="s">
        <v>111</v>
      </c>
      <c r="N7" s="146" t="s">
        <v>107</v>
      </c>
    </row>
    <row r="8" spans="1:18" x14ac:dyDescent="0.35">
      <c r="B8" s="52" t="s">
        <v>114</v>
      </c>
      <c r="C8" s="143" t="s">
        <v>13</v>
      </c>
      <c r="D8" s="143" t="s">
        <v>1</v>
      </c>
      <c r="E8" s="143" t="s">
        <v>93</v>
      </c>
      <c r="F8" s="143" t="s">
        <v>117</v>
      </c>
      <c r="H8" s="52" t="s">
        <v>114</v>
      </c>
      <c r="I8" s="143" t="s">
        <v>13</v>
      </c>
      <c r="J8" s="143" t="s">
        <v>1</v>
      </c>
      <c r="K8" s="143" t="s">
        <v>93</v>
      </c>
      <c r="L8" s="143" t="s">
        <v>117</v>
      </c>
      <c r="N8" s="52" t="s">
        <v>114</v>
      </c>
      <c r="O8" s="143" t="s">
        <v>13</v>
      </c>
      <c r="P8" s="143" t="s">
        <v>1</v>
      </c>
      <c r="Q8" s="143" t="s">
        <v>93</v>
      </c>
      <c r="R8" s="143" t="s">
        <v>117</v>
      </c>
    </row>
    <row r="9" spans="1:18" x14ac:dyDescent="0.35">
      <c r="B9" s="151">
        <v>1</v>
      </c>
      <c r="C9" s="147">
        <v>0.58149999999999991</v>
      </c>
      <c r="D9" s="147">
        <v>0.64300000000000002</v>
      </c>
      <c r="E9" s="147">
        <v>0.59699999999999998</v>
      </c>
      <c r="F9" s="147">
        <v>0.65800000000000003</v>
      </c>
      <c r="H9" s="151">
        <v>1</v>
      </c>
      <c r="I9" s="144">
        <v>0.91900000000000004</v>
      </c>
      <c r="J9" s="144">
        <v>0.88800000000000001</v>
      </c>
      <c r="K9" s="144">
        <v>0.99199999999999999</v>
      </c>
      <c r="L9" s="144">
        <v>0.96499999999999997</v>
      </c>
      <c r="N9" s="151">
        <v>1</v>
      </c>
      <c r="O9" s="144">
        <v>0.85499999999999998</v>
      </c>
      <c r="P9" s="144">
        <v>0.85949999999999993</v>
      </c>
      <c r="Q9" s="144">
        <v>0.84050000000000002</v>
      </c>
      <c r="R9" s="144">
        <v>0.82850000000000001</v>
      </c>
    </row>
    <row r="10" spans="1:18" x14ac:dyDescent="0.35">
      <c r="B10" s="151">
        <v>2</v>
      </c>
      <c r="C10" s="147">
        <v>0.56850000000000001</v>
      </c>
      <c r="D10" s="147">
        <v>0.56499999999999995</v>
      </c>
      <c r="E10" s="147">
        <v>0.67749999999999999</v>
      </c>
      <c r="F10" s="147">
        <v>0.62650000000000006</v>
      </c>
      <c r="H10" s="151">
        <v>2</v>
      </c>
      <c r="I10" s="144">
        <v>0.89300000000000002</v>
      </c>
      <c r="J10" s="144">
        <v>0.94599999999999995</v>
      </c>
      <c r="K10" s="144">
        <v>0.97750000000000004</v>
      </c>
      <c r="L10" s="144">
        <v>0.9335</v>
      </c>
      <c r="N10" s="151">
        <v>2</v>
      </c>
      <c r="O10" s="144">
        <v>0.84050000000000002</v>
      </c>
      <c r="P10" s="144">
        <v>0.83599999999999997</v>
      </c>
      <c r="Q10" s="144">
        <v>0.86399999999999999</v>
      </c>
      <c r="R10" s="144">
        <v>0.83850000000000002</v>
      </c>
    </row>
    <row r="11" spans="1:18" x14ac:dyDescent="0.35">
      <c r="B11" s="151">
        <v>3</v>
      </c>
      <c r="C11" s="148">
        <v>0.58099999999999996</v>
      </c>
      <c r="D11" s="148">
        <v>0.56699999999999995</v>
      </c>
      <c r="E11" s="148">
        <v>0.64050000000000007</v>
      </c>
      <c r="F11" s="148">
        <v>0.65549999999999997</v>
      </c>
      <c r="H11" s="151">
        <v>3</v>
      </c>
      <c r="I11" s="144">
        <v>0.84050000000000002</v>
      </c>
      <c r="J11" s="144">
        <v>0.93300000000000005</v>
      </c>
      <c r="K11" s="144">
        <v>0.98350000000000004</v>
      </c>
      <c r="L11" s="144">
        <v>0.878</v>
      </c>
      <c r="N11" s="151">
        <v>3</v>
      </c>
      <c r="O11" s="144">
        <v>0.89450000000000007</v>
      </c>
      <c r="P11" s="144">
        <v>0.91300000000000003</v>
      </c>
      <c r="Q11" s="144">
        <v>0.91650000000000009</v>
      </c>
      <c r="R11" s="144">
        <v>0.96500000000000008</v>
      </c>
    </row>
    <row r="12" spans="1:18" x14ac:dyDescent="0.35">
      <c r="B12" s="149" t="s">
        <v>9</v>
      </c>
      <c r="C12" s="145">
        <f>AVERAGE(C9:C11)</f>
        <v>0.57699999999999996</v>
      </c>
      <c r="D12" s="145">
        <f t="shared" ref="D12" si="0">AVERAGE(D9:D11)</f>
        <v>0.59166666666666667</v>
      </c>
      <c r="E12" s="145">
        <f t="shared" ref="E12" si="1">AVERAGE(E9:E11)</f>
        <v>0.63833333333333331</v>
      </c>
      <c r="F12" s="145">
        <f t="shared" ref="F12" si="2">AVERAGE(F9:F11)</f>
        <v>0.64666666666666661</v>
      </c>
      <c r="H12" s="149" t="s">
        <v>9</v>
      </c>
      <c r="I12" s="145">
        <f>AVERAGE(I9:I11)</f>
        <v>0.88416666666666666</v>
      </c>
      <c r="J12" s="145">
        <f t="shared" ref="J12" si="3">AVERAGE(J9:J11)</f>
        <v>0.92233333333333345</v>
      </c>
      <c r="K12" s="145">
        <f t="shared" ref="K12" si="4">AVERAGE(K9:K11)</f>
        <v>0.98433333333333339</v>
      </c>
      <c r="L12" s="145">
        <f t="shared" ref="L12" si="5">AVERAGE(L9:L11)</f>
        <v>0.92549999999999999</v>
      </c>
      <c r="N12" s="149" t="s">
        <v>9</v>
      </c>
      <c r="O12" s="145">
        <f>AVERAGE(O9:O11)</f>
        <v>0.86333333333333329</v>
      </c>
      <c r="P12" s="145">
        <f t="shared" ref="P12" si="6">AVERAGE(P9:P11)</f>
        <v>0.86950000000000005</v>
      </c>
      <c r="Q12" s="145">
        <f t="shared" ref="Q12" si="7">AVERAGE(Q9:Q11)</f>
        <v>0.8736666666666667</v>
      </c>
      <c r="R12" s="145">
        <f t="shared" ref="R12" si="8">AVERAGE(R9:R11)</f>
        <v>0.87733333333333341</v>
      </c>
    </row>
    <row r="13" spans="1:18" x14ac:dyDescent="0.35">
      <c r="B13" s="150" t="s">
        <v>10</v>
      </c>
      <c r="C13" s="31">
        <f>_xlfn.STDEV.P(C9:C11)</f>
        <v>6.0138728508895376E-3</v>
      </c>
      <c r="D13" s="31">
        <f t="shared" ref="D13:F13" si="9">_xlfn.STDEV.P(D9:D11)</f>
        <v>3.6307330144506968E-2</v>
      </c>
      <c r="E13" s="31">
        <f t="shared" si="9"/>
        <v>3.2899679160880727E-2</v>
      </c>
      <c r="F13" s="31">
        <f t="shared" si="9"/>
        <v>1.4296464209338201E-2</v>
      </c>
      <c r="H13" s="150" t="s">
        <v>10</v>
      </c>
      <c r="I13" s="31">
        <f>_xlfn.STDEV.P(I9:I11)</f>
        <v>3.2650506206727575E-2</v>
      </c>
      <c r="J13" s="31">
        <f t="shared" ref="J13:L13" si="10">_xlfn.STDEV.P(J9:J11)</f>
        <v>2.4850665092821054E-2</v>
      </c>
      <c r="K13" s="31">
        <f t="shared" si="10"/>
        <v>5.9488560991915636E-3</v>
      </c>
      <c r="L13" s="31">
        <f t="shared" si="10"/>
        <v>3.5965261016708876E-2</v>
      </c>
      <c r="N13" s="150" t="s">
        <v>10</v>
      </c>
      <c r="O13" s="31">
        <f>_xlfn.STDEV.P(O9:O11)</f>
        <v>2.2819338777059765E-2</v>
      </c>
      <c r="P13" s="31">
        <f t="shared" ref="P13:R13" si="11">_xlfn.STDEV.P(P9:P11)</f>
        <v>3.2220593828585296E-2</v>
      </c>
      <c r="Q13" s="31">
        <f t="shared" si="11"/>
        <v>3.1770881147505037E-2</v>
      </c>
      <c r="R13" s="31">
        <f t="shared" si="11"/>
        <v>6.2123979982683764E-2</v>
      </c>
    </row>
    <row r="15" spans="1:18" x14ac:dyDescent="0.35">
      <c r="C15" s="143" t="s">
        <v>13</v>
      </c>
      <c r="D15" s="143" t="s">
        <v>1</v>
      </c>
      <c r="E15" s="143" t="s">
        <v>93</v>
      </c>
      <c r="F15" s="143" t="s">
        <v>117</v>
      </c>
      <c r="I15" s="143" t="s">
        <v>13</v>
      </c>
      <c r="J15" s="143" t="s">
        <v>1</v>
      </c>
      <c r="K15" s="143" t="s">
        <v>93</v>
      </c>
      <c r="L15" s="143" t="s">
        <v>117</v>
      </c>
      <c r="O15" s="143" t="s">
        <v>13</v>
      </c>
      <c r="P15" s="143" t="s">
        <v>1</v>
      </c>
      <c r="Q15" s="143" t="s">
        <v>93</v>
      </c>
      <c r="R15" s="143" t="s">
        <v>117</v>
      </c>
    </row>
    <row r="16" spans="1:18" x14ac:dyDescent="0.35">
      <c r="B16" s="52" t="s">
        <v>115</v>
      </c>
      <c r="C16" s="144">
        <v>0.18669366706555182</v>
      </c>
      <c r="D16" s="144">
        <v>0.17633331018923984</v>
      </c>
      <c r="E16" s="144">
        <v>0.16765374477706407</v>
      </c>
      <c r="F16" s="144">
        <v>0.16893555041858527</v>
      </c>
      <c r="H16" s="52" t="s">
        <v>115</v>
      </c>
      <c r="I16" s="144">
        <v>0.3114875287747349</v>
      </c>
      <c r="J16" s="144">
        <v>0.37245070610193853</v>
      </c>
      <c r="K16" s="144">
        <v>0.50551437649138953</v>
      </c>
      <c r="L16" s="144">
        <v>0.52535719121480551</v>
      </c>
      <c r="N16" s="52" t="s">
        <v>115</v>
      </c>
      <c r="O16" s="144">
        <v>0.42644621398277638</v>
      </c>
      <c r="P16" s="144">
        <v>0.34617003389540385</v>
      </c>
      <c r="Q16" s="144">
        <v>0.44105224156941886</v>
      </c>
      <c r="R16" s="144">
        <v>0.32042886047382979</v>
      </c>
    </row>
    <row r="17" spans="2:23" x14ac:dyDescent="0.35">
      <c r="B17" s="151">
        <v>1</v>
      </c>
      <c r="C17" s="144">
        <v>0.15151623595877722</v>
      </c>
      <c r="D17" s="144">
        <v>0.17194994137142411</v>
      </c>
      <c r="E17" s="144">
        <v>0.18944703765368467</v>
      </c>
      <c r="F17" s="144">
        <v>0.16246842518399637</v>
      </c>
      <c r="H17" s="151">
        <v>1</v>
      </c>
      <c r="I17" s="144">
        <v>0.32052824103580452</v>
      </c>
      <c r="J17" s="144">
        <v>0.40635573478390757</v>
      </c>
      <c r="K17" s="144">
        <v>0.50470017569224768</v>
      </c>
      <c r="L17" s="144">
        <v>0.51872358024972531</v>
      </c>
      <c r="N17" s="151">
        <v>1</v>
      </c>
      <c r="O17" s="144">
        <v>0.32117685597171775</v>
      </c>
      <c r="P17" s="144">
        <v>0.34053000244731052</v>
      </c>
      <c r="Q17" s="144">
        <v>0.43739808195478419</v>
      </c>
      <c r="R17" s="144">
        <v>0.38780124574139374</v>
      </c>
    </row>
    <row r="18" spans="2:23" x14ac:dyDescent="0.35">
      <c r="B18" s="151">
        <v>2</v>
      </c>
      <c r="C18" s="144">
        <v>0.13193698914397536</v>
      </c>
      <c r="D18" s="144">
        <v>0.14557927867713116</v>
      </c>
      <c r="E18" s="144">
        <v>0.16824948577191853</v>
      </c>
      <c r="F18" s="144">
        <v>0.16954368638412246</v>
      </c>
      <c r="H18" s="151">
        <v>2</v>
      </c>
      <c r="I18" s="144">
        <v>0.37135864160879301</v>
      </c>
      <c r="J18" s="144">
        <v>0.39641280341301754</v>
      </c>
      <c r="K18" s="144">
        <v>0.39641280341301754</v>
      </c>
      <c r="L18" s="144">
        <v>0.48723625809525412</v>
      </c>
      <c r="N18" s="151">
        <v>2</v>
      </c>
      <c r="O18" s="144">
        <v>0.32255343897212807</v>
      </c>
      <c r="P18" s="144">
        <v>0.35034423577397067</v>
      </c>
      <c r="Q18" s="144">
        <v>0.44743978944605145</v>
      </c>
      <c r="R18" s="144">
        <v>0.37712362124271598</v>
      </c>
    </row>
    <row r="19" spans="2:23" x14ac:dyDescent="0.35">
      <c r="B19" s="151">
        <v>3</v>
      </c>
      <c r="C19" s="145">
        <f>AVERAGE(C16:C18)</f>
        <v>0.15671563072276815</v>
      </c>
      <c r="D19" s="145">
        <f t="shared" ref="D19" si="12">AVERAGE(D16:D18)</f>
        <v>0.16462084341259839</v>
      </c>
      <c r="E19" s="145">
        <f t="shared" ref="E19" si="13">AVERAGE(E16:E18)</f>
        <v>0.17511675606755575</v>
      </c>
      <c r="F19" s="145">
        <f t="shared" ref="F19" si="14">AVERAGE(F16:F18)</f>
        <v>0.16698255399556802</v>
      </c>
      <c r="H19" s="151">
        <v>3</v>
      </c>
      <c r="I19" s="145">
        <f>AVERAGE(I16:I18)</f>
        <v>0.33445813713977746</v>
      </c>
      <c r="J19" s="145">
        <f t="shared" ref="J19" si="15">AVERAGE(J16:J18)</f>
        <v>0.3917397480996212</v>
      </c>
      <c r="K19" s="145">
        <f t="shared" ref="K19" si="16">AVERAGE(K16:K18)</f>
        <v>0.4688757851988849</v>
      </c>
      <c r="L19" s="145">
        <f t="shared" ref="L19" si="17">AVERAGE(L16:L18)</f>
        <v>0.51043900985326163</v>
      </c>
      <c r="N19" s="151">
        <v>3</v>
      </c>
      <c r="O19" s="145">
        <f>AVERAGE(O16:O18)</f>
        <v>0.35672550297554073</v>
      </c>
      <c r="P19" s="145">
        <f t="shared" ref="P19" si="18">AVERAGE(P16:P18)</f>
        <v>0.34568142403889501</v>
      </c>
      <c r="Q19" s="145">
        <f t="shared" ref="Q19" si="19">AVERAGE(Q16:Q18)</f>
        <v>0.44196337099008481</v>
      </c>
      <c r="R19" s="145">
        <f t="shared" ref="R19" si="20">AVERAGE(R16:R18)</f>
        <v>0.36178457581931317</v>
      </c>
    </row>
    <row r="20" spans="2:23" x14ac:dyDescent="0.35">
      <c r="B20" s="149" t="s">
        <v>9</v>
      </c>
      <c r="C20" s="31">
        <f>_xlfn.STDEV.P(C16:C18)</f>
        <v>2.265463490010642E-2</v>
      </c>
      <c r="D20" s="31">
        <f t="shared" ref="D20:F20" si="21">_xlfn.STDEV.P(D16:D18)</f>
        <v>1.3582816871068904E-2</v>
      </c>
      <c r="E20" s="31">
        <f t="shared" si="21"/>
        <v>1.0135957596153955E-2</v>
      </c>
      <c r="F20" s="31">
        <f t="shared" si="21"/>
        <v>3.2016117330433197E-3</v>
      </c>
      <c r="H20" s="149" t="s">
        <v>9</v>
      </c>
      <c r="I20" s="31">
        <f>_xlfn.STDEV.P(I16:I18)</f>
        <v>2.635234388180983E-2</v>
      </c>
      <c r="J20" s="31">
        <f t="shared" ref="J20:L20" si="22">_xlfn.STDEV.P(J16:J18)</f>
        <v>1.423062020088682E-2</v>
      </c>
      <c r="K20" s="31">
        <f t="shared" si="22"/>
        <v>5.1240143947947618E-2</v>
      </c>
      <c r="L20" s="31">
        <f t="shared" si="22"/>
        <v>1.6628829693573332E-2</v>
      </c>
      <c r="N20" s="149" t="s">
        <v>9</v>
      </c>
      <c r="O20" s="31">
        <f>_xlfn.STDEV.P(O16:O18)</f>
        <v>4.9303190584417678E-2</v>
      </c>
      <c r="P20" s="31">
        <f t="shared" ref="P20:R20" si="23">_xlfn.STDEV.P(P16:P18)</f>
        <v>4.0215128696747841E-3</v>
      </c>
      <c r="Q20" s="31">
        <f t="shared" si="23"/>
        <v>4.1498264984571416E-3</v>
      </c>
      <c r="R20" s="31">
        <f t="shared" si="23"/>
        <v>2.9566020023400488E-2</v>
      </c>
    </row>
    <row r="21" spans="2:23" x14ac:dyDescent="0.35">
      <c r="B21" s="150" t="s">
        <v>10</v>
      </c>
      <c r="H21" s="150" t="s">
        <v>10</v>
      </c>
      <c r="N21" s="150" t="s">
        <v>10</v>
      </c>
    </row>
    <row r="23" spans="2:23" x14ac:dyDescent="0.35">
      <c r="B23" s="146" t="s">
        <v>133</v>
      </c>
      <c r="H23" s="146" t="s">
        <v>116</v>
      </c>
      <c r="N23" s="146" t="s">
        <v>92</v>
      </c>
      <c r="W23" s="52"/>
    </row>
    <row r="24" spans="2:23" x14ac:dyDescent="0.35">
      <c r="B24" s="52" t="s">
        <v>114</v>
      </c>
      <c r="C24" s="143" t="s">
        <v>13</v>
      </c>
      <c r="D24" s="143" t="s">
        <v>1</v>
      </c>
      <c r="E24" s="143" t="s">
        <v>93</v>
      </c>
      <c r="F24" s="143" t="s">
        <v>117</v>
      </c>
      <c r="H24" s="52" t="s">
        <v>114</v>
      </c>
      <c r="I24" s="143" t="s">
        <v>13</v>
      </c>
      <c r="J24" s="143" t="s">
        <v>1</v>
      </c>
      <c r="K24" s="143" t="s">
        <v>93</v>
      </c>
      <c r="L24" s="143" t="s">
        <v>117</v>
      </c>
      <c r="N24" s="52" t="s">
        <v>114</v>
      </c>
      <c r="O24" s="143" t="s">
        <v>13</v>
      </c>
      <c r="P24" s="143" t="s">
        <v>1</v>
      </c>
      <c r="Q24" s="143" t="s">
        <v>93</v>
      </c>
      <c r="R24" s="143" t="s">
        <v>117</v>
      </c>
    </row>
    <row r="25" spans="2:23" x14ac:dyDescent="0.35">
      <c r="B25" s="151">
        <v>1</v>
      </c>
      <c r="C25" s="144">
        <v>0.71150000000000002</v>
      </c>
      <c r="D25" s="144">
        <v>0.73950000000000005</v>
      </c>
      <c r="E25" s="144">
        <v>0.77649999999999997</v>
      </c>
      <c r="F25" s="144">
        <v>0.75550000000000006</v>
      </c>
      <c r="H25" s="151">
        <v>1</v>
      </c>
      <c r="I25" s="144">
        <v>0.88549999999999995</v>
      </c>
      <c r="J25" s="144">
        <v>0.93700000000000006</v>
      </c>
      <c r="K25" s="144">
        <v>0.9355</v>
      </c>
      <c r="L25" s="144">
        <v>0.96750000000000003</v>
      </c>
      <c r="M25" s="3"/>
      <c r="N25" s="151">
        <v>1</v>
      </c>
      <c r="O25" s="147"/>
      <c r="P25" s="147"/>
      <c r="Q25" s="147"/>
      <c r="R25" s="147"/>
    </row>
    <row r="26" spans="2:23" x14ac:dyDescent="0.35">
      <c r="B26" s="151">
        <v>2</v>
      </c>
      <c r="C26" s="144">
        <v>0.65450000000000008</v>
      </c>
      <c r="D26" s="144">
        <v>0.76800000000000002</v>
      </c>
      <c r="E26" s="144">
        <v>0.75950000000000006</v>
      </c>
      <c r="F26" s="144">
        <v>0.78400000000000003</v>
      </c>
      <c r="H26" s="151">
        <v>2</v>
      </c>
      <c r="I26" s="144">
        <v>0.90549999999999997</v>
      </c>
      <c r="J26" s="144">
        <v>0.92200000000000004</v>
      </c>
      <c r="K26" s="144">
        <v>0.94750000000000001</v>
      </c>
      <c r="L26" s="144">
        <v>0.94750000000000001</v>
      </c>
      <c r="M26" s="3"/>
      <c r="N26" s="151">
        <v>2</v>
      </c>
      <c r="O26" s="147"/>
      <c r="P26" s="147"/>
      <c r="Q26" s="147"/>
      <c r="R26" s="147"/>
    </row>
    <row r="27" spans="2:23" x14ac:dyDescent="0.35">
      <c r="B27" s="151">
        <v>3</v>
      </c>
      <c r="C27" s="144">
        <v>0.66100000000000003</v>
      </c>
      <c r="D27" s="144">
        <v>0.77849999999999997</v>
      </c>
      <c r="E27" s="144">
        <v>0.77150000000000007</v>
      </c>
      <c r="F27" s="144">
        <v>0.76750000000000007</v>
      </c>
      <c r="H27" s="151">
        <v>3</v>
      </c>
      <c r="I27" s="144">
        <v>0.90100000000000002</v>
      </c>
      <c r="J27" s="144">
        <v>0.89600000000000002</v>
      </c>
      <c r="K27" s="144">
        <v>0.89050000000000007</v>
      </c>
      <c r="L27" s="144">
        <v>0.88949999999999996</v>
      </c>
      <c r="M27" s="3"/>
      <c r="N27" s="151">
        <v>3</v>
      </c>
      <c r="O27" s="148">
        <v>0.65400000000000003</v>
      </c>
      <c r="P27" s="148">
        <v>0.72849999999999993</v>
      </c>
      <c r="Q27" s="148">
        <v>0.76150000000000007</v>
      </c>
      <c r="R27" s="148">
        <v>0.72449999999999992</v>
      </c>
    </row>
    <row r="28" spans="2:23" x14ac:dyDescent="0.35">
      <c r="B28" s="149" t="s">
        <v>9</v>
      </c>
      <c r="C28" s="145">
        <f>AVERAGE(C25:C27)</f>
        <v>0.67566666666666675</v>
      </c>
      <c r="D28" s="145">
        <f t="shared" ref="D28:F28" si="24">AVERAGE(D25:D27)</f>
        <v>0.76200000000000001</v>
      </c>
      <c r="E28" s="145">
        <f t="shared" si="24"/>
        <v>0.76916666666666667</v>
      </c>
      <c r="F28" s="145">
        <f t="shared" si="24"/>
        <v>0.76900000000000013</v>
      </c>
      <c r="H28" s="149" t="s">
        <v>9</v>
      </c>
      <c r="I28" s="145">
        <f>AVERAGE(I25:I27)</f>
        <v>0.89733333333333343</v>
      </c>
      <c r="J28" s="145">
        <f t="shared" ref="J28" si="25">AVERAGE(J25:J27)</f>
        <v>0.91833333333333333</v>
      </c>
      <c r="K28" s="145">
        <f t="shared" ref="K28" si="26">AVERAGE(K25:K27)</f>
        <v>0.9245000000000001</v>
      </c>
      <c r="L28" s="145">
        <f t="shared" ref="L28" si="27">AVERAGE(L25:L27)</f>
        <v>0.93483333333333329</v>
      </c>
      <c r="N28" s="149" t="s">
        <v>9</v>
      </c>
      <c r="O28" s="145">
        <f>AVERAGE(O25:O27)</f>
        <v>0.65400000000000003</v>
      </c>
      <c r="P28" s="145">
        <f t="shared" ref="P28" si="28">AVERAGE(P25:P27)</f>
        <v>0.72849999999999993</v>
      </c>
      <c r="Q28" s="145">
        <f t="shared" ref="Q28" si="29">AVERAGE(Q25:Q27)</f>
        <v>0.76150000000000007</v>
      </c>
      <c r="R28" s="145">
        <f t="shared" ref="R28" si="30">AVERAGE(R25:R27)</f>
        <v>0.72449999999999992</v>
      </c>
    </row>
    <row r="29" spans="2:23" x14ac:dyDescent="0.35">
      <c r="B29" s="150" t="s">
        <v>10</v>
      </c>
      <c r="C29" s="50">
        <f>_xlfn.STDEV.P(C25:C27)</f>
        <v>2.5476568755536031E-2</v>
      </c>
      <c r="D29" s="50">
        <f t="shared" ref="D29:F29" si="31">_xlfn.STDEV.P(D25:D27)</f>
        <v>1.6477257053284049E-2</v>
      </c>
      <c r="E29" s="50">
        <f t="shared" si="31"/>
        <v>7.1336448530108674E-3</v>
      </c>
      <c r="F29" s="50">
        <f t="shared" si="31"/>
        <v>1.1683321445547909E-2</v>
      </c>
      <c r="H29" s="150" t="s">
        <v>10</v>
      </c>
      <c r="I29" s="31">
        <f>_xlfn.STDEV.P(I25:I27)</f>
        <v>8.5667315172642793E-3</v>
      </c>
      <c r="J29" s="31">
        <f t="shared" ref="J29:L29" si="32">_xlfn.STDEV.P(J25:J27)</f>
        <v>1.693779468788335E-2</v>
      </c>
      <c r="K29" s="31">
        <f t="shared" si="32"/>
        <v>2.4535688292770565E-2</v>
      </c>
      <c r="L29" s="31">
        <f t="shared" si="32"/>
        <v>3.3079029946814102E-2</v>
      </c>
      <c r="N29" s="150" t="s">
        <v>10</v>
      </c>
      <c r="O29" s="31">
        <f>_xlfn.STDEV.P(O25:O27)</f>
        <v>0</v>
      </c>
      <c r="P29" s="31">
        <f t="shared" ref="P29:R29" si="33">_xlfn.STDEV.P(P25:P27)</f>
        <v>0</v>
      </c>
      <c r="Q29" s="31">
        <f t="shared" si="33"/>
        <v>0</v>
      </c>
      <c r="R29" s="31">
        <f t="shared" si="33"/>
        <v>0</v>
      </c>
    </row>
    <row r="30" spans="2:23" x14ac:dyDescent="0.35">
      <c r="I30" s="31"/>
      <c r="J30" s="51"/>
      <c r="K30" s="51"/>
      <c r="L30" s="31"/>
      <c r="O30" s="31"/>
      <c r="P30" s="31"/>
      <c r="Q30" s="31"/>
      <c r="R30" s="31"/>
    </row>
    <row r="31" spans="2:23" x14ac:dyDescent="0.35">
      <c r="I31" s="31"/>
      <c r="J31" s="31"/>
      <c r="K31" s="31"/>
      <c r="L31" s="31"/>
    </row>
    <row r="32" spans="2:23" x14ac:dyDescent="0.35">
      <c r="B32" s="52" t="s">
        <v>115</v>
      </c>
      <c r="C32" s="143" t="s">
        <v>13</v>
      </c>
      <c r="D32" s="143" t="s">
        <v>1</v>
      </c>
      <c r="E32" s="143" t="s">
        <v>93</v>
      </c>
      <c r="F32" s="143" t="s">
        <v>117</v>
      </c>
      <c r="H32" s="52" t="s">
        <v>115</v>
      </c>
      <c r="I32" s="143" t="s">
        <v>13</v>
      </c>
      <c r="J32" s="143" t="s">
        <v>1</v>
      </c>
      <c r="K32" s="143" t="s">
        <v>93</v>
      </c>
      <c r="L32" s="143" t="s">
        <v>117</v>
      </c>
      <c r="N32" s="52" t="s">
        <v>115</v>
      </c>
      <c r="O32" s="143" t="s">
        <v>13</v>
      </c>
      <c r="P32" s="143" t="s">
        <v>1</v>
      </c>
      <c r="Q32" s="143" t="s">
        <v>93</v>
      </c>
      <c r="R32" s="143" t="s">
        <v>117</v>
      </c>
    </row>
    <row r="33" spans="2:27" x14ac:dyDescent="0.35">
      <c r="B33" s="151">
        <v>1</v>
      </c>
      <c r="C33" s="144">
        <v>8.9419846136349554E-2</v>
      </c>
      <c r="D33" s="144">
        <v>0.13732639864250701</v>
      </c>
      <c r="E33" s="144">
        <v>0.13079326051955262</v>
      </c>
      <c r="F33" s="144">
        <v>0.12874542364801975</v>
      </c>
      <c r="H33" s="151">
        <v>1</v>
      </c>
      <c r="I33" s="144">
        <v>0.16918317532564975</v>
      </c>
      <c r="J33" s="144">
        <v>0.16738136457635411</v>
      </c>
      <c r="K33" s="144">
        <v>0.17260350603711522</v>
      </c>
      <c r="L33" s="144">
        <v>0.17170716762030891</v>
      </c>
      <c r="N33" s="151">
        <v>1</v>
      </c>
      <c r="O33" s="144">
        <v>0.20958764657676107</v>
      </c>
      <c r="P33" s="144">
        <v>0.32368574112101528</v>
      </c>
      <c r="Q33" s="144">
        <v>0.27750647918609811</v>
      </c>
      <c r="R33" s="144">
        <v>0.19167803221875113</v>
      </c>
    </row>
    <row r="34" spans="2:27" x14ac:dyDescent="0.35">
      <c r="B34" s="151">
        <v>2</v>
      </c>
      <c r="C34" s="144">
        <v>8.3119686792748809E-2</v>
      </c>
      <c r="D34" s="144">
        <v>0.1451216129194576</v>
      </c>
      <c r="E34" s="144">
        <v>0.1315318090411858</v>
      </c>
      <c r="F34" s="144">
        <v>0.1397421431727067</v>
      </c>
      <c r="H34" s="151">
        <v>2</v>
      </c>
      <c r="I34" s="144">
        <v>0.16711413272841871</v>
      </c>
      <c r="J34" s="144">
        <v>0.16620401838740864</v>
      </c>
      <c r="K34" s="144">
        <v>0.16871107970658439</v>
      </c>
      <c r="L34" s="152">
        <v>0.16405357652762709</v>
      </c>
      <c r="M34" s="3"/>
      <c r="N34" s="151">
        <v>2</v>
      </c>
      <c r="O34" s="144">
        <v>0.26775371650697755</v>
      </c>
      <c r="P34" s="144">
        <v>0.31476137476099936</v>
      </c>
      <c r="Q34" s="144">
        <v>0.27201498572365734</v>
      </c>
      <c r="R34" s="144">
        <v>0.14517513237165</v>
      </c>
    </row>
    <row r="35" spans="2:27" x14ac:dyDescent="0.35">
      <c r="B35" s="151">
        <v>3</v>
      </c>
      <c r="C35" s="144">
        <v>8.3176426294907541E-2</v>
      </c>
      <c r="D35" s="144">
        <v>0.13801654620591669</v>
      </c>
      <c r="E35" s="144">
        <v>0.1273597266071001</v>
      </c>
      <c r="F35" s="144">
        <v>0.13521818778430475</v>
      </c>
      <c r="H35" s="151">
        <v>3</v>
      </c>
      <c r="I35" s="144">
        <v>0.15591321123823296</v>
      </c>
      <c r="J35" s="144">
        <v>0.16420303495789332</v>
      </c>
      <c r="K35" s="144">
        <v>0.16510378003805098</v>
      </c>
      <c r="L35" s="144">
        <v>0.15994907203944581</v>
      </c>
      <c r="N35" s="151">
        <v>3</v>
      </c>
      <c r="O35" s="144">
        <v>0.22684965793635414</v>
      </c>
      <c r="P35" s="144">
        <v>0.32181766422406222</v>
      </c>
      <c r="Q35" s="144">
        <v>0.29981793089718445</v>
      </c>
      <c r="R35" s="144">
        <v>0.31059030647791663</v>
      </c>
    </row>
    <row r="36" spans="2:27" x14ac:dyDescent="0.35">
      <c r="B36" s="149" t="s">
        <v>9</v>
      </c>
      <c r="C36" s="145">
        <f>AVERAGE(C33:C35)</f>
        <v>8.5238653074668644E-2</v>
      </c>
      <c r="D36" s="145">
        <f t="shared" ref="D36:F36" si="34">AVERAGE(D33:D35)</f>
        <v>0.14015485258929378</v>
      </c>
      <c r="E36" s="145">
        <f t="shared" si="34"/>
        <v>0.12989493205594618</v>
      </c>
      <c r="F36" s="145">
        <f t="shared" si="34"/>
        <v>0.13456858486834375</v>
      </c>
      <c r="H36" s="149" t="s">
        <v>9</v>
      </c>
      <c r="I36" s="145">
        <f>AVERAGE(I33:I35)</f>
        <v>0.1640701730974338</v>
      </c>
      <c r="J36" s="145">
        <f t="shared" ref="J36" si="35">AVERAGE(J33:J35)</f>
        <v>0.16592947264055202</v>
      </c>
      <c r="K36" s="145">
        <f t="shared" ref="K36" si="36">AVERAGE(K33:K35)</f>
        <v>0.1688061219272502</v>
      </c>
      <c r="L36" s="145">
        <f t="shared" ref="L36" si="37">AVERAGE(L33:L35)</f>
        <v>0.16523660539579393</v>
      </c>
      <c r="M36" s="3"/>
      <c r="N36" s="149" t="s">
        <v>9</v>
      </c>
      <c r="O36" s="145">
        <f>AVERAGE(O33:O35)</f>
        <v>0.23473034034003093</v>
      </c>
      <c r="P36" s="145">
        <f t="shared" ref="P36" si="38">AVERAGE(P33:P35)</f>
        <v>0.32008826003535895</v>
      </c>
      <c r="Q36" s="145">
        <f t="shared" ref="Q36" si="39">AVERAGE(Q33:Q35)</f>
        <v>0.28311313193564663</v>
      </c>
      <c r="R36" s="145">
        <f t="shared" ref="R36" si="40">AVERAGE(R33:R35)</f>
        <v>0.21581449035610592</v>
      </c>
    </row>
    <row r="37" spans="2:27" x14ac:dyDescent="0.35">
      <c r="B37" s="150" t="s">
        <v>10</v>
      </c>
      <c r="C37" s="50">
        <f>_xlfn.STDEV.P(C33:C35)</f>
        <v>2.9566407071836102E-3</v>
      </c>
      <c r="D37" s="50">
        <f t="shared" ref="D37:F37" si="41">_xlfn.STDEV.P(D33:D35)</f>
        <v>3.5233135017846457E-3</v>
      </c>
      <c r="E37" s="50">
        <f t="shared" si="41"/>
        <v>1.8178400150720565E-3</v>
      </c>
      <c r="F37" s="50">
        <f t="shared" si="41"/>
        <v>4.512829713714488E-3</v>
      </c>
      <c r="H37" s="150" t="s">
        <v>10</v>
      </c>
      <c r="I37" s="31">
        <f>_xlfn.STDEV.P(I33:I35)</f>
        <v>5.8293655684892596E-3</v>
      </c>
      <c r="J37" s="31">
        <f t="shared" ref="J37:L37" si="42">_xlfn.STDEV.P(J33:J35)</f>
        <v>1.3119899177036567E-3</v>
      </c>
      <c r="K37" s="31">
        <f t="shared" si="42"/>
        <v>3.062487799490453E-3</v>
      </c>
      <c r="L37" s="31">
        <f t="shared" si="42"/>
        <v>4.8725674887999384E-3</v>
      </c>
      <c r="N37" s="150" t="s">
        <v>10</v>
      </c>
      <c r="O37" s="31">
        <f>_xlfn.STDEV.P(O33:O35)</f>
        <v>2.4391279714171273E-2</v>
      </c>
      <c r="P37" s="31">
        <f t="shared" ref="P37:R37" si="43">_xlfn.STDEV.P(P33:P35)</f>
        <v>3.8431070648521069E-3</v>
      </c>
      <c r="Q37" s="31">
        <f t="shared" si="43"/>
        <v>1.202294629367953E-2</v>
      </c>
      <c r="R37" s="31">
        <f t="shared" si="43"/>
        <v>6.9653769530508711E-2</v>
      </c>
    </row>
    <row r="40" spans="2:27" x14ac:dyDescent="0.35">
      <c r="X40" s="50"/>
      <c r="Y40" s="50"/>
      <c r="Z40" s="50"/>
      <c r="AA40" s="50"/>
    </row>
    <row r="41" spans="2:27" x14ac:dyDescent="0.35">
      <c r="B41" t="s">
        <v>102</v>
      </c>
      <c r="H41" s="146" t="s">
        <v>39</v>
      </c>
      <c r="N41" s="146" t="s">
        <v>103</v>
      </c>
    </row>
    <row r="42" spans="2:27" x14ac:dyDescent="0.35">
      <c r="B42" s="52" t="s">
        <v>114</v>
      </c>
      <c r="C42" s="143" t="s">
        <v>13</v>
      </c>
      <c r="D42" s="143" t="s">
        <v>1</v>
      </c>
      <c r="E42" s="143" t="s">
        <v>93</v>
      </c>
      <c r="F42" s="143" t="s">
        <v>117</v>
      </c>
      <c r="H42" s="52" t="s">
        <v>114</v>
      </c>
      <c r="I42" s="143" t="s">
        <v>13</v>
      </c>
      <c r="J42" s="143" t="s">
        <v>1</v>
      </c>
      <c r="K42" s="143" t="s">
        <v>93</v>
      </c>
      <c r="L42" s="143" t="s">
        <v>117</v>
      </c>
      <c r="N42" s="52" t="s">
        <v>114</v>
      </c>
      <c r="O42" s="143" t="s">
        <v>13</v>
      </c>
      <c r="P42" s="143" t="s">
        <v>1</v>
      </c>
      <c r="Q42" s="143" t="s">
        <v>93</v>
      </c>
      <c r="R42" s="143" t="s">
        <v>117</v>
      </c>
    </row>
    <row r="43" spans="2:27" x14ac:dyDescent="0.35">
      <c r="B43" s="151">
        <v>1</v>
      </c>
      <c r="C43" s="147">
        <v>0.89100000000000001</v>
      </c>
      <c r="D43" s="147">
        <v>0.84299999999999997</v>
      </c>
      <c r="E43" s="147">
        <v>0.86450000000000005</v>
      </c>
      <c r="F43" s="147">
        <v>0.86599999999999999</v>
      </c>
      <c r="H43" s="151">
        <v>1</v>
      </c>
      <c r="I43" s="147">
        <v>0.77300000000000002</v>
      </c>
      <c r="J43" s="147">
        <v>0.71299999999999997</v>
      </c>
      <c r="K43" s="147">
        <v>0.74750000000000005</v>
      </c>
      <c r="L43" s="147">
        <v>0.79300000000000004</v>
      </c>
      <c r="N43" s="151">
        <v>1</v>
      </c>
      <c r="O43" s="147">
        <v>0.89100000000000001</v>
      </c>
      <c r="P43" s="147">
        <v>0.83050000000000002</v>
      </c>
      <c r="Q43" s="147">
        <v>0.78750000000000009</v>
      </c>
      <c r="R43" s="147">
        <v>0.90200000000000002</v>
      </c>
    </row>
    <row r="44" spans="2:27" x14ac:dyDescent="0.35">
      <c r="B44" s="151">
        <v>2</v>
      </c>
      <c r="C44" s="147"/>
      <c r="D44" s="147">
        <v>0.85549999999999993</v>
      </c>
      <c r="E44" s="147">
        <v>0.85850000000000004</v>
      </c>
      <c r="F44" s="147">
        <v>0.86199999999999999</v>
      </c>
      <c r="H44" s="151">
        <v>2</v>
      </c>
      <c r="I44" s="147">
        <v>0.73199999999999998</v>
      </c>
      <c r="J44" s="147">
        <v>0.77649999999999997</v>
      </c>
      <c r="K44" s="147">
        <v>0.75449999999999995</v>
      </c>
      <c r="L44" s="147">
        <v>0.75600000000000001</v>
      </c>
      <c r="N44" s="151">
        <v>2</v>
      </c>
      <c r="O44" s="147">
        <v>0.85299999999999998</v>
      </c>
      <c r="P44" s="147">
        <v>0.8095</v>
      </c>
      <c r="Q44" s="147">
        <v>0.82599999999999996</v>
      </c>
      <c r="R44" s="147">
        <v>0.84799999999999998</v>
      </c>
    </row>
    <row r="45" spans="2:27" x14ac:dyDescent="0.35">
      <c r="B45" s="151">
        <v>3</v>
      </c>
      <c r="C45" s="148">
        <v>0.70950000000000002</v>
      </c>
      <c r="D45" s="148">
        <v>0.76049999999999995</v>
      </c>
      <c r="E45" s="148">
        <v>0.78600000000000003</v>
      </c>
      <c r="F45" s="148">
        <v>0.79849999999999999</v>
      </c>
      <c r="H45" s="151">
        <v>3</v>
      </c>
      <c r="I45" s="148">
        <v>0.68399999999999994</v>
      </c>
      <c r="J45" s="148">
        <v>0.70699999999999996</v>
      </c>
      <c r="K45" s="148">
        <v>0.72649999999999992</v>
      </c>
      <c r="L45" s="148">
        <v>0.71599999999999997</v>
      </c>
      <c r="N45" s="151">
        <v>3</v>
      </c>
      <c r="O45" s="148">
        <v>0.89200000000000002</v>
      </c>
      <c r="P45" s="148">
        <v>0.997</v>
      </c>
      <c r="Q45" s="148">
        <v>0.98750000000000004</v>
      </c>
      <c r="R45" s="148">
        <v>0.90200000000000002</v>
      </c>
    </row>
    <row r="46" spans="2:27" x14ac:dyDescent="0.35">
      <c r="B46" s="149" t="s">
        <v>9</v>
      </c>
      <c r="C46" s="145">
        <f>AVERAGE(C43:C45)</f>
        <v>0.80025000000000002</v>
      </c>
      <c r="D46" s="145">
        <f t="shared" ref="D46" si="44">AVERAGE(D43:D45)</f>
        <v>0.81966666666666654</v>
      </c>
      <c r="E46" s="145">
        <f t="shared" ref="E46" si="45">AVERAGE(E43:E45)</f>
        <v>0.83633333333333348</v>
      </c>
      <c r="F46" s="145">
        <f t="shared" ref="F46" si="46">AVERAGE(F43:F45)</f>
        <v>0.84216666666666662</v>
      </c>
      <c r="H46" s="149" t="s">
        <v>9</v>
      </c>
      <c r="I46" s="145">
        <v>0.72966666666666669</v>
      </c>
      <c r="J46" s="145">
        <v>0.73216666666666663</v>
      </c>
      <c r="K46" s="145">
        <v>0.74283333333333335</v>
      </c>
      <c r="L46" s="145">
        <v>0.75499999999999989</v>
      </c>
      <c r="N46" s="149" t="s">
        <v>9</v>
      </c>
      <c r="O46" s="145">
        <f>AVERAGE(O43:O45)</f>
        <v>0.87866666666666671</v>
      </c>
      <c r="P46" s="145">
        <f t="shared" ref="P46" si="47">AVERAGE(P43:P45)</f>
        <v>0.879</v>
      </c>
      <c r="Q46" s="145">
        <f t="shared" ref="Q46" si="48">AVERAGE(Q43:Q45)</f>
        <v>0.86699999999999999</v>
      </c>
      <c r="R46" s="145">
        <f t="shared" ref="R46" si="49">AVERAGE(R43:R45)</f>
        <v>0.88400000000000001</v>
      </c>
    </row>
    <row r="47" spans="2:27" x14ac:dyDescent="0.35">
      <c r="B47" s="150" t="s">
        <v>10</v>
      </c>
      <c r="C47" s="31">
        <f>_xlfn.STDEV.P(C43:C45)</f>
        <v>9.0750000000000081E-2</v>
      </c>
      <c r="D47" s="31">
        <f t="shared" ref="D47:F47" si="50">_xlfn.STDEV.P(D43:D45)</f>
        <v>4.2147228721339296E-2</v>
      </c>
      <c r="E47" s="31">
        <f t="shared" si="50"/>
        <v>3.5675232616231428E-2</v>
      </c>
      <c r="F47" s="31">
        <f t="shared" si="50"/>
        <v>3.092014805196695E-2</v>
      </c>
      <c r="H47" s="150" t="s">
        <v>10</v>
      </c>
      <c r="I47" s="31">
        <v>3.6371539545211599E-2</v>
      </c>
      <c r="J47" s="31">
        <v>3.1443953667155508E-2</v>
      </c>
      <c r="K47" s="31">
        <v>1.189771219838319E-2</v>
      </c>
      <c r="L47" s="31">
        <v>3.1443070248731567E-2</v>
      </c>
      <c r="N47" s="150" t="s">
        <v>10</v>
      </c>
      <c r="O47" s="31">
        <f>_xlfn.STDEV.P(O43:O45)</f>
        <v>1.8153665072253484E-2</v>
      </c>
      <c r="P47" s="31">
        <f t="shared" ref="P47:R47" si="51">_xlfn.STDEV.P(P43:P45)</f>
        <v>8.3877887431670572E-2</v>
      </c>
      <c r="Q47" s="31">
        <f t="shared" si="51"/>
        <v>8.6643907268005096E-2</v>
      </c>
      <c r="R47" s="31">
        <f t="shared" si="51"/>
        <v>2.5455844122715732E-2</v>
      </c>
    </row>
    <row r="48" spans="2:27" x14ac:dyDescent="0.35">
      <c r="C48" s="31"/>
      <c r="D48" s="31"/>
      <c r="E48" s="31"/>
      <c r="F48" s="31"/>
      <c r="I48" s="31"/>
      <c r="J48" s="31"/>
      <c r="K48" s="31"/>
      <c r="L48" s="31"/>
      <c r="O48" s="31"/>
      <c r="P48" s="31"/>
      <c r="Q48" s="31"/>
      <c r="R48" s="31"/>
    </row>
    <row r="50" spans="2:18" x14ac:dyDescent="0.35">
      <c r="B50" s="52" t="s">
        <v>115</v>
      </c>
      <c r="C50" s="143" t="s">
        <v>13</v>
      </c>
      <c r="D50" s="143" t="s">
        <v>1</v>
      </c>
      <c r="E50" s="143" t="s">
        <v>93</v>
      </c>
      <c r="F50" s="143" t="s">
        <v>117</v>
      </c>
      <c r="H50" s="52" t="s">
        <v>115</v>
      </c>
      <c r="I50" s="143" t="s">
        <v>13</v>
      </c>
      <c r="J50" s="143" t="s">
        <v>1</v>
      </c>
      <c r="K50" s="143" t="s">
        <v>93</v>
      </c>
      <c r="L50" s="143" t="s">
        <v>117</v>
      </c>
      <c r="N50" s="52" t="s">
        <v>115</v>
      </c>
      <c r="O50" s="143" t="s">
        <v>13</v>
      </c>
      <c r="P50" s="143" t="s">
        <v>1</v>
      </c>
      <c r="Q50" s="143" t="s">
        <v>93</v>
      </c>
      <c r="R50" s="143" t="s">
        <v>117</v>
      </c>
    </row>
    <row r="51" spans="2:18" x14ac:dyDescent="0.35">
      <c r="B51" s="151">
        <v>1</v>
      </c>
      <c r="C51" s="144">
        <v>0.42844755066819501</v>
      </c>
      <c r="D51" s="144">
        <v>0.50616032984212478</v>
      </c>
      <c r="E51" s="144">
        <v>0.4805545122122149</v>
      </c>
      <c r="F51" s="144">
        <v>0.49020499497666076</v>
      </c>
      <c r="H51" s="151">
        <v>1</v>
      </c>
      <c r="I51" s="144">
        <v>0.23869096139015386</v>
      </c>
      <c r="J51" s="144">
        <v>0.2567770885223733</v>
      </c>
      <c r="K51" s="144">
        <v>0.34870325252206652</v>
      </c>
      <c r="L51" s="144">
        <v>0.34092435904749269</v>
      </c>
      <c r="N51" s="151">
        <v>1</v>
      </c>
      <c r="O51" s="144">
        <v>0.4464423093044011</v>
      </c>
      <c r="P51" s="144">
        <v>0.4754506139758492</v>
      </c>
      <c r="Q51" s="144">
        <v>0.44785905156906713</v>
      </c>
      <c r="R51" s="144">
        <v>0.50526786229720388</v>
      </c>
    </row>
    <row r="52" spans="2:18" x14ac:dyDescent="0.35">
      <c r="B52" s="151">
        <v>2</v>
      </c>
      <c r="C52" s="144"/>
      <c r="D52" s="144">
        <v>0.50042399050266295</v>
      </c>
      <c r="E52" s="144">
        <v>0.50901704103635326</v>
      </c>
      <c r="F52" s="144">
        <v>0.48094165079597678</v>
      </c>
      <c r="H52" s="151">
        <v>2</v>
      </c>
      <c r="I52" s="144">
        <v>0.26344765653412888</v>
      </c>
      <c r="J52" s="144">
        <v>0.26481351317637947</v>
      </c>
      <c r="K52" s="144">
        <v>0.37420846387218265</v>
      </c>
      <c r="L52" s="144">
        <v>0.30685456053905674</v>
      </c>
      <c r="N52" s="151">
        <v>2</v>
      </c>
      <c r="O52" s="144">
        <v>0.43608082934065823</v>
      </c>
      <c r="P52" s="144">
        <v>0.47351533465574352</v>
      </c>
      <c r="Q52" s="144">
        <v>0.48550614349695154</v>
      </c>
      <c r="R52" s="144">
        <v>0.46615764753039407</v>
      </c>
    </row>
    <row r="53" spans="2:18" x14ac:dyDescent="0.35">
      <c r="B53" s="151">
        <v>3</v>
      </c>
      <c r="C53" s="144">
        <v>0.45346736908237301</v>
      </c>
      <c r="D53" s="144">
        <v>0.49757654856883915</v>
      </c>
      <c r="E53" s="144">
        <v>0.49294389511393361</v>
      </c>
      <c r="F53" s="144">
        <v>0.48420790220271409</v>
      </c>
      <c r="H53" s="151">
        <v>3</v>
      </c>
      <c r="I53" s="144">
        <v>0.29762895636961079</v>
      </c>
      <c r="J53" s="144">
        <v>0.32491459522661958</v>
      </c>
      <c r="K53" s="144">
        <v>0.37559331144041969</v>
      </c>
      <c r="L53" s="144">
        <v>0.31899208616847474</v>
      </c>
      <c r="N53" s="151">
        <v>3</v>
      </c>
      <c r="O53" s="144">
        <v>0.42253577494668065</v>
      </c>
      <c r="P53" s="144">
        <v>0.49370210078202048</v>
      </c>
      <c r="Q53" s="144">
        <v>0.48531975686123924</v>
      </c>
      <c r="R53" s="144">
        <v>0.49453468290687774</v>
      </c>
    </row>
    <row r="54" spans="2:18" x14ac:dyDescent="0.35">
      <c r="B54" s="149" t="s">
        <v>9</v>
      </c>
      <c r="C54" s="145">
        <f>AVERAGE(C51:C53)</f>
        <v>0.44095745987528401</v>
      </c>
      <c r="D54" s="145">
        <f t="shared" ref="D54" si="52">AVERAGE(D51:D53)</f>
        <v>0.50138695630454233</v>
      </c>
      <c r="E54" s="145">
        <f t="shared" ref="E54" si="53">AVERAGE(E51:E53)</f>
        <v>0.49417181612083394</v>
      </c>
      <c r="F54" s="145">
        <f t="shared" ref="F54" si="54">AVERAGE(F51:F53)</f>
        <v>0.48511818265845053</v>
      </c>
      <c r="H54" s="149" t="s">
        <v>9</v>
      </c>
      <c r="I54" s="145">
        <f>AVERAGE(I51:I53)</f>
        <v>0.26658919143129783</v>
      </c>
      <c r="J54" s="145">
        <f t="shared" ref="J54" si="55">AVERAGE(J51:J53)</f>
        <v>0.28216839897512414</v>
      </c>
      <c r="K54" s="145">
        <f t="shared" ref="K54" si="56">AVERAGE(K51:K53)</f>
        <v>0.36616834261155629</v>
      </c>
      <c r="L54" s="145">
        <f t="shared" ref="L54" si="57">AVERAGE(L51:L53)</f>
        <v>0.32225700191834139</v>
      </c>
      <c r="N54" s="149" t="s">
        <v>9</v>
      </c>
      <c r="O54" s="145">
        <f>AVERAGE(O51:O53)</f>
        <v>0.43501963786391334</v>
      </c>
      <c r="P54" s="145">
        <f t="shared" ref="P54" si="58">AVERAGE(P51:P53)</f>
        <v>0.48088934980453768</v>
      </c>
      <c r="Q54" s="145">
        <f t="shared" ref="Q54" si="59">AVERAGE(Q51:Q53)</f>
        <v>0.47289498397575264</v>
      </c>
      <c r="R54" s="145">
        <f t="shared" ref="R54" si="60">AVERAGE(R51:R53)</f>
        <v>0.48865339757815857</v>
      </c>
    </row>
    <row r="55" spans="2:18" x14ac:dyDescent="0.35">
      <c r="B55" s="150" t="s">
        <v>10</v>
      </c>
      <c r="C55" s="31">
        <f>_xlfn.STDEV.P(C51:C53)</f>
        <v>1.2509909207088998E-2</v>
      </c>
      <c r="D55" s="31">
        <f t="shared" ref="D55:F55" si="61">_xlfn.STDEV.P(D51:D53)</f>
        <v>3.5698555142184775E-3</v>
      </c>
      <c r="E55" s="31">
        <f t="shared" si="61"/>
        <v>1.1652173738995856E-2</v>
      </c>
      <c r="F55" s="31">
        <f t="shared" si="61"/>
        <v>3.836130362185722E-3</v>
      </c>
      <c r="H55" s="150" t="s">
        <v>10</v>
      </c>
      <c r="I55" s="31">
        <f>_xlfn.STDEV.P(I51:I53)</f>
        <v>2.416366065234074E-2</v>
      </c>
      <c r="J55" s="31">
        <f t="shared" ref="J55:L55" si="62">_xlfn.STDEV.P(J51:J53)</f>
        <v>3.0403662068720194E-2</v>
      </c>
      <c r="K55" s="31">
        <f t="shared" si="62"/>
        <v>1.2362617834215864E-2</v>
      </c>
      <c r="L55" s="31">
        <f t="shared" si="62"/>
        <v>1.4099232809900249E-2</v>
      </c>
      <c r="N55" s="150" t="s">
        <v>10</v>
      </c>
      <c r="O55" s="31">
        <f>_xlfn.STDEV.P(O51:O53)</f>
        <v>9.7886053402907874E-3</v>
      </c>
      <c r="P55" s="31">
        <f t="shared" ref="P55:R55" si="63">_xlfn.STDEV.P(P51:P53)</f>
        <v>9.0943670192028189E-3</v>
      </c>
      <c r="Q55" s="31">
        <f t="shared" si="63"/>
        <v>1.7703241108124563E-2</v>
      </c>
      <c r="R55" s="31">
        <f t="shared" si="63"/>
        <v>1.6499381051317302E-2</v>
      </c>
    </row>
    <row r="59" spans="2:18" x14ac:dyDescent="0.35">
      <c r="B59" s="146" t="s">
        <v>104</v>
      </c>
    </row>
    <row r="60" spans="2:18" x14ac:dyDescent="0.35">
      <c r="B60" s="52" t="s">
        <v>114</v>
      </c>
      <c r="C60" s="143" t="s">
        <v>13</v>
      </c>
      <c r="D60" s="143" t="s">
        <v>1</v>
      </c>
      <c r="E60" s="143" t="s">
        <v>93</v>
      </c>
      <c r="F60" s="143" t="s">
        <v>117</v>
      </c>
    </row>
    <row r="61" spans="2:18" x14ac:dyDescent="0.35">
      <c r="B61" s="151">
        <v>1</v>
      </c>
      <c r="C61" s="147"/>
      <c r="D61" s="147"/>
      <c r="E61" s="147"/>
      <c r="F61" s="147"/>
    </row>
    <row r="62" spans="2:18" x14ac:dyDescent="0.35">
      <c r="B62" s="151">
        <v>2</v>
      </c>
      <c r="C62" s="147"/>
      <c r="D62" s="147"/>
      <c r="E62" s="147"/>
      <c r="F62" s="147"/>
    </row>
    <row r="63" spans="2:18" x14ac:dyDescent="0.35">
      <c r="B63" s="151">
        <v>3</v>
      </c>
      <c r="C63" s="148">
        <v>0.77700000000000002</v>
      </c>
      <c r="D63" s="148">
        <v>0.8135</v>
      </c>
      <c r="E63" s="148">
        <v>0.77150000000000007</v>
      </c>
      <c r="F63" s="148">
        <v>0.84799999999999998</v>
      </c>
    </row>
    <row r="64" spans="2:18" x14ac:dyDescent="0.35">
      <c r="B64" s="149" t="s">
        <v>9</v>
      </c>
      <c r="C64" s="145">
        <f>AVERAGE(C61:C63)</f>
        <v>0.77700000000000002</v>
      </c>
      <c r="D64" s="145">
        <f t="shared" ref="D64" si="64">AVERAGE(D61:D63)</f>
        <v>0.8135</v>
      </c>
      <c r="E64" s="145">
        <f t="shared" ref="E64" si="65">AVERAGE(E61:E63)</f>
        <v>0.77150000000000007</v>
      </c>
      <c r="F64" s="145">
        <f t="shared" ref="F64" si="66">AVERAGE(F61:F63)</f>
        <v>0.84799999999999998</v>
      </c>
    </row>
    <row r="65" spans="2:6" x14ac:dyDescent="0.35">
      <c r="B65" s="150" t="s">
        <v>10</v>
      </c>
      <c r="C65" s="31">
        <f>_xlfn.STDEV.P(C61:C63)</f>
        <v>0</v>
      </c>
      <c r="D65" s="31">
        <f t="shared" ref="D65:F65" si="67">_xlfn.STDEV.P(D61:D63)</f>
        <v>0</v>
      </c>
      <c r="E65" s="31">
        <f t="shared" si="67"/>
        <v>0</v>
      </c>
      <c r="F65" s="31">
        <f t="shared" si="67"/>
        <v>0</v>
      </c>
    </row>
    <row r="66" spans="2:6" x14ac:dyDescent="0.35">
      <c r="C66" s="31"/>
      <c r="D66" s="31"/>
      <c r="E66" s="31"/>
      <c r="F66" s="31"/>
    </row>
    <row r="68" spans="2:6" x14ac:dyDescent="0.35">
      <c r="B68" s="52" t="s">
        <v>115</v>
      </c>
      <c r="C68" s="143" t="s">
        <v>13</v>
      </c>
      <c r="D68" s="143" t="s">
        <v>1</v>
      </c>
      <c r="E68" s="143" t="s">
        <v>93</v>
      </c>
      <c r="F68" s="143" t="s">
        <v>117</v>
      </c>
    </row>
    <row r="69" spans="2:6" x14ac:dyDescent="0.35">
      <c r="B69" s="151">
        <v>1</v>
      </c>
      <c r="C69" s="50">
        <v>0.55952837392752086</v>
      </c>
      <c r="D69" s="50">
        <v>0.61485340740235161</v>
      </c>
      <c r="E69" s="50">
        <v>0.60945411182858278</v>
      </c>
      <c r="F69" s="50">
        <v>0.61899225950084957</v>
      </c>
    </row>
    <row r="70" spans="2:6" x14ac:dyDescent="0.35">
      <c r="B70" s="151">
        <v>2</v>
      </c>
      <c r="C70" s="50">
        <v>0.38427614316732722</v>
      </c>
      <c r="D70" s="50">
        <v>0.61485340740235161</v>
      </c>
      <c r="E70" s="50">
        <v>0.6294798940827353</v>
      </c>
      <c r="F70" s="50">
        <v>0.5006538829743552</v>
      </c>
    </row>
    <row r="71" spans="2:6" x14ac:dyDescent="0.35">
      <c r="B71" s="151">
        <v>3</v>
      </c>
      <c r="C71" s="144">
        <v>0.5644842639076888</v>
      </c>
      <c r="D71" s="144">
        <v>0.58774241309164366</v>
      </c>
      <c r="E71" s="144">
        <v>0.58169068549641945</v>
      </c>
      <c r="F71" s="144">
        <v>0.5954871927789821</v>
      </c>
    </row>
    <row r="72" spans="2:6" x14ac:dyDescent="0.35">
      <c r="B72" s="149" t="s">
        <v>9</v>
      </c>
      <c r="C72" s="145">
        <f>AVERAGE(C69:C71)</f>
        <v>0.50276292700084568</v>
      </c>
      <c r="D72" s="145">
        <f t="shared" ref="D72:F72" si="68">AVERAGE(D69:D71)</f>
        <v>0.60581640929878233</v>
      </c>
      <c r="E72" s="145">
        <f t="shared" si="68"/>
        <v>0.60687489713591247</v>
      </c>
      <c r="F72" s="145">
        <f t="shared" si="68"/>
        <v>0.57171111175139566</v>
      </c>
    </row>
    <row r="73" spans="2:6" x14ac:dyDescent="0.35">
      <c r="B73" s="150" t="s">
        <v>10</v>
      </c>
      <c r="C73" s="31">
        <f>_xlfn.STDEV.P(C69:C71)</f>
        <v>8.3807233851587379E-2</v>
      </c>
      <c r="D73" s="31">
        <f t="shared" ref="D73:F73" si="69">_xlfn.STDEV.P(D69:D71)</f>
        <v>1.2780245281207671E-2</v>
      </c>
      <c r="E73" s="31">
        <f t="shared" si="69"/>
        <v>1.9594920696441819E-2</v>
      </c>
      <c r="F73" s="31">
        <f t="shared" si="69"/>
        <v>5.1153164525793555E-2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27B3-9B06-4B20-B145-A5734677C9A3}">
  <dimension ref="A1:V115"/>
  <sheetViews>
    <sheetView topLeftCell="A76" zoomScale="80" zoomScaleNormal="80" workbookViewId="0">
      <selection activeCell="T105" sqref="T105"/>
    </sheetView>
  </sheetViews>
  <sheetFormatPr baseColWidth="10" defaultRowHeight="14.5" x14ac:dyDescent="0.35"/>
  <cols>
    <col min="2" max="2" width="18.81640625" customWidth="1"/>
  </cols>
  <sheetData>
    <row r="1" spans="1:22" x14ac:dyDescent="0.35">
      <c r="A1" t="s">
        <v>121</v>
      </c>
    </row>
    <row r="3" spans="1:22" ht="18.5" x14ac:dyDescent="0.45">
      <c r="B3" s="117" t="s">
        <v>92</v>
      </c>
    </row>
    <row r="4" spans="1:22" ht="15" thickBot="1" x14ac:dyDescent="0.4"/>
    <row r="5" spans="1:22" x14ac:dyDescent="0.35">
      <c r="B5" s="118"/>
      <c r="C5" s="225" t="s">
        <v>13</v>
      </c>
      <c r="D5" s="226"/>
      <c r="E5" s="226"/>
      <c r="F5" s="226"/>
      <c r="G5" s="227"/>
      <c r="H5" s="225" t="s">
        <v>1</v>
      </c>
      <c r="I5" s="226"/>
      <c r="J5" s="226"/>
      <c r="K5" s="226"/>
      <c r="L5" s="227"/>
      <c r="M5" s="225" t="s">
        <v>93</v>
      </c>
      <c r="N5" s="226"/>
      <c r="O5" s="226"/>
      <c r="P5" s="226"/>
      <c r="Q5" s="227"/>
      <c r="R5" s="225" t="s">
        <v>117</v>
      </c>
      <c r="S5" s="226"/>
      <c r="T5" s="226"/>
      <c r="U5" s="226"/>
      <c r="V5" s="227"/>
    </row>
    <row r="6" spans="1:22" x14ac:dyDescent="0.35">
      <c r="B6" s="119" t="s">
        <v>24</v>
      </c>
      <c r="C6" s="46">
        <v>1</v>
      </c>
      <c r="D6" s="46">
        <v>2</v>
      </c>
      <c r="E6" s="46">
        <v>3</v>
      </c>
      <c r="F6" s="45" t="s">
        <v>9</v>
      </c>
      <c r="G6" s="120" t="s">
        <v>10</v>
      </c>
      <c r="H6" s="46">
        <v>1</v>
      </c>
      <c r="I6" s="46">
        <v>2</v>
      </c>
      <c r="J6" s="46">
        <v>3</v>
      </c>
      <c r="K6" s="45" t="s">
        <v>9</v>
      </c>
      <c r="L6" s="120" t="s">
        <v>10</v>
      </c>
      <c r="M6" s="46">
        <v>1</v>
      </c>
      <c r="N6" s="46">
        <v>2</v>
      </c>
      <c r="O6" s="46">
        <v>3</v>
      </c>
      <c r="P6" s="45" t="s">
        <v>9</v>
      </c>
      <c r="Q6" s="120" t="s">
        <v>10</v>
      </c>
      <c r="R6" s="46">
        <v>1</v>
      </c>
      <c r="S6" s="46">
        <v>2</v>
      </c>
      <c r="T6" s="46">
        <v>3</v>
      </c>
      <c r="U6" s="45" t="s">
        <v>9</v>
      </c>
      <c r="V6" s="120" t="s">
        <v>10</v>
      </c>
    </row>
    <row r="7" spans="1:22" x14ac:dyDescent="0.35">
      <c r="B7" s="81" t="s">
        <v>25</v>
      </c>
      <c r="C7" s="123">
        <v>0</v>
      </c>
      <c r="D7" s="123">
        <v>0</v>
      </c>
      <c r="E7" s="123">
        <v>0</v>
      </c>
      <c r="F7" s="124">
        <f t="shared" ref="F7:F12" si="0">AVERAGE(C7:E7)</f>
        <v>0</v>
      </c>
      <c r="G7" s="125">
        <f t="shared" ref="G7:G12" si="1">_xlfn.STDEV.P(C7:E7)</f>
        <v>0</v>
      </c>
      <c r="H7" s="126">
        <v>0</v>
      </c>
      <c r="I7" s="123">
        <v>0</v>
      </c>
      <c r="J7" s="123">
        <v>0</v>
      </c>
      <c r="K7" s="124">
        <f t="shared" ref="K7:K12" si="2">AVERAGE(H7:J7)</f>
        <v>0</v>
      </c>
      <c r="L7" s="125">
        <f t="shared" ref="L7:L12" si="3">_xlfn.STDEV.P(H7:J7)</f>
        <v>0</v>
      </c>
      <c r="M7" s="126">
        <v>0</v>
      </c>
      <c r="N7" s="123">
        <v>0</v>
      </c>
      <c r="O7" s="123">
        <v>0</v>
      </c>
      <c r="P7" s="124">
        <f t="shared" ref="P7:P12" si="4">AVERAGE(M7:O7)</f>
        <v>0</v>
      </c>
      <c r="Q7" s="125">
        <f t="shared" ref="Q7:Q12" si="5">_xlfn.STDEV.P(M7:O7)</f>
        <v>0</v>
      </c>
      <c r="R7" s="126">
        <v>0</v>
      </c>
      <c r="S7" s="123">
        <v>0</v>
      </c>
      <c r="T7" s="123">
        <v>0</v>
      </c>
      <c r="U7" s="124">
        <f t="shared" ref="U7:U12" si="6">AVERAGE(R7:T7)</f>
        <v>0</v>
      </c>
      <c r="V7" s="125">
        <f t="shared" ref="V7:V12" si="7">_xlfn.STDEV.P(R7:T7)</f>
        <v>0</v>
      </c>
    </row>
    <row r="8" spans="1:22" x14ac:dyDescent="0.35">
      <c r="B8" s="81" t="s">
        <v>26</v>
      </c>
      <c r="C8" s="123">
        <v>0</v>
      </c>
      <c r="D8" s="123">
        <v>0</v>
      </c>
      <c r="E8" s="123">
        <v>0</v>
      </c>
      <c r="F8" s="124">
        <f t="shared" si="0"/>
        <v>0</v>
      </c>
      <c r="G8" s="125">
        <f t="shared" si="1"/>
        <v>0</v>
      </c>
      <c r="H8" s="126">
        <v>0</v>
      </c>
      <c r="I8" s="123">
        <v>0</v>
      </c>
      <c r="J8" s="123">
        <v>0</v>
      </c>
      <c r="K8" s="124">
        <f t="shared" si="2"/>
        <v>0</v>
      </c>
      <c r="L8" s="125">
        <f t="shared" si="3"/>
        <v>0</v>
      </c>
      <c r="M8" s="126">
        <v>0</v>
      </c>
      <c r="N8" s="123">
        <v>0</v>
      </c>
      <c r="O8" s="123">
        <v>0</v>
      </c>
      <c r="P8" s="124">
        <f t="shared" si="4"/>
        <v>0</v>
      </c>
      <c r="Q8" s="125">
        <f t="shared" si="5"/>
        <v>0</v>
      </c>
      <c r="R8" s="126">
        <v>0</v>
      </c>
      <c r="S8" s="123">
        <v>0</v>
      </c>
      <c r="T8" s="123">
        <v>0</v>
      </c>
      <c r="U8" s="124">
        <f t="shared" si="6"/>
        <v>0</v>
      </c>
      <c r="V8" s="125">
        <f t="shared" si="7"/>
        <v>0</v>
      </c>
    </row>
    <row r="9" spans="1:22" x14ac:dyDescent="0.35">
      <c r="B9" s="81" t="s">
        <v>48</v>
      </c>
      <c r="C9" s="123">
        <v>0</v>
      </c>
      <c r="D9" s="123">
        <v>0</v>
      </c>
      <c r="E9" s="123">
        <v>0</v>
      </c>
      <c r="F9" s="124">
        <f t="shared" si="0"/>
        <v>0</v>
      </c>
      <c r="G9" s="125">
        <f t="shared" si="1"/>
        <v>0</v>
      </c>
      <c r="H9" s="126">
        <v>0.25</v>
      </c>
      <c r="I9" s="123">
        <v>0</v>
      </c>
      <c r="J9" s="123">
        <v>0</v>
      </c>
      <c r="K9" s="124">
        <f t="shared" si="2"/>
        <v>8.3333333333333329E-2</v>
      </c>
      <c r="L9" s="125">
        <f t="shared" si="3"/>
        <v>0.11785113019775792</v>
      </c>
      <c r="M9" s="126">
        <v>0</v>
      </c>
      <c r="N9" s="123">
        <v>0</v>
      </c>
      <c r="O9" s="123">
        <v>0</v>
      </c>
      <c r="P9" s="124">
        <f t="shared" si="4"/>
        <v>0</v>
      </c>
      <c r="Q9" s="125">
        <f t="shared" si="5"/>
        <v>0</v>
      </c>
      <c r="R9" s="126">
        <v>0</v>
      </c>
      <c r="S9" s="123">
        <v>0</v>
      </c>
      <c r="T9" s="123">
        <v>0</v>
      </c>
      <c r="U9" s="124">
        <f t="shared" si="6"/>
        <v>0</v>
      </c>
      <c r="V9" s="125">
        <f t="shared" si="7"/>
        <v>0</v>
      </c>
    </row>
    <row r="10" spans="1:22" x14ac:dyDescent="0.35">
      <c r="B10" s="81" t="s">
        <v>28</v>
      </c>
      <c r="C10" s="123">
        <v>0</v>
      </c>
      <c r="D10" s="123">
        <v>0</v>
      </c>
      <c r="E10" s="123">
        <v>0</v>
      </c>
      <c r="F10" s="124">
        <f t="shared" si="0"/>
        <v>0</v>
      </c>
      <c r="G10" s="125">
        <f t="shared" si="1"/>
        <v>0</v>
      </c>
      <c r="H10" s="126">
        <v>0</v>
      </c>
      <c r="I10" s="123">
        <v>0</v>
      </c>
      <c r="J10" s="123">
        <v>0</v>
      </c>
      <c r="K10" s="124">
        <f t="shared" si="2"/>
        <v>0</v>
      </c>
      <c r="L10" s="125">
        <f t="shared" si="3"/>
        <v>0</v>
      </c>
      <c r="M10" s="126">
        <v>0.20300000000000001</v>
      </c>
      <c r="N10" s="123">
        <v>0</v>
      </c>
      <c r="O10" s="123">
        <v>0</v>
      </c>
      <c r="P10" s="124">
        <f t="shared" si="4"/>
        <v>6.7666666666666667E-2</v>
      </c>
      <c r="Q10" s="125">
        <f t="shared" si="5"/>
        <v>9.569511772057944E-2</v>
      </c>
      <c r="R10" s="126">
        <v>0</v>
      </c>
      <c r="S10" s="123">
        <v>0</v>
      </c>
      <c r="T10" s="123">
        <v>0</v>
      </c>
      <c r="U10" s="124">
        <f t="shared" si="6"/>
        <v>0</v>
      </c>
      <c r="V10" s="125">
        <f t="shared" si="7"/>
        <v>0</v>
      </c>
    </row>
    <row r="11" spans="1:22" x14ac:dyDescent="0.35">
      <c r="B11" s="81" t="s">
        <v>29</v>
      </c>
      <c r="C11" s="123">
        <v>0</v>
      </c>
      <c r="D11" s="123">
        <v>0</v>
      </c>
      <c r="E11" s="123">
        <v>0</v>
      </c>
      <c r="F11" s="124">
        <f t="shared" si="0"/>
        <v>0</v>
      </c>
      <c r="G11" s="125">
        <f t="shared" si="1"/>
        <v>0</v>
      </c>
      <c r="H11" s="126">
        <v>0</v>
      </c>
      <c r="I11" s="123">
        <v>0</v>
      </c>
      <c r="J11" s="123">
        <v>0</v>
      </c>
      <c r="K11" s="124">
        <f t="shared" si="2"/>
        <v>0</v>
      </c>
      <c r="L11" s="125">
        <f t="shared" si="3"/>
        <v>0</v>
      </c>
      <c r="M11" s="126">
        <v>0</v>
      </c>
      <c r="N11" s="123">
        <v>0</v>
      </c>
      <c r="O11" s="123">
        <v>0</v>
      </c>
      <c r="P11" s="124">
        <f t="shared" si="4"/>
        <v>0</v>
      </c>
      <c r="Q11" s="125">
        <f t="shared" si="5"/>
        <v>0</v>
      </c>
      <c r="R11" s="126">
        <v>0</v>
      </c>
      <c r="S11" s="123">
        <v>0</v>
      </c>
      <c r="T11" s="123">
        <v>0</v>
      </c>
      <c r="U11" s="124">
        <f t="shared" si="6"/>
        <v>0</v>
      </c>
      <c r="V11" s="125">
        <f t="shared" si="7"/>
        <v>0</v>
      </c>
    </row>
    <row r="12" spans="1:22" x14ac:dyDescent="0.35">
      <c r="B12" s="81" t="s">
        <v>30</v>
      </c>
      <c r="C12" s="123">
        <v>13.63</v>
      </c>
      <c r="D12" s="123">
        <v>16.16</v>
      </c>
      <c r="E12" s="123">
        <v>14.138999999999999</v>
      </c>
      <c r="F12" s="124">
        <f t="shared" si="0"/>
        <v>14.643000000000001</v>
      </c>
      <c r="G12" s="125">
        <f t="shared" si="1"/>
        <v>1.0926228382505403</v>
      </c>
      <c r="H12" s="126">
        <v>13.007999999999999</v>
      </c>
      <c r="I12" s="123">
        <v>12.85</v>
      </c>
      <c r="J12" s="123">
        <v>14.289</v>
      </c>
      <c r="K12" s="124">
        <f t="shared" si="2"/>
        <v>13.382333333333333</v>
      </c>
      <c r="L12" s="125">
        <f t="shared" si="3"/>
        <v>0.64434687000783131</v>
      </c>
      <c r="M12" s="126">
        <v>16.138999999999999</v>
      </c>
      <c r="N12" s="123">
        <v>15.872</v>
      </c>
      <c r="O12" s="123">
        <v>14.736000000000001</v>
      </c>
      <c r="P12" s="124">
        <f t="shared" si="4"/>
        <v>15.582333333333333</v>
      </c>
      <c r="Q12" s="125">
        <f t="shared" si="5"/>
        <v>0.60829397132928653</v>
      </c>
      <c r="R12" s="126">
        <v>15.048</v>
      </c>
      <c r="S12" s="123">
        <v>15.065</v>
      </c>
      <c r="T12" s="123">
        <v>14.484</v>
      </c>
      <c r="U12" s="124">
        <f t="shared" si="6"/>
        <v>14.865666666666668</v>
      </c>
      <c r="V12" s="125">
        <f t="shared" si="7"/>
        <v>0.26996831089757339</v>
      </c>
    </row>
    <row r="13" spans="1:22" x14ac:dyDescent="0.35">
      <c r="B13" s="81"/>
      <c r="C13" s="48"/>
      <c r="D13" s="48"/>
      <c r="E13" s="48"/>
      <c r="F13" s="49"/>
      <c r="G13" s="127"/>
      <c r="H13" s="128"/>
      <c r="I13" s="48"/>
      <c r="J13" s="48"/>
      <c r="K13" s="49"/>
      <c r="L13" s="129"/>
      <c r="M13" s="128"/>
      <c r="N13" s="48"/>
      <c r="O13" s="48"/>
      <c r="P13" s="49"/>
      <c r="Q13" s="129"/>
      <c r="R13" s="128"/>
      <c r="S13" s="48"/>
      <c r="T13" s="48"/>
      <c r="U13" s="49"/>
      <c r="V13" s="130"/>
    </row>
    <row r="14" spans="1:22" x14ac:dyDescent="0.35">
      <c r="B14" s="119" t="s">
        <v>31</v>
      </c>
      <c r="C14" s="46" t="s">
        <v>94</v>
      </c>
      <c r="D14" s="46" t="s">
        <v>95</v>
      </c>
      <c r="E14" s="46" t="s">
        <v>96</v>
      </c>
      <c r="F14" s="45" t="s">
        <v>97</v>
      </c>
      <c r="G14" s="120" t="s">
        <v>98</v>
      </c>
      <c r="H14" s="121" t="s">
        <v>94</v>
      </c>
      <c r="I14" s="46" t="s">
        <v>95</v>
      </c>
      <c r="J14" s="46" t="s">
        <v>96</v>
      </c>
      <c r="K14" s="45" t="s">
        <v>97</v>
      </c>
      <c r="L14" s="122" t="s">
        <v>98</v>
      </c>
      <c r="M14" s="121" t="s">
        <v>94</v>
      </c>
      <c r="N14" s="46" t="s">
        <v>95</v>
      </c>
      <c r="O14" s="46" t="s">
        <v>96</v>
      </c>
      <c r="P14" s="45" t="s">
        <v>97</v>
      </c>
      <c r="Q14" s="122" t="s">
        <v>98</v>
      </c>
      <c r="R14" s="121" t="s">
        <v>94</v>
      </c>
      <c r="S14" s="46" t="s">
        <v>95</v>
      </c>
      <c r="T14" s="46" t="s">
        <v>96</v>
      </c>
      <c r="U14" s="45" t="s">
        <v>97</v>
      </c>
      <c r="V14" s="122" t="s">
        <v>98</v>
      </c>
    </row>
    <row r="15" spans="1:22" x14ac:dyDescent="0.35">
      <c r="B15" s="81" t="s">
        <v>25</v>
      </c>
      <c r="C15" s="123">
        <v>5.4809999999999999</v>
      </c>
      <c r="D15" s="123">
        <v>7.6980000000000004</v>
      </c>
      <c r="E15" s="123">
        <v>6.96</v>
      </c>
      <c r="F15" s="124">
        <f t="shared" ref="F15:F20" si="8">AVERAGE(C15:E15)</f>
        <v>6.7130000000000001</v>
      </c>
      <c r="G15" s="125">
        <f t="shared" ref="G15:G21" si="9">_xlfn.STDEV.P(C15:E15)</f>
        <v>0.9217841395901758</v>
      </c>
      <c r="H15" s="126">
        <v>7.1289999999999996</v>
      </c>
      <c r="I15" s="123">
        <v>7.3419999999999996</v>
      </c>
      <c r="J15" s="123">
        <v>7.9850000000000003</v>
      </c>
      <c r="K15" s="124">
        <f t="shared" ref="K15:K20" si="10">AVERAGE(H15:J15)</f>
        <v>7.4853333333333332</v>
      </c>
      <c r="L15" s="125">
        <f t="shared" ref="L15:L21" si="11">_xlfn.STDEV.P(H15:J15)</f>
        <v>0.36386108460357386</v>
      </c>
      <c r="M15" s="126">
        <v>8.3409999999999993</v>
      </c>
      <c r="N15" s="123">
        <v>7.0289999999999999</v>
      </c>
      <c r="O15" s="123">
        <v>7.2770000000000001</v>
      </c>
      <c r="P15" s="124">
        <f t="shared" ref="P15:P20" si="12">AVERAGE(M15:O15)</f>
        <v>7.5489999999999995</v>
      </c>
      <c r="Q15" s="125">
        <f t="shared" ref="Q15:Q21" si="13">_xlfn.STDEV.P(M15:O15)</f>
        <v>0.56910690267002229</v>
      </c>
      <c r="R15" s="126">
        <v>8.0660000000000007</v>
      </c>
      <c r="S15" s="123">
        <v>8.3190000000000008</v>
      </c>
      <c r="T15" s="123">
        <v>7.9329999999999998</v>
      </c>
      <c r="U15" s="124">
        <f t="shared" ref="U15:U20" si="14">AVERAGE(R15:T15)</f>
        <v>8.1059999999999999</v>
      </c>
      <c r="V15" s="125">
        <f t="shared" ref="V15:V21" si="15">_xlfn.STDEV.P(R15:T15)</f>
        <v>0.160102050788448</v>
      </c>
    </row>
    <row r="16" spans="1:22" x14ac:dyDescent="0.35">
      <c r="B16" s="81" t="s">
        <v>26</v>
      </c>
      <c r="C16" s="123">
        <v>0</v>
      </c>
      <c r="D16" s="123">
        <v>0.245</v>
      </c>
      <c r="E16" s="123">
        <v>0.51700000000000002</v>
      </c>
      <c r="F16" s="124">
        <f t="shared" si="8"/>
        <v>0.254</v>
      </c>
      <c r="G16" s="125">
        <f t="shared" si="9"/>
        <v>0.21116028667026066</v>
      </c>
      <c r="H16" s="126">
        <v>0.40799999999999997</v>
      </c>
      <c r="I16" s="123">
        <v>0.435</v>
      </c>
      <c r="J16" s="123">
        <v>0.39400000000000002</v>
      </c>
      <c r="K16" s="124">
        <f t="shared" si="10"/>
        <v>0.41233333333333338</v>
      </c>
      <c r="L16" s="125">
        <f t="shared" si="11"/>
        <v>1.7016332024133621E-2</v>
      </c>
      <c r="M16" s="126">
        <v>0.16900000000000001</v>
      </c>
      <c r="N16" s="123">
        <v>1.347</v>
      </c>
      <c r="O16" s="123">
        <v>0.46400000000000002</v>
      </c>
      <c r="P16" s="124">
        <f t="shared" si="12"/>
        <v>0.66</v>
      </c>
      <c r="Q16" s="125">
        <f t="shared" si="13"/>
        <v>0.50048842810465344</v>
      </c>
      <c r="R16" s="126">
        <v>0.38</v>
      </c>
      <c r="S16" s="123">
        <v>0.247</v>
      </c>
      <c r="T16" s="123">
        <v>1.0680000000000001</v>
      </c>
      <c r="U16" s="124">
        <f t="shared" si="14"/>
        <v>0.56500000000000006</v>
      </c>
      <c r="V16" s="125">
        <f t="shared" si="15"/>
        <v>0.35979531217994853</v>
      </c>
    </row>
    <row r="17" spans="2:22" x14ac:dyDescent="0.35">
      <c r="B17" s="81" t="s">
        <v>48</v>
      </c>
      <c r="C17" s="123">
        <v>0</v>
      </c>
      <c r="D17" s="123">
        <v>0</v>
      </c>
      <c r="E17" s="123">
        <v>0</v>
      </c>
      <c r="F17" s="124">
        <f t="shared" si="8"/>
        <v>0</v>
      </c>
      <c r="G17" s="125">
        <f t="shared" si="9"/>
        <v>0</v>
      </c>
      <c r="H17" s="126">
        <v>0</v>
      </c>
      <c r="I17" s="123">
        <v>0</v>
      </c>
      <c r="J17" s="123">
        <v>0</v>
      </c>
      <c r="K17" s="124">
        <f t="shared" si="10"/>
        <v>0</v>
      </c>
      <c r="L17" s="125">
        <f t="shared" si="11"/>
        <v>0</v>
      </c>
      <c r="M17" s="126">
        <v>0</v>
      </c>
      <c r="N17" s="123">
        <v>0</v>
      </c>
      <c r="O17" s="123">
        <v>0</v>
      </c>
      <c r="P17" s="124">
        <f t="shared" si="12"/>
        <v>0</v>
      </c>
      <c r="Q17" s="125">
        <f t="shared" si="13"/>
        <v>0</v>
      </c>
      <c r="R17" s="126">
        <v>0</v>
      </c>
      <c r="S17" s="123">
        <v>0</v>
      </c>
      <c r="T17" s="123">
        <v>0</v>
      </c>
      <c r="U17" s="124">
        <f t="shared" si="14"/>
        <v>0</v>
      </c>
      <c r="V17" s="125">
        <f t="shared" si="15"/>
        <v>0</v>
      </c>
    </row>
    <row r="18" spans="2:22" x14ac:dyDescent="0.35">
      <c r="B18" s="81" t="s">
        <v>28</v>
      </c>
      <c r="C18" s="123">
        <v>4.0949999999999998</v>
      </c>
      <c r="D18" s="123">
        <v>5.4450000000000003</v>
      </c>
      <c r="E18" s="123">
        <v>5.3879999999999999</v>
      </c>
      <c r="F18" s="124">
        <f t="shared" si="8"/>
        <v>4.976</v>
      </c>
      <c r="G18" s="125">
        <f t="shared" si="9"/>
        <v>0.62339554056795077</v>
      </c>
      <c r="H18" s="126">
        <v>6.2080000000000002</v>
      </c>
      <c r="I18" s="123">
        <v>6.2850000000000001</v>
      </c>
      <c r="J18" s="123">
        <v>6.742</v>
      </c>
      <c r="K18" s="124">
        <f t="shared" si="10"/>
        <v>6.4116666666666662</v>
      </c>
      <c r="L18" s="125">
        <f t="shared" si="11"/>
        <v>0.23568670353293625</v>
      </c>
      <c r="M18" s="126">
        <v>6.6710000000000003</v>
      </c>
      <c r="N18" s="123">
        <v>6.6150000000000002</v>
      </c>
      <c r="O18" s="123">
        <v>6.3630000000000004</v>
      </c>
      <c r="P18" s="124">
        <f t="shared" si="12"/>
        <v>6.549666666666667</v>
      </c>
      <c r="Q18" s="125">
        <f t="shared" si="13"/>
        <v>0.13395853421446827</v>
      </c>
      <c r="R18" s="126">
        <v>7.04</v>
      </c>
      <c r="S18" s="123">
        <v>7.1239999999999997</v>
      </c>
      <c r="T18" s="123">
        <v>7.0970000000000004</v>
      </c>
      <c r="U18" s="124">
        <f t="shared" si="14"/>
        <v>7.0869999999999997</v>
      </c>
      <c r="V18" s="125">
        <f t="shared" si="15"/>
        <v>3.5014282800023097E-2</v>
      </c>
    </row>
    <row r="19" spans="2:22" x14ac:dyDescent="0.35">
      <c r="B19" s="81" t="s">
        <v>29</v>
      </c>
      <c r="C19" s="123">
        <v>3.2480000000000002</v>
      </c>
      <c r="D19" s="123">
        <v>4.42</v>
      </c>
      <c r="E19" s="123">
        <v>3.069</v>
      </c>
      <c r="F19" s="124">
        <f t="shared" si="8"/>
        <v>3.5790000000000002</v>
      </c>
      <c r="G19" s="125">
        <f t="shared" si="9"/>
        <v>0.59914995340621324</v>
      </c>
      <c r="H19" s="126">
        <v>2.7530000000000001</v>
      </c>
      <c r="I19" s="123">
        <v>3.048</v>
      </c>
      <c r="J19" s="123">
        <v>3.1549999999999998</v>
      </c>
      <c r="K19" s="124">
        <f t="shared" si="10"/>
        <v>2.9853333333333332</v>
      </c>
      <c r="L19" s="125">
        <f t="shared" si="11"/>
        <v>0.1699928103054818</v>
      </c>
      <c r="M19" s="126">
        <v>4.8630000000000004</v>
      </c>
      <c r="N19" s="123">
        <v>5.3730000000000002</v>
      </c>
      <c r="O19" s="123">
        <v>4.5949999999999998</v>
      </c>
      <c r="P19" s="124">
        <f t="shared" si="12"/>
        <v>4.9436666666666662</v>
      </c>
      <c r="Q19" s="125">
        <f t="shared" si="13"/>
        <v>0.32269834555234755</v>
      </c>
      <c r="R19" s="126">
        <v>3.7559999999999998</v>
      </c>
      <c r="S19" s="123">
        <v>3.3980000000000001</v>
      </c>
      <c r="T19" s="123">
        <v>3.548</v>
      </c>
      <c r="U19" s="124">
        <f t="shared" si="14"/>
        <v>3.5673333333333335</v>
      </c>
      <c r="V19" s="125">
        <f t="shared" si="15"/>
        <v>0.14679085651209858</v>
      </c>
    </row>
    <row r="20" spans="2:22" x14ac:dyDescent="0.35">
      <c r="B20" s="81" t="s">
        <v>30</v>
      </c>
      <c r="C20" s="123">
        <v>1.764</v>
      </c>
      <c r="D20" s="123">
        <v>0.75700000000000001</v>
      </c>
      <c r="E20" s="123">
        <v>0.66200000000000003</v>
      </c>
      <c r="F20" s="124">
        <f t="shared" si="8"/>
        <v>1.0609999999999999</v>
      </c>
      <c r="G20" s="125">
        <f t="shared" si="9"/>
        <v>0.49860672545270285</v>
      </c>
      <c r="H20" s="126">
        <v>0</v>
      </c>
      <c r="I20" s="123">
        <v>0</v>
      </c>
      <c r="J20" s="123">
        <v>0.34399999999999997</v>
      </c>
      <c r="K20" s="124">
        <f t="shared" si="10"/>
        <v>0.11466666666666665</v>
      </c>
      <c r="L20" s="125">
        <f t="shared" si="11"/>
        <v>0.16216315515211488</v>
      </c>
      <c r="M20" s="126">
        <v>0</v>
      </c>
      <c r="N20" s="123">
        <v>0</v>
      </c>
      <c r="O20" s="123">
        <v>0</v>
      </c>
      <c r="P20" s="124">
        <f t="shared" si="12"/>
        <v>0</v>
      </c>
      <c r="Q20" s="125">
        <f t="shared" si="13"/>
        <v>0</v>
      </c>
      <c r="R20" s="126">
        <v>0</v>
      </c>
      <c r="S20" s="123">
        <v>0</v>
      </c>
      <c r="T20" s="123">
        <v>0.44700000000000001</v>
      </c>
      <c r="U20" s="124">
        <f t="shared" si="14"/>
        <v>0.14899999999999999</v>
      </c>
      <c r="V20" s="125">
        <f t="shared" si="15"/>
        <v>0.21071782079359117</v>
      </c>
    </row>
    <row r="21" spans="2:22" x14ac:dyDescent="0.35">
      <c r="B21" s="228" t="s">
        <v>141</v>
      </c>
      <c r="C21" s="230">
        <f>C18-C10</f>
        <v>4.0949999999999998</v>
      </c>
      <c r="D21" s="230">
        <f t="shared" ref="D21:E21" si="16">D18-D10</f>
        <v>5.4450000000000003</v>
      </c>
      <c r="E21" s="230">
        <f t="shared" si="16"/>
        <v>5.3879999999999999</v>
      </c>
      <c r="F21" s="47">
        <f>AVERAGE(C21:E21)</f>
        <v>4.976</v>
      </c>
      <c r="G21" s="131">
        <f t="shared" si="9"/>
        <v>0.62339554056795077</v>
      </c>
      <c r="H21" s="230">
        <f>H18-H10</f>
        <v>6.2080000000000002</v>
      </c>
      <c r="I21" s="230">
        <f t="shared" ref="I21:J21" si="17">I18-I10</f>
        <v>6.2850000000000001</v>
      </c>
      <c r="J21" s="230">
        <f t="shared" si="17"/>
        <v>6.742</v>
      </c>
      <c r="K21" s="47">
        <f>AVERAGE(H21:J21)</f>
        <v>6.4116666666666662</v>
      </c>
      <c r="L21" s="131">
        <f t="shared" si="11"/>
        <v>0.23568670353293625</v>
      </c>
      <c r="M21" s="230">
        <f>M18-M10</f>
        <v>6.468</v>
      </c>
      <c r="N21" s="230">
        <f t="shared" ref="N21:O21" si="18">N18-N10</f>
        <v>6.6150000000000002</v>
      </c>
      <c r="O21" s="230">
        <f t="shared" si="18"/>
        <v>6.3630000000000004</v>
      </c>
      <c r="P21" s="47">
        <f>AVERAGE(M21:O21)</f>
        <v>6.4820000000000002</v>
      </c>
      <c r="Q21" s="131">
        <f t="shared" si="13"/>
        <v>0.10335376142163373</v>
      </c>
      <c r="R21" s="230">
        <f>R18-R10</f>
        <v>7.04</v>
      </c>
      <c r="S21" s="230">
        <f t="shared" ref="S21:T21" si="19">S18-S10</f>
        <v>7.1239999999999997</v>
      </c>
      <c r="T21" s="230">
        <f t="shared" si="19"/>
        <v>7.0970000000000004</v>
      </c>
      <c r="U21" s="47">
        <f>AVERAGE(R21:T21)</f>
        <v>7.0869999999999997</v>
      </c>
      <c r="V21" s="131">
        <f t="shared" si="15"/>
        <v>3.5014282800023097E-2</v>
      </c>
    </row>
    <row r="22" spans="2:22" x14ac:dyDescent="0.35">
      <c r="B22" s="81"/>
      <c r="C22" s="123"/>
      <c r="D22" s="123"/>
      <c r="E22" s="123"/>
      <c r="F22" s="123"/>
      <c r="G22" s="125"/>
      <c r="H22" s="126"/>
      <c r="I22" s="123"/>
      <c r="J22" s="123"/>
      <c r="K22" s="123"/>
      <c r="L22" s="125"/>
      <c r="M22" s="126"/>
      <c r="N22" s="123"/>
      <c r="O22" s="123"/>
      <c r="P22" s="123"/>
      <c r="Q22" s="125"/>
      <c r="R22" s="126"/>
      <c r="S22" s="123"/>
      <c r="T22" s="123"/>
      <c r="U22" s="123"/>
      <c r="V22" s="125"/>
    </row>
    <row r="23" spans="2:22" x14ac:dyDescent="0.35">
      <c r="B23" s="81" t="s">
        <v>32</v>
      </c>
      <c r="C23" s="123">
        <f>C12-C20</f>
        <v>11.866000000000001</v>
      </c>
      <c r="D23" s="123">
        <f>D12-D20</f>
        <v>15.403</v>
      </c>
      <c r="E23" s="123">
        <f>E12-E20</f>
        <v>13.476999999999999</v>
      </c>
      <c r="F23" s="124">
        <f>AVERAGE(C23:E23)</f>
        <v>13.582000000000001</v>
      </c>
      <c r="G23" s="125">
        <f>_xlfn.STDEV.P(C23:E23)</f>
        <v>1.4458817379025106</v>
      </c>
      <c r="H23" s="126">
        <f>H12-H20</f>
        <v>13.007999999999999</v>
      </c>
      <c r="I23" s="123">
        <f>I12-I20</f>
        <v>12.85</v>
      </c>
      <c r="J23" s="123">
        <f>J12-J20</f>
        <v>13.945</v>
      </c>
      <c r="K23" s="124">
        <f>AVERAGE(H23:J23)</f>
        <v>13.267666666666665</v>
      </c>
      <c r="L23" s="125">
        <f>_xlfn.STDEV.P(H23:J23)</f>
        <v>0.483271030467262</v>
      </c>
      <c r="M23" s="126">
        <f>M12-M20</f>
        <v>16.138999999999999</v>
      </c>
      <c r="N23" s="123">
        <f>N12-N20</f>
        <v>15.872</v>
      </c>
      <c r="O23" s="123">
        <f>O12-O20</f>
        <v>14.736000000000001</v>
      </c>
      <c r="P23" s="124">
        <f>AVERAGE(M23:O23)</f>
        <v>15.582333333333333</v>
      </c>
      <c r="Q23" s="125">
        <f>_xlfn.STDEV.P(M23:O23)</f>
        <v>0.60829397132928653</v>
      </c>
      <c r="R23" s="126">
        <f>R12-R20</f>
        <v>15.048</v>
      </c>
      <c r="S23" s="123">
        <f>S12-S20</f>
        <v>15.065</v>
      </c>
      <c r="T23" s="123">
        <f>T12-T20</f>
        <v>14.037000000000001</v>
      </c>
      <c r="U23" s="124">
        <f>AVERAGE(R23:T23)</f>
        <v>14.716666666666667</v>
      </c>
      <c r="V23" s="125">
        <f>_xlfn.STDEV.P(R23:T23)</f>
        <v>0.48064701762889889</v>
      </c>
    </row>
    <row r="24" spans="2:22" x14ac:dyDescent="0.35">
      <c r="B24" s="81" t="s">
        <v>106</v>
      </c>
      <c r="C24" s="123">
        <f>C21*74.08/1000</f>
        <v>0.30335760000000001</v>
      </c>
      <c r="D24" s="123">
        <f>D21*74.08/1000</f>
        <v>0.40336560000000005</v>
      </c>
      <c r="E24" s="123">
        <f>E21*74.08/1000</f>
        <v>0.39914304</v>
      </c>
      <c r="F24" s="47">
        <f>AVERAGE(C24:E24)</f>
        <v>0.36862208000000002</v>
      </c>
      <c r="G24" s="131">
        <f>_xlfn.STDEV.P(C24:E24)</f>
        <v>4.6181141645273406E-2</v>
      </c>
      <c r="H24" s="123">
        <f>H21*74.08/1000</f>
        <v>0.45988864000000002</v>
      </c>
      <c r="I24" s="123">
        <f>I21*74.08/1000</f>
        <v>0.46559280000000003</v>
      </c>
      <c r="J24" s="123">
        <f>J21*74.08/1000</f>
        <v>0.49944736000000001</v>
      </c>
      <c r="K24" s="47">
        <f>AVERAGE(H24:J24)</f>
        <v>0.47497626666666665</v>
      </c>
      <c r="L24" s="131">
        <f>_xlfn.STDEV.P(H24:J24)</f>
        <v>1.7459670997719917E-2</v>
      </c>
      <c r="M24" s="123">
        <f>M21*74.08/1000</f>
        <v>0.47914943999999998</v>
      </c>
      <c r="N24" s="123">
        <f>N21*74.08/1000</f>
        <v>0.49003920000000001</v>
      </c>
      <c r="O24" s="123">
        <f>O21*74.08/1000</f>
        <v>0.47137104000000002</v>
      </c>
      <c r="P24" s="47">
        <f>AVERAGE(M24:O24)</f>
        <v>0.48018655999999998</v>
      </c>
      <c r="Q24" s="131">
        <f>_xlfn.STDEV.P(M24:O24)</f>
        <v>7.6564466461146296E-3</v>
      </c>
      <c r="R24" s="123">
        <f>R21*74.08/1000</f>
        <v>0.52152319999999996</v>
      </c>
      <c r="S24" s="123">
        <f>S21*74.08/1000</f>
        <v>0.52774591999999998</v>
      </c>
      <c r="T24" s="123">
        <f>T21*74.08/1000</f>
        <v>0.52574576000000006</v>
      </c>
      <c r="U24" s="47">
        <f>AVERAGE(R24:T24)</f>
        <v>0.52500495999999996</v>
      </c>
      <c r="V24" s="131">
        <f>_xlfn.STDEV.P(R24:T24)</f>
        <v>2.5938580698257325E-3</v>
      </c>
    </row>
    <row r="25" spans="2:22" x14ac:dyDescent="0.35">
      <c r="B25" s="81" t="s">
        <v>33</v>
      </c>
      <c r="C25" s="123">
        <f>C21/C23</f>
        <v>0.34510365750884875</v>
      </c>
      <c r="D25" s="123">
        <f t="shared" ref="D25:E25" si="20">D21/D23</f>
        <v>0.3535025644354996</v>
      </c>
      <c r="E25" s="123">
        <f t="shared" si="20"/>
        <v>0.399792238628775</v>
      </c>
      <c r="F25" s="124">
        <f>AVERAGE(C25:E25)</f>
        <v>0.36613282019104104</v>
      </c>
      <c r="G25" s="125">
        <f>_xlfn.STDEV.P(C25:E25)</f>
        <v>2.4046520837264319E-2</v>
      </c>
      <c r="H25" s="123">
        <f>H21/H23</f>
        <v>0.47724477244772451</v>
      </c>
      <c r="I25" s="123">
        <f t="shared" ref="I25:J25" si="21">I21/I23</f>
        <v>0.48910505836575879</v>
      </c>
      <c r="J25" s="123">
        <f t="shared" si="21"/>
        <v>0.48347077805665112</v>
      </c>
      <c r="K25" s="124">
        <f>AVERAGE(H25:J25)</f>
        <v>0.48327353629004483</v>
      </c>
      <c r="L25" s="125">
        <f>_xlfn.STDEV.P(H25:J25)</f>
        <v>4.8439497485867926E-3</v>
      </c>
      <c r="M25" s="123">
        <f>M21/M23</f>
        <v>0.40076832517504185</v>
      </c>
      <c r="N25" s="123">
        <f t="shared" ref="N25:O25" si="22">N21/N23</f>
        <v>0.41677167338709681</v>
      </c>
      <c r="O25" s="123">
        <f t="shared" si="22"/>
        <v>0.43179967426710097</v>
      </c>
      <c r="P25" s="124">
        <f>AVERAGE(M25:O25)</f>
        <v>0.41644655760974653</v>
      </c>
      <c r="Q25" s="125">
        <f>_xlfn.STDEV.P(M25:O25)</f>
        <v>1.2670580934322393E-2</v>
      </c>
      <c r="R25" s="123">
        <f>R21/R23</f>
        <v>0.46783625730994149</v>
      </c>
      <c r="S25" s="123">
        <f t="shared" ref="S25:T25" si="23">S21/S23</f>
        <v>0.47288416860272153</v>
      </c>
      <c r="T25" s="123">
        <f t="shared" si="23"/>
        <v>0.50559236304053568</v>
      </c>
      <c r="U25" s="124">
        <f>U18/U23</f>
        <v>0.48156285390713477</v>
      </c>
      <c r="V25" s="125">
        <f>_xlfn.STDEV.P(R25:T25)</f>
        <v>1.6735958996329625E-2</v>
      </c>
    </row>
    <row r="26" spans="2:22" ht="15" thickBot="1" x14ac:dyDescent="0.4">
      <c r="B26" s="81" t="s">
        <v>34</v>
      </c>
      <c r="C26" s="123">
        <f>C25*0.41</f>
        <v>0.14149249957862797</v>
      </c>
      <c r="D26" s="123">
        <f>D25*0.41</f>
        <v>0.14493605141855484</v>
      </c>
      <c r="E26" s="123">
        <f>E25*0.41</f>
        <v>0.16391481783779774</v>
      </c>
      <c r="F26" s="47">
        <f>AVERAGE(C26:E26)</f>
        <v>0.15011445627832684</v>
      </c>
      <c r="G26" s="131">
        <f>_xlfn.STDEV.P(C26:E26)</f>
        <v>9.8590735432783697E-3</v>
      </c>
      <c r="H26" s="123">
        <f>H25*0.41</f>
        <v>0.19567035670356703</v>
      </c>
      <c r="I26" s="123">
        <f>I25*0.41</f>
        <v>0.20053307392996109</v>
      </c>
      <c r="J26" s="123">
        <f>J25*0.41</f>
        <v>0.19822301900322695</v>
      </c>
      <c r="K26" s="47">
        <f>AVERAGE(H26:J26)</f>
        <v>0.19814214987891834</v>
      </c>
      <c r="L26" s="131">
        <f>_xlfn.STDEV.P(H26:J26)</f>
        <v>1.9860193969205857E-3</v>
      </c>
      <c r="M26" s="123">
        <f>M25*0.41</f>
        <v>0.16431501332176715</v>
      </c>
      <c r="N26" s="123">
        <f>N25*0.41</f>
        <v>0.17087638608870967</v>
      </c>
      <c r="O26" s="123">
        <f>O25*0.41</f>
        <v>0.17703786644951139</v>
      </c>
      <c r="P26" s="47">
        <f>AVERAGE(M26:O26)</f>
        <v>0.17074308861999607</v>
      </c>
      <c r="Q26" s="131">
        <f>_xlfn.STDEV.P(M26:O26)</f>
        <v>5.1949381830721803E-3</v>
      </c>
      <c r="R26" s="123">
        <f>R25*0.41</f>
        <v>0.19181286549707599</v>
      </c>
      <c r="S26" s="123">
        <f>S25*0.41</f>
        <v>0.19388250912711583</v>
      </c>
      <c r="T26" s="123">
        <f>T25*0.41</f>
        <v>0.20729286884661963</v>
      </c>
      <c r="U26" s="47">
        <f>U25*0.41</f>
        <v>0.19744077010192523</v>
      </c>
      <c r="V26" s="131">
        <f>_xlfn.STDEV.P(R26:T26)</f>
        <v>6.8617431884951535E-3</v>
      </c>
    </row>
    <row r="27" spans="2:22" ht="15" thickBot="1" x14ac:dyDescent="0.4">
      <c r="B27" s="202" t="s">
        <v>136</v>
      </c>
      <c r="C27" s="203">
        <f>C21/C19</f>
        <v>1.2607758620689653</v>
      </c>
      <c r="D27" s="204">
        <f t="shared" ref="D27:E27" si="24">D21/D19</f>
        <v>1.2319004524886878</v>
      </c>
      <c r="E27" s="204">
        <f t="shared" si="24"/>
        <v>1.7556207233626588</v>
      </c>
      <c r="F27" s="205">
        <f t="shared" ref="F27:F29" si="25">AVERAGE(C27:E27)</f>
        <v>1.4160990126401041</v>
      </c>
      <c r="G27" s="206">
        <f t="shared" ref="G27:G29" si="26">_xlfn.STDEV.P(C27:E27)</f>
        <v>0.24036734575587251</v>
      </c>
      <c r="H27" s="203">
        <f>H21/H19</f>
        <v>2.2549945513984744</v>
      </c>
      <c r="I27" s="204">
        <f t="shared" ref="I27:J27" si="27">I21/I19</f>
        <v>2.0620078740157481</v>
      </c>
      <c r="J27" s="204">
        <f t="shared" si="27"/>
        <v>2.1369255150554678</v>
      </c>
      <c r="K27" s="205">
        <f t="shared" ref="K27:K29" si="28">AVERAGE(H27:J27)</f>
        <v>2.1513093134898966</v>
      </c>
      <c r="L27" s="206">
        <f t="shared" ref="L27:L29" si="29">_xlfn.STDEV.P(H27:J27)</f>
        <v>7.9440269615427939E-2</v>
      </c>
      <c r="M27" s="203">
        <f>M21/M19</f>
        <v>1.3300431832202344</v>
      </c>
      <c r="N27" s="204">
        <f t="shared" ref="N27:O27" si="30">N21/N19</f>
        <v>1.2311557788944723</v>
      </c>
      <c r="O27" s="204">
        <f t="shared" si="30"/>
        <v>1.3847660500544072</v>
      </c>
      <c r="P27" s="205">
        <f t="shared" ref="P27:P29" si="31">AVERAGE(M27:O27)</f>
        <v>1.315321670723038</v>
      </c>
      <c r="Q27" s="206">
        <f t="shared" ref="Q27:Q29" si="32">_xlfn.STDEV.P(M27:O27)</f>
        <v>6.3569232857365945E-2</v>
      </c>
      <c r="R27" s="203">
        <f>R21/R19</f>
        <v>1.8743343982960599</v>
      </c>
      <c r="S27" s="204">
        <f t="shared" ref="S27:T27" si="33">S21/S19</f>
        <v>2.0965273690406119</v>
      </c>
      <c r="T27" s="204">
        <f t="shared" si="33"/>
        <v>2.000281848928974</v>
      </c>
      <c r="U27" s="205">
        <f>AVERAGE(R27:T27)</f>
        <v>1.9903812054218821</v>
      </c>
      <c r="V27" s="206">
        <f t="shared" ref="V27:V29" si="34">_xlfn.STDEV.P(R27:T27)</f>
        <v>9.0979653837046551E-2</v>
      </c>
    </row>
    <row r="28" spans="2:22" ht="15" thickBot="1" x14ac:dyDescent="0.4">
      <c r="B28" s="87" t="s">
        <v>36</v>
      </c>
      <c r="C28" s="142">
        <f>C21/C15</f>
        <v>0.74712643678160917</v>
      </c>
      <c r="D28" s="204">
        <f t="shared" ref="D28:E28" si="35">D21/D15</f>
        <v>0.70732657833203427</v>
      </c>
      <c r="E28" s="204">
        <f t="shared" si="35"/>
        <v>0.7741379310344827</v>
      </c>
      <c r="F28" s="134">
        <f t="shared" si="25"/>
        <v>0.74286364871604205</v>
      </c>
      <c r="G28" s="135">
        <f t="shared" si="26"/>
        <v>2.7441668244377281E-2</v>
      </c>
      <c r="H28" s="142">
        <f>H21/H15</f>
        <v>0.87080937017814564</v>
      </c>
      <c r="I28" s="204">
        <f t="shared" ref="I28:J28" si="36">I21/I15</f>
        <v>0.85603377826205396</v>
      </c>
      <c r="J28" s="204">
        <f t="shared" si="36"/>
        <v>0.84433312460864118</v>
      </c>
      <c r="K28" s="134">
        <f t="shared" si="28"/>
        <v>0.85705875768294693</v>
      </c>
      <c r="L28" s="135">
        <f t="shared" si="29"/>
        <v>1.0833153802844199E-2</v>
      </c>
      <c r="M28" s="142">
        <f>M21/M15</f>
        <v>0.77544658913799314</v>
      </c>
      <c r="N28" s="204">
        <f t="shared" ref="N28:O28" si="37">N21/N15</f>
        <v>0.94110115236875802</v>
      </c>
      <c r="O28" s="204">
        <f t="shared" si="37"/>
        <v>0.87439879071045767</v>
      </c>
      <c r="P28" s="134">
        <f t="shared" si="31"/>
        <v>0.86364884407240294</v>
      </c>
      <c r="Q28" s="135">
        <f t="shared" si="32"/>
        <v>6.8054045161840007E-2</v>
      </c>
      <c r="R28" s="142">
        <f>R21/R15</f>
        <v>0.87279940490949659</v>
      </c>
      <c r="S28" s="204">
        <f t="shared" ref="S28:T28" si="38">S21/S15</f>
        <v>0.85635292703449917</v>
      </c>
      <c r="T28" s="204">
        <f t="shared" si="38"/>
        <v>0.89461742090003793</v>
      </c>
      <c r="U28" s="134">
        <f t="shared" ref="R28:U28" si="39">U18/U15</f>
        <v>0.87429064890204788</v>
      </c>
      <c r="V28" s="135">
        <f t="shared" si="34"/>
        <v>1.5672636972486477E-2</v>
      </c>
    </row>
    <row r="29" spans="2:22" ht="15" thickBot="1" x14ac:dyDescent="0.4">
      <c r="B29" s="87" t="s">
        <v>137</v>
      </c>
      <c r="C29" s="136">
        <f>(C21+C19)/C15</f>
        <v>1.3397190293742018</v>
      </c>
      <c r="D29" s="233">
        <f t="shared" ref="D29:E29" si="40">(D21+D19)/D15</f>
        <v>1.2815016887503248</v>
      </c>
      <c r="E29" s="233">
        <f t="shared" si="40"/>
        <v>1.2150862068965518</v>
      </c>
      <c r="F29" s="134">
        <f t="shared" si="25"/>
        <v>1.2787689750070261</v>
      </c>
      <c r="G29" s="135">
        <f t="shared" si="26"/>
        <v>5.0917815500329998E-2</v>
      </c>
      <c r="H29" s="136">
        <f>(H21+H19)/H15</f>
        <v>1.2569785383644272</v>
      </c>
      <c r="I29" s="233">
        <f t="shared" ref="I29:J29" si="41">(I21+I19)/I15</f>
        <v>1.2711795151184964</v>
      </c>
      <c r="J29" s="233">
        <f t="shared" si="41"/>
        <v>1.2394489668127739</v>
      </c>
      <c r="K29" s="134">
        <f t="shared" si="28"/>
        <v>1.2558690067652325</v>
      </c>
      <c r="L29" s="135">
        <f t="shared" si="29"/>
        <v>1.2977678765805401E-2</v>
      </c>
      <c r="M29" s="136">
        <f>(M21+M19)/M15</f>
        <v>1.3584702074091837</v>
      </c>
      <c r="N29" s="233">
        <f t="shared" ref="N29:O29" si="42">(N21+N19)/N15</f>
        <v>1.7055057618437899</v>
      </c>
      <c r="O29" s="233">
        <f t="shared" si="42"/>
        <v>1.5058403188126976</v>
      </c>
      <c r="P29" s="134">
        <f t="shared" si="31"/>
        <v>1.5232720960218904</v>
      </c>
      <c r="Q29" s="135">
        <f t="shared" si="32"/>
        <v>0.14221185874822309</v>
      </c>
      <c r="R29" s="136">
        <f>(R21+R19)/R15</f>
        <v>1.3384577237788244</v>
      </c>
      <c r="S29" s="233">
        <f t="shared" ref="S29:T29" si="43">(S21+S19)/S15</f>
        <v>1.2648154826301237</v>
      </c>
      <c r="T29" s="233">
        <f t="shared" si="43"/>
        <v>1.3418631034917434</v>
      </c>
      <c r="U29" s="134">
        <f>AVERAGE(R29:T29)</f>
        <v>1.3150454366335638</v>
      </c>
      <c r="V29" s="135">
        <f t="shared" si="34"/>
        <v>3.5545139021982336E-2</v>
      </c>
    </row>
    <row r="32" spans="2:22" ht="18.5" x14ac:dyDescent="0.45">
      <c r="B32" s="117" t="s">
        <v>111</v>
      </c>
    </row>
    <row r="33" spans="2:22" ht="15" thickBot="1" x14ac:dyDescent="0.4"/>
    <row r="34" spans="2:22" x14ac:dyDescent="0.35">
      <c r="B34" s="118"/>
      <c r="C34" s="225" t="s">
        <v>13</v>
      </c>
      <c r="D34" s="226"/>
      <c r="E34" s="226"/>
      <c r="F34" s="226"/>
      <c r="G34" s="227"/>
      <c r="H34" s="225" t="s">
        <v>1</v>
      </c>
      <c r="I34" s="226"/>
      <c r="J34" s="226"/>
      <c r="K34" s="226"/>
      <c r="L34" s="227"/>
      <c r="M34" s="225" t="s">
        <v>93</v>
      </c>
      <c r="N34" s="226"/>
      <c r="O34" s="226"/>
      <c r="P34" s="226"/>
      <c r="Q34" s="227"/>
      <c r="R34" s="225" t="s">
        <v>117</v>
      </c>
      <c r="S34" s="226"/>
      <c r="T34" s="226"/>
      <c r="U34" s="226"/>
      <c r="V34" s="227"/>
    </row>
    <row r="35" spans="2:22" x14ac:dyDescent="0.35">
      <c r="B35" s="119" t="s">
        <v>24</v>
      </c>
      <c r="C35" s="46">
        <v>1</v>
      </c>
      <c r="D35" s="46">
        <v>2</v>
      </c>
      <c r="E35" s="46">
        <v>3</v>
      </c>
      <c r="F35" s="45" t="s">
        <v>9</v>
      </c>
      <c r="G35" s="120" t="s">
        <v>10</v>
      </c>
      <c r="H35" s="46">
        <v>1</v>
      </c>
      <c r="I35" s="46">
        <v>2</v>
      </c>
      <c r="J35" s="46">
        <v>3</v>
      </c>
      <c r="K35" s="45" t="s">
        <v>9</v>
      </c>
      <c r="L35" s="120" t="s">
        <v>10</v>
      </c>
      <c r="M35" s="46">
        <v>1</v>
      </c>
      <c r="N35" s="46">
        <v>2</v>
      </c>
      <c r="O35" s="46">
        <v>3</v>
      </c>
      <c r="P35" s="45" t="s">
        <v>9</v>
      </c>
      <c r="Q35" s="120" t="s">
        <v>10</v>
      </c>
      <c r="R35" s="46">
        <v>1</v>
      </c>
      <c r="S35" s="46">
        <v>2</v>
      </c>
      <c r="T35" s="46">
        <v>3</v>
      </c>
      <c r="U35" s="45" t="s">
        <v>9</v>
      </c>
      <c r="V35" s="120" t="s">
        <v>10</v>
      </c>
    </row>
    <row r="36" spans="2:22" x14ac:dyDescent="0.35">
      <c r="B36" s="81" t="s">
        <v>25</v>
      </c>
      <c r="C36" s="133">
        <v>0</v>
      </c>
      <c r="D36" s="133">
        <v>0</v>
      </c>
      <c r="E36" s="133">
        <v>0</v>
      </c>
      <c r="F36" s="47">
        <f t="shared" ref="F36:F41" si="44">AVERAGE(C36:E36)</f>
        <v>0</v>
      </c>
      <c r="G36" s="131">
        <f t="shared" ref="G36:G41" si="45">_xlfn.STDEV.P(C36:E36)</f>
        <v>0</v>
      </c>
      <c r="H36" s="132">
        <v>0</v>
      </c>
      <c r="I36" s="133">
        <v>0</v>
      </c>
      <c r="J36" s="133">
        <v>0</v>
      </c>
      <c r="K36" s="47">
        <f t="shared" ref="K36:K41" si="46">AVERAGE(H36:J36)</f>
        <v>0</v>
      </c>
      <c r="L36" s="131">
        <f t="shared" ref="L36:L41" si="47">_xlfn.STDEV.P(H36:J36)</f>
        <v>0</v>
      </c>
      <c r="M36" s="132">
        <v>0</v>
      </c>
      <c r="N36" s="133">
        <v>0</v>
      </c>
      <c r="O36" s="133">
        <v>0</v>
      </c>
      <c r="P36" s="47">
        <f t="shared" ref="P36:P41" si="48">AVERAGE(M36:O36)</f>
        <v>0</v>
      </c>
      <c r="Q36" s="131">
        <f t="shared" ref="Q36:Q41" si="49">_xlfn.STDEV.P(M36:O36)</f>
        <v>0</v>
      </c>
      <c r="R36" s="132">
        <v>0</v>
      </c>
      <c r="S36" s="133">
        <v>0</v>
      </c>
      <c r="T36" s="133">
        <v>0</v>
      </c>
      <c r="U36" s="47">
        <f t="shared" ref="U36:U41" si="50">AVERAGE(R36:T36)</f>
        <v>0</v>
      </c>
      <c r="V36" s="131">
        <f t="shared" ref="V36:V41" si="51">_xlfn.STDEV.P(R36:T36)</f>
        <v>0</v>
      </c>
    </row>
    <row r="37" spans="2:22" x14ac:dyDescent="0.35">
      <c r="B37" s="81" t="s">
        <v>26</v>
      </c>
      <c r="C37" s="133">
        <v>0</v>
      </c>
      <c r="D37" s="133">
        <v>0</v>
      </c>
      <c r="E37" s="133">
        <v>0</v>
      </c>
      <c r="F37" s="47">
        <f t="shared" si="44"/>
        <v>0</v>
      </c>
      <c r="G37" s="131">
        <f t="shared" si="45"/>
        <v>0</v>
      </c>
      <c r="H37" s="132">
        <v>0</v>
      </c>
      <c r="I37" s="133">
        <v>0</v>
      </c>
      <c r="J37" s="133">
        <v>0</v>
      </c>
      <c r="K37" s="47">
        <f t="shared" si="46"/>
        <v>0</v>
      </c>
      <c r="L37" s="131">
        <f t="shared" si="47"/>
        <v>0</v>
      </c>
      <c r="M37" s="132">
        <v>0</v>
      </c>
      <c r="N37" s="133">
        <v>0</v>
      </c>
      <c r="O37" s="133">
        <v>0</v>
      </c>
      <c r="P37" s="47">
        <f t="shared" si="48"/>
        <v>0</v>
      </c>
      <c r="Q37" s="131">
        <f t="shared" si="49"/>
        <v>0</v>
      </c>
      <c r="R37" s="132">
        <v>0</v>
      </c>
      <c r="S37" s="133">
        <v>0</v>
      </c>
      <c r="T37" s="133">
        <v>0</v>
      </c>
      <c r="U37" s="47">
        <f t="shared" si="50"/>
        <v>0</v>
      </c>
      <c r="V37" s="131">
        <f t="shared" si="51"/>
        <v>0</v>
      </c>
    </row>
    <row r="38" spans="2:22" x14ac:dyDescent="0.35">
      <c r="B38" s="81" t="s">
        <v>48</v>
      </c>
      <c r="C38" s="133">
        <v>0</v>
      </c>
      <c r="D38" s="133">
        <v>0</v>
      </c>
      <c r="E38" s="133">
        <v>0</v>
      </c>
      <c r="F38" s="47">
        <f t="shared" si="44"/>
        <v>0</v>
      </c>
      <c r="G38" s="131">
        <f t="shared" si="45"/>
        <v>0</v>
      </c>
      <c r="H38" s="132">
        <v>0</v>
      </c>
      <c r="I38" s="133">
        <v>0</v>
      </c>
      <c r="J38" s="133">
        <v>0</v>
      </c>
      <c r="K38" s="47">
        <f t="shared" si="46"/>
        <v>0</v>
      </c>
      <c r="L38" s="131">
        <f t="shared" si="47"/>
        <v>0</v>
      </c>
      <c r="M38" s="132">
        <v>0</v>
      </c>
      <c r="N38" s="133">
        <v>0</v>
      </c>
      <c r="O38" s="133">
        <v>0</v>
      </c>
      <c r="P38" s="47">
        <f t="shared" si="48"/>
        <v>0</v>
      </c>
      <c r="Q38" s="131">
        <f t="shared" si="49"/>
        <v>0</v>
      </c>
      <c r="R38" s="132">
        <v>0</v>
      </c>
      <c r="S38" s="133">
        <v>0</v>
      </c>
      <c r="T38" s="133">
        <v>0</v>
      </c>
      <c r="U38" s="47">
        <f t="shared" si="50"/>
        <v>0</v>
      </c>
      <c r="V38" s="131">
        <f t="shared" si="51"/>
        <v>0</v>
      </c>
    </row>
    <row r="39" spans="2:22" x14ac:dyDescent="0.35">
      <c r="B39" s="81" t="s">
        <v>28</v>
      </c>
      <c r="C39" s="133">
        <v>0</v>
      </c>
      <c r="D39" s="133">
        <v>0</v>
      </c>
      <c r="E39" s="133">
        <v>0</v>
      </c>
      <c r="F39" s="47">
        <f t="shared" si="44"/>
        <v>0</v>
      </c>
      <c r="G39" s="131">
        <f t="shared" si="45"/>
        <v>0</v>
      </c>
      <c r="H39" s="132">
        <v>0</v>
      </c>
      <c r="I39" s="133">
        <v>0.153</v>
      </c>
      <c r="J39" s="133">
        <v>0.154</v>
      </c>
      <c r="K39" s="47">
        <f t="shared" si="46"/>
        <v>0.10233333333333333</v>
      </c>
      <c r="L39" s="131">
        <f t="shared" si="47"/>
        <v>7.2361745571967936E-2</v>
      </c>
      <c r="M39" s="132">
        <v>0.47499999999999998</v>
      </c>
      <c r="N39" s="133">
        <v>0.313</v>
      </c>
      <c r="O39" s="133">
        <v>0.434</v>
      </c>
      <c r="P39" s="47">
        <f t="shared" si="48"/>
        <v>0.40733333333333333</v>
      </c>
      <c r="Q39" s="131">
        <f t="shared" si="49"/>
        <v>6.8771764231809307E-2</v>
      </c>
      <c r="R39" s="132">
        <v>0.223</v>
      </c>
      <c r="S39" s="133">
        <v>0.248</v>
      </c>
      <c r="T39" s="133">
        <v>0.25600000000000001</v>
      </c>
      <c r="U39" s="47">
        <f t="shared" si="50"/>
        <v>0.24233333333333332</v>
      </c>
      <c r="V39" s="131">
        <f t="shared" si="51"/>
        <v>1.4055445761538677E-2</v>
      </c>
    </row>
    <row r="40" spans="2:22" x14ac:dyDescent="0.35">
      <c r="B40" s="81" t="s">
        <v>29</v>
      </c>
      <c r="C40" s="133">
        <v>0</v>
      </c>
      <c r="D40" s="133">
        <v>0</v>
      </c>
      <c r="E40" s="133">
        <v>0</v>
      </c>
      <c r="F40" s="47">
        <f t="shared" si="44"/>
        <v>0</v>
      </c>
      <c r="G40" s="131">
        <f t="shared" si="45"/>
        <v>0</v>
      </c>
      <c r="H40" s="132">
        <v>0</v>
      </c>
      <c r="I40" s="133">
        <v>0</v>
      </c>
      <c r="J40" s="133">
        <v>0</v>
      </c>
      <c r="K40" s="47">
        <f t="shared" si="46"/>
        <v>0</v>
      </c>
      <c r="L40" s="131">
        <f t="shared" si="47"/>
        <v>0</v>
      </c>
      <c r="M40" s="132">
        <v>0</v>
      </c>
      <c r="N40" s="133">
        <v>0</v>
      </c>
      <c r="O40" s="133">
        <v>0</v>
      </c>
      <c r="P40" s="47">
        <f t="shared" si="48"/>
        <v>0</v>
      </c>
      <c r="Q40" s="131">
        <f t="shared" si="49"/>
        <v>0</v>
      </c>
      <c r="R40" s="132">
        <v>0</v>
      </c>
      <c r="S40" s="133">
        <v>0</v>
      </c>
      <c r="T40" s="133">
        <v>0</v>
      </c>
      <c r="U40" s="47">
        <f t="shared" si="50"/>
        <v>0</v>
      </c>
      <c r="V40" s="131">
        <f t="shared" si="51"/>
        <v>0</v>
      </c>
    </row>
    <row r="41" spans="2:22" x14ac:dyDescent="0.35">
      <c r="B41" s="81" t="s">
        <v>30</v>
      </c>
      <c r="C41" s="133">
        <v>17.038</v>
      </c>
      <c r="D41" s="133">
        <v>16.241</v>
      </c>
      <c r="E41" s="133">
        <v>15.406000000000001</v>
      </c>
      <c r="F41" s="47">
        <f t="shared" si="44"/>
        <v>16.228333333333332</v>
      </c>
      <c r="G41" s="131">
        <f t="shared" si="45"/>
        <v>0.66632141059868555</v>
      </c>
      <c r="H41" s="132">
        <v>15.430999999999999</v>
      </c>
      <c r="I41" s="133">
        <v>16.841999999999999</v>
      </c>
      <c r="J41" s="133">
        <v>15.704000000000001</v>
      </c>
      <c r="K41" s="47">
        <f t="shared" si="46"/>
        <v>15.992333333333333</v>
      </c>
      <c r="L41" s="131">
        <f t="shared" si="47"/>
        <v>0.61105500752569053</v>
      </c>
      <c r="M41" s="132">
        <v>17.893000000000001</v>
      </c>
      <c r="N41" s="133">
        <v>16.922000000000001</v>
      </c>
      <c r="O41" s="133">
        <v>16.367000000000001</v>
      </c>
      <c r="P41" s="47">
        <f t="shared" si="48"/>
        <v>17.060666666666666</v>
      </c>
      <c r="Q41" s="131">
        <f t="shared" si="49"/>
        <v>0.63065591957016376</v>
      </c>
      <c r="R41" s="132">
        <v>16.486999999999998</v>
      </c>
      <c r="S41" s="133">
        <v>16.914000000000001</v>
      </c>
      <c r="T41" s="133">
        <v>13.662000000000001</v>
      </c>
      <c r="U41" s="47">
        <f t="shared" si="50"/>
        <v>15.687666666666665</v>
      </c>
      <c r="V41" s="131">
        <f t="shared" si="51"/>
        <v>1.4429313527984926</v>
      </c>
    </row>
    <row r="42" spans="2:22" x14ac:dyDescent="0.35">
      <c r="B42" s="81"/>
      <c r="C42" s="133"/>
      <c r="D42" s="133"/>
      <c r="E42" s="133"/>
      <c r="F42" s="47"/>
      <c r="G42" s="137"/>
      <c r="H42" s="132"/>
      <c r="I42" s="133"/>
      <c r="J42" s="133"/>
      <c r="K42" s="47"/>
      <c r="L42" s="137"/>
      <c r="M42" s="132"/>
      <c r="N42" s="133"/>
      <c r="O42" s="133"/>
      <c r="P42" s="47"/>
      <c r="Q42" s="137"/>
      <c r="R42" s="132"/>
      <c r="S42" s="133"/>
      <c r="T42" s="133"/>
      <c r="U42" s="47"/>
      <c r="V42" s="131"/>
    </row>
    <row r="43" spans="2:22" x14ac:dyDescent="0.35">
      <c r="B43" s="119" t="s">
        <v>31</v>
      </c>
      <c r="C43" s="138" t="s">
        <v>94</v>
      </c>
      <c r="D43" s="138" t="s">
        <v>95</v>
      </c>
      <c r="E43" s="138" t="s">
        <v>96</v>
      </c>
      <c r="F43" s="53" t="s">
        <v>97</v>
      </c>
      <c r="G43" s="139" t="s">
        <v>105</v>
      </c>
      <c r="H43" s="140" t="s">
        <v>94</v>
      </c>
      <c r="I43" s="138" t="s">
        <v>95</v>
      </c>
      <c r="J43" s="138" t="s">
        <v>96</v>
      </c>
      <c r="K43" s="53" t="s">
        <v>97</v>
      </c>
      <c r="L43" s="139" t="s">
        <v>105</v>
      </c>
      <c r="M43" s="140" t="s">
        <v>94</v>
      </c>
      <c r="N43" s="138" t="s">
        <v>95</v>
      </c>
      <c r="O43" s="138" t="s">
        <v>96</v>
      </c>
      <c r="P43" s="53" t="s">
        <v>97</v>
      </c>
      <c r="Q43" s="139" t="s">
        <v>105</v>
      </c>
      <c r="R43" s="140" t="s">
        <v>94</v>
      </c>
      <c r="S43" s="138" t="s">
        <v>95</v>
      </c>
      <c r="T43" s="138" t="s">
        <v>96</v>
      </c>
      <c r="U43" s="53" t="s">
        <v>97</v>
      </c>
      <c r="V43" s="139" t="s">
        <v>105</v>
      </c>
    </row>
    <row r="44" spans="2:22" x14ac:dyDescent="0.35">
      <c r="B44" s="81" t="s">
        <v>25</v>
      </c>
      <c r="C44" s="133">
        <v>10.500999999999999</v>
      </c>
      <c r="D44" s="133">
        <v>10.039999999999999</v>
      </c>
      <c r="E44" s="133">
        <v>9.2720000000000002</v>
      </c>
      <c r="F44" s="47">
        <f t="shared" ref="F44:F49" si="52">AVERAGE(C44:E44)</f>
        <v>9.9376666666666651</v>
      </c>
      <c r="G44" s="131">
        <f t="shared" ref="G44:G50" si="53">_xlfn.STDEV.P(C44:E44)</f>
        <v>0.50692822196265797</v>
      </c>
      <c r="H44" s="132">
        <v>9.9019999999999992</v>
      </c>
      <c r="I44" s="133">
        <v>10.715999999999999</v>
      </c>
      <c r="J44" s="133">
        <v>9.9670000000000005</v>
      </c>
      <c r="K44" s="47">
        <f t="shared" ref="K44:K49" si="54">AVERAGE(H44:J44)</f>
        <v>10.195</v>
      </c>
      <c r="L44" s="131">
        <f t="shared" ref="L44:L50" si="55">_xlfn.STDEV.P(H44:J44)</f>
        <v>0.36935709911502512</v>
      </c>
      <c r="M44" s="132">
        <v>10.9</v>
      </c>
      <c r="N44" s="133">
        <v>10</v>
      </c>
      <c r="O44" s="133">
        <v>10.348146691346599</v>
      </c>
      <c r="P44" s="47">
        <f t="shared" ref="P44:P49" si="56">AVERAGE(M44:O44)</f>
        <v>10.416048897115532</v>
      </c>
      <c r="Q44" s="131">
        <f t="shared" ref="Q44:Q50" si="57">_xlfn.STDEV.P(M44:O44)</f>
        <v>0.37054737183542868</v>
      </c>
      <c r="R44" s="132">
        <v>10.654949097639982</v>
      </c>
      <c r="S44" s="133">
        <v>10.038</v>
      </c>
      <c r="T44" s="133">
        <v>9.3250092549745496</v>
      </c>
      <c r="U44" s="47">
        <f t="shared" ref="U44:U49" si="58">AVERAGE(R44:T44)</f>
        <v>10.005986117538177</v>
      </c>
      <c r="V44" s="131">
        <f t="shared" ref="V44:V50" si="59">_xlfn.STDEV.P(R44:T44)</f>
        <v>0.54341737352913067</v>
      </c>
    </row>
    <row r="45" spans="2:22" x14ac:dyDescent="0.35">
      <c r="B45" s="81" t="s">
        <v>26</v>
      </c>
      <c r="C45" s="133">
        <v>1.042</v>
      </c>
      <c r="D45" s="133">
        <v>0.93700000000000006</v>
      </c>
      <c r="E45" s="133">
        <v>1.2769999999999999</v>
      </c>
      <c r="F45" s="47">
        <f t="shared" si="52"/>
        <v>1.0853333333333335</v>
      </c>
      <c r="G45" s="131">
        <f t="shared" si="53"/>
        <v>0.14214624706813556</v>
      </c>
      <c r="H45" s="132">
        <v>1.032</v>
      </c>
      <c r="I45" s="133">
        <v>1.163</v>
      </c>
      <c r="J45" s="133">
        <v>1.177</v>
      </c>
      <c r="K45" s="47">
        <f t="shared" si="54"/>
        <v>1.1240000000000001</v>
      </c>
      <c r="L45" s="131">
        <f t="shared" si="55"/>
        <v>6.5304415368845223E-2</v>
      </c>
      <c r="M45" s="132">
        <v>1.569</v>
      </c>
      <c r="N45" s="133">
        <v>1.534</v>
      </c>
      <c r="O45" s="133">
        <v>1.8160000000000001</v>
      </c>
      <c r="P45" s="47">
        <f t="shared" si="56"/>
        <v>1.6396666666666666</v>
      </c>
      <c r="Q45" s="131">
        <f t="shared" si="57"/>
        <v>0.1255025453482474</v>
      </c>
      <c r="R45" s="132">
        <v>1.137</v>
      </c>
      <c r="S45" s="133">
        <v>1.304</v>
      </c>
      <c r="T45" s="133">
        <v>1.3663999278678178</v>
      </c>
      <c r="U45" s="47">
        <f t="shared" si="58"/>
        <v>1.2691333092892725</v>
      </c>
      <c r="V45" s="131">
        <f t="shared" si="59"/>
        <v>9.6842987415293874E-2</v>
      </c>
    </row>
    <row r="46" spans="2:22" x14ac:dyDescent="0.35">
      <c r="B46" s="81" t="s">
        <v>48</v>
      </c>
      <c r="C46" s="133">
        <v>0</v>
      </c>
      <c r="D46" s="133">
        <v>0</v>
      </c>
      <c r="E46" s="133">
        <v>0</v>
      </c>
      <c r="F46" s="47">
        <f t="shared" si="52"/>
        <v>0</v>
      </c>
      <c r="G46" s="131">
        <f t="shared" si="53"/>
        <v>0</v>
      </c>
      <c r="H46" s="132">
        <v>0</v>
      </c>
      <c r="I46" s="133">
        <v>0</v>
      </c>
      <c r="J46" s="133">
        <v>0</v>
      </c>
      <c r="K46" s="47">
        <f t="shared" si="54"/>
        <v>0</v>
      </c>
      <c r="L46" s="131">
        <f t="shared" si="55"/>
        <v>0</v>
      </c>
      <c r="M46" s="132">
        <v>0</v>
      </c>
      <c r="N46" s="133">
        <v>0</v>
      </c>
      <c r="O46" s="133">
        <v>0</v>
      </c>
      <c r="P46" s="47">
        <f t="shared" si="56"/>
        <v>0</v>
      </c>
      <c r="Q46" s="131">
        <f t="shared" si="57"/>
        <v>0</v>
      </c>
      <c r="R46" s="132">
        <v>0</v>
      </c>
      <c r="S46" s="133">
        <v>0</v>
      </c>
      <c r="T46" s="133">
        <v>0</v>
      </c>
      <c r="U46" s="47">
        <f t="shared" si="58"/>
        <v>0</v>
      </c>
      <c r="V46" s="131">
        <f t="shared" si="59"/>
        <v>0</v>
      </c>
    </row>
    <row r="47" spans="2:22" x14ac:dyDescent="0.35">
      <c r="B47" s="81" t="s">
        <v>28</v>
      </c>
      <c r="C47" s="133">
        <v>3.71</v>
      </c>
      <c r="D47" s="133">
        <v>3.5880000000000001</v>
      </c>
      <c r="E47" s="133">
        <v>2.802</v>
      </c>
      <c r="F47" s="47">
        <f t="shared" si="52"/>
        <v>3.3666666666666667</v>
      </c>
      <c r="G47" s="131">
        <f t="shared" si="53"/>
        <v>0.40237406587514057</v>
      </c>
      <c r="H47" s="132">
        <v>3.9020000000000001</v>
      </c>
      <c r="I47" s="133">
        <v>4.077</v>
      </c>
      <c r="J47" s="133">
        <v>3.9870000000000001</v>
      </c>
      <c r="K47" s="47">
        <f t="shared" si="54"/>
        <v>3.988666666666667</v>
      </c>
      <c r="L47" s="131">
        <f t="shared" si="55"/>
        <v>7.145317036741998E-2</v>
      </c>
      <c r="M47" s="132">
        <v>4.1639999999999997</v>
      </c>
      <c r="N47" s="133">
        <v>4.1150000000000002</v>
      </c>
      <c r="O47" s="133">
        <v>4.024</v>
      </c>
      <c r="P47" s="47">
        <f t="shared" si="56"/>
        <v>4.101</v>
      </c>
      <c r="Q47" s="131">
        <f t="shared" si="57"/>
        <v>5.8005746841728142E-2</v>
      </c>
      <c r="R47" s="132">
        <v>2.4300000000000002</v>
      </c>
      <c r="S47" s="133">
        <v>3.77</v>
      </c>
      <c r="T47" s="133">
        <v>2.11</v>
      </c>
      <c r="U47" s="47">
        <f t="shared" si="58"/>
        <v>2.77</v>
      </c>
      <c r="V47" s="131">
        <f t="shared" si="59"/>
        <v>0.71907347793300291</v>
      </c>
    </row>
    <row r="48" spans="2:22" x14ac:dyDescent="0.35">
      <c r="B48" s="81" t="s">
        <v>29</v>
      </c>
      <c r="C48" s="133">
        <v>3.7130000000000001</v>
      </c>
      <c r="D48" s="133">
        <v>3.3109999999999999</v>
      </c>
      <c r="E48" s="133">
        <v>4.1779999999999999</v>
      </c>
      <c r="F48" s="47">
        <f t="shared" si="52"/>
        <v>3.734</v>
      </c>
      <c r="G48" s="131">
        <f t="shared" si="53"/>
        <v>0.35426261445430562</v>
      </c>
      <c r="H48" s="132">
        <v>3.7160000000000002</v>
      </c>
      <c r="I48" s="133">
        <v>4.327</v>
      </c>
      <c r="J48" s="133">
        <v>4.532</v>
      </c>
      <c r="K48" s="47">
        <f t="shared" si="54"/>
        <v>4.1916666666666664</v>
      </c>
      <c r="L48" s="131">
        <f t="shared" si="55"/>
        <v>0.34660287874678058</v>
      </c>
      <c r="M48" s="132">
        <v>5.770366533864542</v>
      </c>
      <c r="N48" s="133">
        <v>5.6539999999999999</v>
      </c>
      <c r="O48" s="133">
        <v>5.9254262948207179</v>
      </c>
      <c r="P48" s="47">
        <f t="shared" si="56"/>
        <v>5.7832642762284197</v>
      </c>
      <c r="Q48" s="131">
        <f t="shared" si="57"/>
        <v>0.11118399824492001</v>
      </c>
      <c r="R48" s="132">
        <v>4.930685258964143</v>
      </c>
      <c r="S48" s="133">
        <v>5.0039999999999996</v>
      </c>
      <c r="T48" s="133">
        <v>4.3081354581673308</v>
      </c>
      <c r="U48" s="47">
        <f t="shared" si="58"/>
        <v>4.7476069057104908</v>
      </c>
      <c r="V48" s="131">
        <f t="shared" si="59"/>
        <v>0.31219131710918252</v>
      </c>
    </row>
    <row r="49" spans="2:22" x14ac:dyDescent="0.35">
      <c r="B49" s="81" t="s">
        <v>30</v>
      </c>
      <c r="C49" s="133">
        <v>0</v>
      </c>
      <c r="D49" s="133">
        <v>0</v>
      </c>
      <c r="E49" s="133">
        <v>0</v>
      </c>
      <c r="F49" s="47">
        <f t="shared" si="52"/>
        <v>0</v>
      </c>
      <c r="G49" s="131">
        <f t="shared" si="53"/>
        <v>0</v>
      </c>
      <c r="H49" s="132">
        <v>0</v>
      </c>
      <c r="I49" s="133">
        <v>0</v>
      </c>
      <c r="J49" s="133">
        <v>0</v>
      </c>
      <c r="K49" s="47">
        <f t="shared" si="54"/>
        <v>0</v>
      </c>
      <c r="L49" s="131">
        <f t="shared" si="55"/>
        <v>0</v>
      </c>
      <c r="M49" s="132">
        <v>0</v>
      </c>
      <c r="N49" s="133">
        <v>0</v>
      </c>
      <c r="O49" s="133">
        <v>0</v>
      </c>
      <c r="P49" s="47">
        <f t="shared" si="56"/>
        <v>0</v>
      </c>
      <c r="Q49" s="131">
        <f t="shared" si="57"/>
        <v>0</v>
      </c>
      <c r="R49" s="132">
        <v>0</v>
      </c>
      <c r="S49" s="133">
        <v>0</v>
      </c>
      <c r="T49" s="133">
        <v>0</v>
      </c>
      <c r="U49" s="47">
        <f t="shared" si="58"/>
        <v>0</v>
      </c>
      <c r="V49" s="131">
        <f t="shared" si="59"/>
        <v>0</v>
      </c>
    </row>
    <row r="50" spans="2:22" x14ac:dyDescent="0.35">
      <c r="B50" s="228" t="s">
        <v>141</v>
      </c>
      <c r="C50" s="230">
        <f>C47-C39</f>
        <v>3.71</v>
      </c>
      <c r="D50" s="230">
        <f t="shared" ref="D50:E50" si="60">D47-D39</f>
        <v>3.5880000000000001</v>
      </c>
      <c r="E50" s="230">
        <f t="shared" si="60"/>
        <v>2.802</v>
      </c>
      <c r="F50" s="47">
        <f>AVERAGE(C50:E50)</f>
        <v>3.3666666666666667</v>
      </c>
      <c r="G50" s="131">
        <f t="shared" si="53"/>
        <v>0.40237406587514057</v>
      </c>
      <c r="H50" s="230">
        <f>H47-H39</f>
        <v>3.9020000000000001</v>
      </c>
      <c r="I50" s="230">
        <f t="shared" ref="I50:J50" si="61">I47-I39</f>
        <v>3.9239999999999999</v>
      </c>
      <c r="J50" s="230">
        <f t="shared" si="61"/>
        <v>3.8330000000000002</v>
      </c>
      <c r="K50" s="47">
        <f>AVERAGE(H50:J50)</f>
        <v>3.8863333333333334</v>
      </c>
      <c r="L50" s="131">
        <f t="shared" si="55"/>
        <v>3.8767110917488835E-2</v>
      </c>
      <c r="M50" s="230">
        <f>M47-M39</f>
        <v>3.6889999999999996</v>
      </c>
      <c r="N50" s="230">
        <f t="shared" ref="N50:O50" si="62">N47-N39</f>
        <v>3.802</v>
      </c>
      <c r="O50" s="230">
        <f t="shared" si="62"/>
        <v>3.59</v>
      </c>
      <c r="P50" s="47">
        <f>AVERAGE(M50:O50)</f>
        <v>3.6936666666666667</v>
      </c>
      <c r="Q50" s="131">
        <f t="shared" si="57"/>
        <v>8.6611520916997933E-2</v>
      </c>
      <c r="R50" s="230">
        <f>R47-R39</f>
        <v>2.2070000000000003</v>
      </c>
      <c r="S50" s="230">
        <f t="shared" ref="S50:T50" si="63">S47-S39</f>
        <v>3.5220000000000002</v>
      </c>
      <c r="T50" s="230">
        <f t="shared" si="63"/>
        <v>1.8539999999999999</v>
      </c>
      <c r="U50" s="47">
        <f>AVERAGE(R50:T50)</f>
        <v>2.5276666666666672</v>
      </c>
      <c r="V50" s="131">
        <f t="shared" si="59"/>
        <v>0.71771690488350248</v>
      </c>
    </row>
    <row r="51" spans="2:22" x14ac:dyDescent="0.35">
      <c r="B51" s="81"/>
      <c r="C51" s="133"/>
      <c r="D51" s="133"/>
      <c r="E51" s="133"/>
      <c r="F51" s="133"/>
      <c r="G51" s="131"/>
      <c r="H51" s="132"/>
      <c r="I51" s="133"/>
      <c r="J51" s="133"/>
      <c r="K51" s="133"/>
      <c r="L51" s="131"/>
      <c r="M51" s="132"/>
      <c r="N51" s="133"/>
      <c r="O51" s="133"/>
      <c r="P51" s="133"/>
      <c r="Q51" s="131"/>
      <c r="R51" s="132"/>
      <c r="S51" s="133"/>
      <c r="T51" s="133"/>
      <c r="U51" s="133"/>
      <c r="V51" s="131"/>
    </row>
    <row r="52" spans="2:22" x14ac:dyDescent="0.35">
      <c r="B52" s="81" t="s">
        <v>32</v>
      </c>
      <c r="C52" s="133">
        <f>C41-C49</f>
        <v>17.038</v>
      </c>
      <c r="D52" s="133">
        <f>D41-D49</f>
        <v>16.241</v>
      </c>
      <c r="E52" s="133">
        <f>E41-E49</f>
        <v>15.406000000000001</v>
      </c>
      <c r="F52" s="47">
        <f>AVERAGE(C52:E52)</f>
        <v>16.228333333333332</v>
      </c>
      <c r="G52" s="131">
        <f>_xlfn.STDEV.P(C52:E52)</f>
        <v>0.66632141059868555</v>
      </c>
      <c r="H52" s="132">
        <f>H41-H49</f>
        <v>15.430999999999999</v>
      </c>
      <c r="I52" s="133">
        <f>I41-I49</f>
        <v>16.841999999999999</v>
      </c>
      <c r="J52" s="133">
        <f>J41-J49</f>
        <v>15.704000000000001</v>
      </c>
      <c r="K52" s="47">
        <f>AVERAGE(H52:J52)</f>
        <v>15.992333333333333</v>
      </c>
      <c r="L52" s="131">
        <f>_xlfn.STDEV.P(H52:J52)</f>
        <v>0.61105500752569053</v>
      </c>
      <c r="M52" s="132">
        <f>M41-M49</f>
        <v>17.893000000000001</v>
      </c>
      <c r="N52" s="133">
        <f>N41-N49</f>
        <v>16.922000000000001</v>
      </c>
      <c r="O52" s="133">
        <f>O41-O49</f>
        <v>16.367000000000001</v>
      </c>
      <c r="P52" s="47">
        <f>AVERAGE(M52:O52)</f>
        <v>17.060666666666666</v>
      </c>
      <c r="Q52" s="131">
        <f>_xlfn.STDEV.P(M52:O52)</f>
        <v>0.63065591957016376</v>
      </c>
      <c r="R52" s="132">
        <f>R41-R49</f>
        <v>16.486999999999998</v>
      </c>
      <c r="S52" s="133">
        <f>S41-S49</f>
        <v>16.914000000000001</v>
      </c>
      <c r="T52" s="133">
        <f>T41-T49</f>
        <v>13.662000000000001</v>
      </c>
      <c r="U52" s="47">
        <f>AVERAGE(R52:T52)</f>
        <v>15.687666666666665</v>
      </c>
      <c r="V52" s="131">
        <f>_xlfn.STDEV.P(R52:T52)</f>
        <v>1.4429313527984926</v>
      </c>
    </row>
    <row r="53" spans="2:22" x14ac:dyDescent="0.35">
      <c r="B53" s="81" t="s">
        <v>106</v>
      </c>
      <c r="C53" s="123">
        <f>C50*74.08/1000</f>
        <v>0.27483679999999999</v>
      </c>
      <c r="D53" s="123">
        <f>D50*74.08/1000</f>
        <v>0.26579903999999999</v>
      </c>
      <c r="E53" s="123">
        <f>E50*74.08/1000</f>
        <v>0.20757216000000001</v>
      </c>
      <c r="F53" s="47">
        <f>AVERAGE(C53:E53)</f>
        <v>0.24940266666666666</v>
      </c>
      <c r="G53" s="131">
        <f>_xlfn.STDEV.P(C53:E53)</f>
        <v>2.9807870800029924E-2</v>
      </c>
      <c r="H53" s="123">
        <f>H50*74.08/1000</f>
        <v>0.28906016000000001</v>
      </c>
      <c r="I53" s="123">
        <f>I50*74.08/1000</f>
        <v>0.29068991999999999</v>
      </c>
      <c r="J53" s="123">
        <f>J50*74.08/1000</f>
        <v>0.28394864000000003</v>
      </c>
      <c r="K53" s="47">
        <f>AVERAGE(H53:J53)</f>
        <v>0.28789957333333333</v>
      </c>
      <c r="L53" s="131">
        <f>_xlfn.STDEV.P(H53:J53)</f>
        <v>2.871867576767564E-3</v>
      </c>
      <c r="M53" s="123">
        <f>M50*74.08/1000</f>
        <v>0.27328111999999999</v>
      </c>
      <c r="N53" s="123">
        <f>N50*74.08/1000</f>
        <v>0.28165215999999998</v>
      </c>
      <c r="O53" s="123">
        <f>O50*74.08/1000</f>
        <v>0.26594719999999999</v>
      </c>
      <c r="P53" s="47">
        <f>AVERAGE(M53:O53)</f>
        <v>0.27362682666666666</v>
      </c>
      <c r="Q53" s="131">
        <f>_xlfn.STDEV.P(M53:O53)</f>
        <v>6.4161814695311969E-3</v>
      </c>
      <c r="R53" s="123">
        <f>R50*74.08/1000</f>
        <v>0.16349456000000001</v>
      </c>
      <c r="S53" s="123">
        <f>S50*74.08/1000</f>
        <v>0.26090975999999999</v>
      </c>
      <c r="T53" s="123">
        <f>T50*74.08/1000</f>
        <v>0.13734431999999999</v>
      </c>
      <c r="U53" s="47">
        <f>AVERAGE(R53:T53)</f>
        <v>0.18724954666666668</v>
      </c>
      <c r="V53" s="131">
        <f>_xlfn.STDEV.P(R53:T53)</f>
        <v>5.316846831376993E-2</v>
      </c>
    </row>
    <row r="54" spans="2:22" x14ac:dyDescent="0.35">
      <c r="B54" s="81" t="s">
        <v>33</v>
      </c>
      <c r="C54" s="123">
        <f>C50/C52</f>
        <v>0.21774856203779785</v>
      </c>
      <c r="D54" s="123">
        <f t="shared" ref="D54:E54" si="64">D50/D52</f>
        <v>0.22092235699772184</v>
      </c>
      <c r="E54" s="123">
        <f t="shared" si="64"/>
        <v>0.18187719070492014</v>
      </c>
      <c r="F54" s="47">
        <f>AVERAGE(C54:E54)</f>
        <v>0.20684936991347994</v>
      </c>
      <c r="G54" s="131">
        <f>_xlfn.STDEV.P(C54:E54)</f>
        <v>1.7705470801049592E-2</v>
      </c>
      <c r="H54" s="123">
        <f>H50/H52</f>
        <v>0.25286760417341719</v>
      </c>
      <c r="I54" s="123">
        <f t="shared" ref="I54:J54" si="65">I50/I52</f>
        <v>0.23298895618097615</v>
      </c>
      <c r="J54" s="123">
        <f t="shared" si="65"/>
        <v>0.24407794192562404</v>
      </c>
      <c r="K54" s="47">
        <f>AVERAGE(H54:J54)</f>
        <v>0.24331150076000582</v>
      </c>
      <c r="L54" s="131">
        <f>_xlfn.STDEV.P(H54:J54)</f>
        <v>8.1335000890191099E-3</v>
      </c>
      <c r="M54" s="123">
        <f>M50/M52</f>
        <v>0.20617001061867768</v>
      </c>
      <c r="N54" s="123">
        <f t="shared" ref="N54:O54" si="66">N50/N52</f>
        <v>0.22467793405034867</v>
      </c>
      <c r="O54" s="123">
        <f t="shared" si="66"/>
        <v>0.21934380155190319</v>
      </c>
      <c r="P54" s="47">
        <f>AVERAGE(M54:O54)</f>
        <v>0.21673058207364315</v>
      </c>
      <c r="Q54" s="131">
        <f>_xlfn.STDEV.P(M54:O54)</f>
        <v>7.7784957615774329E-3</v>
      </c>
      <c r="R54" s="123">
        <f>R50/R52</f>
        <v>0.13386304361011708</v>
      </c>
      <c r="S54" s="123">
        <f t="shared" ref="S54:T54" si="67">S50/S52</f>
        <v>0.2082298687477829</v>
      </c>
      <c r="T54" s="123">
        <f t="shared" si="67"/>
        <v>0.1357048748353096</v>
      </c>
      <c r="U54" s="47">
        <f>AVERAGE(R54:T54)</f>
        <v>0.15926592906440318</v>
      </c>
      <c r="V54" s="131">
        <f>_xlfn.STDEV.P(R54:T54)</f>
        <v>3.463089783756472E-2</v>
      </c>
    </row>
    <row r="55" spans="2:22" ht="15" thickBot="1" x14ac:dyDescent="0.4">
      <c r="B55" s="81" t="s">
        <v>34</v>
      </c>
      <c r="C55" s="123">
        <f>C54*0.41</f>
        <v>8.9276910435497112E-2</v>
      </c>
      <c r="D55" s="123">
        <f>D54*0.41</f>
        <v>9.0578166369065946E-2</v>
      </c>
      <c r="E55" s="123">
        <f>E54*0.41</f>
        <v>7.4569648189017249E-2</v>
      </c>
      <c r="F55" s="47">
        <f>AVERAGE(C55:E55)</f>
        <v>8.4808241664526773E-2</v>
      </c>
      <c r="G55" s="131">
        <f>_xlfn.STDEV.P(C55:E55)</f>
        <v>7.2592430284303348E-3</v>
      </c>
      <c r="H55" s="123">
        <f>H54*0.41</f>
        <v>0.10367571771110104</v>
      </c>
      <c r="I55" s="123">
        <f>I54*0.41</f>
        <v>9.5525472034200212E-2</v>
      </c>
      <c r="J55" s="123">
        <f>J54*0.41</f>
        <v>0.10007195618950585</v>
      </c>
      <c r="K55" s="47">
        <f>AVERAGE(H55:J55)</f>
        <v>9.975771531160238E-2</v>
      </c>
      <c r="L55" s="131">
        <f>_xlfn.STDEV.P(H55:J55)</f>
        <v>3.3347350364978344E-3</v>
      </c>
      <c r="M55" s="123">
        <f>M54*0.41</f>
        <v>8.452970435365785E-2</v>
      </c>
      <c r="N55" s="123">
        <f>N54*0.41</f>
        <v>9.2117952960642943E-2</v>
      </c>
      <c r="O55" s="123">
        <f>O54*0.41</f>
        <v>8.9930958636280298E-2</v>
      </c>
      <c r="P55" s="47">
        <f>AVERAGE(M55:O55)</f>
        <v>8.8859538650193692E-2</v>
      </c>
      <c r="Q55" s="131">
        <f>_xlfn.STDEV.P(M55:O55)</f>
        <v>3.1891832622467421E-3</v>
      </c>
      <c r="R55" s="123">
        <f>R54*0.41</f>
        <v>5.4883847880148003E-2</v>
      </c>
      <c r="S55" s="123">
        <f>S54*0.41</f>
        <v>8.537424618659098E-2</v>
      </c>
      <c r="T55" s="123">
        <f>T54*0.41</f>
        <v>5.5638998682476931E-2</v>
      </c>
      <c r="U55" s="47">
        <f>AVERAGE(R55:T55)</f>
        <v>6.5299030916405307E-2</v>
      </c>
      <c r="V55" s="131">
        <f>_xlfn.STDEV.P(R55:T55)</f>
        <v>1.4198668113401511E-2</v>
      </c>
    </row>
    <row r="56" spans="2:22" ht="15" thickBot="1" x14ac:dyDescent="0.4">
      <c r="B56" s="202" t="s">
        <v>136</v>
      </c>
      <c r="C56" s="203">
        <f>C50/C48</f>
        <v>0.99919202800969564</v>
      </c>
      <c r="D56" s="204">
        <f t="shared" ref="D56:E56" si="68">D50/D48</f>
        <v>1.0836605255209906</v>
      </c>
      <c r="E56" s="204">
        <f t="shared" si="68"/>
        <v>0.67065581617999048</v>
      </c>
      <c r="F56" s="205">
        <f t="shared" ref="F56:F58" si="69">AVERAGE(C56:E56)</f>
        <v>0.91783612323689212</v>
      </c>
      <c r="G56" s="206">
        <f t="shared" ref="G56:G58" si="70">_xlfn.STDEV.P(C56:E56)</f>
        <v>0.17815220068902207</v>
      </c>
      <c r="H56" s="203">
        <f>H50/H48</f>
        <v>1.05005382131324</v>
      </c>
      <c r="I56" s="204">
        <f t="shared" ref="I56:J56" si="71">I50/I48</f>
        <v>0.90686387797550261</v>
      </c>
      <c r="J56" s="204">
        <f t="shared" si="71"/>
        <v>0.84576345984112977</v>
      </c>
      <c r="K56" s="205">
        <f t="shared" ref="K56:K58" si="72">AVERAGE(H56:J56)</f>
        <v>0.9342270530432909</v>
      </c>
      <c r="L56" s="206">
        <f t="shared" ref="L56:L58" si="73">_xlfn.STDEV.P(H56:J56)</f>
        <v>8.5616180168408912E-2</v>
      </c>
      <c r="M56" s="203">
        <f>M50/M48</f>
        <v>0.6393008101565768</v>
      </c>
      <c r="N56" s="204">
        <f t="shared" ref="N56:O56" si="74">N50/N48</f>
        <v>0.67244428723027949</v>
      </c>
      <c r="O56" s="204">
        <f t="shared" si="74"/>
        <v>0.60586358202412172</v>
      </c>
      <c r="P56" s="205">
        <f t="shared" ref="P56:P58" si="75">AVERAGE(M56:O56)</f>
        <v>0.63920289313699274</v>
      </c>
      <c r="Q56" s="206">
        <f t="shared" ref="Q56:Q58" si="76">_xlfn.STDEV.P(M56:O56)</f>
        <v>2.7181547260894529E-2</v>
      </c>
      <c r="R56" s="203">
        <f>R50/R48</f>
        <v>0.44760512668854779</v>
      </c>
      <c r="S56" s="204">
        <f t="shared" ref="S56:T56" si="77">S50/S48</f>
        <v>0.70383693045563556</v>
      </c>
      <c r="T56" s="204">
        <f t="shared" si="77"/>
        <v>0.43034858536892118</v>
      </c>
      <c r="U56" s="205">
        <f>AVERAGE(R56:T56)</f>
        <v>0.52726354750436821</v>
      </c>
      <c r="V56" s="206">
        <f t="shared" ref="V56:V58" si="78">_xlfn.STDEV.P(R56:T56)</f>
        <v>0.12505483258613673</v>
      </c>
    </row>
    <row r="57" spans="2:22" ht="15" thickBot="1" x14ac:dyDescent="0.4">
      <c r="B57" s="87" t="s">
        <v>36</v>
      </c>
      <c r="C57" s="142">
        <f>C50/C44</f>
        <v>0.35329968574421483</v>
      </c>
      <c r="D57" s="204">
        <f t="shared" ref="D57:E57" si="79">D50/D44</f>
        <v>0.35737051792828689</v>
      </c>
      <c r="E57" s="204">
        <f t="shared" si="79"/>
        <v>0.30220017256255394</v>
      </c>
      <c r="F57" s="134">
        <f t="shared" si="69"/>
        <v>0.33762345874501848</v>
      </c>
      <c r="G57" s="135">
        <f t="shared" si="70"/>
        <v>2.5103118287592756E-2</v>
      </c>
      <c r="H57" s="142">
        <f>H50/H44</f>
        <v>0.39406180569581906</v>
      </c>
      <c r="I57" s="204">
        <f t="shared" ref="I57:J57" si="80">I50/I44</f>
        <v>0.36618141097424411</v>
      </c>
      <c r="J57" s="204">
        <f t="shared" si="80"/>
        <v>0.38456907795725898</v>
      </c>
      <c r="K57" s="134">
        <f t="shared" si="72"/>
        <v>0.3816040982091074</v>
      </c>
      <c r="L57" s="135">
        <f t="shared" si="73"/>
        <v>1.1573603044224322E-2</v>
      </c>
      <c r="M57" s="142">
        <f>M50/M44</f>
        <v>0.33844036697247704</v>
      </c>
      <c r="N57" s="204">
        <f t="shared" ref="N57:O57" si="81">N50/N44</f>
        <v>0.38019999999999998</v>
      </c>
      <c r="O57" s="204">
        <f t="shared" si="81"/>
        <v>0.34692202450145543</v>
      </c>
      <c r="P57" s="134">
        <f t="shared" si="75"/>
        <v>0.35518746382464417</v>
      </c>
      <c r="Q57" s="135">
        <f t="shared" si="76"/>
        <v>1.8022298282078828E-2</v>
      </c>
      <c r="R57" s="142">
        <f>R50/R44</f>
        <v>0.20713379104634483</v>
      </c>
      <c r="S57" s="204">
        <f t="shared" ref="S57:T57" si="82">S50/S44</f>
        <v>0.3508667065152421</v>
      </c>
      <c r="T57" s="204">
        <f t="shared" si="82"/>
        <v>0.19882017800796917</v>
      </c>
      <c r="U57" s="134">
        <f t="shared" ref="R57:U57" si="83">U47/U44</f>
        <v>0.27683428374389124</v>
      </c>
      <c r="V57" s="135">
        <f t="shared" si="78"/>
        <v>6.9798451098744163E-2</v>
      </c>
    </row>
    <row r="58" spans="2:22" ht="15" thickBot="1" x14ac:dyDescent="0.4">
      <c r="B58" s="87" t="s">
        <v>137</v>
      </c>
      <c r="C58" s="136">
        <f>(C50+C48)/C44</f>
        <v>0.70688505856585093</v>
      </c>
      <c r="D58" s="233">
        <f t="shared" ref="D58:E58" si="84">(D50+D48)/D44</f>
        <v>0.68715139442231077</v>
      </c>
      <c r="E58" s="233">
        <f t="shared" si="84"/>
        <v>0.75280414150129427</v>
      </c>
      <c r="F58" s="134">
        <f t="shared" si="69"/>
        <v>0.71561353149648532</v>
      </c>
      <c r="G58" s="135">
        <f t="shared" si="70"/>
        <v>2.7504066117937993E-2</v>
      </c>
      <c r="H58" s="136">
        <f>(H50+H48)/H44</f>
        <v>0.76933952736820854</v>
      </c>
      <c r="I58" s="233">
        <f t="shared" ref="I58:J58" si="85">(I50+I48)/I44</f>
        <v>0.76997013811123549</v>
      </c>
      <c r="J58" s="233">
        <f t="shared" si="85"/>
        <v>0.8392695896458312</v>
      </c>
      <c r="K58" s="134">
        <f t="shared" si="72"/>
        <v>0.79285975170842515</v>
      </c>
      <c r="L58" s="135">
        <f t="shared" si="73"/>
        <v>3.2817720929497127E-2</v>
      </c>
      <c r="M58" s="136">
        <f>(M50+M48)/M44</f>
        <v>0.86783179209766426</v>
      </c>
      <c r="N58" s="233">
        <f t="shared" ref="N58:O58" si="86">(N50+N48)/N44</f>
        <v>0.9456</v>
      </c>
      <c r="O58" s="233">
        <f t="shared" si="86"/>
        <v>0.91952951370294878</v>
      </c>
      <c r="P58" s="134">
        <f t="shared" si="75"/>
        <v>0.91098710193353771</v>
      </c>
      <c r="Q58" s="135">
        <f t="shared" si="76"/>
        <v>3.2318241899520241E-2</v>
      </c>
      <c r="R58" s="136">
        <f>(R50+R48)/R44</f>
        <v>0.66989388626409352</v>
      </c>
      <c r="S58" s="233">
        <f t="shared" ref="S58:T58" si="87">(S50+S48)/S44</f>
        <v>0.84937238493723843</v>
      </c>
      <c r="T58" s="233">
        <f t="shared" si="87"/>
        <v>0.66081816003346683</v>
      </c>
      <c r="U58" s="134">
        <f>AVERAGE(R58:T58)</f>
        <v>0.72669481041159967</v>
      </c>
      <c r="V58" s="135">
        <f t="shared" si="78"/>
        <v>8.6825237000438274E-2</v>
      </c>
    </row>
    <row r="61" spans="2:22" ht="18.5" x14ac:dyDescent="0.45">
      <c r="B61" s="117" t="s">
        <v>107</v>
      </c>
    </row>
    <row r="62" spans="2:22" ht="15" thickBot="1" x14ac:dyDescent="0.4"/>
    <row r="63" spans="2:22" x14ac:dyDescent="0.35">
      <c r="B63" s="118"/>
      <c r="C63" s="225" t="s">
        <v>13</v>
      </c>
      <c r="D63" s="226"/>
      <c r="E63" s="226"/>
      <c r="F63" s="226"/>
      <c r="G63" s="227"/>
      <c r="H63" s="225" t="s">
        <v>1</v>
      </c>
      <c r="I63" s="226"/>
      <c r="J63" s="226"/>
      <c r="K63" s="226"/>
      <c r="L63" s="227"/>
      <c r="M63" s="225" t="s">
        <v>93</v>
      </c>
      <c r="N63" s="226"/>
      <c r="O63" s="226"/>
      <c r="P63" s="226"/>
      <c r="Q63" s="227"/>
      <c r="R63" s="225" t="s">
        <v>117</v>
      </c>
      <c r="S63" s="226"/>
      <c r="T63" s="226"/>
      <c r="U63" s="226"/>
      <c r="V63" s="227"/>
    </row>
    <row r="64" spans="2:22" x14ac:dyDescent="0.35">
      <c r="B64" s="119" t="s">
        <v>24</v>
      </c>
      <c r="C64" s="46">
        <v>1</v>
      </c>
      <c r="D64" s="46">
        <v>2</v>
      </c>
      <c r="E64" s="46">
        <v>3</v>
      </c>
      <c r="F64" s="45" t="s">
        <v>9</v>
      </c>
      <c r="G64" s="120" t="s">
        <v>10</v>
      </c>
      <c r="H64" s="46">
        <v>1</v>
      </c>
      <c r="I64" s="46">
        <v>2</v>
      </c>
      <c r="J64" s="46">
        <v>3</v>
      </c>
      <c r="K64" s="45" t="s">
        <v>9</v>
      </c>
      <c r="L64" s="120" t="s">
        <v>10</v>
      </c>
      <c r="M64" s="46">
        <v>1</v>
      </c>
      <c r="N64" s="46">
        <v>2</v>
      </c>
      <c r="O64" s="46">
        <v>3</v>
      </c>
      <c r="P64" s="45" t="s">
        <v>9</v>
      </c>
      <c r="Q64" s="120" t="s">
        <v>10</v>
      </c>
      <c r="R64" s="46">
        <v>1</v>
      </c>
      <c r="S64" s="46">
        <v>2</v>
      </c>
      <c r="T64" s="46">
        <v>3</v>
      </c>
      <c r="U64" s="45" t="s">
        <v>9</v>
      </c>
      <c r="V64" s="120" t="s">
        <v>10</v>
      </c>
    </row>
    <row r="65" spans="2:22" x14ac:dyDescent="0.35">
      <c r="B65" s="81" t="s">
        <v>25</v>
      </c>
      <c r="C65" s="133">
        <v>0</v>
      </c>
      <c r="D65" s="133">
        <v>0</v>
      </c>
      <c r="E65" s="133">
        <v>0</v>
      </c>
      <c r="F65" s="47">
        <f t="shared" ref="F65:F70" si="88">AVERAGE(C65:E65)</f>
        <v>0</v>
      </c>
      <c r="G65" s="131">
        <f t="shared" ref="G65:G70" si="89">_xlfn.STDEV.P(C65:E65)</f>
        <v>0</v>
      </c>
      <c r="H65" s="132">
        <v>0</v>
      </c>
      <c r="I65" s="133">
        <v>0</v>
      </c>
      <c r="J65" s="133">
        <v>0</v>
      </c>
      <c r="K65" s="47">
        <f t="shared" ref="K65:K70" si="90">AVERAGE(H65:J65)</f>
        <v>0</v>
      </c>
      <c r="L65" s="131">
        <f t="shared" ref="L65:L70" si="91">_xlfn.STDEV.P(H65:J65)</f>
        <v>0</v>
      </c>
      <c r="M65" s="132">
        <v>0</v>
      </c>
      <c r="N65" s="133">
        <v>0</v>
      </c>
      <c r="O65" s="133">
        <v>0</v>
      </c>
      <c r="P65" s="47">
        <f t="shared" ref="P65:P70" si="92">AVERAGE(M65:O65)</f>
        <v>0</v>
      </c>
      <c r="Q65" s="131">
        <f t="shared" ref="Q65:Q70" si="93">_xlfn.STDEV.P(M65:O65)</f>
        <v>0</v>
      </c>
      <c r="R65" s="132">
        <v>0</v>
      </c>
      <c r="S65" s="133">
        <v>0</v>
      </c>
      <c r="T65" s="133">
        <v>0</v>
      </c>
      <c r="U65" s="47">
        <f t="shared" ref="U65:U70" si="94">AVERAGE(R65:T65)</f>
        <v>0</v>
      </c>
      <c r="V65" s="131">
        <f t="shared" ref="V65:V70" si="95">_xlfn.STDEV.P(R65:T65)</f>
        <v>0</v>
      </c>
    </row>
    <row r="66" spans="2:22" x14ac:dyDescent="0.35">
      <c r="B66" s="81" t="s">
        <v>26</v>
      </c>
      <c r="C66" s="133">
        <v>0</v>
      </c>
      <c r="D66" s="133">
        <v>0</v>
      </c>
      <c r="E66" s="133">
        <v>0</v>
      </c>
      <c r="F66" s="47">
        <f t="shared" si="88"/>
        <v>0</v>
      </c>
      <c r="G66" s="131">
        <f t="shared" si="89"/>
        <v>0</v>
      </c>
      <c r="H66" s="132">
        <v>0.13300000000000001</v>
      </c>
      <c r="I66" s="133">
        <v>0</v>
      </c>
      <c r="J66" s="133">
        <v>0</v>
      </c>
      <c r="K66" s="47">
        <f t="shared" si="90"/>
        <v>4.4333333333333336E-2</v>
      </c>
      <c r="L66" s="131">
        <f t="shared" si="91"/>
        <v>6.2696801265207228E-2</v>
      </c>
      <c r="M66" s="132">
        <v>0</v>
      </c>
      <c r="N66" s="133">
        <v>0</v>
      </c>
      <c r="O66" s="133">
        <v>0</v>
      </c>
      <c r="P66" s="47">
        <f t="shared" si="92"/>
        <v>0</v>
      </c>
      <c r="Q66" s="131">
        <f t="shared" si="93"/>
        <v>0</v>
      </c>
      <c r="R66" s="132">
        <v>0</v>
      </c>
      <c r="S66" s="133">
        <v>0</v>
      </c>
      <c r="T66" s="133">
        <v>0</v>
      </c>
      <c r="U66" s="47">
        <f t="shared" si="94"/>
        <v>0</v>
      </c>
      <c r="V66" s="131">
        <f t="shared" si="95"/>
        <v>0</v>
      </c>
    </row>
    <row r="67" spans="2:22" x14ac:dyDescent="0.35">
      <c r="B67" s="81" t="s">
        <v>48</v>
      </c>
      <c r="C67" s="133">
        <v>0</v>
      </c>
      <c r="D67" s="133">
        <v>0</v>
      </c>
      <c r="E67" s="133">
        <v>0</v>
      </c>
      <c r="F67" s="47">
        <f t="shared" si="88"/>
        <v>0</v>
      </c>
      <c r="G67" s="131">
        <f t="shared" si="89"/>
        <v>0</v>
      </c>
      <c r="H67" s="132">
        <v>0</v>
      </c>
      <c r="I67" s="133">
        <v>0</v>
      </c>
      <c r="J67" s="133">
        <v>0</v>
      </c>
      <c r="K67" s="47">
        <f t="shared" si="90"/>
        <v>0</v>
      </c>
      <c r="L67" s="131">
        <f t="shared" si="91"/>
        <v>0</v>
      </c>
      <c r="M67" s="132">
        <v>0</v>
      </c>
      <c r="N67" s="133">
        <v>0</v>
      </c>
      <c r="O67" s="133">
        <v>0</v>
      </c>
      <c r="P67" s="47">
        <f t="shared" si="92"/>
        <v>0</v>
      </c>
      <c r="Q67" s="131">
        <f t="shared" si="93"/>
        <v>0</v>
      </c>
      <c r="R67" s="132">
        <v>0</v>
      </c>
      <c r="S67" s="133">
        <v>0</v>
      </c>
      <c r="T67" s="133">
        <v>0</v>
      </c>
      <c r="U67" s="47">
        <f t="shared" si="94"/>
        <v>0</v>
      </c>
      <c r="V67" s="131">
        <f t="shared" si="95"/>
        <v>0</v>
      </c>
    </row>
    <row r="68" spans="2:22" x14ac:dyDescent="0.35">
      <c r="B68" s="81" t="s">
        <v>28</v>
      </c>
      <c r="C68" s="133">
        <v>0.158</v>
      </c>
      <c r="D68" s="133">
        <v>0.223</v>
      </c>
      <c r="E68" s="133">
        <v>0.29199999999999998</v>
      </c>
      <c r="F68" s="47">
        <f t="shared" si="88"/>
        <v>0.22433333333333336</v>
      </c>
      <c r="G68" s="131">
        <f t="shared" si="89"/>
        <v>5.4713394663058072E-2</v>
      </c>
      <c r="H68" s="132">
        <v>0</v>
      </c>
      <c r="I68" s="133">
        <v>0.21</v>
      </c>
      <c r="J68" s="133">
        <v>0</v>
      </c>
      <c r="K68" s="47">
        <f t="shared" si="90"/>
        <v>6.9999999999999993E-2</v>
      </c>
      <c r="L68" s="131">
        <f t="shared" si="91"/>
        <v>9.8994949366116636E-2</v>
      </c>
      <c r="M68" s="132">
        <v>0.34</v>
      </c>
      <c r="N68" s="133">
        <v>0.51900000000000002</v>
      </c>
      <c r="O68" s="133">
        <v>0.19600000000000001</v>
      </c>
      <c r="P68" s="47">
        <f t="shared" si="92"/>
        <v>0.35166666666666663</v>
      </c>
      <c r="Q68" s="131">
        <f t="shared" si="93"/>
        <v>0.13212199749558073</v>
      </c>
      <c r="R68" s="132">
        <v>0.22500000000000001</v>
      </c>
      <c r="S68" s="133">
        <v>0.26200000000000001</v>
      </c>
      <c r="T68" s="133">
        <v>0</v>
      </c>
      <c r="U68" s="47">
        <f t="shared" si="94"/>
        <v>0.16233333333333333</v>
      </c>
      <c r="V68" s="131">
        <f t="shared" si="95"/>
        <v>0.11577660481384927</v>
      </c>
    </row>
    <row r="69" spans="2:22" x14ac:dyDescent="0.35">
      <c r="B69" s="81" t="s">
        <v>29</v>
      </c>
      <c r="C69" s="133">
        <v>0</v>
      </c>
      <c r="D69" s="133">
        <v>0</v>
      </c>
      <c r="E69" s="133">
        <v>0</v>
      </c>
      <c r="F69" s="47">
        <f t="shared" si="88"/>
        <v>0</v>
      </c>
      <c r="G69" s="131">
        <f t="shared" si="89"/>
        <v>0</v>
      </c>
      <c r="H69" s="132">
        <v>0</v>
      </c>
      <c r="I69" s="133">
        <v>0</v>
      </c>
      <c r="J69" s="133">
        <v>0</v>
      </c>
      <c r="K69" s="47">
        <f t="shared" si="90"/>
        <v>0</v>
      </c>
      <c r="L69" s="131">
        <f t="shared" si="91"/>
        <v>0</v>
      </c>
      <c r="M69" s="132">
        <v>0</v>
      </c>
      <c r="N69" s="133">
        <v>0</v>
      </c>
      <c r="O69" s="133">
        <v>0</v>
      </c>
      <c r="P69" s="47">
        <f t="shared" si="92"/>
        <v>0</v>
      </c>
      <c r="Q69" s="131">
        <f t="shared" si="93"/>
        <v>0</v>
      </c>
      <c r="R69" s="132">
        <v>0</v>
      </c>
      <c r="S69" s="133">
        <v>0</v>
      </c>
      <c r="T69" s="133">
        <v>0</v>
      </c>
      <c r="U69" s="47">
        <f t="shared" si="94"/>
        <v>0</v>
      </c>
      <c r="V69" s="131">
        <f t="shared" si="95"/>
        <v>0</v>
      </c>
    </row>
    <row r="70" spans="2:22" x14ac:dyDescent="0.35">
      <c r="B70" s="81" t="s">
        <v>30</v>
      </c>
      <c r="C70" s="133">
        <v>15.120385673959067</v>
      </c>
      <c r="D70" s="133">
        <v>16.433</v>
      </c>
      <c r="E70" s="133">
        <v>17.018999999999998</v>
      </c>
      <c r="F70" s="47">
        <f t="shared" si="88"/>
        <v>16.190795224653019</v>
      </c>
      <c r="G70" s="131">
        <f t="shared" si="89"/>
        <v>0.79380159345713297</v>
      </c>
      <c r="H70" s="132">
        <v>15.493</v>
      </c>
      <c r="I70" s="133">
        <v>14.499000000000001</v>
      </c>
      <c r="J70" s="133">
        <v>14.59</v>
      </c>
      <c r="K70" s="47">
        <f t="shared" si="90"/>
        <v>14.860666666666667</v>
      </c>
      <c r="L70" s="131">
        <f t="shared" si="91"/>
        <v>0.44866790490170894</v>
      </c>
      <c r="M70" s="132">
        <v>15.584252999294282</v>
      </c>
      <c r="N70" s="133">
        <v>15.515000000000001</v>
      </c>
      <c r="O70" s="133">
        <v>15.912000000000001</v>
      </c>
      <c r="P70" s="47">
        <f t="shared" si="92"/>
        <v>15.670417666431428</v>
      </c>
      <c r="Q70" s="131">
        <f t="shared" si="93"/>
        <v>0.17314832253907125</v>
      </c>
      <c r="R70" s="132">
        <v>15.826000000000001</v>
      </c>
      <c r="S70" s="133">
        <v>15.22</v>
      </c>
      <c r="T70" s="133">
        <v>15.994999999999999</v>
      </c>
      <c r="U70" s="47">
        <f t="shared" si="94"/>
        <v>15.680333333333332</v>
      </c>
      <c r="V70" s="131">
        <f t="shared" si="95"/>
        <v>0.33273646562340481</v>
      </c>
    </row>
    <row r="71" spans="2:22" x14ac:dyDescent="0.35">
      <c r="B71" s="81"/>
      <c r="C71" s="133"/>
      <c r="D71" s="133"/>
      <c r="E71" s="133"/>
      <c r="F71" s="47"/>
      <c r="G71" s="137"/>
      <c r="H71" s="132"/>
      <c r="I71" s="133"/>
      <c r="J71" s="133"/>
      <c r="K71" s="47"/>
      <c r="L71" s="137"/>
      <c r="M71" s="132"/>
      <c r="N71" s="133"/>
      <c r="O71" s="133"/>
      <c r="P71" s="47"/>
      <c r="Q71" s="137"/>
      <c r="R71" s="132"/>
      <c r="S71" s="133"/>
      <c r="T71" s="133"/>
      <c r="U71" s="47"/>
      <c r="V71" s="131"/>
    </row>
    <row r="72" spans="2:22" x14ac:dyDescent="0.35">
      <c r="B72" s="119" t="s">
        <v>31</v>
      </c>
      <c r="C72" s="138" t="s">
        <v>94</v>
      </c>
      <c r="D72" s="138" t="s">
        <v>95</v>
      </c>
      <c r="E72" s="138" t="s">
        <v>96</v>
      </c>
      <c r="F72" s="53" t="s">
        <v>97</v>
      </c>
      <c r="G72" s="139" t="s">
        <v>105</v>
      </c>
      <c r="H72" s="140" t="s">
        <v>94</v>
      </c>
      <c r="I72" s="138" t="s">
        <v>95</v>
      </c>
      <c r="J72" s="138" t="s">
        <v>96</v>
      </c>
      <c r="K72" s="53" t="s">
        <v>97</v>
      </c>
      <c r="L72" s="139" t="s">
        <v>105</v>
      </c>
      <c r="M72" s="140" t="s">
        <v>94</v>
      </c>
      <c r="N72" s="138" t="s">
        <v>95</v>
      </c>
      <c r="O72" s="138" t="s">
        <v>96</v>
      </c>
      <c r="P72" s="53" t="s">
        <v>97</v>
      </c>
      <c r="Q72" s="139" t="s">
        <v>105</v>
      </c>
      <c r="R72" s="140" t="s">
        <v>94</v>
      </c>
      <c r="S72" s="138" t="s">
        <v>95</v>
      </c>
      <c r="T72" s="138" t="s">
        <v>96</v>
      </c>
      <c r="U72" s="53" t="s">
        <v>97</v>
      </c>
      <c r="V72" s="139" t="s">
        <v>105</v>
      </c>
    </row>
    <row r="73" spans="2:22" x14ac:dyDescent="0.35">
      <c r="B73" s="81" t="s">
        <v>25</v>
      </c>
      <c r="C73" s="133">
        <v>7.6035839888940311</v>
      </c>
      <c r="D73" s="133">
        <v>7.7279999999999998</v>
      </c>
      <c r="E73" s="133">
        <v>7.8034914391485426</v>
      </c>
      <c r="F73" s="47">
        <f t="shared" ref="F73:F78" si="96">AVERAGE(C73:E73)</f>
        <v>7.7116918093475251</v>
      </c>
      <c r="G73" s="131">
        <f t="shared" ref="G73:G79" si="97">_xlfn.STDEV.P(C73:E73)</f>
        <v>8.242254941694499E-2</v>
      </c>
      <c r="H73" s="132">
        <v>7.6665178158260074</v>
      </c>
      <c r="I73" s="133">
        <v>7.9686927348449794</v>
      </c>
      <c r="J73" s="133">
        <v>7.9409999999999998</v>
      </c>
      <c r="K73" s="47">
        <f t="shared" ref="K73:K78" si="98">AVERAGE(H73:J73)</f>
        <v>7.8587368502236616</v>
      </c>
      <c r="L73" s="131">
        <f t="shared" ref="L73:L79" si="99">_xlfn.STDEV.P(H73:J73)</f>
        <v>0.13638875755079347</v>
      </c>
      <c r="M73" s="132">
        <v>8.0299999999999994</v>
      </c>
      <c r="N73" s="133">
        <v>7.2850000000000001</v>
      </c>
      <c r="O73" s="133">
        <v>8.7889999999999997</v>
      </c>
      <c r="P73" s="47">
        <f t="shared" ref="P73:P78" si="100">AVERAGE(M73:O73)</f>
        <v>8.0346666666666664</v>
      </c>
      <c r="Q73" s="131">
        <f t="shared" ref="Q73:Q79" si="101">_xlfn.STDEV.P(M73:O73)</f>
        <v>0.61401429588858547</v>
      </c>
      <c r="R73" s="132">
        <v>7.7930000000000001</v>
      </c>
      <c r="S73" s="133">
        <v>7.9950694123091166</v>
      </c>
      <c r="T73" s="133">
        <v>8.2986325775104124</v>
      </c>
      <c r="U73" s="47">
        <f t="shared" ref="U73:U78" si="102">AVERAGE(R73:T73)</f>
        <v>8.028900663273177</v>
      </c>
      <c r="V73" s="131">
        <f t="shared" ref="V73:V79" si="103">_xlfn.STDEV.P(R73:T73)</f>
        <v>0.20780518282965685</v>
      </c>
    </row>
    <row r="74" spans="2:22" x14ac:dyDescent="0.35">
      <c r="B74" s="81" t="s">
        <v>26</v>
      </c>
      <c r="C74" s="133">
        <v>3.7210000000000001</v>
      </c>
      <c r="D74" s="133">
        <v>3.5680000000000001</v>
      </c>
      <c r="E74" s="133">
        <v>4.6100000000000003</v>
      </c>
      <c r="F74" s="47">
        <f t="shared" si="96"/>
        <v>3.9663333333333335</v>
      </c>
      <c r="G74" s="131">
        <f t="shared" si="97"/>
        <v>0.45940710583194749</v>
      </c>
      <c r="H74" s="132">
        <f>4.44008746027095-H66</f>
        <v>4.3070874602709504</v>
      </c>
      <c r="I74" s="133">
        <v>4.2110452404030383</v>
      </c>
      <c r="J74" s="133">
        <v>4.6680000000000001</v>
      </c>
      <c r="K74" s="47">
        <f t="shared" si="98"/>
        <v>4.3953775668913293</v>
      </c>
      <c r="L74" s="131">
        <f t="shared" si="99"/>
        <v>0.19672022481154591</v>
      </c>
      <c r="M74" s="132">
        <v>4.5490000000000004</v>
      </c>
      <c r="N74" s="133">
        <v>3.6190000000000002</v>
      </c>
      <c r="O74" s="133">
        <v>5.1319999999999997</v>
      </c>
      <c r="P74" s="47">
        <f t="shared" si="100"/>
        <v>4.4333333333333336</v>
      </c>
      <c r="Q74" s="131">
        <f t="shared" si="101"/>
        <v>0.62307106782096267</v>
      </c>
      <c r="R74" s="132">
        <v>3.8050000000000002</v>
      </c>
      <c r="S74" s="133">
        <v>3.4604422604422607</v>
      </c>
      <c r="T74" s="133">
        <v>4.9459999999999997</v>
      </c>
      <c r="U74" s="47">
        <f t="shared" si="102"/>
        <v>4.0704807534807541</v>
      </c>
      <c r="V74" s="131">
        <f t="shared" si="103"/>
        <v>0.6348650629551128</v>
      </c>
    </row>
    <row r="75" spans="2:22" x14ac:dyDescent="0.35">
      <c r="B75" s="81" t="s">
        <v>48</v>
      </c>
      <c r="C75" s="133">
        <v>0</v>
      </c>
      <c r="D75" s="133">
        <v>0</v>
      </c>
      <c r="E75" s="133">
        <v>0</v>
      </c>
      <c r="F75" s="47">
        <f t="shared" si="96"/>
        <v>0</v>
      </c>
      <c r="G75" s="131">
        <f t="shared" si="97"/>
        <v>0</v>
      </c>
      <c r="H75" s="132">
        <v>0</v>
      </c>
      <c r="I75" s="133">
        <v>0</v>
      </c>
      <c r="J75" s="133">
        <v>0.45300000000000001</v>
      </c>
      <c r="K75" s="47">
        <f t="shared" si="98"/>
        <v>0.151</v>
      </c>
      <c r="L75" s="131">
        <f t="shared" si="99"/>
        <v>0.21354624791833737</v>
      </c>
      <c r="M75" s="132">
        <v>0</v>
      </c>
      <c r="N75" s="133">
        <v>0</v>
      </c>
      <c r="O75" s="133">
        <v>0</v>
      </c>
      <c r="P75" s="47">
        <f t="shared" si="100"/>
        <v>0</v>
      </c>
      <c r="Q75" s="131">
        <f t="shared" si="101"/>
        <v>0</v>
      </c>
      <c r="R75" s="132">
        <v>0</v>
      </c>
      <c r="S75" s="133">
        <v>0</v>
      </c>
      <c r="T75" s="133">
        <v>0</v>
      </c>
      <c r="U75" s="47">
        <f t="shared" si="102"/>
        <v>0</v>
      </c>
      <c r="V75" s="131">
        <f t="shared" si="103"/>
        <v>0</v>
      </c>
    </row>
    <row r="76" spans="2:22" x14ac:dyDescent="0.35">
      <c r="B76" s="81" t="s">
        <v>28</v>
      </c>
      <c r="C76" s="133">
        <v>6.8719999999999999</v>
      </c>
      <c r="D76" s="133">
        <v>6.6280000000000001</v>
      </c>
      <c r="E76" s="133">
        <v>6.2610000000000001</v>
      </c>
      <c r="F76" s="47">
        <f t="shared" si="96"/>
        <v>6.5869999999999997</v>
      </c>
      <c r="G76" s="131">
        <f t="shared" si="97"/>
        <v>0.25111882977321037</v>
      </c>
      <c r="H76" s="132">
        <v>3.99</v>
      </c>
      <c r="I76" s="133">
        <v>4.3899999999999997</v>
      </c>
      <c r="J76" s="133">
        <v>6.4039999999999999</v>
      </c>
      <c r="K76" s="47">
        <f t="shared" si="98"/>
        <v>4.9279999999999999</v>
      </c>
      <c r="L76" s="131">
        <f t="shared" si="99"/>
        <v>1.0563875551456823</v>
      </c>
      <c r="M76" s="132">
        <v>7.0010000000000003</v>
      </c>
      <c r="N76" s="133">
        <v>6.3810000000000002</v>
      </c>
      <c r="O76" s="133">
        <v>6.99</v>
      </c>
      <c r="P76" s="47">
        <f t="shared" si="100"/>
        <v>6.7906666666666666</v>
      </c>
      <c r="Q76" s="131">
        <f t="shared" si="101"/>
        <v>0.28971288469026635</v>
      </c>
      <c r="R76" s="132">
        <v>7.181</v>
      </c>
      <c r="S76" s="133">
        <v>4.04</v>
      </c>
      <c r="T76" s="133">
        <v>6.8639999999999999</v>
      </c>
      <c r="U76" s="47">
        <f t="shared" si="102"/>
        <v>6.0283333333333333</v>
      </c>
      <c r="V76" s="131">
        <f t="shared" si="103"/>
        <v>1.4119075355308823</v>
      </c>
    </row>
    <row r="77" spans="2:22" x14ac:dyDescent="0.35">
      <c r="B77" s="81" t="s">
        <v>29</v>
      </c>
      <c r="C77" s="133">
        <v>3.1917211155378484</v>
      </c>
      <c r="D77" s="133">
        <v>3.74</v>
      </c>
      <c r="E77" s="133">
        <v>3.457776892430279</v>
      </c>
      <c r="F77" s="47">
        <f t="shared" si="96"/>
        <v>3.4631660026560431</v>
      </c>
      <c r="G77" s="131">
        <f t="shared" si="97"/>
        <v>0.22386635249412312</v>
      </c>
      <c r="H77" s="132">
        <v>3.6101274900398406</v>
      </c>
      <c r="I77" s="133">
        <v>4.4737928286852586</v>
      </c>
      <c r="J77" s="133">
        <v>3.0790000000000002</v>
      </c>
      <c r="K77" s="47">
        <f t="shared" si="98"/>
        <v>3.7209734395750331</v>
      </c>
      <c r="L77" s="131">
        <f t="shared" si="99"/>
        <v>0.57479090524828913</v>
      </c>
      <c r="M77" s="132">
        <v>3.9670000000000001</v>
      </c>
      <c r="N77" s="133">
        <v>3.4430000000000001</v>
      </c>
      <c r="O77" s="133">
        <v>4.2240000000000002</v>
      </c>
      <c r="P77" s="47">
        <f t="shared" si="100"/>
        <v>3.8780000000000001</v>
      </c>
      <c r="Q77" s="131">
        <f t="shared" si="101"/>
        <v>0.32499333326495589</v>
      </c>
      <c r="R77" s="132">
        <v>3.6619999999999999</v>
      </c>
      <c r="S77" s="133">
        <v>3.6570597609561752</v>
      </c>
      <c r="T77" s="133">
        <v>3.694</v>
      </c>
      <c r="U77" s="47">
        <f t="shared" si="102"/>
        <v>3.671019920318725</v>
      </c>
      <c r="V77" s="131">
        <f t="shared" si="103"/>
        <v>1.6374055434758988E-2</v>
      </c>
    </row>
    <row r="78" spans="2:22" x14ac:dyDescent="0.35">
      <c r="B78" s="81" t="s">
        <v>30</v>
      </c>
      <c r="C78" s="133">
        <v>0</v>
      </c>
      <c r="D78" s="133">
        <v>0</v>
      </c>
      <c r="E78" s="133">
        <v>0</v>
      </c>
      <c r="F78" s="47">
        <f t="shared" si="96"/>
        <v>0</v>
      </c>
      <c r="G78" s="131">
        <f t="shared" si="97"/>
        <v>0</v>
      </c>
      <c r="H78" s="132">
        <v>0</v>
      </c>
      <c r="I78" s="133">
        <v>0</v>
      </c>
      <c r="J78" s="133">
        <v>0</v>
      </c>
      <c r="K78" s="47">
        <f t="shared" si="98"/>
        <v>0</v>
      </c>
      <c r="L78" s="131">
        <f t="shared" si="99"/>
        <v>0</v>
      </c>
      <c r="M78" s="132">
        <v>0</v>
      </c>
      <c r="N78" s="133">
        <v>0</v>
      </c>
      <c r="O78" s="133">
        <v>0</v>
      </c>
      <c r="P78" s="47">
        <f t="shared" si="100"/>
        <v>0</v>
      </c>
      <c r="Q78" s="131">
        <f t="shared" si="101"/>
        <v>0</v>
      </c>
      <c r="R78" s="132">
        <v>0</v>
      </c>
      <c r="S78" s="133">
        <v>0</v>
      </c>
      <c r="T78" s="133">
        <v>0</v>
      </c>
      <c r="U78" s="47">
        <f t="shared" si="102"/>
        <v>0</v>
      </c>
      <c r="V78" s="131">
        <f t="shared" si="103"/>
        <v>0</v>
      </c>
    </row>
    <row r="79" spans="2:22" x14ac:dyDescent="0.35">
      <c r="B79" s="228" t="s">
        <v>141</v>
      </c>
      <c r="C79" s="230">
        <f>C76-C68</f>
        <v>6.7139999999999995</v>
      </c>
      <c r="D79" s="230">
        <f t="shared" ref="D79:E79" si="104">D76-D68</f>
        <v>6.4050000000000002</v>
      </c>
      <c r="E79" s="230">
        <f t="shared" si="104"/>
        <v>5.9690000000000003</v>
      </c>
      <c r="F79" s="47">
        <f>AVERAGE(C79:E79)</f>
        <v>6.3626666666666667</v>
      </c>
      <c r="G79" s="131">
        <f t="shared" si="97"/>
        <v>0.3056144993651676</v>
      </c>
      <c r="H79" s="230">
        <f>H76-H68</f>
        <v>3.99</v>
      </c>
      <c r="I79" s="230">
        <f t="shared" ref="I79:J79" si="105">I76-I68</f>
        <v>4.18</v>
      </c>
      <c r="J79" s="230">
        <f t="shared" si="105"/>
        <v>6.4039999999999999</v>
      </c>
      <c r="K79" s="47">
        <f>AVERAGE(H79:J79)</f>
        <v>4.8579999999999997</v>
      </c>
      <c r="L79" s="131">
        <f t="shared" si="99"/>
        <v>1.0959355212176798</v>
      </c>
      <c r="M79" s="230">
        <f>M76-M68</f>
        <v>6.6610000000000005</v>
      </c>
      <c r="N79" s="230">
        <f t="shared" ref="N79:O79" si="106">N76-N68</f>
        <v>5.8620000000000001</v>
      </c>
      <c r="O79" s="230">
        <f t="shared" si="106"/>
        <v>6.7940000000000005</v>
      </c>
      <c r="P79" s="47">
        <f>AVERAGE(M79:O79)</f>
        <v>6.4390000000000001</v>
      </c>
      <c r="Q79" s="131">
        <f t="shared" si="101"/>
        <v>0.41159770002596807</v>
      </c>
      <c r="R79" s="230">
        <f>R76-R68</f>
        <v>6.9560000000000004</v>
      </c>
      <c r="S79" s="230">
        <f t="shared" ref="S79:T79" si="107">S76-S68</f>
        <v>3.778</v>
      </c>
      <c r="T79" s="230">
        <f t="shared" si="107"/>
        <v>6.8639999999999999</v>
      </c>
      <c r="U79" s="47">
        <f>AVERAGE(R79:T79)</f>
        <v>5.8659999999999997</v>
      </c>
      <c r="V79" s="131">
        <f t="shared" si="103"/>
        <v>1.4769166078918163</v>
      </c>
    </row>
    <row r="80" spans="2:22" x14ac:dyDescent="0.35">
      <c r="B80" s="81"/>
      <c r="C80" s="133"/>
      <c r="D80" s="133"/>
      <c r="E80" s="133"/>
      <c r="F80" s="133"/>
      <c r="G80" s="131"/>
      <c r="H80" s="132"/>
      <c r="I80" s="133"/>
      <c r="J80" s="133"/>
      <c r="K80" s="133"/>
      <c r="L80" s="131"/>
      <c r="M80" s="132"/>
      <c r="N80" s="133"/>
      <c r="O80" s="133"/>
      <c r="P80" s="133"/>
      <c r="Q80" s="131"/>
      <c r="R80" s="132"/>
      <c r="S80" s="133"/>
      <c r="T80" s="133"/>
      <c r="U80" s="133"/>
      <c r="V80" s="131"/>
    </row>
    <row r="81" spans="2:22" x14ac:dyDescent="0.35">
      <c r="B81" s="81" t="s">
        <v>32</v>
      </c>
      <c r="C81" s="133">
        <f>C70-C78</f>
        <v>15.120385673959067</v>
      </c>
      <c r="D81" s="133">
        <f>D70-D78</f>
        <v>16.433</v>
      </c>
      <c r="E81" s="133">
        <f>E70-E78</f>
        <v>17.018999999999998</v>
      </c>
      <c r="F81" s="47">
        <f>AVERAGE(C81:E81)</f>
        <v>16.190795224653019</v>
      </c>
      <c r="G81" s="131">
        <f>_xlfn.STDEV.P(C81:E81)</f>
        <v>0.79380159345713297</v>
      </c>
      <c r="H81" s="132">
        <f>H70-H78</f>
        <v>15.493</v>
      </c>
      <c r="I81" s="133">
        <f>I70-I78</f>
        <v>14.499000000000001</v>
      </c>
      <c r="J81" s="133">
        <f>J70-J78</f>
        <v>14.59</v>
      </c>
      <c r="K81" s="47">
        <f>AVERAGE(H81:J81)</f>
        <v>14.860666666666667</v>
      </c>
      <c r="L81" s="131">
        <f>_xlfn.STDEV.P(H81:J81)</f>
        <v>0.44866790490170894</v>
      </c>
      <c r="M81" s="132">
        <f>M70-M78</f>
        <v>15.584252999294282</v>
      </c>
      <c r="N81" s="133">
        <f>N70-N78</f>
        <v>15.515000000000001</v>
      </c>
      <c r="O81" s="133">
        <f>O70-O78</f>
        <v>15.912000000000001</v>
      </c>
      <c r="P81" s="47">
        <f>AVERAGE(M81:O81)</f>
        <v>15.670417666431428</v>
      </c>
      <c r="Q81" s="131">
        <f>_xlfn.STDEV.P(M81:O81)</f>
        <v>0.17314832253907125</v>
      </c>
      <c r="R81" s="132">
        <f>R70-R78</f>
        <v>15.826000000000001</v>
      </c>
      <c r="S81" s="133">
        <f>S70-S78</f>
        <v>15.22</v>
      </c>
      <c r="T81" s="133">
        <f>T70-T78</f>
        <v>15.994999999999999</v>
      </c>
      <c r="U81" s="47">
        <f>AVERAGE(R81:T81)</f>
        <v>15.680333333333332</v>
      </c>
      <c r="V81" s="131">
        <f>_xlfn.STDEV.P(R81:T81)</f>
        <v>0.33273646562340481</v>
      </c>
    </row>
    <row r="82" spans="2:22" x14ac:dyDescent="0.35">
      <c r="B82" s="81" t="s">
        <v>106</v>
      </c>
      <c r="C82" s="123">
        <f>C79*74.08/1000</f>
        <v>0.49737311999999995</v>
      </c>
      <c r="D82" s="123">
        <f>D79*74.08/1000</f>
        <v>0.47448239999999997</v>
      </c>
      <c r="E82" s="123">
        <f>E79*74.08/1000</f>
        <v>0.44218352</v>
      </c>
      <c r="F82" s="47">
        <f>AVERAGE(C82:E82)</f>
        <v>0.47134634666666658</v>
      </c>
      <c r="G82" s="131">
        <f>_xlfn.STDEV.P(C82:E82)</f>
        <v>2.2639922112971618E-2</v>
      </c>
      <c r="H82" s="123">
        <f>H79*74.08/1000</f>
        <v>0.29557920000000004</v>
      </c>
      <c r="I82" s="123">
        <f>I79*74.08/1000</f>
        <v>0.30965439999999994</v>
      </c>
      <c r="J82" s="123">
        <f>J79*74.08/1000</f>
        <v>0.47440831999999999</v>
      </c>
      <c r="K82" s="47">
        <f>AVERAGE(H82:J82)</f>
        <v>0.35988064000000003</v>
      </c>
      <c r="L82" s="131">
        <f>_xlfn.STDEV.P(H82:J82)</f>
        <v>8.118690341180558E-2</v>
      </c>
      <c r="M82" s="123">
        <f>M79*74.08/1000</f>
        <v>0.49344688000000003</v>
      </c>
      <c r="N82" s="123">
        <f>N79*74.08/1000</f>
        <v>0.43425695999999997</v>
      </c>
      <c r="O82" s="123">
        <f>O79*74.08/1000</f>
        <v>0.50329952</v>
      </c>
      <c r="P82" s="47">
        <f>AVERAGE(M82:O82)</f>
        <v>0.47700112</v>
      </c>
      <c r="Q82" s="131">
        <f>_xlfn.STDEV.P(M82:O82)</f>
        <v>3.0491157617923724E-2</v>
      </c>
      <c r="R82" s="123">
        <f>R79*74.08/1000</f>
        <v>0.51530047999999995</v>
      </c>
      <c r="S82" s="123">
        <f>S79*74.08/1000</f>
        <v>0.27987424</v>
      </c>
      <c r="T82" s="123">
        <f>T79*74.08/1000</f>
        <v>0.50848512000000001</v>
      </c>
      <c r="U82" s="47">
        <f>AVERAGE(R82:T82)</f>
        <v>0.43455327999999999</v>
      </c>
      <c r="V82" s="131">
        <f>_xlfn.STDEV.P(R82:T82)</f>
        <v>0.10940998231262566</v>
      </c>
    </row>
    <row r="83" spans="2:22" x14ac:dyDescent="0.35">
      <c r="B83" s="81" t="s">
        <v>33</v>
      </c>
      <c r="C83" s="123">
        <f>C79/C81</f>
        <v>0.44403629277546264</v>
      </c>
      <c r="D83" s="123">
        <f t="shared" ref="D83:E83" si="108">D79/D81</f>
        <v>0.38976449826568493</v>
      </c>
      <c r="E83" s="123">
        <f t="shared" si="108"/>
        <v>0.35072565955696577</v>
      </c>
      <c r="F83" s="47">
        <f>AVERAGE(C83:E83)</f>
        <v>0.39484215019937113</v>
      </c>
      <c r="G83" s="131">
        <f>_xlfn.STDEV.P(C83:E83)</f>
        <v>3.8262736265449029E-2</v>
      </c>
      <c r="H83" s="123">
        <f>H79/H81</f>
        <v>0.25753566126637839</v>
      </c>
      <c r="I83" s="123">
        <f t="shared" ref="I83:J83" si="109">I79/I81</f>
        <v>0.28829574453410578</v>
      </c>
      <c r="J83" s="123">
        <f t="shared" si="109"/>
        <v>0.43893077450308432</v>
      </c>
      <c r="K83" s="47">
        <f>AVERAGE(H83:J83)</f>
        <v>0.32825406010118946</v>
      </c>
      <c r="L83" s="131">
        <f>_xlfn.STDEV.P(H83:J83)</f>
        <v>7.9261369379029195E-2</v>
      </c>
      <c r="M83" s="123">
        <f>M79/M81</f>
        <v>0.42741862573083467</v>
      </c>
      <c r="N83" s="123">
        <f t="shared" ref="N83:O83" si="110">N79/N81</f>
        <v>0.37782790847566872</v>
      </c>
      <c r="O83" s="123">
        <f t="shared" si="110"/>
        <v>0.42697335344394166</v>
      </c>
      <c r="P83" s="47">
        <f>AVERAGE(M83:O83)</f>
        <v>0.41073996255014839</v>
      </c>
      <c r="Q83" s="131">
        <f>_xlfn.STDEV.P(M83:O83)</f>
        <v>2.3273046561827299E-2</v>
      </c>
      <c r="R83" s="123">
        <f>R79/R81</f>
        <v>0.43952988752685457</v>
      </c>
      <c r="S83" s="123">
        <f t="shared" ref="S83:T83" si="111">S79/S81</f>
        <v>0.24822601839684624</v>
      </c>
      <c r="T83" s="123">
        <f t="shared" si="111"/>
        <v>0.42913410440762739</v>
      </c>
      <c r="U83" s="47">
        <f>AVERAGE(R83:T83)</f>
        <v>0.37229667011044271</v>
      </c>
      <c r="V83" s="131">
        <f>_xlfn.STDEV.P(R83:T83)</f>
        <v>8.783379394873371E-2</v>
      </c>
    </row>
    <row r="84" spans="2:22" ht="15" thickBot="1" x14ac:dyDescent="0.4">
      <c r="B84" s="81" t="s">
        <v>34</v>
      </c>
      <c r="C84" s="123">
        <f>C83*0.41</f>
        <v>0.18205488003793968</v>
      </c>
      <c r="D84" s="123">
        <f>D83*0.41</f>
        <v>0.15980344428893081</v>
      </c>
      <c r="E84" s="123">
        <f>E83*0.41</f>
        <v>0.14379752041835595</v>
      </c>
      <c r="F84" s="47">
        <f>AVERAGE(C84:E84)</f>
        <v>0.16188528158174212</v>
      </c>
      <c r="G84" s="131">
        <f>_xlfn.STDEV.P(C84:E84)</f>
        <v>1.5687721868834114E-2</v>
      </c>
      <c r="H84" s="123">
        <f>H83*0.41</f>
        <v>0.10558962111921513</v>
      </c>
      <c r="I84" s="123">
        <f>I83*0.41</f>
        <v>0.11820125525898337</v>
      </c>
      <c r="J84" s="123">
        <f>J83*0.41</f>
        <v>0.17996161754626455</v>
      </c>
      <c r="K84" s="47">
        <f>AVERAGE(H84:J84)</f>
        <v>0.13458416464148767</v>
      </c>
      <c r="L84" s="131">
        <f>_xlfn.STDEV.P(H84:J84)</f>
        <v>3.2497161445401906E-2</v>
      </c>
      <c r="M84" s="123">
        <f>M83*0.41</f>
        <v>0.1752416365496422</v>
      </c>
      <c r="N84" s="123">
        <f>N83*0.41</f>
        <v>0.15490944247502417</v>
      </c>
      <c r="O84" s="123">
        <f>O83*0.41</f>
        <v>0.17505907491201608</v>
      </c>
      <c r="P84" s="47">
        <f>AVERAGE(M84:O84)</f>
        <v>0.16840338464556082</v>
      </c>
      <c r="Q84" s="131">
        <f>_xlfn.STDEV.P(M84:O84)</f>
        <v>9.5419490903491926E-3</v>
      </c>
      <c r="R84" s="123">
        <f>R83*0.41</f>
        <v>0.18020725388601036</v>
      </c>
      <c r="S84" s="123">
        <f>S83*0.41</f>
        <v>0.10177266754270696</v>
      </c>
      <c r="T84" s="123">
        <f>T83*0.41</f>
        <v>0.17594498280712723</v>
      </c>
      <c r="U84" s="47">
        <f>AVERAGE(R84:T84)</f>
        <v>0.1526416347452815</v>
      </c>
      <c r="V84" s="131">
        <f>_xlfn.STDEV.P(R84:T84)</f>
        <v>3.6011855518980861E-2</v>
      </c>
    </row>
    <row r="85" spans="2:22" ht="15" thickBot="1" x14ac:dyDescent="0.4">
      <c r="B85" s="202" t="s">
        <v>136</v>
      </c>
      <c r="C85" s="203">
        <f>C79/C77</f>
        <v>2.1035672469361719</v>
      </c>
      <c r="D85" s="204">
        <f t="shared" ref="D85:E85" si="112">D79/D77</f>
        <v>1.7125668449197862</v>
      </c>
      <c r="E85" s="204">
        <f t="shared" si="112"/>
        <v>1.7262536553666197</v>
      </c>
      <c r="F85" s="205">
        <f t="shared" ref="F85:F87" si="113">AVERAGE(C85:E85)</f>
        <v>1.8474625824075259</v>
      </c>
      <c r="G85" s="206">
        <f t="shared" ref="G85:G87" si="114">_xlfn.STDEV.P(C85:E85)</f>
        <v>0.18117952715478944</v>
      </c>
      <c r="H85" s="203">
        <f>H79/H77</f>
        <v>1.1052241260199838</v>
      </c>
      <c r="I85" s="204">
        <f t="shared" ref="I85:J85" si="115">I79/I77</f>
        <v>0.93433025624219668</v>
      </c>
      <c r="J85" s="204">
        <f t="shared" si="115"/>
        <v>2.079896070152647</v>
      </c>
      <c r="K85" s="205">
        <f t="shared" ref="K85:K87" si="116">AVERAGE(H85:J85)</f>
        <v>1.3731501508049426</v>
      </c>
      <c r="L85" s="206">
        <f t="shared" ref="L85:L87" si="117">_xlfn.STDEV.P(H85:J85)</f>
        <v>0.50459126995214665</v>
      </c>
      <c r="M85" s="203">
        <f>M79/M77</f>
        <v>1.6791025964204689</v>
      </c>
      <c r="N85" s="204">
        <f t="shared" ref="N85:O85" si="118">N79/N77</f>
        <v>1.7025849549811212</v>
      </c>
      <c r="O85" s="204">
        <f t="shared" si="118"/>
        <v>1.6084280303030303</v>
      </c>
      <c r="P85" s="205">
        <f t="shared" ref="P85:P87" si="119">AVERAGE(M85:O85)</f>
        <v>1.6633718605682066</v>
      </c>
      <c r="Q85" s="206">
        <f t="shared" ref="Q85:Q87" si="120">_xlfn.STDEV.P(M85:O85)</f>
        <v>4.0016443737120148E-2</v>
      </c>
      <c r="R85" s="203">
        <f>R79/R77</f>
        <v>1.8995084653194978</v>
      </c>
      <c r="S85" s="204">
        <f t="shared" ref="S85:T85" si="121">S79/S77</f>
        <v>1.0330703480252135</v>
      </c>
      <c r="T85" s="204">
        <f t="shared" si="121"/>
        <v>1.8581483486735246</v>
      </c>
      <c r="U85" s="205">
        <f>AVERAGE(R85:T85)</f>
        <v>1.5969090540060786</v>
      </c>
      <c r="V85" s="206">
        <f t="shared" ref="V85:V87" si="122">_xlfn.STDEV.P(R85:T85)</f>
        <v>0.39905156691324489</v>
      </c>
    </row>
    <row r="86" spans="2:22" ht="15" thickBot="1" x14ac:dyDescent="0.4">
      <c r="B86" s="87" t="s">
        <v>36</v>
      </c>
      <c r="C86" s="142">
        <f>C79/C73</f>
        <v>0.88300464751972518</v>
      </c>
      <c r="D86" s="204">
        <f t="shared" ref="D86:E86" si="123">D79/D73</f>
        <v>0.82880434782608703</v>
      </c>
      <c r="E86" s="204">
        <f t="shared" si="123"/>
        <v>0.76491401913440071</v>
      </c>
      <c r="F86" s="134">
        <f t="shared" si="113"/>
        <v>0.82557433816007098</v>
      </c>
      <c r="G86" s="135">
        <f t="shared" si="114"/>
        <v>4.8264368153895329E-2</v>
      </c>
      <c r="H86" s="142">
        <f>H79/H73</f>
        <v>0.5204448872163886</v>
      </c>
      <c r="I86" s="204">
        <f t="shared" ref="I86:J86" si="124">I79/I73</f>
        <v>0.5245527891572439</v>
      </c>
      <c r="J86" s="204">
        <f t="shared" si="124"/>
        <v>0.80644755068631158</v>
      </c>
      <c r="K86" s="134">
        <f t="shared" si="116"/>
        <v>0.61714840901998136</v>
      </c>
      <c r="L86" s="135">
        <f t="shared" si="117"/>
        <v>0.1338652120388161</v>
      </c>
      <c r="M86" s="142">
        <f>M79/M73</f>
        <v>0.82951432129514335</v>
      </c>
      <c r="N86" s="204">
        <f t="shared" ref="N86:O86" si="125">N79/N73</f>
        <v>0.80466712422786546</v>
      </c>
      <c r="O86" s="204">
        <f t="shared" si="125"/>
        <v>0.77301171919444767</v>
      </c>
      <c r="P86" s="134">
        <f t="shared" si="119"/>
        <v>0.80239772157248546</v>
      </c>
      <c r="Q86" s="135">
        <f t="shared" si="120"/>
        <v>2.3122840833925365E-2</v>
      </c>
      <c r="R86" s="142">
        <f>R79/R73</f>
        <v>0.8925959194148595</v>
      </c>
      <c r="S86" s="204">
        <f t="shared" ref="S86:T86" si="126">S79/S73</f>
        <v>0.47254123825159478</v>
      </c>
      <c r="T86" s="204">
        <f t="shared" si="126"/>
        <v>0.82712422027234733</v>
      </c>
      <c r="U86" s="134">
        <f t="shared" ref="R86:U86" si="127">U76/U73</f>
        <v>0.75082923380892053</v>
      </c>
      <c r="V86" s="135">
        <f t="shared" si="122"/>
        <v>0.184529904139172</v>
      </c>
    </row>
    <row r="87" spans="2:22" ht="15" thickBot="1" x14ac:dyDescent="0.4">
      <c r="B87" s="87" t="s">
        <v>137</v>
      </c>
      <c r="C87" s="136">
        <f>(C79+C77)/C73</f>
        <v>1.302770000305957</v>
      </c>
      <c r="D87" s="233">
        <f t="shared" ref="D87:E87" si="128">(D79+D77)/D73</f>
        <v>1.3127587991718426</v>
      </c>
      <c r="E87" s="233">
        <f t="shared" si="128"/>
        <v>1.2080204054736372</v>
      </c>
      <c r="F87" s="134">
        <f t="shared" si="113"/>
        <v>1.2745164016504791</v>
      </c>
      <c r="G87" s="135">
        <f t="shared" si="114"/>
        <v>4.7196272143455648E-2</v>
      </c>
      <c r="H87" s="136">
        <f>(H79+H77)/H73</f>
        <v>0.99134022415638068</v>
      </c>
      <c r="I87" s="233">
        <f t="shared" ref="I87:J87" si="129">(I79+I77)/I73</f>
        <v>1.0859739629367962</v>
      </c>
      <c r="J87" s="233">
        <f t="shared" si="129"/>
        <v>1.1941820929353986</v>
      </c>
      <c r="K87" s="134">
        <f t="shared" si="116"/>
        <v>1.0904987600095251</v>
      </c>
      <c r="L87" s="135">
        <f t="shared" si="117"/>
        <v>8.2871632757549038E-2</v>
      </c>
      <c r="M87" s="136">
        <f>(M79+M77)/M73</f>
        <v>1.3235367372353675</v>
      </c>
      <c r="N87" s="233">
        <f t="shared" ref="N87:O87" si="130">(N79+N77)/N73</f>
        <v>1.2772820864790666</v>
      </c>
      <c r="O87" s="233">
        <f t="shared" si="130"/>
        <v>1.253612470133121</v>
      </c>
      <c r="P87" s="134">
        <f t="shared" si="119"/>
        <v>1.2848104312825184</v>
      </c>
      <c r="Q87" s="135">
        <f t="shared" si="120"/>
        <v>2.9038569340979589E-2</v>
      </c>
      <c r="R87" s="136">
        <f>(R79+R77)/R73</f>
        <v>1.362504812010779</v>
      </c>
      <c r="S87" s="233">
        <f t="shared" ref="S87:T87" si="131">(S79+S77)/S73</f>
        <v>0.92995562358836348</v>
      </c>
      <c r="T87" s="233">
        <f t="shared" si="131"/>
        <v>1.2722577968583104</v>
      </c>
      <c r="U87" s="134">
        <f>AVERAGE(R87:T87)</f>
        <v>1.1882394108191512</v>
      </c>
      <c r="V87" s="135">
        <f t="shared" si="122"/>
        <v>0.18631338652154716</v>
      </c>
    </row>
    <row r="89" spans="2:22" ht="18.5" x14ac:dyDescent="0.45">
      <c r="B89" s="117" t="s">
        <v>112</v>
      </c>
    </row>
    <row r="90" spans="2:22" ht="15" thickBot="1" x14ac:dyDescent="0.4"/>
    <row r="91" spans="2:22" x14ac:dyDescent="0.35">
      <c r="B91" s="118"/>
      <c r="C91" s="225" t="s">
        <v>13</v>
      </c>
      <c r="D91" s="226"/>
      <c r="E91" s="226"/>
      <c r="F91" s="226"/>
      <c r="G91" s="227"/>
      <c r="H91" s="225" t="s">
        <v>1</v>
      </c>
      <c r="I91" s="226"/>
      <c r="J91" s="226"/>
      <c r="K91" s="226"/>
      <c r="L91" s="227"/>
      <c r="M91" s="225" t="s">
        <v>93</v>
      </c>
      <c r="N91" s="226"/>
      <c r="O91" s="226"/>
      <c r="P91" s="226"/>
      <c r="Q91" s="227"/>
      <c r="R91" s="225" t="s">
        <v>117</v>
      </c>
      <c r="S91" s="226"/>
      <c r="T91" s="226"/>
      <c r="U91" s="226"/>
      <c r="V91" s="227"/>
    </row>
    <row r="92" spans="2:22" x14ac:dyDescent="0.35">
      <c r="B92" s="119" t="s">
        <v>24</v>
      </c>
      <c r="C92" s="46">
        <v>1</v>
      </c>
      <c r="D92" s="46">
        <v>2</v>
      </c>
      <c r="E92" s="46">
        <v>3</v>
      </c>
      <c r="F92" s="45" t="s">
        <v>9</v>
      </c>
      <c r="G92" s="120" t="s">
        <v>10</v>
      </c>
      <c r="H92" s="46">
        <v>1</v>
      </c>
      <c r="I92" s="46">
        <v>2</v>
      </c>
      <c r="J92" s="46">
        <v>3</v>
      </c>
      <c r="K92" s="45" t="s">
        <v>9</v>
      </c>
      <c r="L92" s="120" t="s">
        <v>10</v>
      </c>
      <c r="M92" s="46">
        <v>1</v>
      </c>
      <c r="N92" s="46">
        <v>2</v>
      </c>
      <c r="O92" s="46">
        <v>3</v>
      </c>
      <c r="P92" s="45" t="s">
        <v>9</v>
      </c>
      <c r="Q92" s="120" t="s">
        <v>10</v>
      </c>
      <c r="R92" s="46">
        <v>1</v>
      </c>
      <c r="S92" s="46">
        <v>2</v>
      </c>
      <c r="T92" s="46">
        <v>3</v>
      </c>
      <c r="U92" s="45" t="s">
        <v>9</v>
      </c>
      <c r="V92" s="120" t="s">
        <v>10</v>
      </c>
    </row>
    <row r="93" spans="2:22" x14ac:dyDescent="0.35">
      <c r="B93" s="81" t="s">
        <v>25</v>
      </c>
      <c r="C93" s="133">
        <v>0</v>
      </c>
      <c r="D93" s="133">
        <v>0</v>
      </c>
      <c r="E93" s="133">
        <v>0</v>
      </c>
      <c r="F93" s="47">
        <f t="shared" ref="F93:F98" si="132">AVERAGE(C93:E93)</f>
        <v>0</v>
      </c>
      <c r="G93" s="131">
        <f t="shared" ref="G93:G98" si="133">_xlfn.STDEV.P(C93:E93)</f>
        <v>0</v>
      </c>
      <c r="H93" s="132">
        <v>0</v>
      </c>
      <c r="I93" s="133">
        <v>0</v>
      </c>
      <c r="J93" s="133">
        <v>0</v>
      </c>
      <c r="K93" s="47">
        <f t="shared" ref="K93:K98" si="134">AVERAGE(H93:J93)</f>
        <v>0</v>
      </c>
      <c r="L93" s="131">
        <f t="shared" ref="L93:L98" si="135">_xlfn.STDEV.P(H93:J93)</f>
        <v>0</v>
      </c>
      <c r="M93" s="132">
        <v>0</v>
      </c>
      <c r="N93" s="133">
        <v>0</v>
      </c>
      <c r="O93" s="133">
        <v>0</v>
      </c>
      <c r="P93" s="47">
        <f t="shared" ref="P93:P98" si="136">AVERAGE(M93:O93)</f>
        <v>0</v>
      </c>
      <c r="Q93" s="131">
        <f t="shared" ref="Q93:Q98" si="137">_xlfn.STDEV.P(M93:O93)</f>
        <v>0</v>
      </c>
      <c r="R93" s="132">
        <v>0</v>
      </c>
      <c r="S93" s="133">
        <v>0</v>
      </c>
      <c r="T93" s="133">
        <v>0</v>
      </c>
      <c r="U93" s="47">
        <f t="shared" ref="U93:U98" si="138">AVERAGE(R93:T93)</f>
        <v>0</v>
      </c>
      <c r="V93" s="131">
        <f t="shared" ref="V93:V98" si="139">_xlfn.STDEV.P(R93:T93)</f>
        <v>0</v>
      </c>
    </row>
    <row r="94" spans="2:22" x14ac:dyDescent="0.35">
      <c r="B94" s="81" t="s">
        <v>26</v>
      </c>
      <c r="C94" s="133">
        <v>0</v>
      </c>
      <c r="D94" s="133">
        <v>0</v>
      </c>
      <c r="E94" s="133">
        <v>0</v>
      </c>
      <c r="F94" s="47">
        <f t="shared" si="132"/>
        <v>0</v>
      </c>
      <c r="G94" s="131">
        <f t="shared" si="133"/>
        <v>0</v>
      </c>
      <c r="H94" s="132">
        <v>0</v>
      </c>
      <c r="I94" s="133">
        <v>0</v>
      </c>
      <c r="J94" s="133">
        <v>0</v>
      </c>
      <c r="K94" s="47">
        <f t="shared" si="134"/>
        <v>0</v>
      </c>
      <c r="L94" s="131">
        <f t="shared" si="135"/>
        <v>0</v>
      </c>
      <c r="M94" s="132">
        <v>0</v>
      </c>
      <c r="N94" s="133">
        <v>0</v>
      </c>
      <c r="O94" s="133">
        <v>0</v>
      </c>
      <c r="P94" s="47">
        <f t="shared" si="136"/>
        <v>0</v>
      </c>
      <c r="Q94" s="131">
        <f t="shared" si="137"/>
        <v>0</v>
      </c>
      <c r="R94" s="132">
        <v>0</v>
      </c>
      <c r="S94" s="133">
        <v>0</v>
      </c>
      <c r="T94" s="133">
        <v>0</v>
      </c>
      <c r="U94" s="47">
        <f t="shared" si="138"/>
        <v>0</v>
      </c>
      <c r="V94" s="131">
        <f t="shared" si="139"/>
        <v>0</v>
      </c>
    </row>
    <row r="95" spans="2:22" x14ac:dyDescent="0.35">
      <c r="B95" s="81" t="s">
        <v>110</v>
      </c>
      <c r="C95" s="133">
        <v>0</v>
      </c>
      <c r="D95" s="133">
        <v>0</v>
      </c>
      <c r="E95" s="133">
        <v>0</v>
      </c>
      <c r="F95" s="47">
        <f t="shared" si="132"/>
        <v>0</v>
      </c>
      <c r="G95" s="131">
        <f t="shared" si="133"/>
        <v>0</v>
      </c>
      <c r="H95" s="132">
        <v>0</v>
      </c>
      <c r="I95" s="133">
        <v>0</v>
      </c>
      <c r="J95" s="133">
        <v>0</v>
      </c>
      <c r="K95" s="47">
        <f t="shared" si="134"/>
        <v>0</v>
      </c>
      <c r="L95" s="131">
        <f t="shared" si="135"/>
        <v>0</v>
      </c>
      <c r="M95" s="132">
        <v>0</v>
      </c>
      <c r="N95" s="133">
        <v>0</v>
      </c>
      <c r="O95" s="133">
        <v>0</v>
      </c>
      <c r="P95" s="47">
        <f t="shared" si="136"/>
        <v>0</v>
      </c>
      <c r="Q95" s="131">
        <f t="shared" si="137"/>
        <v>0</v>
      </c>
      <c r="R95" s="132">
        <v>0</v>
      </c>
      <c r="S95" s="133">
        <v>0</v>
      </c>
      <c r="T95" s="133">
        <v>0</v>
      </c>
      <c r="U95" s="47">
        <f t="shared" si="138"/>
        <v>0</v>
      </c>
      <c r="V95" s="131">
        <f t="shared" si="139"/>
        <v>0</v>
      </c>
    </row>
    <row r="96" spans="2:22" x14ac:dyDescent="0.35">
      <c r="B96" s="81" t="s">
        <v>28</v>
      </c>
      <c r="C96" s="133">
        <v>0.20699999999999999</v>
      </c>
      <c r="D96" s="133">
        <v>0.22800000000000001</v>
      </c>
      <c r="E96" s="133">
        <v>0</v>
      </c>
      <c r="F96" s="47">
        <f t="shared" si="132"/>
        <v>0.14499999999999999</v>
      </c>
      <c r="G96" s="131">
        <f t="shared" si="133"/>
        <v>0.10288828893513585</v>
      </c>
      <c r="H96" s="132">
        <v>0</v>
      </c>
      <c r="I96" s="133">
        <v>0</v>
      </c>
      <c r="J96" s="133">
        <v>0</v>
      </c>
      <c r="K96" s="47">
        <f t="shared" si="134"/>
        <v>0</v>
      </c>
      <c r="L96" s="131">
        <f t="shared" si="135"/>
        <v>0</v>
      </c>
      <c r="M96" s="132">
        <v>0</v>
      </c>
      <c r="N96" s="133">
        <v>0.39700000000000002</v>
      </c>
      <c r="O96" s="133">
        <v>0</v>
      </c>
      <c r="P96" s="47">
        <f t="shared" si="136"/>
        <v>0.13233333333333333</v>
      </c>
      <c r="Q96" s="131">
        <f t="shared" si="137"/>
        <v>0.18714759475403961</v>
      </c>
      <c r="R96" s="132">
        <v>0.23699999999999999</v>
      </c>
      <c r="S96" s="133">
        <v>0.34899999999999998</v>
      </c>
      <c r="T96" s="133">
        <v>0</v>
      </c>
      <c r="U96" s="47">
        <f t="shared" si="138"/>
        <v>0.19533333333333333</v>
      </c>
      <c r="V96" s="131">
        <f t="shared" si="139"/>
        <v>0.14549303152461363</v>
      </c>
    </row>
    <row r="97" spans="2:22" x14ac:dyDescent="0.35">
      <c r="B97" s="81" t="s">
        <v>29</v>
      </c>
      <c r="C97" s="133">
        <v>0</v>
      </c>
      <c r="D97" s="133">
        <v>0</v>
      </c>
      <c r="E97" s="133">
        <v>0</v>
      </c>
      <c r="F97" s="47">
        <f t="shared" si="132"/>
        <v>0</v>
      </c>
      <c r="G97" s="131">
        <f t="shared" si="133"/>
        <v>0</v>
      </c>
      <c r="H97" s="132">
        <v>0</v>
      </c>
      <c r="I97" s="133">
        <v>0</v>
      </c>
      <c r="J97" s="133">
        <v>0</v>
      </c>
      <c r="K97" s="47">
        <f t="shared" si="134"/>
        <v>0</v>
      </c>
      <c r="L97" s="131">
        <f t="shared" si="135"/>
        <v>0</v>
      </c>
      <c r="M97" s="132">
        <v>0</v>
      </c>
      <c r="N97" s="133">
        <v>0</v>
      </c>
      <c r="O97" s="133">
        <v>0</v>
      </c>
      <c r="P97" s="47">
        <f t="shared" si="136"/>
        <v>0</v>
      </c>
      <c r="Q97" s="131">
        <f t="shared" si="137"/>
        <v>0</v>
      </c>
      <c r="R97" s="132">
        <v>0</v>
      </c>
      <c r="S97" s="133">
        <v>0</v>
      </c>
      <c r="T97" s="133">
        <v>0.64800000000000002</v>
      </c>
      <c r="U97" s="47">
        <f t="shared" si="138"/>
        <v>0.216</v>
      </c>
      <c r="V97" s="131">
        <f t="shared" si="139"/>
        <v>0.3054701294725885</v>
      </c>
    </row>
    <row r="98" spans="2:22" x14ac:dyDescent="0.35">
      <c r="B98" s="81" t="s">
        <v>30</v>
      </c>
      <c r="C98" s="133">
        <v>15.061999999999999</v>
      </c>
      <c r="D98" s="133">
        <v>15.8</v>
      </c>
      <c r="E98" s="133">
        <v>15.058</v>
      </c>
      <c r="F98" s="47">
        <f t="shared" si="132"/>
        <v>15.306666666666667</v>
      </c>
      <c r="G98" s="131">
        <f t="shared" si="133"/>
        <v>0.34884316756324169</v>
      </c>
      <c r="H98" s="132">
        <v>15.032</v>
      </c>
      <c r="I98" s="133">
        <v>14.243</v>
      </c>
      <c r="J98" s="133">
        <v>14.885999999999999</v>
      </c>
      <c r="K98" s="47">
        <f t="shared" si="134"/>
        <v>14.720333333333334</v>
      </c>
      <c r="L98" s="131">
        <f t="shared" si="135"/>
        <v>0.34274804481166926</v>
      </c>
      <c r="M98" s="132">
        <v>14.863</v>
      </c>
      <c r="N98" s="133">
        <v>15.081</v>
      </c>
      <c r="O98" s="133">
        <v>14.315</v>
      </c>
      <c r="P98" s="47">
        <f t="shared" si="136"/>
        <v>14.753</v>
      </c>
      <c r="Q98" s="131">
        <f t="shared" si="137"/>
        <v>0.32224628262660637</v>
      </c>
      <c r="R98" s="132">
        <v>15.359</v>
      </c>
      <c r="S98" s="133">
        <v>15.488</v>
      </c>
      <c r="T98" s="133">
        <v>14.769</v>
      </c>
      <c r="U98" s="47">
        <f t="shared" si="138"/>
        <v>15.205333333333334</v>
      </c>
      <c r="V98" s="131">
        <f t="shared" si="139"/>
        <v>0.3129966275998653</v>
      </c>
    </row>
    <row r="99" spans="2:22" x14ac:dyDescent="0.35">
      <c r="B99" s="81"/>
      <c r="C99" s="133"/>
      <c r="D99" s="133"/>
      <c r="E99" s="133"/>
      <c r="F99" s="47"/>
      <c r="G99" s="137"/>
      <c r="H99" s="132"/>
      <c r="I99" s="133"/>
      <c r="J99" s="133"/>
      <c r="K99" s="47"/>
      <c r="L99" s="137"/>
      <c r="M99" s="132"/>
      <c r="N99" s="133"/>
      <c r="O99" s="133"/>
      <c r="P99" s="47"/>
      <c r="Q99" s="137"/>
      <c r="R99" s="132"/>
      <c r="S99" s="133"/>
      <c r="T99" s="133"/>
      <c r="U99" s="47"/>
      <c r="V99" s="131"/>
    </row>
    <row r="100" spans="2:22" x14ac:dyDescent="0.35">
      <c r="B100" s="119" t="s">
        <v>31</v>
      </c>
      <c r="C100" s="138" t="s">
        <v>94</v>
      </c>
      <c r="D100" s="138" t="s">
        <v>95</v>
      </c>
      <c r="E100" s="138" t="s">
        <v>96</v>
      </c>
      <c r="F100" s="53" t="s">
        <v>97</v>
      </c>
      <c r="G100" s="139" t="s">
        <v>105</v>
      </c>
      <c r="H100" s="140" t="s">
        <v>94</v>
      </c>
      <c r="I100" s="138" t="s">
        <v>95</v>
      </c>
      <c r="J100" s="138" t="s">
        <v>96</v>
      </c>
      <c r="K100" s="53" t="s">
        <v>97</v>
      </c>
      <c r="L100" s="139" t="s">
        <v>105</v>
      </c>
      <c r="M100" s="140" t="s">
        <v>94</v>
      </c>
      <c r="N100" s="138" t="s">
        <v>95</v>
      </c>
      <c r="O100" s="138" t="s">
        <v>96</v>
      </c>
      <c r="P100" s="53" t="s">
        <v>97</v>
      </c>
      <c r="Q100" s="139" t="s">
        <v>105</v>
      </c>
      <c r="R100" s="140" t="s">
        <v>94</v>
      </c>
      <c r="S100" s="138" t="s">
        <v>95</v>
      </c>
      <c r="T100" s="138" t="s">
        <v>96</v>
      </c>
      <c r="U100" s="53" t="s">
        <v>97</v>
      </c>
      <c r="V100" s="139" t="s">
        <v>105</v>
      </c>
    </row>
    <row r="101" spans="2:22" x14ac:dyDescent="0.35">
      <c r="B101" s="81" t="s">
        <v>25</v>
      </c>
      <c r="C101" s="133">
        <v>5.4950000000000001</v>
      </c>
      <c r="D101" s="133">
        <v>6.2670000000000003</v>
      </c>
      <c r="E101" s="133">
        <v>5.1310000000000002</v>
      </c>
      <c r="F101" s="47">
        <f t="shared" ref="F101:F106" si="140">AVERAGE(C101:E101)</f>
        <v>5.6310000000000002</v>
      </c>
      <c r="G101" s="131">
        <f t="shared" ref="G101:G107" si="141">_xlfn.STDEV.P(C101:E101)</f>
        <v>0.47363558424876262</v>
      </c>
      <c r="H101" s="132">
        <v>6.157</v>
      </c>
      <c r="I101" s="133">
        <v>5.7039999999999997</v>
      </c>
      <c r="J101" s="133">
        <v>6.1109999999999998</v>
      </c>
      <c r="K101" s="47">
        <f t="shared" ref="K101:K106" si="142">AVERAGE(H101:J101)</f>
        <v>5.9906666666666668</v>
      </c>
      <c r="L101" s="131">
        <f t="shared" ref="L101:L107" si="143">_xlfn.STDEV.P(H101:J101)</f>
        <v>0.2035719910880561</v>
      </c>
      <c r="M101" s="132">
        <v>6.0819999999999999</v>
      </c>
      <c r="N101" s="133">
        <v>6.0949999999999998</v>
      </c>
      <c r="O101" s="133">
        <v>5.7910000000000004</v>
      </c>
      <c r="P101" s="47">
        <f t="shared" ref="P101:P106" si="144">AVERAGE(M101:O101)</f>
        <v>5.9893333333333336</v>
      </c>
      <c r="Q101" s="131">
        <f t="shared" ref="Q101:Q107" si="145">_xlfn.STDEV.P(M101:O101)</f>
        <v>0.14034323005482718</v>
      </c>
      <c r="R101" s="132">
        <v>6.2030000000000003</v>
      </c>
      <c r="S101" s="133">
        <v>6.15</v>
      </c>
      <c r="T101" s="133">
        <v>6.274</v>
      </c>
      <c r="U101" s="47">
        <f t="shared" ref="U101:U106" si="146">AVERAGE(R101:T101)</f>
        <v>6.2090000000000005</v>
      </c>
      <c r="V101" s="131">
        <f t="shared" ref="V101:V107" si="147">_xlfn.STDEV.P(R101:T101)</f>
        <v>5.0800262466513424E-2</v>
      </c>
    </row>
    <row r="102" spans="2:22" x14ac:dyDescent="0.35">
      <c r="B102" s="81" t="s">
        <v>26</v>
      </c>
      <c r="C102" s="133">
        <v>1.19</v>
      </c>
      <c r="D102" s="133">
        <v>1.163</v>
      </c>
      <c r="E102" s="133">
        <v>0.19900000000000001</v>
      </c>
      <c r="F102" s="47">
        <f t="shared" si="140"/>
        <v>0.85066666666666657</v>
      </c>
      <c r="G102" s="131">
        <f t="shared" si="141"/>
        <v>0.4609297367519507</v>
      </c>
      <c r="H102" s="132">
        <v>1.2450000000000001</v>
      </c>
      <c r="I102" s="133">
        <v>1.0569999999999999</v>
      </c>
      <c r="J102" s="133">
        <v>0.316</v>
      </c>
      <c r="K102" s="47">
        <f t="shared" si="142"/>
        <v>0.87266666666666659</v>
      </c>
      <c r="L102" s="131">
        <f t="shared" si="143"/>
        <v>0.40103560385027609</v>
      </c>
      <c r="M102" s="132">
        <v>1.19</v>
      </c>
      <c r="N102" s="133">
        <v>0.995</v>
      </c>
      <c r="O102" s="133">
        <v>0.22</v>
      </c>
      <c r="P102" s="47">
        <f t="shared" si="144"/>
        <v>0.80166666666666675</v>
      </c>
      <c r="Q102" s="131">
        <f t="shared" si="145"/>
        <v>0.41893383195387224</v>
      </c>
      <c r="R102" s="132">
        <v>1.1739999999999999</v>
      </c>
      <c r="S102" s="133">
        <v>1.323</v>
      </c>
      <c r="T102" s="133">
        <v>0.27300000000000002</v>
      </c>
      <c r="U102" s="47">
        <f t="shared" si="146"/>
        <v>0.92333333333333334</v>
      </c>
      <c r="V102" s="131">
        <f t="shared" si="147"/>
        <v>0.46386085078274153</v>
      </c>
    </row>
    <row r="103" spans="2:22" x14ac:dyDescent="0.35">
      <c r="B103" s="81" t="s">
        <v>48</v>
      </c>
      <c r="C103" s="133">
        <v>0.58399999999999996</v>
      </c>
      <c r="D103" s="133">
        <v>0.55500000000000005</v>
      </c>
      <c r="E103" s="133">
        <v>0.379</v>
      </c>
      <c r="F103" s="47">
        <f t="shared" si="140"/>
        <v>0.50600000000000001</v>
      </c>
      <c r="G103" s="131">
        <f t="shared" si="141"/>
        <v>9.0579615072413855E-2</v>
      </c>
      <c r="H103" s="132">
        <v>0.66200000000000003</v>
      </c>
      <c r="I103" s="133">
        <v>0.60599999999999998</v>
      </c>
      <c r="J103" s="133">
        <v>0.53100000000000003</v>
      </c>
      <c r="K103" s="47">
        <f t="shared" si="142"/>
        <v>0.59966666666666668</v>
      </c>
      <c r="L103" s="131">
        <f t="shared" si="143"/>
        <v>5.3667701853370074E-2</v>
      </c>
      <c r="M103" s="132">
        <v>0</v>
      </c>
      <c r="N103" s="133">
        <v>0</v>
      </c>
      <c r="O103" s="133">
        <v>0.22</v>
      </c>
      <c r="P103" s="47">
        <f t="shared" si="144"/>
        <v>7.3333333333333334E-2</v>
      </c>
      <c r="Q103" s="131">
        <f t="shared" si="145"/>
        <v>0.10370899457402696</v>
      </c>
      <c r="R103" s="132">
        <v>0.60499999999999998</v>
      </c>
      <c r="S103" s="133">
        <v>0.81200000000000006</v>
      </c>
      <c r="T103" s="133">
        <v>0.33</v>
      </c>
      <c r="U103" s="47">
        <f t="shared" si="146"/>
        <v>0.58233333333333337</v>
      </c>
      <c r="V103" s="131">
        <f t="shared" si="147"/>
        <v>0.19742734247199784</v>
      </c>
    </row>
    <row r="104" spans="2:22" x14ac:dyDescent="0.35">
      <c r="B104" s="81" t="s">
        <v>28</v>
      </c>
      <c r="C104" s="133">
        <v>4.4089999999999998</v>
      </c>
      <c r="D104" s="133">
        <v>4.6559999999999997</v>
      </c>
      <c r="E104" s="133">
        <v>3.6019999999999999</v>
      </c>
      <c r="F104" s="47">
        <f t="shared" si="140"/>
        <v>4.2223333333333333</v>
      </c>
      <c r="G104" s="131">
        <f t="shared" si="141"/>
        <v>0.45008320218476083</v>
      </c>
      <c r="H104" s="132">
        <v>5.0179999999999998</v>
      </c>
      <c r="I104" s="133">
        <v>4.7279999999999998</v>
      </c>
      <c r="J104" s="133">
        <v>5.2510000000000003</v>
      </c>
      <c r="K104" s="47">
        <f t="shared" si="142"/>
        <v>4.9989999999999997</v>
      </c>
      <c r="L104" s="131">
        <f t="shared" si="143"/>
        <v>0.21393612753966257</v>
      </c>
      <c r="M104" s="132">
        <v>5.3979999999999997</v>
      </c>
      <c r="N104" s="133">
        <v>5.2119999999999997</v>
      </c>
      <c r="O104" s="133">
        <v>4.931</v>
      </c>
      <c r="P104" s="47">
        <f t="shared" si="144"/>
        <v>5.1803333333333335</v>
      </c>
      <c r="Q104" s="131">
        <f t="shared" si="145"/>
        <v>0.19196238057378714</v>
      </c>
      <c r="R104" s="132">
        <v>5.3890000000000002</v>
      </c>
      <c r="S104" s="133">
        <v>5.1630000000000003</v>
      </c>
      <c r="T104" s="133">
        <v>4.8159999999999998</v>
      </c>
      <c r="U104" s="47">
        <f t="shared" si="146"/>
        <v>5.1226666666666665</v>
      </c>
      <c r="V104" s="131">
        <f t="shared" si="147"/>
        <v>0.23565841569714621</v>
      </c>
    </row>
    <row r="105" spans="2:22" x14ac:dyDescent="0.35">
      <c r="B105" s="81" t="s">
        <v>29</v>
      </c>
      <c r="C105" s="133">
        <v>3.577</v>
      </c>
      <c r="D105" s="133">
        <v>4.069</v>
      </c>
      <c r="E105" s="133">
        <v>3.3490000000000002</v>
      </c>
      <c r="F105" s="47">
        <f t="shared" si="140"/>
        <v>3.6650000000000005</v>
      </c>
      <c r="G105" s="131">
        <f t="shared" si="141"/>
        <v>0.30045299133142267</v>
      </c>
      <c r="H105" s="132">
        <v>4.16</v>
      </c>
      <c r="I105" s="133">
        <v>4.4080000000000004</v>
      </c>
      <c r="J105" s="133">
        <v>3.577</v>
      </c>
      <c r="K105" s="47">
        <f t="shared" si="142"/>
        <v>4.0483333333333338</v>
      </c>
      <c r="L105" s="131">
        <f t="shared" si="143"/>
        <v>0.34832200938531338</v>
      </c>
      <c r="M105" s="132">
        <v>4.7329999999999997</v>
      </c>
      <c r="N105" s="133">
        <v>4.9429999999999996</v>
      </c>
      <c r="O105" s="133">
        <v>4.0750000000000002</v>
      </c>
      <c r="P105" s="47">
        <f t="shared" si="144"/>
        <v>4.5836666666666659</v>
      </c>
      <c r="Q105" s="131">
        <f t="shared" si="145"/>
        <v>0.36975787873808547</v>
      </c>
      <c r="R105" s="132">
        <v>4.8099999999999996</v>
      </c>
      <c r="S105" s="133">
        <v>4.8579999999999997</v>
      </c>
      <c r="T105" s="133">
        <f>3.772-T97</f>
        <v>3.1239999999999997</v>
      </c>
      <c r="U105" s="47">
        <f t="shared" si="146"/>
        <v>4.2639999999999993</v>
      </c>
      <c r="V105" s="131">
        <f t="shared" si="147"/>
        <v>0.80633987871120583</v>
      </c>
    </row>
    <row r="106" spans="2:22" x14ac:dyDescent="0.35">
      <c r="B106" s="81" t="s">
        <v>30</v>
      </c>
      <c r="C106" s="133">
        <v>0</v>
      </c>
      <c r="D106" s="133">
        <v>0</v>
      </c>
      <c r="E106" s="133">
        <v>0.85599999999999998</v>
      </c>
      <c r="F106" s="47">
        <f t="shared" si="140"/>
        <v>0.28533333333333333</v>
      </c>
      <c r="G106" s="131">
        <f t="shared" si="141"/>
        <v>0.40352226979712308</v>
      </c>
      <c r="H106" s="132">
        <v>0</v>
      </c>
      <c r="I106" s="133">
        <v>0</v>
      </c>
      <c r="J106" s="133">
        <v>0</v>
      </c>
      <c r="K106" s="47">
        <f t="shared" si="142"/>
        <v>0</v>
      </c>
      <c r="L106" s="131">
        <f t="shared" si="143"/>
        <v>0</v>
      </c>
      <c r="M106" s="132">
        <v>0</v>
      </c>
      <c r="N106" s="133">
        <v>0</v>
      </c>
      <c r="O106" s="133">
        <v>0</v>
      </c>
      <c r="P106" s="47">
        <f t="shared" si="144"/>
        <v>0</v>
      </c>
      <c r="Q106" s="131">
        <f t="shared" si="145"/>
        <v>0</v>
      </c>
      <c r="R106" s="132">
        <v>0</v>
      </c>
      <c r="S106" s="133">
        <v>0</v>
      </c>
      <c r="T106" s="133">
        <v>0</v>
      </c>
      <c r="U106" s="47">
        <f t="shared" si="146"/>
        <v>0</v>
      </c>
      <c r="V106" s="131">
        <f t="shared" si="147"/>
        <v>0</v>
      </c>
    </row>
    <row r="107" spans="2:22" x14ac:dyDescent="0.35">
      <c r="B107" s="228" t="s">
        <v>141</v>
      </c>
      <c r="C107" s="230">
        <f>C104-C96</f>
        <v>4.202</v>
      </c>
      <c r="D107" s="230">
        <f t="shared" ref="D107:E107" si="148">D104-D96</f>
        <v>4.4279999999999999</v>
      </c>
      <c r="E107" s="230">
        <f t="shared" si="148"/>
        <v>3.6019999999999999</v>
      </c>
      <c r="F107" s="47">
        <f>AVERAGE(C107:E107)</f>
        <v>4.0773333333333328</v>
      </c>
      <c r="G107" s="131">
        <f t="shared" si="141"/>
        <v>0.34854491181991964</v>
      </c>
      <c r="H107" s="230">
        <f>H104-H96</f>
        <v>5.0179999999999998</v>
      </c>
      <c r="I107" s="230">
        <f t="shared" ref="I107:J107" si="149">I104-I96</f>
        <v>4.7279999999999998</v>
      </c>
      <c r="J107" s="230">
        <f t="shared" si="149"/>
        <v>5.2510000000000003</v>
      </c>
      <c r="K107" s="47">
        <f>AVERAGE(H107:J107)</f>
        <v>4.9989999999999997</v>
      </c>
      <c r="L107" s="131">
        <f t="shared" si="143"/>
        <v>0.21393612753966257</v>
      </c>
      <c r="M107" s="230">
        <f>M104-M96</f>
        <v>5.3979999999999997</v>
      </c>
      <c r="N107" s="230">
        <f t="shared" ref="N107:O107" si="150">N104-N96</f>
        <v>4.8149999999999995</v>
      </c>
      <c r="O107" s="230">
        <f t="shared" si="150"/>
        <v>4.931</v>
      </c>
      <c r="P107" s="47">
        <f>AVERAGE(M107:O107)</f>
        <v>5.0479999999999992</v>
      </c>
      <c r="Q107" s="131">
        <f t="shared" si="145"/>
        <v>0.25197751222414005</v>
      </c>
      <c r="R107" s="230">
        <f>R104-R96</f>
        <v>5.1520000000000001</v>
      </c>
      <c r="S107" s="230">
        <f t="shared" ref="S107:T107" si="151">S104-S96</f>
        <v>4.8140000000000001</v>
      </c>
      <c r="T107" s="230">
        <f t="shared" si="151"/>
        <v>4.8159999999999998</v>
      </c>
      <c r="U107" s="47">
        <f>AVERAGE(R107:T107)</f>
        <v>4.9273333333333333</v>
      </c>
      <c r="V107" s="131">
        <f t="shared" si="147"/>
        <v>0.15886542173242812</v>
      </c>
    </row>
    <row r="108" spans="2:22" x14ac:dyDescent="0.35">
      <c r="B108" s="81"/>
      <c r="C108" s="133"/>
      <c r="D108" s="133"/>
      <c r="E108" s="133"/>
      <c r="F108" s="133"/>
      <c r="G108" s="131"/>
      <c r="H108" s="132"/>
      <c r="I108" s="133"/>
      <c r="J108" s="133"/>
      <c r="K108" s="133"/>
      <c r="L108" s="131"/>
      <c r="M108" s="132"/>
      <c r="N108" s="133"/>
      <c r="O108" s="133"/>
      <c r="P108" s="133"/>
      <c r="Q108" s="131"/>
      <c r="R108" s="132"/>
      <c r="S108" s="133"/>
      <c r="T108" s="133"/>
      <c r="U108" s="133"/>
      <c r="V108" s="131"/>
    </row>
    <row r="109" spans="2:22" x14ac:dyDescent="0.35">
      <c r="B109" s="81" t="s">
        <v>32</v>
      </c>
      <c r="C109" s="133">
        <f>C98-C106</f>
        <v>15.061999999999999</v>
      </c>
      <c r="D109" s="133">
        <f>D98-D106</f>
        <v>15.8</v>
      </c>
      <c r="E109" s="133">
        <f>E98-E106</f>
        <v>14.202</v>
      </c>
      <c r="F109" s="47">
        <f>AVERAGE(C109:E109)</f>
        <v>15.021333333333333</v>
      </c>
      <c r="G109" s="131">
        <f>_xlfn.STDEV.P(C109:E109)</f>
        <v>0.65301420777465158</v>
      </c>
      <c r="H109" s="132">
        <f>H98-H106</f>
        <v>15.032</v>
      </c>
      <c r="I109" s="133">
        <f>I98-I106</f>
        <v>14.243</v>
      </c>
      <c r="J109" s="133">
        <f>J98-J106</f>
        <v>14.885999999999999</v>
      </c>
      <c r="K109" s="47">
        <f>AVERAGE(H109:J109)</f>
        <v>14.720333333333334</v>
      </c>
      <c r="L109" s="131">
        <f>_xlfn.STDEV.P(H109:J109)</f>
        <v>0.34274804481166926</v>
      </c>
      <c r="M109" s="132">
        <f>M98-M106</f>
        <v>14.863</v>
      </c>
      <c r="N109" s="133">
        <f>N98-N106</f>
        <v>15.081</v>
      </c>
      <c r="O109" s="133">
        <f>O98-O106</f>
        <v>14.315</v>
      </c>
      <c r="P109" s="47">
        <f>AVERAGE(M109:O109)</f>
        <v>14.753</v>
      </c>
      <c r="Q109" s="131">
        <f>_xlfn.STDEV.P(M109:O109)</f>
        <v>0.32224628262660637</v>
      </c>
      <c r="R109" s="132">
        <f>R98-R106</f>
        <v>15.359</v>
      </c>
      <c r="S109" s="133">
        <f>S98-S106</f>
        <v>15.488</v>
      </c>
      <c r="T109" s="133">
        <f>T98-T106</f>
        <v>14.769</v>
      </c>
      <c r="U109" s="47">
        <f>U98-U106</f>
        <v>15.205333333333334</v>
      </c>
      <c r="V109" s="131">
        <f>_xlfn.STDEV.P(R109:T109)</f>
        <v>0.3129966275998653</v>
      </c>
    </row>
    <row r="110" spans="2:22" x14ac:dyDescent="0.35">
      <c r="B110" s="81" t="s">
        <v>109</v>
      </c>
      <c r="C110" s="123">
        <f>C107*74.08/1000</f>
        <v>0.31128415999999998</v>
      </c>
      <c r="D110" s="123">
        <f>D107*74.08/1000</f>
        <v>0.32802623999999997</v>
      </c>
      <c r="E110" s="123">
        <f>E107*74.08/1000</f>
        <v>0.26683615999999999</v>
      </c>
      <c r="F110" s="47">
        <f>AVERAGE(C110:E110)</f>
        <v>0.30204885333333331</v>
      </c>
      <c r="G110" s="131">
        <f>_xlfn.STDEV.P(C110:E110)</f>
        <v>2.5820207067619637E-2</v>
      </c>
      <c r="H110" s="123">
        <f>H107*74.08/1000</f>
        <v>0.37173343999999997</v>
      </c>
      <c r="I110" s="123">
        <f>I107*74.08/1000</f>
        <v>0.35025023999999993</v>
      </c>
      <c r="J110" s="123">
        <f>J107*74.08/1000</f>
        <v>0.38899408000000002</v>
      </c>
      <c r="K110" s="47">
        <f>AVERAGE(H110:J110)</f>
        <v>0.37032591999999998</v>
      </c>
      <c r="L110" s="131">
        <f>_xlfn.STDEV.P(H110:J110)</f>
        <v>1.5848388328138219E-2</v>
      </c>
      <c r="M110" s="123">
        <f>M107*74.08/1000</f>
        <v>0.39988383999999999</v>
      </c>
      <c r="N110" s="123">
        <f>N107*74.08/1000</f>
        <v>0.35669519999999993</v>
      </c>
      <c r="O110" s="123">
        <f>O107*74.08/1000</f>
        <v>0.36528847999999997</v>
      </c>
      <c r="P110" s="47">
        <f>AVERAGE(M110:O110)</f>
        <v>0.37395583999999998</v>
      </c>
      <c r="Q110" s="131">
        <f>_xlfn.STDEV.P(M110:O110)</f>
        <v>1.8666494105564316E-2</v>
      </c>
      <c r="R110" s="123">
        <f>R107*74.08/1000</f>
        <v>0.38166016000000003</v>
      </c>
      <c r="S110" s="123">
        <f>S107*74.08/1000</f>
        <v>0.35662112000000001</v>
      </c>
      <c r="T110" s="123">
        <f>T107*74.08/1000</f>
        <v>0.35676927999999997</v>
      </c>
      <c r="U110" s="47">
        <f>AVERAGE(R110:T110)</f>
        <v>0.36501685333333334</v>
      </c>
      <c r="V110" s="131">
        <f>_xlfn.STDEV.P(R110:T110)</f>
        <v>1.1768750441938288E-2</v>
      </c>
    </row>
    <row r="111" spans="2:22" x14ac:dyDescent="0.35">
      <c r="B111" s="81" t="s">
        <v>33</v>
      </c>
      <c r="C111" s="123">
        <f>C107/C109</f>
        <v>0.27898021511087506</v>
      </c>
      <c r="D111" s="123">
        <f t="shared" ref="D111:E111" si="152">D107/D109</f>
        <v>0.28025316455696203</v>
      </c>
      <c r="E111" s="123">
        <f t="shared" si="152"/>
        <v>0.25362624982396842</v>
      </c>
      <c r="F111" s="47">
        <f>AVERAGE(C111:E111)</f>
        <v>0.27095320983060184</v>
      </c>
      <c r="G111" s="131">
        <f>_xlfn.STDEV.P(C111:E111)</f>
        <v>1.2263027287383777E-2</v>
      </c>
      <c r="H111" s="123">
        <f>H107/H109</f>
        <v>0.33382118147951034</v>
      </c>
      <c r="I111" s="123">
        <f t="shared" ref="I111:J111" si="153">I107/I109</f>
        <v>0.33195253808888575</v>
      </c>
      <c r="J111" s="123">
        <f t="shared" si="153"/>
        <v>0.35274754803170766</v>
      </c>
      <c r="K111" s="47">
        <f>AVERAGE(H111:J111)</f>
        <v>0.33950708920003464</v>
      </c>
      <c r="L111" s="131">
        <f>_xlfn.STDEV.P(H111:J111)</f>
        <v>9.3934469919284124E-3</v>
      </c>
      <c r="M111" s="123">
        <f>M107/M109</f>
        <v>0.36318374486981092</v>
      </c>
      <c r="N111" s="123">
        <f t="shared" ref="N111:O111" si="154">N107/N109</f>
        <v>0.31927591008553807</v>
      </c>
      <c r="O111" s="123">
        <f t="shared" si="154"/>
        <v>0.34446384910932587</v>
      </c>
      <c r="P111" s="47">
        <f>AVERAGE(M111:O111)</f>
        <v>0.34230783468822495</v>
      </c>
      <c r="Q111" s="131">
        <f>_xlfn.STDEV.P(M111:O111)</f>
        <v>1.7990011812090739E-2</v>
      </c>
      <c r="R111" s="123">
        <f>R107/R109</f>
        <v>0.33543850511100987</v>
      </c>
      <c r="S111" s="123">
        <f t="shared" ref="S111:T111" si="155">S107/S109</f>
        <v>0.31082128099173556</v>
      </c>
      <c r="T111" s="123">
        <f t="shared" si="155"/>
        <v>0.32608842846502811</v>
      </c>
      <c r="U111" s="47">
        <f>U104/U109</f>
        <v>0.33689933356716939</v>
      </c>
      <c r="V111" s="131">
        <f>_xlfn.STDEV.P(R111:T111)</f>
        <v>1.0146249709980844E-2</v>
      </c>
    </row>
    <row r="112" spans="2:22" ht="15" thickBot="1" x14ac:dyDescent="0.4">
      <c r="B112" s="81" t="s">
        <v>34</v>
      </c>
      <c r="C112" s="123">
        <f>C111*0.41</f>
        <v>0.11438188819545878</v>
      </c>
      <c r="D112" s="123">
        <f>D111*0.41</f>
        <v>0.11490379746835443</v>
      </c>
      <c r="E112" s="123">
        <f>E111*0.41</f>
        <v>0.10398676242782705</v>
      </c>
      <c r="F112" s="47">
        <f>AVERAGE(C112:E112)</f>
        <v>0.11109081603054675</v>
      </c>
      <c r="G112" s="131">
        <f>_xlfn.STDEV.P(C112:E112)</f>
        <v>5.0278411878273491E-3</v>
      </c>
      <c r="H112" s="123">
        <f>H111*0.41</f>
        <v>0.13686668440659924</v>
      </c>
      <c r="I112" s="123">
        <f>I111*0.41</f>
        <v>0.13610054061644314</v>
      </c>
      <c r="J112" s="123">
        <f>J111*0.41</f>
        <v>0.14462649469300012</v>
      </c>
      <c r="K112" s="47">
        <f>AVERAGE(H112:J112)</f>
        <v>0.13919790657201417</v>
      </c>
      <c r="L112" s="131">
        <f>_xlfn.STDEV.P(H112:J112)</f>
        <v>3.851313266690646E-3</v>
      </c>
      <c r="M112" s="123">
        <f>M111*0.41</f>
        <v>0.14890533539662246</v>
      </c>
      <c r="N112" s="123">
        <f>N111*0.41</f>
        <v>0.1309031231350706</v>
      </c>
      <c r="O112" s="123">
        <f>O111*0.41</f>
        <v>0.14123017813482361</v>
      </c>
      <c r="P112" s="47">
        <f>AVERAGE(M112:O112)</f>
        <v>0.14034621222217222</v>
      </c>
      <c r="Q112" s="131">
        <f>_xlfn.STDEV.P(M112:O112)</f>
        <v>7.3759048429571979E-3</v>
      </c>
      <c r="R112" s="123">
        <f>R111*0.41</f>
        <v>0.13752978709551403</v>
      </c>
      <c r="S112" s="123">
        <f>S111*0.41</f>
        <v>0.12743672520661156</v>
      </c>
      <c r="T112" s="123">
        <f>T111*0.41</f>
        <v>0.13369625567066151</v>
      </c>
      <c r="U112" s="47">
        <f>U111*0.41</f>
        <v>0.13812872676253946</v>
      </c>
      <c r="V112" s="131">
        <f>_xlfn.STDEV.P(R112:T112)</f>
        <v>4.1599623810921462E-3</v>
      </c>
    </row>
    <row r="113" spans="2:22" ht="15" thickBot="1" x14ac:dyDescent="0.4">
      <c r="B113" s="202" t="s">
        <v>136</v>
      </c>
      <c r="C113" s="203">
        <f>C107/C105</f>
        <v>1.174727425216662</v>
      </c>
      <c r="D113" s="204">
        <f t="shared" ref="D113:E113" si="156">D107/D105</f>
        <v>1.0882280658638486</v>
      </c>
      <c r="E113" s="204">
        <f t="shared" si="156"/>
        <v>1.0755449387876976</v>
      </c>
      <c r="F113" s="205">
        <f t="shared" ref="F113:F115" si="157">AVERAGE(C113:E113)</f>
        <v>1.1128334766227359</v>
      </c>
      <c r="G113" s="206">
        <f t="shared" ref="G113:G115" si="158">_xlfn.STDEV.P(C113:E113)</f>
        <v>4.4070860233024006E-2</v>
      </c>
      <c r="H113" s="203">
        <f>H107/H105</f>
        <v>1.2062499999999998</v>
      </c>
      <c r="I113" s="204">
        <f>I107/I105</f>
        <v>1.072595281306715</v>
      </c>
      <c r="J113" s="204">
        <f t="shared" ref="I113:J113" si="159">J107/J105</f>
        <v>1.4679899357003077</v>
      </c>
      <c r="K113" s="205">
        <f t="shared" ref="K113:K115" si="160">AVERAGE(H113:J113)</f>
        <v>1.2489450723356741</v>
      </c>
      <c r="L113" s="206">
        <f t="shared" ref="L113:L115" si="161">_xlfn.STDEV.P(H113:J113)</f>
        <v>0.1642181173156973</v>
      </c>
      <c r="M113" s="203">
        <f>M107/M105</f>
        <v>1.1405028523135432</v>
      </c>
      <c r="N113" s="204">
        <f t="shared" ref="N113:O113" si="162">N107/N105</f>
        <v>0.97410479465911393</v>
      </c>
      <c r="O113" s="204">
        <f t="shared" si="162"/>
        <v>1.2100613496932515</v>
      </c>
      <c r="P113" s="205">
        <f t="shared" ref="P113:P115" si="163">AVERAGE(M113:O113)</f>
        <v>1.1082229988886363</v>
      </c>
      <c r="Q113" s="206">
        <f t="shared" ref="Q113:Q115" si="164">_xlfn.STDEV.P(M113:O113)</f>
        <v>9.8996180629169081E-2</v>
      </c>
      <c r="R113" s="203">
        <f>R107/R105</f>
        <v>1.0711018711018712</v>
      </c>
      <c r="S113" s="204">
        <f t="shared" ref="S113:T113" si="165">S107/S105</f>
        <v>0.99094277480444637</v>
      </c>
      <c r="T113" s="204">
        <f t="shared" si="165"/>
        <v>1.5416133162612038</v>
      </c>
      <c r="U113" s="205">
        <f>AVERAGE(R113:T113)</f>
        <v>1.201219320722507</v>
      </c>
      <c r="V113" s="206">
        <f t="shared" ref="V113:V115" si="166">_xlfn.STDEV.P(R113:T113)</f>
        <v>0.24290934430894648</v>
      </c>
    </row>
    <row r="114" spans="2:22" ht="15" thickBot="1" x14ac:dyDescent="0.4">
      <c r="B114" s="87" t="s">
        <v>36</v>
      </c>
      <c r="C114" s="142">
        <f>C107/C101</f>
        <v>0.76469517743403093</v>
      </c>
      <c r="D114" s="204">
        <f t="shared" ref="D114:E114" si="167">D107/D101</f>
        <v>0.70655816179990416</v>
      </c>
      <c r="E114" s="204">
        <f t="shared" si="167"/>
        <v>0.70200740596374966</v>
      </c>
      <c r="F114" s="134">
        <f t="shared" si="157"/>
        <v>0.72442024839922825</v>
      </c>
      <c r="G114" s="135">
        <f t="shared" si="158"/>
        <v>2.8539210176397281E-2</v>
      </c>
      <c r="H114" s="142">
        <f>H107/H101</f>
        <v>0.81500730875426342</v>
      </c>
      <c r="I114" s="204">
        <f t="shared" ref="I114:J114" si="168">I107/I101</f>
        <v>0.82889200561009813</v>
      </c>
      <c r="J114" s="204">
        <f t="shared" si="168"/>
        <v>0.85927016854851912</v>
      </c>
      <c r="K114" s="134">
        <f t="shared" si="160"/>
        <v>0.83438982763762681</v>
      </c>
      <c r="L114" s="135">
        <f t="shared" si="161"/>
        <v>1.8483681534013904E-2</v>
      </c>
      <c r="M114" s="142">
        <f>M107/M101</f>
        <v>0.88753699440973366</v>
      </c>
      <c r="N114" s="204">
        <f t="shared" ref="N114:O114" si="169">N107/N101</f>
        <v>0.78999179655455287</v>
      </c>
      <c r="O114" s="204">
        <f t="shared" si="169"/>
        <v>0.85149369711621481</v>
      </c>
      <c r="P114" s="134">
        <f t="shared" si="163"/>
        <v>0.84300749602683389</v>
      </c>
      <c r="Q114" s="135">
        <f t="shared" si="164"/>
        <v>4.0272224612410396E-2</v>
      </c>
      <c r="R114" s="142">
        <f>R107/R101</f>
        <v>0.83056585523133963</v>
      </c>
      <c r="S114" s="204">
        <f t="shared" ref="S114:T114" si="170">S107/S101</f>
        <v>0.78276422764227638</v>
      </c>
      <c r="T114" s="204">
        <f t="shared" si="170"/>
        <v>0.76761236850494097</v>
      </c>
      <c r="U114" s="134">
        <f t="shared" ref="R114:U114" si="171">U104/U101</f>
        <v>0.82503892199495343</v>
      </c>
      <c r="V114" s="135">
        <f t="shared" si="166"/>
        <v>2.6828086291322883E-2</v>
      </c>
    </row>
    <row r="115" spans="2:22" ht="15" thickBot="1" x14ac:dyDescent="0.4">
      <c r="B115" s="87" t="s">
        <v>137</v>
      </c>
      <c r="C115" s="136">
        <f>(C107+C105)/C101</f>
        <v>1.4156505914467699</v>
      </c>
      <c r="D115" s="233">
        <f t="shared" ref="D115:E115" si="172">(D107+D105)/D101</f>
        <v>1.3558321365884793</v>
      </c>
      <c r="E115" s="233">
        <f t="shared" si="172"/>
        <v>1.3547066848567531</v>
      </c>
      <c r="F115" s="134">
        <f t="shared" si="157"/>
        <v>1.3753964709640008</v>
      </c>
      <c r="G115" s="135">
        <f t="shared" si="158"/>
        <v>2.8467669642140595E-2</v>
      </c>
      <c r="H115" s="136">
        <f>(H107+H105)/H101</f>
        <v>1.4906610362189379</v>
      </c>
      <c r="I115" s="233">
        <f t="shared" ref="I115:J115" si="173">(I107+I105)/I101</f>
        <v>1.6016830294530153</v>
      </c>
      <c r="J115" s="233">
        <f t="shared" si="173"/>
        <v>1.4446080837833415</v>
      </c>
      <c r="K115" s="134">
        <f t="shared" si="160"/>
        <v>1.5123173831517649</v>
      </c>
      <c r="L115" s="135">
        <f t="shared" si="161"/>
        <v>6.5928661754652021E-2</v>
      </c>
      <c r="M115" s="136">
        <f>(M107+M105)/M101</f>
        <v>1.6657349556067085</v>
      </c>
      <c r="N115" s="233">
        <f t="shared" ref="N115:O115" si="174">(N107+N105)/N101</f>
        <v>1.6009844134536504</v>
      </c>
      <c r="O115" s="233">
        <f t="shared" si="174"/>
        <v>1.5551718183388015</v>
      </c>
      <c r="P115" s="134">
        <f t="shared" si="163"/>
        <v>1.6072970624663867</v>
      </c>
      <c r="Q115" s="135">
        <f t="shared" si="164"/>
        <v>4.5357388106746284E-2</v>
      </c>
      <c r="R115" s="136">
        <f>(R107+R105)/R101</f>
        <v>1.6059970981783007</v>
      </c>
      <c r="S115" s="233">
        <f t="shared" ref="S115:T115" si="175">(S107+S105)/S101</f>
        <v>1.5726829268292684</v>
      </c>
      <c r="T115" s="233">
        <f>(T107+T105)/T101</f>
        <v>1.2655403251514186</v>
      </c>
      <c r="U115" s="134">
        <f>AVERAGE(R115:T115)</f>
        <v>1.4814067833863291</v>
      </c>
      <c r="V115" s="135">
        <f t="shared" si="166"/>
        <v>0.15324534652278268</v>
      </c>
    </row>
  </sheetData>
  <mergeCells count="16">
    <mergeCell ref="C63:G63"/>
    <mergeCell ref="H63:L63"/>
    <mergeCell ref="M63:Q63"/>
    <mergeCell ref="R63:V63"/>
    <mergeCell ref="M91:Q91"/>
    <mergeCell ref="R91:V91"/>
    <mergeCell ref="C91:G91"/>
    <mergeCell ref="H91:L91"/>
    <mergeCell ref="C5:G5"/>
    <mergeCell ref="H5:L5"/>
    <mergeCell ref="M5:Q5"/>
    <mergeCell ref="R5:V5"/>
    <mergeCell ref="M34:Q34"/>
    <mergeCell ref="R34:V34"/>
    <mergeCell ref="C34:G34"/>
    <mergeCell ref="H34:L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Fig.3</vt:lpstr>
      <vt:lpstr>Fig.4</vt:lpstr>
      <vt:lpstr>Fig. 5</vt:lpstr>
      <vt:lpstr>Fig.6</vt:lpstr>
      <vt:lpstr>Tab. 1</vt:lpstr>
      <vt:lpstr>Tab. S2</vt:lpstr>
      <vt:lpstr>Tab.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Döring</dc:creator>
  <cp:lastModifiedBy>Carolin Döring</cp:lastModifiedBy>
  <dcterms:created xsi:type="dcterms:W3CDTF">2024-02-22T10:07:22Z</dcterms:created>
  <dcterms:modified xsi:type="dcterms:W3CDTF">2024-03-14T13:39:00Z</dcterms:modified>
</cp:coreProperties>
</file>