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firstSheet="5" activeTab="7"/>
  </bookViews>
  <sheets>
    <sheet name="Supplemental Data Set S1" sheetId="10" r:id="rId1"/>
    <sheet name="Supplemental Data Set S2" sheetId="3" r:id="rId2"/>
    <sheet name="Supplemental Data Set S3" sheetId="7" r:id="rId3"/>
    <sheet name="Supplemental Data Set S4" sheetId="2" r:id="rId4"/>
    <sheet name="Supplemental Data Set S5" sheetId="8" r:id="rId5"/>
    <sheet name="Supplemental Data Set S6" sheetId="9" r:id="rId6"/>
    <sheet name="Supplemental Data Set S7" sheetId="6" r:id="rId7"/>
    <sheet name="Reference" sheetId="4" r:id="rId8"/>
  </sheets>
  <externalReferences>
    <externalReference r:id="rId9"/>
  </externalReferences>
  <definedNames>
    <definedName name="_Hlk59699593" localSheetId="6">'[1]Ecological benefit '!$I$6</definedName>
    <definedName name="OLE_LINK10" localSheetId="0">'Supplemental Data Set S1'!#REF!</definedName>
    <definedName name="OLE_LINK11" localSheetId="0">'Supplemental Data Set S1'!#REF!</definedName>
    <definedName name="OLE_LINK12" localSheetId="0">'Supplemental Data Set S1'!#REF!</definedName>
    <definedName name="OLE_LINK13" localSheetId="0">'Supplemental Data Set S1'!#REF!</definedName>
    <definedName name="OLE_LINK14" localSheetId="3">'Supplemental Data Set S4'!#REF!</definedName>
    <definedName name="OLE_LINK15" localSheetId="0">'Supplemental Data Set S1'!#REF!</definedName>
    <definedName name="OLE_LINK16" localSheetId="0">'Supplemental Data Set S1'!#REF!</definedName>
    <definedName name="OLE_LINK17" localSheetId="0">'Supplemental Data Set S1'!#REF!</definedName>
    <definedName name="OLE_LINK18" localSheetId="0">'Supplemental Data Set S1'!#REF!</definedName>
    <definedName name="OLE_LINK19" localSheetId="0">'Supplemental Data Set S1'!#REF!</definedName>
    <definedName name="OLE_LINK20" localSheetId="0">'Supplemental Data Set S1'!#REF!</definedName>
    <definedName name="OLE_LINK3" localSheetId="0">'Supplemental Data Set S1'!#REF!</definedName>
    <definedName name="OLE_LINK4" localSheetId="0">'Supplemental Data Set S1'!#REF!</definedName>
    <definedName name="OLE_LINK5" localSheetId="0">'Supplemental Data Set S1'!#REF!</definedName>
    <definedName name="OLE_LINK6" localSheetId="0">'Supplemental Data Set S1'!#REF!</definedName>
    <definedName name="OLE_LINK7" localSheetId="0">'Supplemental Data Set S1'!#REF!</definedName>
    <definedName name="OLE_LINK8" localSheetId="0">'Supplemental Data Set S1'!#REF!</definedName>
    <definedName name="OLE_LINK9" localSheetId="0">'Supplemental Data Set S1'!#REF!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6" l="1"/>
  <c r="F14" i="6"/>
  <c r="F15" i="6"/>
  <c r="G13" i="6"/>
  <c r="G14" i="6"/>
  <c r="G15" i="6"/>
  <c r="E13" i="6"/>
  <c r="E14" i="6"/>
  <c r="E15" i="6"/>
  <c r="D15" i="6"/>
  <c r="D14" i="6"/>
  <c r="D13" i="6"/>
  <c r="C18" i="6"/>
  <c r="C19" i="6"/>
  <c r="C20" i="6"/>
  <c r="H13" i="6" l="1"/>
  <c r="D18" i="6" s="1"/>
  <c r="H15" i="6"/>
  <c r="D20" i="6" s="1"/>
  <c r="H14" i="6"/>
  <c r="D19" i="6" s="1"/>
  <c r="C25" i="9" l="1"/>
  <c r="D25" i="9" s="1"/>
  <c r="D24" i="9"/>
  <c r="C17" i="9"/>
  <c r="F17" i="9" s="1"/>
  <c r="F18" i="9" s="1"/>
  <c r="B22" i="9" s="1"/>
  <c r="D22" i="9" s="1"/>
  <c r="F9" i="9"/>
  <c r="F6" i="9"/>
  <c r="D25" i="8"/>
  <c r="D24" i="8"/>
  <c r="E17" i="8"/>
  <c r="F17" i="8" s="1"/>
  <c r="D14" i="8"/>
  <c r="F14" i="8" s="1"/>
  <c r="E9" i="8"/>
  <c r="F9" i="8" s="1"/>
  <c r="D6" i="8"/>
  <c r="F6" i="8" s="1"/>
  <c r="F10" i="9" l="1"/>
  <c r="B23" i="9" s="1"/>
  <c r="D23" i="9" s="1"/>
  <c r="D26" i="9" s="1"/>
  <c r="C30" i="9" s="1"/>
  <c r="B34" i="9" s="1"/>
  <c r="F10" i="8"/>
  <c r="B22" i="8" s="1"/>
  <c r="D22" i="8" s="1"/>
  <c r="F18" i="8"/>
  <c r="B23" i="8" s="1"/>
  <c r="D23" i="8" s="1"/>
  <c r="D26" i="8" s="1"/>
  <c r="C30" i="8" s="1"/>
  <c r="F9" i="2"/>
  <c r="F6" i="2"/>
  <c r="B50" i="3"/>
  <c r="B39" i="3"/>
  <c r="B26" i="3"/>
  <c r="B15" i="3"/>
  <c r="F10" i="2"/>
  <c r="D17" i="2"/>
  <c r="D16" i="2"/>
  <c r="B34" i="8" l="1"/>
  <c r="F11" i="2"/>
  <c r="B15" i="2" s="1"/>
  <c r="D15" i="2" s="1"/>
  <c r="D18" i="2" s="1"/>
  <c r="C22" i="2" s="1"/>
  <c r="B26" i="2" s="1"/>
</calcChain>
</file>

<file path=xl/sharedStrings.xml><?xml version="1.0" encoding="utf-8"?>
<sst xmlns="http://schemas.openxmlformats.org/spreadsheetml/2006/main" count="383" uniqueCount="244">
  <si>
    <t>Model 1</t>
  </si>
  <si>
    <t>DDGS</t>
    <phoneticPr fontId="1" type="noConversion"/>
  </si>
  <si>
    <t>Cost element</t>
    <phoneticPr fontId="1" type="noConversion"/>
  </si>
  <si>
    <t>Lease fees</t>
  </si>
  <si>
    <t>Seeds</t>
    <phoneticPr fontId="1" type="noConversion"/>
  </si>
  <si>
    <t>Mulch</t>
    <phoneticPr fontId="1" type="noConversion"/>
  </si>
  <si>
    <t xml:space="preserve">Farm machinery </t>
  </si>
  <si>
    <t xml:space="preserve"> Irrigation</t>
  </si>
  <si>
    <t xml:space="preserve"> Labor </t>
    <phoneticPr fontId="1" type="noConversion"/>
  </si>
  <si>
    <t>Other</t>
    <phoneticPr fontId="1" type="noConversion"/>
  </si>
  <si>
    <t xml:space="preserve"> Harvest </t>
  </si>
  <si>
    <t>Lashing materials</t>
  </si>
  <si>
    <t>Auxiliary materials</t>
  </si>
  <si>
    <t>Water</t>
    <phoneticPr fontId="1" type="noConversion"/>
  </si>
  <si>
    <t xml:space="preserve">Electricity </t>
    <phoneticPr fontId="1" type="noConversion"/>
  </si>
  <si>
    <t>Steam</t>
    <phoneticPr fontId="1" type="noConversion"/>
  </si>
  <si>
    <t xml:space="preserve">Labor </t>
    <phoneticPr fontId="1" type="noConversion"/>
  </si>
  <si>
    <t>fuel</t>
  </si>
  <si>
    <t>Finance</t>
    <phoneticPr fontId="1" type="noConversion"/>
  </si>
  <si>
    <t>Manage</t>
    <phoneticPr fontId="1" type="noConversion"/>
  </si>
  <si>
    <t xml:space="preserve">Depreciation </t>
    <phoneticPr fontId="1" type="noConversion"/>
  </si>
  <si>
    <t>Allocation</t>
    <phoneticPr fontId="1" type="noConversion"/>
  </si>
  <si>
    <t>Model 1</t>
    <phoneticPr fontId="1" type="noConversion"/>
  </si>
  <si>
    <t>Bioethanol</t>
    <phoneticPr fontId="1" type="noConversion"/>
  </si>
  <si>
    <t>Transportion 1</t>
    <phoneticPr fontId="1" type="noConversion"/>
  </si>
  <si>
    <t>Transportion 2</t>
  </si>
  <si>
    <t>Production</t>
    <phoneticPr fontId="1" type="noConversion"/>
  </si>
  <si>
    <t xml:space="preserve">Planting </t>
    <phoneticPr fontId="1" type="noConversion"/>
  </si>
  <si>
    <t>Total</t>
    <phoneticPr fontId="1" type="noConversion"/>
  </si>
  <si>
    <t>Transport distance (km)</t>
  </si>
  <si>
    <t>Transportion weight(t)</t>
    <phoneticPr fontId="1" type="noConversion"/>
  </si>
  <si>
    <t>Output(t)</t>
  </si>
  <si>
    <t>Output(t)</t>
    <phoneticPr fontId="1" type="noConversion"/>
  </si>
  <si>
    <t>Unit cost (CNY/(t·km))</t>
    <phoneticPr fontId="1" type="noConversion"/>
  </si>
  <si>
    <t>Bagasse feed</t>
    <phoneticPr fontId="1" type="noConversion"/>
  </si>
  <si>
    <t>Grain</t>
    <phoneticPr fontId="1" type="noConversion"/>
  </si>
  <si>
    <r>
      <t>Unit cost (CNY/ha</t>
    </r>
    <r>
      <rPr>
        <sz val="12"/>
        <color theme="1"/>
        <rFont val="等线"/>
        <family val="2"/>
      </rPr>
      <t>）</t>
    </r>
    <phoneticPr fontId="1" type="noConversion"/>
  </si>
  <si>
    <t>Area (ha)</t>
  </si>
  <si>
    <t>Area (ha)</t>
    <phoneticPr fontId="1" type="noConversion"/>
  </si>
  <si>
    <t>Total profit (CNY)</t>
    <phoneticPr fontId="1" type="noConversion"/>
  </si>
  <si>
    <t xml:space="preserve">Transportion </t>
    <phoneticPr fontId="1" type="noConversion"/>
  </si>
  <si>
    <t>Unit profit (CNY/ha)</t>
    <phoneticPr fontId="1" type="noConversion"/>
  </si>
  <si>
    <t>Liquor</t>
  </si>
  <si>
    <t>Liquor</t>
    <phoneticPr fontId="1" type="noConversion"/>
  </si>
  <si>
    <t>Price(CNY/t)</t>
    <phoneticPr fontId="1" type="noConversion"/>
  </si>
  <si>
    <r>
      <t>Cost (CNY/t</t>
    </r>
    <r>
      <rPr>
        <sz val="12"/>
        <color theme="1"/>
        <rFont val="等线"/>
        <family val="2"/>
      </rPr>
      <t>）</t>
    </r>
    <phoneticPr fontId="1" type="noConversion"/>
  </si>
  <si>
    <t>Cost (CNY/t）</t>
  </si>
  <si>
    <t>Model 3</t>
    <phoneticPr fontId="1" type="noConversion"/>
  </si>
  <si>
    <t>Frucose</t>
    <phoneticPr fontId="1" type="noConversion"/>
  </si>
  <si>
    <t>The ethanol raw material uses the waste liquid from the production of fructose, so the cost of cultivation is no longer counted.</t>
    <phoneticPr fontId="1" type="noConversion"/>
  </si>
  <si>
    <r>
      <t>Price(CNY/ha</t>
    </r>
    <r>
      <rPr>
        <sz val="12"/>
        <color rgb="FF000000"/>
        <rFont val="宋体"/>
        <family val="3"/>
        <charset val="134"/>
      </rPr>
      <t>）</t>
    </r>
    <phoneticPr fontId="1" type="noConversion"/>
  </si>
  <si>
    <r>
      <t>Price(CNY/t</t>
    </r>
    <r>
      <rPr>
        <sz val="12"/>
        <color rgb="FF000000"/>
        <rFont val="宋体"/>
        <family val="3"/>
        <charset val="134"/>
      </rPr>
      <t>）</t>
    </r>
    <phoneticPr fontId="1" type="noConversion"/>
  </si>
  <si>
    <t>Carbon source</t>
    <phoneticPr fontId="1" type="noConversion"/>
  </si>
  <si>
    <t>Land (ha)</t>
  </si>
  <si>
    <t xml:space="preserve">Factory </t>
  </si>
  <si>
    <t>Stalks yield(t)</t>
  </si>
  <si>
    <t>Ethanol(t)</t>
  </si>
  <si>
    <t xml:space="preserve">Other products(t) </t>
  </si>
  <si>
    <t>Crushing plants: 6;</t>
  </si>
  <si>
    <t>Bioethanol plant: 1</t>
  </si>
  <si>
    <t>Grain: 300,000;</t>
  </si>
  <si>
    <t>Liquor companies: 4;</t>
  </si>
  <si>
    <t>Bioethanol plant: 1;</t>
  </si>
  <si>
    <t>Baijiu: 72,000;</t>
  </si>
  <si>
    <t>DDGS: 72,000</t>
  </si>
  <si>
    <t>Fructose company: 1</t>
  </si>
  <si>
    <t>Grain: 22,500</t>
  </si>
  <si>
    <t>Baggase feed</t>
  </si>
  <si>
    <t>Sweet sorghum stalk: Baggase feed 100:48 (Beimingshi Technology Development Co. LTD)</t>
    <phoneticPr fontId="1" type="noConversion"/>
  </si>
  <si>
    <t>Note:</t>
    <phoneticPr fontId="1" type="noConversion"/>
  </si>
  <si>
    <t>Sweet sorghum stalk: frucose: ethanol 100:5.4:4.5, (Beimingshi Technology Development Co. LTD)</t>
    <phoneticPr fontId="1" type="noConversion"/>
  </si>
  <si>
    <t>Average market values of DDGS: 1850 CNY/t (Beimingshi Technology Development Co. LTD)</t>
    <phoneticPr fontId="1" type="noConversion"/>
  </si>
  <si>
    <t>Average market values of frucose: 15000 CNY/t (Beimingshi Technology Development Co. LTD)</t>
    <phoneticPr fontId="1" type="noConversion"/>
  </si>
  <si>
    <t>Average market values of Bagasse feed: 200 CNY/t (Beimingshi Technology Development Co. LTD)</t>
    <phoneticPr fontId="1" type="noConversion"/>
  </si>
  <si>
    <t>Models</t>
    <phoneticPr fontId="1" type="noConversion"/>
  </si>
  <si>
    <t>Sweet sorghum grain: DDGS 3: 1  (Actual production value)</t>
    <phoneticPr fontId="1" type="noConversion"/>
  </si>
  <si>
    <t>Average market values of sorghum liquor: 50000 CNY/t (Expert)</t>
    <phoneticPr fontId="1" type="noConversion"/>
  </si>
  <si>
    <t>Sweet sorghum grain: liquor 3: 1  (Expert)</t>
    <phoneticPr fontId="1" type="noConversion"/>
  </si>
  <si>
    <t>Sorghum yield data for model 3  (Institute of Millet Crops, Hebei Academy of Agricultural and Forestry Sciences)</t>
    <phoneticPr fontId="1" type="noConversion"/>
  </si>
  <si>
    <t>Reference for supplemental data</t>
    <phoneticPr fontId="1" type="noConversion"/>
  </si>
  <si>
    <t>Sweet sorghum stalk: ethanol 16: 1 [3, 4]</t>
    <phoneticPr fontId="1" type="noConversion"/>
  </si>
  <si>
    <t>Sorghum yield data for model 1  [5]</t>
    <phoneticPr fontId="1" type="noConversion"/>
  </si>
  <si>
    <t>Average market values of bioethanol: 6000 CNY/t [6]</t>
    <phoneticPr fontId="1" type="noConversion"/>
  </si>
  <si>
    <t>Average market values of sorghum grain: 800 CNY/t [6]</t>
    <phoneticPr fontId="1" type="noConversion"/>
  </si>
  <si>
    <t>Yu H. Simulation and Optimization of Fuel supply System for biomass power plant [D]. Zhejiang University. 2011.</t>
    <phoneticPr fontId="1" type="noConversion"/>
  </si>
  <si>
    <t>Tian Y, Li S, Zhao L, Meng H, Huo L. Life cycle assessment on fuel ethanol producing from sweet sorghum stalks. Transactions of the Chinese Society for Agric Machinery. 2011;42(06):132-137. (in Chinese)</t>
    <phoneticPr fontId="1" type="noConversion"/>
  </si>
  <si>
    <t xml:space="preserve">Zhuang D, Jiang D, Liu L, Huang Y. Assessment of bioenergy potential on marginal land in China. Renew. Sust Energ Rev. 2011;15(2):1050-1056. </t>
    <phoneticPr fontId="1" type="noConversion"/>
  </si>
  <si>
    <t>Wang M, Chen Y, Xia X,  Li J, Liu J. Energy efficiency and environmental performance of bioethanol production from sweet sorghum stem based on life cycle analysis, Bioresour Technol. 2014;163:74-81.</t>
    <phoneticPr fontId="1" type="noConversion"/>
  </si>
  <si>
    <t>Gnansounou E, Dauriat A, Wyman CE. Refining sweet sorghum to ethanol and sugar: economic trade-offs in the context of North China. Bioresour Technol. 2005;96(9): 985-1002.</t>
    <phoneticPr fontId="1" type="noConversion"/>
  </si>
  <si>
    <t>Data sources</t>
  </si>
  <si>
    <t>Sorghum yield data for model 2  (Data from our lab, unpublished)</t>
    <phoneticPr fontId="1" type="noConversion"/>
  </si>
  <si>
    <t>Beimingshi Technology Development Co. LTD</t>
  </si>
  <si>
    <t>Expert</t>
  </si>
  <si>
    <t xml:space="preserve">Unit cost (CNY/(t·km)) </t>
    <phoneticPr fontId="1" type="noConversion"/>
  </si>
  <si>
    <t>Fructose: 24,000t</t>
    <phoneticPr fontId="1" type="noConversion"/>
  </si>
  <si>
    <t>Carbon emission</t>
    <phoneticPr fontId="1" type="noConversion"/>
  </si>
  <si>
    <t>Sweet sorghum planting stage (million t CO2)</t>
    <phoneticPr fontId="1" type="noConversion"/>
  </si>
  <si>
    <t>Sweet sorghum transport stage  (million t CO2)</t>
    <phoneticPr fontId="1" type="noConversion"/>
  </si>
  <si>
    <t>Ethanol production (million t CO2)</t>
    <phoneticPr fontId="1" type="noConversion"/>
  </si>
  <si>
    <t>Ethanol transport (million t CO2)</t>
    <phoneticPr fontId="1" type="noConversion"/>
  </si>
  <si>
    <t>Stage</t>
    <phoneticPr fontId="1" type="noConversion"/>
  </si>
  <si>
    <t>Electricity, diesel</t>
    <phoneticPr fontId="1" type="noConversion"/>
  </si>
  <si>
    <t>Electricity, diesel</t>
    <phoneticPr fontId="1" type="noConversion"/>
  </si>
  <si>
    <t>Electricity, coal, steam, -By-products</t>
    <phoneticPr fontId="1" type="noConversion"/>
  </si>
  <si>
    <t>Sweet sorghum planting stage</t>
    <phoneticPr fontId="1" type="noConversion"/>
  </si>
  <si>
    <t>Sweet sorghum transport stage</t>
    <phoneticPr fontId="1" type="noConversion"/>
  </si>
  <si>
    <t>Ethanol production stage</t>
    <phoneticPr fontId="1" type="noConversion"/>
  </si>
  <si>
    <t>Ethanol transport stage</t>
    <phoneticPr fontId="1" type="noConversion"/>
  </si>
  <si>
    <t>Fertilizers, herbicide, insecticide, diesel</t>
    <phoneticPr fontId="1" type="noConversion"/>
  </si>
  <si>
    <t>Fuel ethanol project</t>
  </si>
  <si>
    <t>Feedstock</t>
  </si>
  <si>
    <t>Location</t>
  </si>
  <si>
    <t>National Investment Biology Tieling fuel ethanol project</t>
  </si>
  <si>
    <t>Maize</t>
  </si>
  <si>
    <t>Tieling, Liaoning</t>
  </si>
  <si>
    <t>Shandong Longli cellulosic fuel ethanol project</t>
  </si>
  <si>
    <t>Whole plant biomass of maize</t>
  </si>
  <si>
    <t>Dezhou, Shandong</t>
  </si>
  <si>
    <t>National Investment Biology Helen fuel ethanol project</t>
  </si>
  <si>
    <t xml:space="preserve">Hailun, Heilongjiang </t>
  </si>
  <si>
    <t>Hubei Tianguan fuel ethanol project</t>
  </si>
  <si>
    <t>Dry potato</t>
  </si>
  <si>
    <t>Honghu, Hubei</t>
  </si>
  <si>
    <t>Jiangxi Yufan fuel ethanol project</t>
  </si>
  <si>
    <t>Cassava</t>
  </si>
  <si>
    <t>Fuzhou, Jiangxi</t>
  </si>
  <si>
    <t>Inner Mongolia Lisheng biofuel ethanol multi-production project</t>
  </si>
  <si>
    <t>Sweet sorghum</t>
  </si>
  <si>
    <t xml:space="preserve">Jilin Xintianlong fuel ethanol project </t>
  </si>
  <si>
    <t>Siping, Jilin</t>
  </si>
  <si>
    <t xml:space="preserve">Heilongjiang Hongzhan fuel ethanol project </t>
  </si>
  <si>
    <t>National Investment Biology Fujin biofuel ethanol project</t>
  </si>
  <si>
    <t>Fujin, Heilongjiang</t>
  </si>
  <si>
    <t>National Investment Biology Huludao fuel ethanol project</t>
  </si>
  <si>
    <t>Huludao, Liaoning</t>
  </si>
  <si>
    <t>National Investment Guangdong fuel ethanol project</t>
  </si>
  <si>
    <t>Zhanjiang, Guangdong</t>
  </si>
  <si>
    <t>Changchun Straw fuel ethanol project</t>
  </si>
  <si>
    <t>Maize straw</t>
  </si>
  <si>
    <t>Changchun, Jilin</t>
  </si>
  <si>
    <t>Bayannur, Inner Mongolia</t>
  </si>
  <si>
    <t>Shaanxi Food and Agriculture Group biofuel ethanol project</t>
  </si>
  <si>
    <t>Ganquan, Shaanxi</t>
  </si>
  <si>
    <t>Inner Mongolia Liniu Bio-chemical fuel ethanol technical upgrade project</t>
  </si>
  <si>
    <t>Tongliao, Inner Mongolia</t>
  </si>
  <si>
    <t>Jidong biofuel ethanol project</t>
  </si>
  <si>
    <t>Jidong, Heilongjiang</t>
  </si>
  <si>
    <t>Cofco Biochemical (Hinggan) fuel ethanol project</t>
  </si>
  <si>
    <t>Ulan Hot, Inner Mongolia</t>
  </si>
  <si>
    <t>Wanli Runda fuel ethanol project</t>
  </si>
  <si>
    <t>Maize or rice</t>
  </si>
  <si>
    <t>Shuangyashan, Heilongjian</t>
  </si>
  <si>
    <t>Songyuan sweet sorghum stalk fuel ethanol project</t>
  </si>
  <si>
    <t>Songyuan, Jilin</t>
  </si>
  <si>
    <t xml:space="preserve">600, 000 </t>
    <phoneticPr fontId="1" type="noConversion"/>
  </si>
  <si>
    <t>Annual ethanol production (t/yr)</t>
    <phoneticPr fontId="1" type="noConversion"/>
  </si>
  <si>
    <t>By-product (t/yr)</t>
    <phoneticPr fontId="1" type="noConversion"/>
  </si>
  <si>
    <t xml:space="preserve">Xylose: 40,000  lignin: 50,000  fertilizer: 50,000 </t>
  </si>
  <si>
    <t xml:space="preserve">DDGS: 258,000 </t>
  </si>
  <si>
    <t xml:space="preserve">DDGS: 270,000 </t>
  </si>
  <si>
    <t xml:space="preserve">DDGS: 135,000 </t>
  </si>
  <si>
    <t xml:space="preserve">DDGS: 520,200  </t>
  </si>
  <si>
    <t xml:space="preserve">DDGS: 273,000 </t>
  </si>
  <si>
    <t xml:space="preserve">Vinasse: 250,000 Fusel oil: 1200 </t>
    <phoneticPr fontId="1" type="noConversion"/>
  </si>
  <si>
    <t xml:space="preserve">Bayan, Heilongjiang </t>
    <phoneticPr fontId="1" type="noConversion"/>
  </si>
  <si>
    <t>Fu J. Evaluation on the development potential of non-grain fuel ethanol in China [D]. University of Chinese Academy of Sciences. 2015.</t>
    <phoneticPr fontId="1" type="noConversion"/>
  </si>
  <si>
    <r>
      <rPr>
        <b/>
        <sz val="14"/>
        <color theme="1"/>
        <rFont val="Times New Roman"/>
        <family val="1"/>
      </rPr>
      <t>Supplemental Data Set S5</t>
    </r>
    <r>
      <rPr>
        <sz val="14"/>
        <color theme="1"/>
        <rFont val="Times New Roman"/>
        <family val="1"/>
      </rPr>
      <t>. The detail calculation for the input-output analysis of sweet sorghum industrial model 2.</t>
    </r>
    <phoneticPr fontId="1" type="noConversion"/>
  </si>
  <si>
    <r>
      <rPr>
        <b/>
        <sz val="12"/>
        <color theme="1"/>
        <rFont val="Times New Roman"/>
        <family val="1"/>
      </rPr>
      <t xml:space="preserve">S5.1 </t>
    </r>
    <r>
      <rPr>
        <sz val="12"/>
        <color theme="1"/>
        <rFont val="Times New Roman"/>
        <family val="1"/>
      </rPr>
      <t>Unit cost of sweet sorghum planting and transportation, ethanol production for Model 2</t>
    </r>
    <phoneticPr fontId="1" type="noConversion"/>
  </si>
  <si>
    <r>
      <rPr>
        <b/>
        <sz val="12"/>
        <color theme="1"/>
        <rFont val="Times New Roman"/>
        <family val="1"/>
      </rPr>
      <t>S5.2</t>
    </r>
    <r>
      <rPr>
        <sz val="12"/>
        <color theme="1"/>
        <rFont val="Times New Roman"/>
        <family val="1"/>
      </rPr>
      <t xml:space="preserve"> Unit cost of sweet sorghum planting and transportation, liquor production for Model 2</t>
    </r>
    <phoneticPr fontId="1" type="noConversion"/>
  </si>
  <si>
    <r>
      <rPr>
        <b/>
        <sz val="12"/>
        <color theme="1"/>
        <rFont val="Times New Roman"/>
        <family val="1"/>
      </rPr>
      <t>S5.3</t>
    </r>
    <r>
      <rPr>
        <sz val="12"/>
        <color theme="1"/>
        <rFont val="Times New Roman"/>
        <family val="1"/>
      </rPr>
      <t xml:space="preserve"> Total economic benefits for Model 2</t>
    </r>
    <phoneticPr fontId="1" type="noConversion"/>
  </si>
  <si>
    <r>
      <rPr>
        <b/>
        <sz val="12"/>
        <color theme="1"/>
        <rFont val="Times New Roman"/>
        <family val="1"/>
      </rPr>
      <t>S5.4</t>
    </r>
    <r>
      <rPr>
        <sz val="12"/>
        <color theme="1"/>
        <rFont val="Times New Roman"/>
        <family val="1"/>
      </rPr>
      <t xml:space="preserve"> Unit economic benefits for Model 2 </t>
    </r>
    <phoneticPr fontId="1" type="noConversion"/>
  </si>
  <si>
    <r>
      <rPr>
        <b/>
        <sz val="12"/>
        <color theme="1"/>
        <rFont val="Times New Roman"/>
        <family val="1"/>
      </rPr>
      <t>S5.5</t>
    </r>
    <r>
      <rPr>
        <sz val="12"/>
        <color theme="1"/>
        <rFont val="Times New Roman"/>
        <family val="1"/>
      </rPr>
      <t xml:space="preserve"> The total economic benefit of all suitable land for Model 2 in China</t>
    </r>
    <phoneticPr fontId="1" type="noConversion"/>
  </si>
  <si>
    <r>
      <rPr>
        <b/>
        <sz val="14"/>
        <color theme="1"/>
        <rFont val="Times New Roman"/>
        <family val="1"/>
      </rPr>
      <t>Supplemental Data Set S4</t>
    </r>
    <r>
      <rPr>
        <sz val="14"/>
        <color theme="1"/>
        <rFont val="Times New Roman"/>
        <family val="1"/>
      </rPr>
      <t>. The detail calculation for the input-output analysis of sweet sorghum industrial model 1.</t>
    </r>
    <phoneticPr fontId="1" type="noConversion"/>
  </si>
  <si>
    <r>
      <rPr>
        <b/>
        <sz val="12"/>
        <color theme="1"/>
        <rFont val="Times New Roman"/>
        <family val="1"/>
      </rPr>
      <t>S4.1</t>
    </r>
    <r>
      <rPr>
        <sz val="12"/>
        <color theme="1"/>
        <rFont val="Times New Roman"/>
        <family val="1"/>
      </rPr>
      <t xml:space="preserve"> Unit cost of sweet sorghum planting and transportation, ethanol production for Model 1</t>
    </r>
    <phoneticPr fontId="1" type="noConversion"/>
  </si>
  <si>
    <r>
      <rPr>
        <b/>
        <sz val="12"/>
        <color theme="1"/>
        <rFont val="Times New Roman"/>
        <family val="1"/>
      </rPr>
      <t>S4.2</t>
    </r>
    <r>
      <rPr>
        <sz val="12"/>
        <color theme="1"/>
        <rFont val="Times New Roman"/>
        <family val="1"/>
      </rPr>
      <t xml:space="preserve"> Total economic benefits for Model 1 </t>
    </r>
    <phoneticPr fontId="1" type="noConversion"/>
  </si>
  <si>
    <r>
      <rPr>
        <b/>
        <sz val="12"/>
        <color theme="1"/>
        <rFont val="Times New Roman"/>
        <family val="1"/>
      </rPr>
      <t>S4.3</t>
    </r>
    <r>
      <rPr>
        <sz val="12"/>
        <color theme="1"/>
        <rFont val="Times New Roman"/>
        <family val="1"/>
      </rPr>
      <t xml:space="preserve"> Unit economic benefits for Model 1 </t>
    </r>
    <phoneticPr fontId="1" type="noConversion"/>
  </si>
  <si>
    <r>
      <rPr>
        <b/>
        <sz val="12"/>
        <color theme="1"/>
        <rFont val="Times New Roman"/>
        <family val="1"/>
      </rPr>
      <t>S4.4</t>
    </r>
    <r>
      <rPr>
        <sz val="12"/>
        <color theme="1"/>
        <rFont val="Times New Roman"/>
        <family val="1"/>
      </rPr>
      <t xml:space="preserve"> The total economic benefit of all suitable land for Mode 1 in China</t>
    </r>
    <phoneticPr fontId="1" type="noConversion"/>
  </si>
  <si>
    <r>
      <rPr>
        <b/>
        <sz val="14"/>
        <color theme="1"/>
        <rFont val="Times New Roman"/>
        <family val="1"/>
      </rPr>
      <t>Supplemental Data Set S3</t>
    </r>
    <r>
      <rPr>
        <sz val="14"/>
        <color theme="1"/>
        <rFont val="Times New Roman"/>
        <family val="1"/>
      </rPr>
      <t>. Summary of land and output of sweet sorghum industrial for different Models</t>
    </r>
    <phoneticPr fontId="1" type="noConversion"/>
  </si>
  <si>
    <r>
      <rPr>
        <b/>
        <sz val="14"/>
        <color theme="1"/>
        <rFont val="Times New Roman"/>
        <family val="1"/>
      </rPr>
      <t>Supplemental Data Set S2</t>
    </r>
    <r>
      <rPr>
        <sz val="14"/>
        <color theme="1"/>
        <rFont val="Times New Roman"/>
        <family val="1"/>
      </rPr>
      <t>. Summary of detailed unit costs for different outputs in the sweet sorghum bio-industry</t>
    </r>
    <phoneticPr fontId="1" type="noConversion"/>
  </si>
  <si>
    <r>
      <rPr>
        <b/>
        <sz val="12"/>
        <color theme="1"/>
        <rFont val="Times New Roman"/>
        <family val="1"/>
      </rPr>
      <t>S2.2</t>
    </r>
    <r>
      <rPr>
        <sz val="12"/>
        <color theme="1"/>
        <rFont val="Times New Roman"/>
        <family val="1"/>
      </rPr>
      <t xml:space="preserve"> Sweet sorghum fuel ethanol production and distribution stages</t>
    </r>
    <phoneticPr fontId="1" type="noConversion"/>
  </si>
  <si>
    <r>
      <rPr>
        <b/>
        <sz val="12"/>
        <color theme="1"/>
        <rFont val="Times New Roman"/>
        <family val="1"/>
      </rPr>
      <t>S2.3</t>
    </r>
    <r>
      <rPr>
        <sz val="12"/>
        <color theme="1"/>
        <rFont val="Times New Roman"/>
        <family val="1"/>
      </rPr>
      <t xml:space="preserve"> Liquor production stage</t>
    </r>
    <phoneticPr fontId="1" type="noConversion"/>
  </si>
  <si>
    <r>
      <rPr>
        <b/>
        <sz val="12"/>
        <color theme="1"/>
        <rFont val="Times New Roman"/>
        <family val="1"/>
      </rPr>
      <t>S2.4</t>
    </r>
    <r>
      <rPr>
        <sz val="12"/>
        <color theme="1"/>
        <rFont val="Times New Roman"/>
        <family val="1"/>
      </rPr>
      <t xml:space="preserve"> Fructose production stage</t>
    </r>
    <phoneticPr fontId="1" type="noConversion"/>
  </si>
  <si>
    <t xml:space="preserve">Yan X, Jiang D, Fu J, Hao M. Assessment of sweet sorghum-based ethanol potential in China within the water-energy-food nexus framework. Sustainability. 2018;10:10462
</t>
    <phoneticPr fontId="1" type="noConversion"/>
  </si>
  <si>
    <t>Fu J, Yan X, Jiang D. Assessing the sweet sorghum-based ethanol potential on saline-alkali land with DSSAT model and LCA approach. Biotechnol Biofuels. 2021;14,44.</t>
    <phoneticPr fontId="1" type="noConversion"/>
  </si>
  <si>
    <t xml:space="preserve">DDGS: 272,000 </t>
    <phoneticPr fontId="1" type="noConversion"/>
  </si>
  <si>
    <t>Jilin, Jilin</t>
    <phoneticPr fontId="1" type="noConversion"/>
  </si>
  <si>
    <t>Jilin fuel ethanol project</t>
  </si>
  <si>
    <t>Inner Mongolia Zhongneng Biology fuel ethanol project</t>
    <phoneticPr fontId="1" type="noConversion"/>
  </si>
  <si>
    <t>maize and stale grain</t>
    <phoneticPr fontId="1" type="noConversion"/>
  </si>
  <si>
    <t>Cofco Technology fuel ethanol project</t>
  </si>
  <si>
    <t>DDGS</t>
    <phoneticPr fontId="1" type="noConversion"/>
  </si>
  <si>
    <t>Nanyang, Henan</t>
    <phoneticPr fontId="1" type="noConversion"/>
  </si>
  <si>
    <t>Henan Tianguan ethanol project</t>
  </si>
  <si>
    <t>Food and medical alcohol</t>
    <phoneticPr fontId="1" type="noConversion"/>
  </si>
  <si>
    <t xml:space="preserve">DDGS: 276,300  Maize oil: 20,000  </t>
    <phoneticPr fontId="1" type="noConversion"/>
  </si>
  <si>
    <r>
      <t>DDGS: 320,000</t>
    </r>
    <r>
      <rPr>
        <sz val="11"/>
        <color theme="1"/>
        <rFont val="等线"/>
        <family val="2"/>
      </rPr>
      <t>、</t>
    </r>
    <r>
      <rPr>
        <sz val="11"/>
        <color theme="1"/>
        <rFont val="Times New Roman"/>
        <family val="1"/>
      </rPr>
      <t>Maize oil: 22,500</t>
    </r>
    <phoneticPr fontId="1" type="noConversion"/>
  </si>
  <si>
    <r>
      <t>bangbu, anhui</t>
    </r>
    <r>
      <rPr>
        <sz val="11"/>
        <color theme="1"/>
        <rFont val="宋体"/>
        <family val="3"/>
        <charset val="134"/>
      </rPr>
      <t>；</t>
    </r>
    <r>
      <rPr>
        <sz val="11"/>
        <color theme="1"/>
        <rFont val="Times New Roman"/>
        <family val="1"/>
      </rPr>
      <t>suihua, heilongjiang; Beihai, guangxi</t>
    </r>
    <phoneticPr fontId="1" type="noConversion"/>
  </si>
  <si>
    <t>Baotou, Inner Mongolia</t>
  </si>
  <si>
    <t>Maize, Sweet sorghum</t>
    <phoneticPr fontId="1" type="noConversion"/>
  </si>
  <si>
    <t>Net carbon reduction(million t CO2)</t>
    <phoneticPr fontId="1" type="noConversion"/>
  </si>
  <si>
    <r>
      <rPr>
        <b/>
        <sz val="14"/>
        <rFont val="Times New Roman"/>
        <family val="1"/>
      </rPr>
      <t>Supplemental Data Set S6</t>
    </r>
    <r>
      <rPr>
        <sz val="14"/>
        <rFont val="Times New Roman"/>
        <family val="1"/>
      </rPr>
      <t>. The detail calculation for the input-output analysis of sweet sorghum industrial model 3.</t>
    </r>
    <phoneticPr fontId="1" type="noConversion"/>
  </si>
  <si>
    <r>
      <t>Cost (CNY/t</t>
    </r>
    <r>
      <rPr>
        <sz val="12"/>
        <rFont val="等线"/>
        <family val="2"/>
      </rPr>
      <t>）</t>
    </r>
    <phoneticPr fontId="1" type="noConversion"/>
  </si>
  <si>
    <r>
      <rPr>
        <b/>
        <sz val="12"/>
        <rFont val="Times New Roman"/>
        <family val="1"/>
      </rPr>
      <t>S6.2</t>
    </r>
    <r>
      <rPr>
        <sz val="12"/>
        <rFont val="Times New Roman"/>
        <family val="1"/>
      </rPr>
      <t xml:space="preserve"> Unit cost of sweet sorghum planting and transportation, ethanol production for Model 3</t>
    </r>
    <phoneticPr fontId="1" type="noConversion"/>
  </si>
  <si>
    <r>
      <rPr>
        <b/>
        <sz val="12"/>
        <rFont val="Times New Roman"/>
        <family val="1"/>
      </rPr>
      <t>S6.5</t>
    </r>
    <r>
      <rPr>
        <sz val="12"/>
        <rFont val="Times New Roman"/>
        <family val="1"/>
      </rPr>
      <t xml:space="preserve"> The total economic benefit of all suitable land for Mode 3 in China</t>
    </r>
    <phoneticPr fontId="1" type="noConversion"/>
  </si>
  <si>
    <r>
      <rPr>
        <b/>
        <sz val="12"/>
        <rFont val="Times New Roman"/>
        <family val="1"/>
      </rPr>
      <t>S6.1</t>
    </r>
    <r>
      <rPr>
        <sz val="12"/>
        <rFont val="Times New Roman"/>
        <family val="1"/>
      </rPr>
      <t xml:space="preserve"> Unit cost of sweet sorghum planting and transportation, frucose production for Model 3</t>
    </r>
    <phoneticPr fontId="1" type="noConversion"/>
  </si>
  <si>
    <r>
      <t>Unit cost (CNY/ha</t>
    </r>
    <r>
      <rPr>
        <sz val="12"/>
        <rFont val="等线"/>
        <family val="2"/>
      </rPr>
      <t>）</t>
    </r>
    <phoneticPr fontId="1" type="noConversion"/>
  </si>
  <si>
    <r>
      <t>Cost (CNY/t</t>
    </r>
    <r>
      <rPr>
        <sz val="12"/>
        <rFont val="等线"/>
        <family val="2"/>
      </rPr>
      <t>）</t>
    </r>
    <phoneticPr fontId="1" type="noConversion"/>
  </si>
  <si>
    <r>
      <t>Unit cost (CNY/ha</t>
    </r>
    <r>
      <rPr>
        <sz val="12"/>
        <rFont val="等线"/>
        <family val="2"/>
      </rPr>
      <t>）</t>
    </r>
    <phoneticPr fontId="1" type="noConversion"/>
  </si>
  <si>
    <r>
      <rPr>
        <b/>
        <sz val="12"/>
        <rFont val="Times New Roman"/>
        <family val="1"/>
      </rPr>
      <t>S6.3</t>
    </r>
    <r>
      <rPr>
        <sz val="12"/>
        <rFont val="Times New Roman"/>
        <family val="1"/>
      </rPr>
      <t xml:space="preserve"> Total economic benefits for Model 3</t>
    </r>
    <phoneticPr fontId="1" type="noConversion"/>
  </si>
  <si>
    <r>
      <rPr>
        <b/>
        <sz val="12"/>
        <rFont val="Times New Roman"/>
        <family val="1"/>
      </rPr>
      <t>S6.4</t>
    </r>
    <r>
      <rPr>
        <sz val="12"/>
        <rFont val="Times New Roman"/>
        <family val="1"/>
      </rPr>
      <t xml:space="preserve"> Unit economic benefits for Model 3 </t>
    </r>
    <phoneticPr fontId="1" type="noConversion"/>
  </si>
  <si>
    <r>
      <rPr>
        <b/>
        <sz val="12"/>
        <rFont val="Times New Roman"/>
        <family val="1"/>
      </rPr>
      <t>S7.2</t>
    </r>
    <r>
      <rPr>
        <sz val="12"/>
        <rFont val="Times New Roman"/>
        <family val="1"/>
      </rPr>
      <t xml:space="preserve"> The calculation of carbon emission of sweet sorghum industry for different Models</t>
    </r>
    <phoneticPr fontId="1" type="noConversion"/>
  </si>
  <si>
    <r>
      <t>Area (10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 xml:space="preserve"> ha)</t>
    </r>
    <phoneticPr fontId="1" type="noConversion"/>
  </si>
  <si>
    <r>
      <t>Yield of sweet sorghum stalks (10</t>
    </r>
    <r>
      <rPr>
        <vertAlign val="superscript"/>
        <sz val="12"/>
        <rFont val="Times New Roman"/>
        <family val="1"/>
      </rPr>
      <t>8</t>
    </r>
    <r>
      <rPr>
        <sz val="12"/>
        <rFont val="Times New Roman"/>
        <family val="1"/>
      </rPr>
      <t xml:space="preserve"> t)</t>
    </r>
    <phoneticPr fontId="1" type="noConversion"/>
  </si>
  <si>
    <r>
      <t>Carbon emission</t>
    </r>
    <r>
      <rPr>
        <sz val="12"/>
        <rFont val="等线"/>
        <family val="2"/>
      </rPr>
      <t>（</t>
    </r>
    <r>
      <rPr>
        <sz val="12"/>
        <rFont val="Times New Roman"/>
        <family val="1"/>
      </rPr>
      <t>million t CO2</t>
    </r>
    <r>
      <rPr>
        <sz val="12"/>
        <rFont val="等线"/>
        <family val="2"/>
      </rPr>
      <t>）</t>
    </r>
    <phoneticPr fontId="1" type="noConversion"/>
  </si>
  <si>
    <r>
      <rPr>
        <b/>
        <sz val="12"/>
        <rFont val="Times New Roman"/>
        <family val="1"/>
      </rPr>
      <t>S7.3</t>
    </r>
    <r>
      <rPr>
        <sz val="12"/>
        <rFont val="Times New Roman"/>
        <family val="1"/>
      </rPr>
      <t xml:space="preserve"> The calculation of carbon reduction of sweet sorghum industry for different Models</t>
    </r>
    <phoneticPr fontId="1" type="noConversion"/>
  </si>
  <si>
    <t>Carbon reduction (million t CO2)</t>
    <phoneticPr fontId="1" type="noConversion"/>
  </si>
  <si>
    <r>
      <t>145.58 kg 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/ ha</t>
    </r>
    <phoneticPr fontId="1" type="noConversion"/>
  </si>
  <si>
    <r>
      <t>59.84 kg 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/ t ethanol</t>
    </r>
    <phoneticPr fontId="1" type="noConversion"/>
  </si>
  <si>
    <r>
      <t>416.73 kg 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/ t ethanol</t>
    </r>
    <phoneticPr fontId="1" type="noConversion"/>
  </si>
  <si>
    <r>
      <t>5.68 kg CO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/ t ethanol</t>
    </r>
    <phoneticPr fontId="1" type="noConversion"/>
  </si>
  <si>
    <r>
      <rPr>
        <b/>
        <sz val="12"/>
        <rFont val="Times New Roman"/>
        <family val="1"/>
      </rPr>
      <t>Supplemental Data Set S7.</t>
    </r>
    <r>
      <rPr>
        <sz val="12"/>
        <rFont val="Times New Roman"/>
        <family val="1"/>
      </rPr>
      <t xml:space="preserve"> The calculation of net carbon reduction of sweet sorghum industry for different Models </t>
    </r>
    <phoneticPr fontId="1" type="noConversion"/>
  </si>
  <si>
    <r>
      <rPr>
        <b/>
        <sz val="12"/>
        <rFont val="Times New Roman"/>
        <family val="1"/>
      </rPr>
      <t>S7.1</t>
    </r>
    <r>
      <rPr>
        <sz val="12"/>
        <rFont val="Times New Roman"/>
        <family val="1"/>
      </rPr>
      <t xml:space="preserve"> List of carbon emissions for sweet sorghum ethanol life cycle</t>
    </r>
    <phoneticPr fontId="1" type="noConversion"/>
  </si>
  <si>
    <t>Model 2</t>
    <phoneticPr fontId="1" type="noConversion"/>
  </si>
  <si>
    <t>Model 3</t>
    <phoneticPr fontId="1" type="noConversion"/>
  </si>
  <si>
    <t>Huajing Industrial Research Institute. Domestic fuel ethanol production, construction and market analysis. 2022.</t>
    <phoneticPr fontId="1" type="noConversion"/>
  </si>
  <si>
    <t>Zhiyan Zhan Industry Research Institute. Investment analysis and prospect forecast report of China's fuel ethanol industry. 2024</t>
    <phoneticPr fontId="1" type="noConversion"/>
  </si>
  <si>
    <r>
      <rPr>
        <b/>
        <sz val="12"/>
        <color theme="1"/>
        <rFont val="Times New Roman"/>
        <family val="1"/>
      </rPr>
      <t>Supplemental Data Set S1.</t>
    </r>
    <r>
      <rPr>
        <sz val="12"/>
        <color theme="1"/>
        <rFont val="Times New Roman"/>
        <family val="1"/>
      </rPr>
      <t xml:space="preserve"> Biofuel ethanol projects under implementation or planning in China [1-3]</t>
    </r>
    <phoneticPr fontId="1" type="noConversion"/>
  </si>
  <si>
    <r>
      <rPr>
        <b/>
        <sz val="12"/>
        <color theme="1"/>
        <rFont val="Times New Roman"/>
        <family val="1"/>
      </rPr>
      <t>S2.1</t>
    </r>
    <r>
      <rPr>
        <sz val="12"/>
        <color theme="1"/>
        <rFont val="Times New Roman"/>
        <family val="1"/>
      </rPr>
      <t xml:space="preserve"> Sweet sorghum planting stage [4]</t>
    </r>
    <phoneticPr fontId="1" type="noConversion"/>
  </si>
  <si>
    <t>[6,7,8;Beimingshi Technology Development Co. LTD]</t>
    <phoneticPr fontId="1" type="noConversion"/>
  </si>
  <si>
    <t>[6;7;Beimingshi Technology Development Co. LTD; Expert; Actual production value]</t>
    <phoneticPr fontId="1" type="noConversion"/>
  </si>
  <si>
    <t>[6,7,Beimingshi Technology Development Co. LTD; Institute of Millet Crops, Hebei Academy of Agricultural and Forestry Sciences]</t>
    <phoneticPr fontId="1" type="noConversion"/>
  </si>
  <si>
    <t>[4]</t>
    <phoneticPr fontId="1" type="noConversion"/>
  </si>
  <si>
    <t>[5]</t>
    <phoneticPr fontId="1" type="noConversion"/>
  </si>
  <si>
    <t>[9]</t>
    <phoneticPr fontId="1" type="noConversion"/>
  </si>
  <si>
    <t>[9]</t>
    <phoneticPr fontId="1" type="noConversion"/>
  </si>
  <si>
    <t>[4]</t>
    <phoneticPr fontId="1" type="noConversion"/>
  </si>
  <si>
    <t>[9]</t>
    <phoneticPr fontId="1" type="noConversion"/>
  </si>
  <si>
    <t>[9]</t>
    <phoneticPr fontId="1" type="noConversion"/>
  </si>
  <si>
    <t>[10-11]</t>
    <phoneticPr fontId="1" type="noConversion"/>
  </si>
  <si>
    <t>[10-11]</t>
    <phoneticPr fontId="1" type="noConversion"/>
  </si>
  <si>
    <t>Liwen. China Ethanol Industry Annual Report 2023-2024. 2024.</t>
    <phoneticPr fontId="1" type="noConversion"/>
  </si>
  <si>
    <t>Model 2</t>
    <phoneticPr fontId="1" type="noConversion"/>
  </si>
  <si>
    <t>The grains are harvested directly from the field and only the planting cost, which is accounted for in other outputs, so they are not counted twice.</t>
    <phoneticPr fontId="1" type="noConversion"/>
  </si>
  <si>
    <t>Bagasse feed, grain and DDGS are by-products of the production process and therefore does not count the cost.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</si>
</sst>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_ "/>
    <numFmt numFmtId="177" formatCode="#,##0_);[Red]\(#,##0\)"/>
    <numFmt numFmtId="178" formatCode="#,##0.00_);[Red]\(#,##0.00\)"/>
    <numFmt numFmtId="179" formatCode="0_);[Red]\(0\)"/>
  </numFmts>
  <fonts count="2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等线"/>
      <family val="2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11"/>
      <color theme="1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name val="等线"/>
      <family val="2"/>
      <scheme val="minor"/>
    </font>
    <font>
      <sz val="12"/>
      <name val="等线"/>
      <family val="2"/>
    </font>
    <font>
      <sz val="12"/>
      <name val="宋体"/>
      <family val="1"/>
      <charset val="134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sz val="12"/>
      <name val="等线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177" fontId="2" fillId="0" borderId="0" xfId="0" applyNumberFormat="1" applyFont="1"/>
    <xf numFmtId="178" fontId="4" fillId="0" borderId="0" xfId="0" applyNumberFormat="1" applyFont="1"/>
    <xf numFmtId="177" fontId="4" fillId="0" borderId="0" xfId="0" applyNumberFormat="1" applyFont="1"/>
    <xf numFmtId="17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Border="1"/>
    <xf numFmtId="178" fontId="4" fillId="0" borderId="0" xfId="0" applyNumberFormat="1" applyFont="1" applyBorder="1"/>
    <xf numFmtId="0" fontId="2" fillId="0" borderId="0" xfId="0" applyFont="1" applyBorder="1"/>
    <xf numFmtId="178" fontId="2" fillId="0" borderId="0" xfId="0" applyNumberFormat="1" applyFont="1" applyBorder="1"/>
    <xf numFmtId="177" fontId="2" fillId="0" borderId="0" xfId="0" applyNumberFormat="1" applyFont="1" applyBorder="1" applyAlignment="1">
      <alignment horizontal="left"/>
    </xf>
    <xf numFmtId="178" fontId="5" fillId="0" borderId="0" xfId="0" applyNumberFormat="1" applyFont="1" applyBorder="1"/>
    <xf numFmtId="177" fontId="5" fillId="0" borderId="0" xfId="0" applyNumberFormat="1" applyFont="1" applyBorder="1"/>
    <xf numFmtId="177" fontId="5" fillId="0" borderId="0" xfId="0" applyNumberFormat="1" applyFont="1" applyBorder="1" applyAlignment="1">
      <alignment horizontal="left"/>
    </xf>
    <xf numFmtId="177" fontId="5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/>
    <xf numFmtId="0" fontId="2" fillId="0" borderId="0" xfId="0" applyFont="1" applyBorder="1" applyAlignment="1">
      <alignment horizontal="justify" vertical="center" wrapText="1"/>
    </xf>
    <xf numFmtId="3" fontId="2" fillId="0" borderId="0" xfId="0" applyNumberFormat="1" applyFont="1" applyBorder="1" applyAlignment="1">
      <alignment horizontal="justify" vertical="center" wrapText="1"/>
    </xf>
    <xf numFmtId="178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177" fontId="2" fillId="0" borderId="0" xfId="0" applyNumberFormat="1" applyFont="1" applyBorder="1" applyAlignment="1">
      <alignment horizontal="right"/>
    </xf>
    <xf numFmtId="177" fontId="5" fillId="0" borderId="0" xfId="0" applyNumberFormat="1" applyFont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177" fontId="2" fillId="0" borderId="1" xfId="0" applyNumberFormat="1" applyFont="1" applyBorder="1"/>
    <xf numFmtId="0" fontId="0" fillId="0" borderId="1" xfId="0" applyBorder="1"/>
    <xf numFmtId="0" fontId="2" fillId="0" borderId="2" xfId="0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justify" vertical="center" wrapText="1"/>
    </xf>
    <xf numFmtId="179" fontId="2" fillId="0" borderId="0" xfId="0" applyNumberFormat="1" applyFont="1" applyBorder="1"/>
    <xf numFmtId="0" fontId="2" fillId="0" borderId="0" xfId="0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77" fontId="2" fillId="0" borderId="0" xfId="0" applyNumberFormat="1" applyFont="1" applyAlignment="1">
      <alignment horizontal="center"/>
    </xf>
    <xf numFmtId="177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177" fontId="2" fillId="0" borderId="2" xfId="0" applyNumberFormat="1" applyFont="1" applyBorder="1"/>
    <xf numFmtId="0" fontId="2" fillId="0" borderId="2" xfId="0" applyFont="1" applyBorder="1"/>
    <xf numFmtId="177" fontId="2" fillId="0" borderId="1" xfId="0" applyNumberFormat="1" applyFont="1" applyBorder="1" applyAlignment="1">
      <alignment horizontal="left"/>
    </xf>
    <xf numFmtId="178" fontId="2" fillId="0" borderId="1" xfId="0" applyNumberFormat="1" applyFont="1" applyBorder="1"/>
    <xf numFmtId="177" fontId="2" fillId="0" borderId="1" xfId="0" applyNumberFormat="1" applyFont="1" applyBorder="1" applyAlignment="1">
      <alignment horizontal="center"/>
    </xf>
    <xf numFmtId="177" fontId="5" fillId="0" borderId="1" xfId="0" applyNumberFormat="1" applyFont="1" applyBorder="1"/>
    <xf numFmtId="178" fontId="2" fillId="0" borderId="1" xfId="0" applyNumberFormat="1" applyFont="1" applyBorder="1" applyAlignment="1">
      <alignment horizontal="left"/>
    </xf>
    <xf numFmtId="177" fontId="4" fillId="0" borderId="1" xfId="0" applyNumberFormat="1" applyFont="1" applyBorder="1"/>
    <xf numFmtId="177" fontId="2" fillId="0" borderId="5" xfId="0" applyNumberFormat="1" applyFont="1" applyBorder="1"/>
    <xf numFmtId="177" fontId="2" fillId="0" borderId="1" xfId="0" applyNumberFormat="1" applyFont="1" applyBorder="1" applyAlignment="1">
      <alignment horizontal="right"/>
    </xf>
    <xf numFmtId="178" fontId="2" fillId="0" borderId="2" xfId="0" applyNumberFormat="1" applyFont="1" applyBorder="1" applyAlignment="1">
      <alignment horizontal="right"/>
    </xf>
    <xf numFmtId="179" fontId="2" fillId="0" borderId="1" xfId="0" applyNumberFormat="1" applyFont="1" applyBorder="1"/>
    <xf numFmtId="179" fontId="2" fillId="0" borderId="2" xfId="0" applyNumberFormat="1" applyFont="1" applyBorder="1"/>
    <xf numFmtId="178" fontId="2" fillId="0" borderId="2" xfId="0" applyNumberFormat="1" applyFont="1" applyBorder="1"/>
    <xf numFmtId="0" fontId="6" fillId="0" borderId="0" xfId="0" applyFont="1" applyBorder="1"/>
    <xf numFmtId="0" fontId="11" fillId="0" borderId="0" xfId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2" xfId="0" applyFont="1" applyBorder="1" applyAlignment="1">
      <alignment horizontal="left" vertical="center" wrapText="1"/>
    </xf>
    <xf numFmtId="3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3" fontId="12" fillId="0" borderId="4" xfId="0" applyNumberFormat="1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3" fontId="12" fillId="0" borderId="0" xfId="0" applyNumberFormat="1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0" fillId="0" borderId="0" xfId="0" applyFont="1"/>
    <xf numFmtId="177" fontId="5" fillId="0" borderId="2" xfId="0" applyNumberFormat="1" applyFont="1" applyBorder="1"/>
    <xf numFmtId="0" fontId="5" fillId="0" borderId="2" xfId="0" applyFont="1" applyBorder="1" applyAlignment="1">
      <alignment horizontal="left"/>
    </xf>
    <xf numFmtId="177" fontId="5" fillId="0" borderId="0" xfId="0" applyNumberFormat="1" applyFont="1" applyBorder="1" applyAlignment="1">
      <alignment horizontal="center"/>
    </xf>
    <xf numFmtId="0" fontId="5" fillId="0" borderId="2" xfId="0" applyFont="1" applyBorder="1"/>
    <xf numFmtId="177" fontId="5" fillId="0" borderId="1" xfId="0" applyNumberFormat="1" applyFont="1" applyBorder="1" applyAlignment="1">
      <alignment horizontal="left"/>
    </xf>
    <xf numFmtId="178" fontId="5" fillId="0" borderId="1" xfId="0" applyNumberFormat="1" applyFont="1" applyBorder="1"/>
    <xf numFmtId="177" fontId="5" fillId="0" borderId="1" xfId="0" applyNumberFormat="1" applyFont="1" applyBorder="1" applyAlignment="1">
      <alignment horizontal="center"/>
    </xf>
    <xf numFmtId="178" fontId="5" fillId="0" borderId="0" xfId="0" applyNumberFormat="1" applyFont="1"/>
    <xf numFmtId="177" fontId="5" fillId="0" borderId="0" xfId="0" applyNumberFormat="1" applyFont="1" applyAlignment="1">
      <alignment horizontal="center"/>
    </xf>
    <xf numFmtId="177" fontId="5" fillId="0" borderId="0" xfId="0" applyNumberFormat="1" applyFont="1" applyFill="1"/>
    <xf numFmtId="177" fontId="22" fillId="0" borderId="0" xfId="0" applyNumberFormat="1" applyFont="1" applyFill="1"/>
    <xf numFmtId="177" fontId="5" fillId="0" borderId="1" xfId="0" applyNumberFormat="1" applyFont="1" applyBorder="1" applyAlignment="1">
      <alignment horizontal="right"/>
    </xf>
    <xf numFmtId="178" fontId="5" fillId="0" borderId="2" xfId="0" applyNumberFormat="1" applyFont="1" applyBorder="1" applyAlignment="1">
      <alignment horizontal="right"/>
    </xf>
    <xf numFmtId="178" fontId="5" fillId="0" borderId="0" xfId="0" applyNumberFormat="1" applyFont="1" applyBorder="1" applyAlignment="1">
      <alignment horizontal="left"/>
    </xf>
    <xf numFmtId="178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176" fontId="5" fillId="0" borderId="0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25" fillId="0" borderId="0" xfId="0" applyFont="1"/>
    <xf numFmtId="176" fontId="25" fillId="0" borderId="0" xfId="0" applyNumberFormat="1" applyFont="1"/>
    <xf numFmtId="0" fontId="26" fillId="0" borderId="0" xfId="0" applyFont="1"/>
    <xf numFmtId="176" fontId="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/>
    <xf numFmtId="176" fontId="25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left" vertical="center"/>
    </xf>
    <xf numFmtId="176" fontId="5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9980;&#39640;&#31921;&#29983;&#29289;&#29123;&#26009;&#32508;&#36848;\&#25913;&#25104;&#30740;&#31350;&#24615;&#25991;&#31456;\&#30899;&#27719;%20&#25490;&#2591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cological benefit "/>
      <sheetName val="24.6.15new"/>
      <sheetName val="Economic benefits"/>
      <sheetName val="Sheet5"/>
      <sheetName val="Cost"/>
      <sheetName val="Reference"/>
    </sheetNames>
    <sheetDataSet>
      <sheetData sheetId="0" refreshError="1"/>
      <sheetData sheetId="1">
        <row r="6">
          <cell r="I6">
            <v>21.97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Program%20Files%20(x86)\Youdao\Dict\8.9.3.0\resultui\html\index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85" zoomScaleNormal="85" workbookViewId="0">
      <selection activeCell="A27" sqref="A27"/>
    </sheetView>
  </sheetViews>
  <sheetFormatPr defaultRowHeight="14.25" x14ac:dyDescent="0.2"/>
  <cols>
    <col min="1" max="1" width="54" customWidth="1"/>
    <col min="2" max="2" width="26.375" customWidth="1"/>
    <col min="3" max="3" width="37.375" customWidth="1"/>
    <col min="4" max="4" width="27" customWidth="1"/>
    <col min="5" max="5" width="39.875" customWidth="1"/>
    <col min="6" max="6" width="16.25" customWidth="1"/>
  </cols>
  <sheetData>
    <row r="1" spans="1:6" s="117" customFormat="1" ht="13.5" customHeight="1" x14ac:dyDescent="0.2">
      <c r="A1" s="117" t="s">
        <v>226</v>
      </c>
    </row>
    <row r="2" spans="1:6" s="117" customFormat="1" ht="13.9" customHeight="1" thickBot="1" x14ac:dyDescent="0.25"/>
    <row r="3" spans="1:6" ht="15.75" thickBot="1" x14ac:dyDescent="0.25">
      <c r="A3" s="65" t="s">
        <v>109</v>
      </c>
      <c r="B3" s="65" t="s">
        <v>155</v>
      </c>
      <c r="C3" s="65" t="s">
        <v>156</v>
      </c>
      <c r="D3" s="65" t="s">
        <v>110</v>
      </c>
      <c r="E3" s="65" t="s">
        <v>111</v>
      </c>
    </row>
    <row r="4" spans="1:6" ht="18.75" customHeight="1" x14ac:dyDescent="0.2">
      <c r="A4" s="72" t="s">
        <v>112</v>
      </c>
      <c r="B4" s="66">
        <v>300000</v>
      </c>
      <c r="C4" s="67" t="s">
        <v>194</v>
      </c>
      <c r="D4" s="67" t="s">
        <v>113</v>
      </c>
      <c r="E4" s="67" t="s">
        <v>114</v>
      </c>
      <c r="F4" s="63"/>
    </row>
    <row r="5" spans="1:6" ht="15" x14ac:dyDescent="0.2">
      <c r="A5" s="72" t="s">
        <v>118</v>
      </c>
      <c r="B5" s="66">
        <v>300000</v>
      </c>
      <c r="C5" s="67" t="s">
        <v>158</v>
      </c>
      <c r="D5" s="67" t="s">
        <v>113</v>
      </c>
      <c r="E5" s="67" t="s">
        <v>119</v>
      </c>
      <c r="F5" s="64"/>
    </row>
    <row r="6" spans="1:6" ht="22.5" customHeight="1" x14ac:dyDescent="0.2">
      <c r="A6" s="72" t="s">
        <v>115</v>
      </c>
      <c r="B6" s="66">
        <v>100000</v>
      </c>
      <c r="C6" s="67" t="s">
        <v>157</v>
      </c>
      <c r="D6" s="67" t="s">
        <v>116</v>
      </c>
      <c r="E6" s="67" t="s">
        <v>117</v>
      </c>
    </row>
    <row r="7" spans="1:6" ht="20.25" customHeight="1" x14ac:dyDescent="0.2">
      <c r="A7" s="74" t="s">
        <v>189</v>
      </c>
      <c r="B7" s="73">
        <v>1350000</v>
      </c>
      <c r="C7" s="75" t="s">
        <v>193</v>
      </c>
      <c r="D7" s="75" t="s">
        <v>188</v>
      </c>
      <c r="E7" s="67" t="s">
        <v>196</v>
      </c>
    </row>
    <row r="8" spans="1:6" ht="15" x14ac:dyDescent="0.2">
      <c r="A8" s="74" t="s">
        <v>192</v>
      </c>
      <c r="B8" s="66">
        <v>500000</v>
      </c>
      <c r="C8" s="75" t="s">
        <v>190</v>
      </c>
      <c r="D8" s="67" t="s">
        <v>113</v>
      </c>
      <c r="E8" s="67" t="s">
        <v>191</v>
      </c>
    </row>
    <row r="9" spans="1:6" ht="15" x14ac:dyDescent="0.2">
      <c r="A9" s="76" t="s">
        <v>186</v>
      </c>
      <c r="B9" s="66">
        <v>400000</v>
      </c>
      <c r="C9" s="75" t="s">
        <v>195</v>
      </c>
      <c r="D9" s="67" t="s">
        <v>113</v>
      </c>
      <c r="E9" s="67" t="s">
        <v>185</v>
      </c>
    </row>
    <row r="10" spans="1:6" ht="15" x14ac:dyDescent="0.2">
      <c r="A10" s="67" t="s">
        <v>128</v>
      </c>
      <c r="B10" s="66">
        <v>300000</v>
      </c>
      <c r="C10" s="67"/>
      <c r="D10" s="67" t="s">
        <v>113</v>
      </c>
      <c r="E10" s="67" t="s">
        <v>129</v>
      </c>
    </row>
    <row r="11" spans="1:6" ht="15" x14ac:dyDescent="0.2">
      <c r="A11" s="67" t="s">
        <v>137</v>
      </c>
      <c r="B11" s="66">
        <v>300000</v>
      </c>
      <c r="C11" s="67"/>
      <c r="D11" s="67" t="s">
        <v>138</v>
      </c>
      <c r="E11" s="67" t="s">
        <v>139</v>
      </c>
    </row>
    <row r="12" spans="1:6" ht="15" x14ac:dyDescent="0.2">
      <c r="A12" s="67" t="s">
        <v>152</v>
      </c>
      <c r="B12" s="66">
        <v>40000</v>
      </c>
      <c r="C12" s="67"/>
      <c r="D12" s="67" t="s">
        <v>127</v>
      </c>
      <c r="E12" s="67" t="s">
        <v>153</v>
      </c>
    </row>
    <row r="13" spans="1:6" ht="15" x14ac:dyDescent="0.2">
      <c r="A13" s="67" t="s">
        <v>120</v>
      </c>
      <c r="B13" s="66">
        <v>100000</v>
      </c>
      <c r="C13" s="67"/>
      <c r="D13" s="67" t="s">
        <v>121</v>
      </c>
      <c r="E13" s="67" t="s">
        <v>122</v>
      </c>
    </row>
    <row r="14" spans="1:6" ht="15" x14ac:dyDescent="0.2">
      <c r="A14" s="67" t="s">
        <v>123</v>
      </c>
      <c r="B14" s="66">
        <v>100000</v>
      </c>
      <c r="C14" s="67"/>
      <c r="D14" s="67" t="s">
        <v>124</v>
      </c>
      <c r="E14" s="67" t="s">
        <v>125</v>
      </c>
    </row>
    <row r="15" spans="1:6" ht="24" customHeight="1" x14ac:dyDescent="0.2">
      <c r="A15" s="67" t="s">
        <v>130</v>
      </c>
      <c r="B15" s="66">
        <v>300000</v>
      </c>
      <c r="C15" s="67" t="s">
        <v>163</v>
      </c>
      <c r="D15" s="67" t="s">
        <v>113</v>
      </c>
      <c r="E15" s="67" t="s">
        <v>164</v>
      </c>
    </row>
    <row r="16" spans="1:6" ht="15" x14ac:dyDescent="0.2">
      <c r="A16" s="67" t="s">
        <v>131</v>
      </c>
      <c r="B16" s="67" t="s">
        <v>154</v>
      </c>
      <c r="C16" s="67"/>
      <c r="D16" s="67" t="s">
        <v>113</v>
      </c>
      <c r="E16" s="67" t="s">
        <v>132</v>
      </c>
    </row>
    <row r="17" spans="1:6" ht="15" x14ac:dyDescent="0.2">
      <c r="A17" s="67" t="s">
        <v>149</v>
      </c>
      <c r="B17" s="66">
        <v>300000</v>
      </c>
      <c r="C17" s="67" t="s">
        <v>162</v>
      </c>
      <c r="D17" s="67" t="s">
        <v>150</v>
      </c>
      <c r="E17" s="67" t="s">
        <v>151</v>
      </c>
    </row>
    <row r="18" spans="1:6" ht="15" x14ac:dyDescent="0.2">
      <c r="A18" s="67" t="s">
        <v>145</v>
      </c>
      <c r="B18" s="66">
        <v>300000</v>
      </c>
      <c r="C18" s="68" t="s">
        <v>184</v>
      </c>
      <c r="D18" s="67" t="s">
        <v>113</v>
      </c>
      <c r="E18" s="67" t="s">
        <v>146</v>
      </c>
      <c r="F18" s="63"/>
    </row>
    <row r="19" spans="1:6" ht="15" x14ac:dyDescent="0.2">
      <c r="A19" s="67" t="s">
        <v>133</v>
      </c>
      <c r="B19" s="66">
        <v>300000</v>
      </c>
      <c r="C19" s="67" t="s">
        <v>158</v>
      </c>
      <c r="D19" s="67" t="s">
        <v>113</v>
      </c>
      <c r="E19" s="67" t="s">
        <v>134</v>
      </c>
    </row>
    <row r="20" spans="1:6" ht="15" x14ac:dyDescent="0.2">
      <c r="A20" s="67" t="s">
        <v>135</v>
      </c>
      <c r="B20" s="66">
        <v>150000</v>
      </c>
      <c r="C20" s="67"/>
      <c r="D20" s="67" t="s">
        <v>124</v>
      </c>
      <c r="E20" s="67" t="s">
        <v>136</v>
      </c>
    </row>
    <row r="21" spans="1:6" ht="15" x14ac:dyDescent="0.2">
      <c r="A21" s="67" t="s">
        <v>141</v>
      </c>
      <c r="B21" s="66">
        <v>300000</v>
      </c>
      <c r="C21" s="67" t="s">
        <v>159</v>
      </c>
      <c r="D21" s="67" t="s">
        <v>113</v>
      </c>
      <c r="E21" s="67" t="s">
        <v>142</v>
      </c>
    </row>
    <row r="22" spans="1:6" ht="15" x14ac:dyDescent="0.2">
      <c r="A22" s="67" t="s">
        <v>147</v>
      </c>
      <c r="B22" s="66">
        <v>600000</v>
      </c>
      <c r="C22" s="67" t="s">
        <v>161</v>
      </c>
      <c r="D22" s="67" t="s">
        <v>113</v>
      </c>
      <c r="E22" s="67" t="s">
        <v>148</v>
      </c>
    </row>
    <row r="23" spans="1:6" ht="20.25" customHeight="1" x14ac:dyDescent="0.2">
      <c r="A23" s="67" t="s">
        <v>143</v>
      </c>
      <c r="B23" s="66">
        <v>150000</v>
      </c>
      <c r="C23" s="67" t="s">
        <v>160</v>
      </c>
      <c r="D23" s="67" t="s">
        <v>113</v>
      </c>
      <c r="E23" s="67" t="s">
        <v>144</v>
      </c>
    </row>
    <row r="24" spans="1:6" ht="15" x14ac:dyDescent="0.2">
      <c r="A24" s="67" t="s">
        <v>187</v>
      </c>
      <c r="B24" s="66">
        <v>300000</v>
      </c>
      <c r="C24" s="67" t="s">
        <v>159</v>
      </c>
      <c r="D24" s="67" t="s">
        <v>113</v>
      </c>
      <c r="E24" s="67" t="s">
        <v>140</v>
      </c>
    </row>
    <row r="25" spans="1:6" ht="15.75" thickBot="1" x14ac:dyDescent="0.25">
      <c r="A25" s="69" t="s">
        <v>126</v>
      </c>
      <c r="B25" s="70">
        <v>350000</v>
      </c>
      <c r="C25" s="71"/>
      <c r="D25" s="71" t="s">
        <v>198</v>
      </c>
      <c r="E25" s="71" t="s">
        <v>197</v>
      </c>
    </row>
  </sheetData>
  <mergeCells count="1">
    <mergeCell ref="A1:XFD2"/>
  </mergeCells>
  <phoneticPr fontId="1" type="noConversion"/>
  <hyperlinks>
    <hyperlink ref="C3" r:id="rId1" location="/javascript:;" display="C:\Program Files (x86)\Youdao\Dict\8.9.3.0\resultui\html\index.html - /javascript:;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workbookViewId="0">
      <selection activeCell="B11" sqref="B11"/>
    </sheetView>
  </sheetViews>
  <sheetFormatPr defaultRowHeight="15.75" x14ac:dyDescent="0.25"/>
  <cols>
    <col min="1" max="1" width="29.5" style="1" customWidth="1"/>
    <col min="2" max="2" width="25.375" style="1" customWidth="1"/>
    <col min="3" max="3" width="18.125" style="16" customWidth="1"/>
    <col min="4" max="16384" width="9" style="16"/>
  </cols>
  <sheetData>
    <row r="1" spans="1:2" s="118" customFormat="1" ht="13.5" customHeight="1" x14ac:dyDescent="0.2">
      <c r="A1" s="118" t="s">
        <v>178</v>
      </c>
    </row>
    <row r="2" spans="1:2" s="118" customFormat="1" ht="13.9" customHeight="1" x14ac:dyDescent="0.2"/>
    <row r="4" spans="1:2" ht="16.5" thickBot="1" x14ac:dyDescent="0.3">
      <c r="A4" s="1" t="s">
        <v>227</v>
      </c>
    </row>
    <row r="5" spans="1:2" ht="16.5" thickBot="1" x14ac:dyDescent="0.3">
      <c r="A5" s="20" t="s">
        <v>2</v>
      </c>
      <c r="B5" s="20" t="s">
        <v>50</v>
      </c>
    </row>
    <row r="6" spans="1:2" x14ac:dyDescent="0.25">
      <c r="A6" s="21" t="s">
        <v>3</v>
      </c>
      <c r="B6" s="17">
        <v>3468</v>
      </c>
    </row>
    <row r="7" spans="1:2" x14ac:dyDescent="0.25">
      <c r="A7" s="21" t="s">
        <v>4</v>
      </c>
      <c r="B7" s="17">
        <v>867</v>
      </c>
    </row>
    <row r="8" spans="1:2" x14ac:dyDescent="0.25">
      <c r="A8" s="21" t="s">
        <v>5</v>
      </c>
      <c r="B8" s="17">
        <v>564.13</v>
      </c>
    </row>
    <row r="9" spans="1:2" x14ac:dyDescent="0.25">
      <c r="A9" s="21" t="s">
        <v>6</v>
      </c>
      <c r="B9" s="17">
        <v>1376.8</v>
      </c>
    </row>
    <row r="10" spans="1:2" x14ac:dyDescent="0.25">
      <c r="A10" s="21" t="s">
        <v>7</v>
      </c>
      <c r="B10" s="17">
        <v>716.72</v>
      </c>
    </row>
    <row r="11" spans="1:2" x14ac:dyDescent="0.25">
      <c r="A11" s="21" t="s">
        <v>8</v>
      </c>
      <c r="B11" s="17">
        <v>2427.6</v>
      </c>
    </row>
    <row r="12" spans="1:2" x14ac:dyDescent="0.25">
      <c r="A12" s="21" t="s">
        <v>9</v>
      </c>
      <c r="B12" s="17">
        <v>43.93</v>
      </c>
    </row>
    <row r="13" spans="1:2" x14ac:dyDescent="0.25">
      <c r="A13" s="21" t="s">
        <v>10</v>
      </c>
      <c r="B13" s="17">
        <v>693.6</v>
      </c>
    </row>
    <row r="14" spans="1:2" x14ac:dyDescent="0.25">
      <c r="A14" s="21" t="s">
        <v>11</v>
      </c>
      <c r="B14" s="17">
        <v>346.8</v>
      </c>
    </row>
    <row r="15" spans="1:2" ht="16.5" thickBot="1" x14ac:dyDescent="0.3">
      <c r="A15" s="22" t="s">
        <v>28</v>
      </c>
      <c r="B15" s="18">
        <f>SUM(B6:B14)</f>
        <v>10504.58</v>
      </c>
    </row>
    <row r="16" spans="1:2" x14ac:dyDescent="0.25">
      <c r="A16" s="23"/>
      <c r="B16" s="19"/>
    </row>
    <row r="17" spans="1:2" ht="16.5" thickBot="1" x14ac:dyDescent="0.3">
      <c r="A17" s="1" t="s">
        <v>179</v>
      </c>
    </row>
    <row r="18" spans="1:2" ht="16.5" thickBot="1" x14ac:dyDescent="0.3">
      <c r="A18" s="20" t="s">
        <v>2</v>
      </c>
      <c r="B18" s="20" t="s">
        <v>51</v>
      </c>
    </row>
    <row r="19" spans="1:2" x14ac:dyDescent="0.25">
      <c r="A19" s="21" t="s">
        <v>12</v>
      </c>
      <c r="B19" s="17">
        <v>208.08</v>
      </c>
    </row>
    <row r="20" spans="1:2" x14ac:dyDescent="0.25">
      <c r="A20" s="21" t="s">
        <v>13</v>
      </c>
      <c r="B20" s="17">
        <v>152.59</v>
      </c>
    </row>
    <row r="21" spans="1:2" x14ac:dyDescent="0.25">
      <c r="A21" s="21" t="s">
        <v>14</v>
      </c>
      <c r="B21" s="17">
        <v>282.06</v>
      </c>
    </row>
    <row r="22" spans="1:2" x14ac:dyDescent="0.25">
      <c r="A22" s="21" t="s">
        <v>15</v>
      </c>
      <c r="B22" s="17">
        <v>156.75</v>
      </c>
    </row>
    <row r="23" spans="1:2" x14ac:dyDescent="0.25">
      <c r="A23" s="21" t="s">
        <v>16</v>
      </c>
      <c r="B23" s="17">
        <v>242.76</v>
      </c>
    </row>
    <row r="24" spans="1:2" x14ac:dyDescent="0.25">
      <c r="A24" s="21" t="s">
        <v>20</v>
      </c>
      <c r="B24" s="17">
        <v>369.92</v>
      </c>
    </row>
    <row r="25" spans="1:2" x14ac:dyDescent="0.25">
      <c r="A25" s="21" t="s">
        <v>21</v>
      </c>
      <c r="B25" s="17">
        <v>12</v>
      </c>
    </row>
    <row r="26" spans="1:2" ht="16.5" thickBot="1" x14ac:dyDescent="0.3">
      <c r="A26" s="22" t="s">
        <v>28</v>
      </c>
      <c r="B26" s="18">
        <f>SUM(B19:B25)</f>
        <v>1424.16</v>
      </c>
    </row>
    <row r="28" spans="1:2" ht="16.5" thickBot="1" x14ac:dyDescent="0.3">
      <c r="A28" s="1" t="s">
        <v>180</v>
      </c>
    </row>
    <row r="29" spans="1:2" ht="16.5" thickBot="1" x14ac:dyDescent="0.3">
      <c r="A29" s="20" t="s">
        <v>2</v>
      </c>
      <c r="B29" s="20" t="s">
        <v>51</v>
      </c>
    </row>
    <row r="30" spans="1:2" x14ac:dyDescent="0.25">
      <c r="A30" s="21" t="s">
        <v>12</v>
      </c>
      <c r="B30" s="17">
        <v>8000</v>
      </c>
    </row>
    <row r="31" spans="1:2" x14ac:dyDescent="0.25">
      <c r="A31" s="21" t="s">
        <v>13</v>
      </c>
      <c r="B31" s="17">
        <v>200</v>
      </c>
    </row>
    <row r="32" spans="1:2" x14ac:dyDescent="0.25">
      <c r="A32" s="21" t="s">
        <v>14</v>
      </c>
      <c r="B32" s="17">
        <v>1000</v>
      </c>
    </row>
    <row r="33" spans="1:2" x14ac:dyDescent="0.25">
      <c r="A33" s="21" t="s">
        <v>17</v>
      </c>
      <c r="B33" s="17">
        <v>1000</v>
      </c>
    </row>
    <row r="34" spans="1:2" x14ac:dyDescent="0.25">
      <c r="A34" s="21" t="s">
        <v>18</v>
      </c>
      <c r="B34" s="17">
        <v>2000</v>
      </c>
    </row>
    <row r="35" spans="1:2" x14ac:dyDescent="0.25">
      <c r="A35" s="21" t="s">
        <v>19</v>
      </c>
      <c r="B35" s="17">
        <v>2000</v>
      </c>
    </row>
    <row r="36" spans="1:2" x14ac:dyDescent="0.25">
      <c r="A36" s="21" t="s">
        <v>16</v>
      </c>
      <c r="B36" s="17">
        <v>3000</v>
      </c>
    </row>
    <row r="37" spans="1:2" x14ac:dyDescent="0.25">
      <c r="A37" s="21" t="s">
        <v>20</v>
      </c>
      <c r="B37" s="17">
        <v>6000</v>
      </c>
    </row>
    <row r="38" spans="1:2" x14ac:dyDescent="0.25">
      <c r="A38" s="21" t="s">
        <v>9</v>
      </c>
      <c r="B38" s="17">
        <v>2000</v>
      </c>
    </row>
    <row r="39" spans="1:2" ht="16.5" thickBot="1" x14ac:dyDescent="0.3">
      <c r="A39" s="22" t="s">
        <v>28</v>
      </c>
      <c r="B39" s="18">
        <f>SUM(B30:B38)</f>
        <v>25200</v>
      </c>
    </row>
    <row r="41" spans="1:2" ht="16.5" thickBot="1" x14ac:dyDescent="0.3">
      <c r="A41" s="1" t="s">
        <v>181</v>
      </c>
    </row>
    <row r="42" spans="1:2" ht="16.5" thickBot="1" x14ac:dyDescent="0.3">
      <c r="A42" s="20" t="s">
        <v>2</v>
      </c>
      <c r="B42" s="20" t="s">
        <v>51</v>
      </c>
    </row>
    <row r="43" spans="1:2" x14ac:dyDescent="0.25">
      <c r="A43" s="21" t="s">
        <v>12</v>
      </c>
      <c r="B43" s="17">
        <v>349</v>
      </c>
    </row>
    <row r="44" spans="1:2" x14ac:dyDescent="0.25">
      <c r="A44" s="21" t="s">
        <v>13</v>
      </c>
      <c r="B44" s="17">
        <v>25</v>
      </c>
    </row>
    <row r="45" spans="1:2" x14ac:dyDescent="0.25">
      <c r="A45" s="21" t="s">
        <v>14</v>
      </c>
      <c r="B45" s="17">
        <v>1356</v>
      </c>
    </row>
    <row r="46" spans="1:2" x14ac:dyDescent="0.25">
      <c r="A46" s="21" t="s">
        <v>15</v>
      </c>
      <c r="B46" s="17">
        <v>1320</v>
      </c>
    </row>
    <row r="47" spans="1:2" x14ac:dyDescent="0.25">
      <c r="A47" s="21" t="s">
        <v>16</v>
      </c>
      <c r="B47" s="17">
        <v>1680</v>
      </c>
    </row>
    <row r="48" spans="1:2" x14ac:dyDescent="0.25">
      <c r="A48" s="21" t="s">
        <v>20</v>
      </c>
      <c r="B48" s="17">
        <v>2400</v>
      </c>
    </row>
    <row r="49" spans="1:3" x14ac:dyDescent="0.25">
      <c r="A49" s="21" t="s">
        <v>21</v>
      </c>
      <c r="B49" s="17">
        <v>1000</v>
      </c>
    </row>
    <row r="50" spans="1:3" ht="16.5" thickBot="1" x14ac:dyDescent="0.3">
      <c r="A50" s="22" t="s">
        <v>28</v>
      </c>
      <c r="B50" s="18">
        <f>SUM(B43:B49)</f>
        <v>8130</v>
      </c>
      <c r="C50" s="62"/>
    </row>
    <row r="51" spans="1:3" x14ac:dyDescent="0.25">
      <c r="C51" s="62"/>
    </row>
  </sheetData>
  <mergeCells count="1">
    <mergeCell ref="A1:XFD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G14" sqref="G14"/>
    </sheetView>
  </sheetViews>
  <sheetFormatPr defaultRowHeight="15.75" x14ac:dyDescent="0.25"/>
  <cols>
    <col min="1" max="1" width="12.875" style="2" bestFit="1" customWidth="1"/>
    <col min="2" max="2" width="15.375" style="2" customWidth="1"/>
    <col min="3" max="3" width="20.25" style="2" customWidth="1"/>
    <col min="4" max="4" width="14.25" style="2" customWidth="1"/>
    <col min="5" max="5" width="14.5" style="2" customWidth="1"/>
    <col min="6" max="6" width="13.875" style="2" bestFit="1" customWidth="1"/>
    <col min="7" max="7" width="17.625" style="2" customWidth="1"/>
    <col min="8" max="8" width="51.125" customWidth="1"/>
  </cols>
  <sheetData>
    <row r="1" spans="1:8" s="118" customFormat="1" ht="13.5" customHeight="1" x14ac:dyDescent="0.2">
      <c r="A1" s="118" t="s">
        <v>177</v>
      </c>
    </row>
    <row r="2" spans="1:8" s="118" customFormat="1" ht="13.9" customHeight="1" x14ac:dyDescent="0.2"/>
    <row r="3" spans="1:8" ht="16.5" thickBot="1" x14ac:dyDescent="0.3">
      <c r="A3" s="36"/>
      <c r="B3" s="36"/>
      <c r="C3" s="36"/>
      <c r="D3" s="36"/>
      <c r="E3" s="36"/>
      <c r="F3" s="36"/>
      <c r="G3" s="36"/>
      <c r="H3" s="37"/>
    </row>
    <row r="4" spans="1:8" ht="16.5" thickBot="1" x14ac:dyDescent="0.3">
      <c r="A4" s="38" t="s">
        <v>74</v>
      </c>
      <c r="B4" s="38" t="s">
        <v>53</v>
      </c>
      <c r="C4" s="38" t="s">
        <v>54</v>
      </c>
      <c r="D4" s="38" t="s">
        <v>55</v>
      </c>
      <c r="E4" s="38" t="s">
        <v>56</v>
      </c>
      <c r="F4" s="38" t="s">
        <v>67</v>
      </c>
      <c r="G4" s="38" t="s">
        <v>57</v>
      </c>
      <c r="H4" s="34" t="s">
        <v>89</v>
      </c>
    </row>
    <row r="5" spans="1:8" ht="31.5" customHeight="1" x14ac:dyDescent="0.2">
      <c r="A5" s="25">
        <v>1</v>
      </c>
      <c r="B5" s="26">
        <v>60000</v>
      </c>
      <c r="C5" s="25" t="s">
        <v>58</v>
      </c>
      <c r="D5" s="42">
        <v>3120000</v>
      </c>
      <c r="E5" s="42">
        <v>195000</v>
      </c>
      <c r="F5" s="42">
        <v>1497600</v>
      </c>
      <c r="G5" s="41" t="s">
        <v>60</v>
      </c>
      <c r="H5" s="119" t="s">
        <v>228</v>
      </c>
    </row>
    <row r="6" spans="1:8" x14ac:dyDescent="0.25">
      <c r="A6" s="25"/>
      <c r="B6" s="26"/>
      <c r="C6" s="25" t="s">
        <v>59</v>
      </c>
      <c r="D6" s="41"/>
      <c r="E6" s="42"/>
      <c r="F6" s="42"/>
      <c r="G6" s="32"/>
      <c r="H6" s="120"/>
    </row>
    <row r="7" spans="1:8" x14ac:dyDescent="0.2">
      <c r="A7" s="25">
        <v>2</v>
      </c>
      <c r="B7" s="26">
        <v>24000</v>
      </c>
      <c r="C7" s="25" t="s">
        <v>61</v>
      </c>
      <c r="D7" s="42">
        <v>3240000</v>
      </c>
      <c r="E7" s="42">
        <v>200000</v>
      </c>
      <c r="F7" s="42">
        <v>1555200</v>
      </c>
      <c r="G7" s="41" t="s">
        <v>63</v>
      </c>
      <c r="H7" s="120" t="s">
        <v>229</v>
      </c>
    </row>
    <row r="8" spans="1:8" x14ac:dyDescent="0.2">
      <c r="A8" s="25"/>
      <c r="B8" s="26"/>
      <c r="C8" s="25" t="s">
        <v>62</v>
      </c>
      <c r="D8" s="41"/>
      <c r="E8" s="42"/>
      <c r="F8" s="42"/>
      <c r="G8" s="41" t="s">
        <v>64</v>
      </c>
      <c r="H8" s="120"/>
    </row>
    <row r="9" spans="1:8" x14ac:dyDescent="0.2">
      <c r="A9" s="25">
        <v>3</v>
      </c>
      <c r="B9" s="26">
        <v>10000</v>
      </c>
      <c r="C9" s="25" t="s">
        <v>62</v>
      </c>
      <c r="D9" s="42">
        <v>450000</v>
      </c>
      <c r="E9" s="42">
        <v>20000</v>
      </c>
      <c r="F9" s="42">
        <v>216000</v>
      </c>
      <c r="G9" s="41" t="s">
        <v>94</v>
      </c>
      <c r="H9" s="120" t="s">
        <v>230</v>
      </c>
    </row>
    <row r="10" spans="1:8" ht="16.5" thickBot="1" x14ac:dyDescent="0.25">
      <c r="A10" s="35"/>
      <c r="B10" s="39"/>
      <c r="C10" s="35" t="s">
        <v>65</v>
      </c>
      <c r="D10" s="43"/>
      <c r="E10" s="44"/>
      <c r="F10" s="44"/>
      <c r="G10" s="43" t="s">
        <v>66</v>
      </c>
      <c r="H10" s="121"/>
    </row>
  </sheetData>
  <mergeCells count="4">
    <mergeCell ref="A1:XFD2"/>
    <mergeCell ref="H5:H6"/>
    <mergeCell ref="H7:H8"/>
    <mergeCell ref="H9:H1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A7" workbookViewId="0">
      <selection activeCell="D20" sqref="D20"/>
    </sheetView>
  </sheetViews>
  <sheetFormatPr defaultRowHeight="15.75" x14ac:dyDescent="0.25"/>
  <cols>
    <col min="1" max="1" width="12.875" style="2" bestFit="1" customWidth="1"/>
    <col min="2" max="2" width="21.5" style="2" customWidth="1"/>
    <col min="3" max="3" width="19.125" style="2" bestFit="1" customWidth="1"/>
    <col min="4" max="4" width="19.875" style="2" customWidth="1"/>
    <col min="5" max="5" width="16.625" style="2" customWidth="1"/>
    <col min="6" max="6" width="13.875" style="2" bestFit="1" customWidth="1"/>
    <col min="7" max="7" width="14.875" style="2" customWidth="1"/>
    <col min="8" max="8" width="18" style="2" customWidth="1"/>
    <col min="9" max="9" width="9.25" style="2" bestFit="1" customWidth="1"/>
    <col min="10" max="10" width="10.75" style="2" bestFit="1" customWidth="1"/>
    <col min="11" max="11" width="19" style="2" customWidth="1"/>
    <col min="12" max="12" width="10.125" style="2" bestFit="1" customWidth="1"/>
    <col min="13" max="13" width="9.25" style="2" bestFit="1" customWidth="1"/>
    <col min="14" max="14" width="13.125" style="2" customWidth="1"/>
    <col min="15" max="15" width="18.375" style="2" customWidth="1"/>
    <col min="16" max="17" width="9.125" style="2" bestFit="1" customWidth="1"/>
    <col min="18" max="16384" width="9" style="2"/>
  </cols>
  <sheetData>
    <row r="1" spans="1:7" s="118" customFormat="1" ht="13.5" customHeight="1" x14ac:dyDescent="0.2">
      <c r="A1" s="118" t="s">
        <v>172</v>
      </c>
    </row>
    <row r="2" spans="1:7" s="118" customFormat="1" ht="13.9" customHeight="1" x14ac:dyDescent="0.2"/>
    <row r="3" spans="1:7" s="29" customFormat="1" ht="13.9" customHeight="1" x14ac:dyDescent="0.2"/>
    <row r="4" spans="1:7" s="6" customFormat="1" ht="13.9" customHeight="1" thickBot="1" x14ac:dyDescent="0.3">
      <c r="A4" s="36" t="s">
        <v>173</v>
      </c>
      <c r="B4" s="47"/>
      <c r="C4" s="47"/>
      <c r="D4" s="47"/>
      <c r="E4" s="47"/>
      <c r="F4" s="47"/>
      <c r="G4" s="47"/>
    </row>
    <row r="5" spans="1:7" ht="16.5" thickBot="1" x14ac:dyDescent="0.3">
      <c r="A5" s="48" t="s">
        <v>23</v>
      </c>
      <c r="B5" s="48" t="s">
        <v>36</v>
      </c>
      <c r="C5" s="48" t="s">
        <v>37</v>
      </c>
      <c r="D5" s="48" t="s">
        <v>31</v>
      </c>
      <c r="E5" s="48"/>
      <c r="F5" s="48" t="s">
        <v>45</v>
      </c>
      <c r="G5" s="34" t="s">
        <v>89</v>
      </c>
    </row>
    <row r="6" spans="1:7" x14ac:dyDescent="0.25">
      <c r="A6" s="7" t="s">
        <v>27</v>
      </c>
      <c r="B6" s="8">
        <v>10504.58</v>
      </c>
      <c r="C6" s="7">
        <v>10000</v>
      </c>
      <c r="D6" s="9">
        <v>32500</v>
      </c>
      <c r="E6" s="7"/>
      <c r="F6" s="40">
        <f>B6*C6/D6</f>
        <v>3232.1784615384618</v>
      </c>
      <c r="G6" s="45" t="s">
        <v>231</v>
      </c>
    </row>
    <row r="7" spans="1:7" ht="16.5" thickBot="1" x14ac:dyDescent="0.3">
      <c r="A7" s="36" t="s">
        <v>26</v>
      </c>
      <c r="B7" s="36"/>
      <c r="C7" s="36"/>
      <c r="D7" s="36"/>
      <c r="E7" s="36"/>
      <c r="F7" s="59">
        <v>1424.16</v>
      </c>
      <c r="G7" s="45"/>
    </row>
    <row r="8" spans="1:7" ht="16.5" thickBot="1" x14ac:dyDescent="0.3">
      <c r="A8" s="48"/>
      <c r="B8" s="48" t="s">
        <v>93</v>
      </c>
      <c r="C8" s="48" t="s">
        <v>30</v>
      </c>
      <c r="D8" s="49" t="s">
        <v>29</v>
      </c>
      <c r="E8" s="48" t="s">
        <v>32</v>
      </c>
      <c r="F8" s="60" t="s">
        <v>45</v>
      </c>
      <c r="G8" s="45"/>
    </row>
    <row r="9" spans="1:7" x14ac:dyDescent="0.25">
      <c r="A9" s="7" t="s">
        <v>24</v>
      </c>
      <c r="B9" s="10">
        <v>0.6</v>
      </c>
      <c r="C9" s="7">
        <v>580000</v>
      </c>
      <c r="D9" s="7">
        <v>6</v>
      </c>
      <c r="E9" s="7">
        <v>195000</v>
      </c>
      <c r="F9" s="40">
        <f>6*D9*B9*C9/E9</f>
        <v>64.246153846153831</v>
      </c>
      <c r="G9" s="45" t="s">
        <v>232</v>
      </c>
    </row>
    <row r="10" spans="1:7" x14ac:dyDescent="0.25">
      <c r="A10" s="7" t="s">
        <v>25</v>
      </c>
      <c r="B10" s="10">
        <v>0.6</v>
      </c>
      <c r="C10" s="7">
        <v>260000</v>
      </c>
      <c r="D10" s="7">
        <v>15</v>
      </c>
      <c r="E10" s="7">
        <v>195000</v>
      </c>
      <c r="F10" s="40">
        <f>6*D10*B10*C10/E10</f>
        <v>72</v>
      </c>
      <c r="G10" s="45"/>
    </row>
    <row r="11" spans="1:7" ht="16.5" thickBot="1" x14ac:dyDescent="0.3">
      <c r="A11" s="36" t="s">
        <v>28</v>
      </c>
      <c r="B11" s="36"/>
      <c r="C11" s="36"/>
      <c r="D11" s="36"/>
      <c r="E11" s="36"/>
      <c r="F11" s="59">
        <f>SUM(F6:F7,F9:F10)</f>
        <v>4792.584615384616</v>
      </c>
      <c r="G11" s="52"/>
    </row>
    <row r="12" spans="1:7" x14ac:dyDescent="0.25">
      <c r="A12" s="7"/>
      <c r="B12" s="7"/>
      <c r="C12" s="7"/>
      <c r="D12" s="7"/>
      <c r="E12" s="7"/>
      <c r="F12" s="40"/>
      <c r="G12" s="45"/>
    </row>
    <row r="13" spans="1:7" ht="16.5" thickBot="1" x14ac:dyDescent="0.3">
      <c r="A13" s="36" t="s">
        <v>174</v>
      </c>
      <c r="B13" s="36"/>
      <c r="C13" s="36"/>
      <c r="D13" s="36"/>
      <c r="E13" s="36"/>
      <c r="F13" s="7"/>
    </row>
    <row r="14" spans="1:7" ht="16.5" thickBot="1" x14ac:dyDescent="0.3">
      <c r="A14" s="48"/>
      <c r="B14" s="48" t="s">
        <v>44</v>
      </c>
      <c r="C14" s="48" t="s">
        <v>32</v>
      </c>
      <c r="D14" s="48" t="s">
        <v>39</v>
      </c>
      <c r="E14" s="34" t="s">
        <v>89</v>
      </c>
    </row>
    <row r="15" spans="1:7" x14ac:dyDescent="0.25">
      <c r="A15" s="7" t="s">
        <v>23</v>
      </c>
      <c r="B15" s="7">
        <f>6000-F11</f>
        <v>1207.415384615384</v>
      </c>
      <c r="C15" s="7">
        <v>195000</v>
      </c>
      <c r="D15" s="7">
        <f>B15*C15</f>
        <v>235445999.99999988</v>
      </c>
      <c r="E15" s="45" t="s">
        <v>233</v>
      </c>
    </row>
    <row r="16" spans="1:7" x14ac:dyDescent="0.25">
      <c r="A16" s="7" t="s">
        <v>34</v>
      </c>
      <c r="B16" s="7">
        <v>200</v>
      </c>
      <c r="C16" s="7">
        <v>1497600</v>
      </c>
      <c r="D16" s="7">
        <f>B16*C16</f>
        <v>299520000</v>
      </c>
      <c r="E16" s="45" t="s">
        <v>91</v>
      </c>
    </row>
    <row r="17" spans="1:5" x14ac:dyDescent="0.25">
      <c r="A17" s="7" t="s">
        <v>35</v>
      </c>
      <c r="B17" s="7">
        <v>800</v>
      </c>
      <c r="C17" s="7">
        <v>300000</v>
      </c>
      <c r="D17" s="7">
        <f>B17*C17</f>
        <v>240000000</v>
      </c>
      <c r="E17" s="45" t="s">
        <v>234</v>
      </c>
    </row>
    <row r="18" spans="1:5" ht="16.5" thickBot="1" x14ac:dyDescent="0.3">
      <c r="A18" s="36" t="s">
        <v>28</v>
      </c>
      <c r="B18" s="36"/>
      <c r="C18" s="36"/>
      <c r="D18" s="36">
        <f>SUM(D15:D17)</f>
        <v>774965999.99999988</v>
      </c>
      <c r="E18" s="36"/>
    </row>
    <row r="20" spans="1:5" ht="16.5" thickBot="1" x14ac:dyDescent="0.3">
      <c r="A20" s="36" t="s">
        <v>175</v>
      </c>
      <c r="B20" s="36"/>
      <c r="C20" s="36"/>
    </row>
    <row r="21" spans="1:5" ht="16.5" thickBot="1" x14ac:dyDescent="0.3">
      <c r="A21" s="48"/>
      <c r="B21" s="48" t="s">
        <v>38</v>
      </c>
      <c r="C21" s="48" t="s">
        <v>41</v>
      </c>
    </row>
    <row r="22" spans="1:5" ht="16.5" thickBot="1" x14ac:dyDescent="0.3">
      <c r="A22" s="48" t="s">
        <v>22</v>
      </c>
      <c r="B22" s="48">
        <v>60000</v>
      </c>
      <c r="C22" s="61">
        <f>D18/B22</f>
        <v>12916.099999999999</v>
      </c>
    </row>
    <row r="23" spans="1:5" x14ac:dyDescent="0.25">
      <c r="A23" s="7"/>
      <c r="B23" s="7"/>
      <c r="C23" s="10"/>
    </row>
    <row r="24" spans="1:5" ht="16.5" thickBot="1" x14ac:dyDescent="0.3">
      <c r="A24" s="36" t="s">
        <v>176</v>
      </c>
      <c r="B24" s="36"/>
      <c r="C24" s="36"/>
    </row>
    <row r="25" spans="1:5" ht="16.5" thickBot="1" x14ac:dyDescent="0.3">
      <c r="A25" s="48" t="s">
        <v>38</v>
      </c>
      <c r="B25" s="48" t="s">
        <v>39</v>
      </c>
    </row>
    <row r="26" spans="1:5" ht="16.5" thickBot="1" x14ac:dyDescent="0.3">
      <c r="A26" s="36">
        <v>2600000</v>
      </c>
      <c r="B26" s="36">
        <f>C22*A26</f>
        <v>33581859999.999996</v>
      </c>
    </row>
    <row r="27" spans="1:5" x14ac:dyDescent="0.25">
      <c r="D27" s="4"/>
    </row>
  </sheetData>
  <mergeCells count="1">
    <mergeCell ref="A1:XFD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13" workbookViewId="0">
      <selection activeCell="C32" sqref="C32"/>
    </sheetView>
  </sheetViews>
  <sheetFormatPr defaultRowHeight="15.75" x14ac:dyDescent="0.25"/>
  <cols>
    <col min="1" max="1" width="12.875" style="2" bestFit="1" customWidth="1"/>
    <col min="2" max="2" width="21.5" style="2" customWidth="1"/>
    <col min="3" max="3" width="19.125" style="2" bestFit="1" customWidth="1"/>
    <col min="4" max="4" width="16.5" style="2" customWidth="1"/>
    <col min="5" max="5" width="17.375" style="2" customWidth="1"/>
    <col min="6" max="6" width="13.875" style="2" bestFit="1" customWidth="1"/>
    <col min="7" max="7" width="14.875" style="2" customWidth="1"/>
    <col min="8" max="8" width="18" style="2" customWidth="1"/>
  </cols>
  <sheetData>
    <row r="1" spans="1:7" s="118" customFormat="1" ht="13.5" customHeight="1" x14ac:dyDescent="0.2">
      <c r="A1" s="118" t="s">
        <v>166</v>
      </c>
    </row>
    <row r="2" spans="1:7" s="118" customFormat="1" ht="13.9" customHeight="1" x14ac:dyDescent="0.2"/>
    <row r="3" spans="1:7" s="29" customFormat="1" ht="13.9" customHeight="1" x14ac:dyDescent="0.2"/>
    <row r="4" spans="1:7" ht="16.5" thickBot="1" x14ac:dyDescent="0.3">
      <c r="A4" s="36" t="s">
        <v>167</v>
      </c>
      <c r="B4" s="36"/>
      <c r="C4" s="36"/>
      <c r="D4" s="36"/>
      <c r="E4" s="36"/>
      <c r="F4" s="36"/>
      <c r="G4" s="36"/>
    </row>
    <row r="5" spans="1:7" ht="16.5" thickBot="1" x14ac:dyDescent="0.3">
      <c r="A5" s="48" t="s">
        <v>23</v>
      </c>
      <c r="B5" s="48" t="s">
        <v>36</v>
      </c>
      <c r="C5" s="48" t="s">
        <v>37</v>
      </c>
      <c r="D5" s="48" t="s">
        <v>31</v>
      </c>
      <c r="E5" s="48"/>
      <c r="F5" s="48" t="s">
        <v>45</v>
      </c>
      <c r="G5" s="34" t="s">
        <v>89</v>
      </c>
    </row>
    <row r="6" spans="1:7" x14ac:dyDescent="0.25">
      <c r="A6" s="7" t="s">
        <v>27</v>
      </c>
      <c r="B6" s="8">
        <v>10504.58</v>
      </c>
      <c r="C6" s="7">
        <v>6000</v>
      </c>
      <c r="D6" s="7">
        <f>200000/4/3</f>
        <v>16666.666666666668</v>
      </c>
      <c r="E6" s="7"/>
      <c r="F6" s="10">
        <f>B6*C6/D6</f>
        <v>3781.6487999999999</v>
      </c>
      <c r="G6" s="46" t="s">
        <v>235</v>
      </c>
    </row>
    <row r="7" spans="1:7" ht="16.5" thickBot="1" x14ac:dyDescent="0.3">
      <c r="A7" s="36" t="s">
        <v>26</v>
      </c>
      <c r="B7" s="36"/>
      <c r="C7" s="36"/>
      <c r="D7" s="36"/>
      <c r="E7" s="36"/>
      <c r="F7" s="51">
        <v>1424.16</v>
      </c>
      <c r="G7" s="46"/>
    </row>
    <row r="8" spans="1:7" ht="16.5" thickBot="1" x14ac:dyDescent="0.3">
      <c r="A8" s="48"/>
      <c r="B8" s="48" t="s">
        <v>33</v>
      </c>
      <c r="C8" s="48" t="s">
        <v>30</v>
      </c>
      <c r="D8" s="49" t="s">
        <v>29</v>
      </c>
      <c r="E8" s="48" t="s">
        <v>32</v>
      </c>
      <c r="F8" s="48" t="s">
        <v>45</v>
      </c>
      <c r="G8" s="46"/>
    </row>
    <row r="9" spans="1:7" x14ac:dyDescent="0.25">
      <c r="A9" s="7" t="s">
        <v>40</v>
      </c>
      <c r="B9" s="10">
        <v>0.6</v>
      </c>
      <c r="C9" s="7">
        <v>270000</v>
      </c>
      <c r="D9" s="7">
        <v>9</v>
      </c>
      <c r="E9" s="7">
        <f>200000/4/3</f>
        <v>16666.666666666668</v>
      </c>
      <c r="F9" s="10">
        <f>B9*D9*C9/E9</f>
        <v>87.479999999999976</v>
      </c>
      <c r="G9" s="46" t="s">
        <v>232</v>
      </c>
    </row>
    <row r="10" spans="1:7" ht="16.5" thickBot="1" x14ac:dyDescent="0.3">
      <c r="A10" s="36" t="s">
        <v>28</v>
      </c>
      <c r="B10" s="36"/>
      <c r="C10" s="36"/>
      <c r="D10" s="50"/>
      <c r="E10" s="36"/>
      <c r="F10" s="51">
        <f>SUM(F6:F9)</f>
        <v>5293.2887999999994</v>
      </c>
      <c r="G10" s="52"/>
    </row>
    <row r="11" spans="1:7" x14ac:dyDescent="0.25">
      <c r="A11" s="7"/>
      <c r="B11" s="7"/>
      <c r="C11" s="7"/>
      <c r="D11" s="11"/>
      <c r="E11" s="7"/>
      <c r="F11" s="10"/>
    </row>
    <row r="12" spans="1:7" ht="16.5" thickBot="1" x14ac:dyDescent="0.3">
      <c r="A12" s="36" t="s">
        <v>168</v>
      </c>
      <c r="B12" s="36"/>
      <c r="C12" s="36"/>
      <c r="D12" s="36"/>
      <c r="E12" s="50"/>
      <c r="F12" s="36"/>
      <c r="G12" s="36"/>
    </row>
    <row r="13" spans="1:7" ht="16.5" thickBot="1" x14ac:dyDescent="0.3">
      <c r="A13" s="48" t="s">
        <v>43</v>
      </c>
      <c r="B13" s="48" t="s">
        <v>36</v>
      </c>
      <c r="C13" s="48" t="s">
        <v>37</v>
      </c>
      <c r="D13" s="48" t="s">
        <v>31</v>
      </c>
      <c r="E13" s="48"/>
      <c r="F13" s="48" t="s">
        <v>46</v>
      </c>
      <c r="G13" s="34" t="s">
        <v>89</v>
      </c>
    </row>
    <row r="14" spans="1:7" x14ac:dyDescent="0.25">
      <c r="A14" s="7" t="s">
        <v>27</v>
      </c>
      <c r="B14" s="3">
        <v>10504.58</v>
      </c>
      <c r="C14" s="2">
        <v>6000</v>
      </c>
      <c r="D14" s="2">
        <f>72000/4/3</f>
        <v>6000</v>
      </c>
      <c r="F14" s="2">
        <f>B14*C14/D14</f>
        <v>10504.58</v>
      </c>
      <c r="G14" s="45" t="s">
        <v>235</v>
      </c>
    </row>
    <row r="15" spans="1:7" ht="16.5" thickBot="1" x14ac:dyDescent="0.3">
      <c r="A15" s="36" t="s">
        <v>26</v>
      </c>
      <c r="B15" s="36"/>
      <c r="C15" s="36"/>
      <c r="D15" s="36"/>
      <c r="E15" s="36"/>
      <c r="F15" s="55">
        <v>25200</v>
      </c>
      <c r="G15" s="45"/>
    </row>
    <row r="16" spans="1:7" ht="16.5" thickBot="1" x14ac:dyDescent="0.3">
      <c r="A16" s="48"/>
      <c r="B16" s="48" t="s">
        <v>33</v>
      </c>
      <c r="C16" s="48" t="s">
        <v>30</v>
      </c>
      <c r="D16" s="49" t="s">
        <v>29</v>
      </c>
      <c r="E16" s="48" t="s">
        <v>32</v>
      </c>
      <c r="F16" s="48" t="s">
        <v>45</v>
      </c>
      <c r="G16" s="45"/>
    </row>
    <row r="17" spans="1:7" x14ac:dyDescent="0.25">
      <c r="A17" s="7" t="s">
        <v>40</v>
      </c>
      <c r="B17" s="10">
        <v>0.6</v>
      </c>
      <c r="C17" s="7">
        <v>18000</v>
      </c>
      <c r="D17" s="7">
        <v>9</v>
      </c>
      <c r="E17" s="7">
        <f>72000/4/3</f>
        <v>6000</v>
      </c>
      <c r="F17" s="7">
        <f>B17*D17*C17/E17</f>
        <v>16.2</v>
      </c>
      <c r="G17" s="45" t="s">
        <v>232</v>
      </c>
    </row>
    <row r="18" spans="1:7" ht="16.5" thickBot="1" x14ac:dyDescent="0.3">
      <c r="A18" s="36" t="s">
        <v>28</v>
      </c>
      <c r="B18" s="36"/>
      <c r="C18" s="36"/>
      <c r="D18" s="36"/>
      <c r="E18" s="50"/>
      <c r="F18" s="36">
        <f>SUM(F14:F15,F17)</f>
        <v>35720.78</v>
      </c>
      <c r="G18" s="52"/>
    </row>
    <row r="19" spans="1:7" x14ac:dyDescent="0.25">
      <c r="A19" s="7"/>
      <c r="B19" s="7"/>
      <c r="C19" s="7"/>
      <c r="D19" s="7"/>
      <c r="E19" s="11"/>
      <c r="F19" s="7"/>
    </row>
    <row r="20" spans="1:7" ht="16.5" customHeight="1" thickBot="1" x14ac:dyDescent="0.3">
      <c r="A20" s="36" t="s">
        <v>169</v>
      </c>
      <c r="B20" s="36"/>
      <c r="C20" s="36"/>
      <c r="D20" s="50"/>
      <c r="E20" s="7"/>
      <c r="F20" s="7"/>
    </row>
    <row r="21" spans="1:7" ht="16.5" thickBot="1" x14ac:dyDescent="0.3">
      <c r="A21" s="56"/>
      <c r="B21" s="48" t="s">
        <v>44</v>
      </c>
      <c r="C21" s="48" t="s">
        <v>32</v>
      </c>
      <c r="D21" s="48" t="s">
        <v>39</v>
      </c>
      <c r="E21" s="34" t="s">
        <v>89</v>
      </c>
    </row>
    <row r="22" spans="1:7" x14ac:dyDescent="0.25">
      <c r="A22" s="7" t="s">
        <v>23</v>
      </c>
      <c r="B22" s="10">
        <f>6000-F10</f>
        <v>706.71120000000064</v>
      </c>
      <c r="C22" s="7">
        <v>200000</v>
      </c>
      <c r="D22" s="30">
        <f>B22*C22</f>
        <v>141342240.00000012</v>
      </c>
      <c r="E22" s="45" t="s">
        <v>236</v>
      </c>
    </row>
    <row r="23" spans="1:7" x14ac:dyDescent="0.25">
      <c r="A23" s="7" t="s">
        <v>42</v>
      </c>
      <c r="B23" s="10">
        <f>50000-F18</f>
        <v>14279.220000000001</v>
      </c>
      <c r="C23" s="7">
        <v>72000</v>
      </c>
      <c r="D23" s="30">
        <f>B23*C23</f>
        <v>1028103840.0000001</v>
      </c>
      <c r="E23" s="45" t="s">
        <v>92</v>
      </c>
    </row>
    <row r="24" spans="1:7" x14ac:dyDescent="0.25">
      <c r="A24" s="7" t="s">
        <v>34</v>
      </c>
      <c r="B24" s="12">
        <v>200</v>
      </c>
      <c r="C24" s="13">
        <v>1555200</v>
      </c>
      <c r="D24" s="31">
        <f>B24*C24</f>
        <v>311040000</v>
      </c>
      <c r="E24" s="45" t="s">
        <v>91</v>
      </c>
    </row>
    <row r="25" spans="1:7" x14ac:dyDescent="0.25">
      <c r="A25" s="7" t="s">
        <v>1</v>
      </c>
      <c r="B25" s="12">
        <v>1850</v>
      </c>
      <c r="C25" s="13">
        <v>72000</v>
      </c>
      <c r="D25" s="31">
        <f>B25*C25</f>
        <v>133200000</v>
      </c>
      <c r="E25" s="45" t="s">
        <v>91</v>
      </c>
    </row>
    <row r="26" spans="1:7" ht="16.5" thickBot="1" x14ac:dyDescent="0.3">
      <c r="A26" s="36" t="s">
        <v>28</v>
      </c>
      <c r="B26" s="36"/>
      <c r="C26" s="36"/>
      <c r="D26" s="57">
        <f>SUM(D22:D25)</f>
        <v>1613686080.0000002</v>
      </c>
      <c r="E26" s="36"/>
    </row>
    <row r="27" spans="1:7" x14ac:dyDescent="0.25">
      <c r="A27" s="4"/>
      <c r="B27" s="7"/>
      <c r="C27" s="7"/>
      <c r="D27" s="7"/>
      <c r="E27" s="11"/>
    </row>
    <row r="28" spans="1:7" ht="16.5" thickBot="1" x14ac:dyDescent="0.3">
      <c r="A28" s="36" t="s">
        <v>170</v>
      </c>
      <c r="B28" s="36"/>
      <c r="C28" s="50"/>
    </row>
    <row r="29" spans="1:7" ht="16.5" thickBot="1" x14ac:dyDescent="0.3">
      <c r="A29" s="48"/>
      <c r="B29" s="48" t="s">
        <v>38</v>
      </c>
      <c r="C29" s="48" t="s">
        <v>41</v>
      </c>
    </row>
    <row r="30" spans="1:7" ht="16.5" thickBot="1" x14ac:dyDescent="0.3">
      <c r="A30" s="48" t="s">
        <v>241</v>
      </c>
      <c r="B30" s="48">
        <v>24000</v>
      </c>
      <c r="C30" s="58">
        <f>D26/B30</f>
        <v>67236.920000000013</v>
      </c>
    </row>
    <row r="31" spans="1:7" x14ac:dyDescent="0.25">
      <c r="A31" s="7"/>
      <c r="B31" s="7"/>
      <c r="C31" s="27"/>
    </row>
    <row r="32" spans="1:7" ht="16.5" thickBot="1" x14ac:dyDescent="0.3">
      <c r="A32" s="36" t="s">
        <v>171</v>
      </c>
      <c r="B32" s="36"/>
      <c r="C32" s="54"/>
    </row>
    <row r="33" spans="1:8" ht="16.5" thickBot="1" x14ac:dyDescent="0.3">
      <c r="A33" s="48" t="s">
        <v>38</v>
      </c>
      <c r="B33" s="48" t="s">
        <v>39</v>
      </c>
      <c r="H33"/>
    </row>
    <row r="34" spans="1:8" ht="16.5" thickBot="1" x14ac:dyDescent="0.3">
      <c r="A34" s="36">
        <v>19030000</v>
      </c>
      <c r="B34" s="57">
        <f>C30*A34</f>
        <v>1279518587600.0002</v>
      </c>
      <c r="H34"/>
    </row>
    <row r="35" spans="1:8" x14ac:dyDescent="0.25">
      <c r="E35" s="5"/>
    </row>
  </sheetData>
  <mergeCells count="1">
    <mergeCell ref="A1:XFD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D26" sqref="D26"/>
    </sheetView>
  </sheetViews>
  <sheetFormatPr defaultRowHeight="15.75" x14ac:dyDescent="0.25"/>
  <cols>
    <col min="1" max="1" width="12.875" style="15" bestFit="1" customWidth="1"/>
    <col min="2" max="2" width="21.5" style="15" customWidth="1"/>
    <col min="3" max="3" width="19.125" style="15" bestFit="1" customWidth="1"/>
    <col min="4" max="4" width="16.5" style="15" customWidth="1"/>
    <col min="5" max="5" width="21" style="15" customWidth="1"/>
    <col min="6" max="6" width="20" style="15" customWidth="1"/>
    <col min="7" max="7" width="12.75" style="15" customWidth="1"/>
    <col min="8" max="8" width="18" style="15" customWidth="1"/>
    <col min="9" max="16384" width="9" style="78"/>
  </cols>
  <sheetData>
    <row r="1" spans="1:7" s="122" customFormat="1" ht="13.5" customHeight="1" x14ac:dyDescent="0.2">
      <c r="A1" s="122" t="s">
        <v>200</v>
      </c>
    </row>
    <row r="2" spans="1:7" s="122" customFormat="1" ht="13.9" customHeight="1" x14ac:dyDescent="0.2"/>
    <row r="3" spans="1:7" s="77" customFormat="1" ht="13.9" customHeight="1" x14ac:dyDescent="0.2"/>
    <row r="4" spans="1:7" ht="16.5" thickBot="1" x14ac:dyDescent="0.3">
      <c r="A4" s="53" t="s">
        <v>204</v>
      </c>
      <c r="B4" s="53"/>
      <c r="C4" s="53"/>
      <c r="D4" s="53"/>
      <c r="E4" s="53"/>
      <c r="F4" s="53"/>
      <c r="G4" s="53"/>
    </row>
    <row r="5" spans="1:7" ht="16.5" thickBot="1" x14ac:dyDescent="0.3">
      <c r="A5" s="79" t="s">
        <v>48</v>
      </c>
      <c r="B5" s="79" t="s">
        <v>205</v>
      </c>
      <c r="C5" s="79" t="s">
        <v>37</v>
      </c>
      <c r="D5" s="79" t="s">
        <v>31</v>
      </c>
      <c r="E5" s="79"/>
      <c r="F5" s="79" t="s">
        <v>206</v>
      </c>
      <c r="G5" s="80" t="s">
        <v>89</v>
      </c>
    </row>
    <row r="6" spans="1:7" x14ac:dyDescent="0.25">
      <c r="A6" s="13" t="s">
        <v>27</v>
      </c>
      <c r="B6" s="12">
        <v>10504.58</v>
      </c>
      <c r="C6" s="15">
        <v>10000</v>
      </c>
      <c r="D6" s="15">
        <v>24000</v>
      </c>
      <c r="E6" s="13"/>
      <c r="F6" s="12">
        <f>B6*C6/D6</f>
        <v>4376.9083333333338</v>
      </c>
      <c r="G6" s="81" t="s">
        <v>235</v>
      </c>
    </row>
    <row r="7" spans="1:7" ht="16.5" thickBot="1" x14ac:dyDescent="0.3">
      <c r="A7" s="53" t="s">
        <v>26</v>
      </c>
      <c r="B7" s="53"/>
      <c r="C7" s="53"/>
      <c r="D7" s="53"/>
      <c r="E7" s="53"/>
      <c r="F7" s="53">
        <v>8130</v>
      </c>
      <c r="G7" s="81"/>
    </row>
    <row r="8" spans="1:7" ht="16.5" thickBot="1" x14ac:dyDescent="0.3">
      <c r="A8" s="79"/>
      <c r="B8" s="79" t="s">
        <v>33</v>
      </c>
      <c r="C8" s="79" t="s">
        <v>30</v>
      </c>
      <c r="D8" s="82" t="s">
        <v>29</v>
      </c>
      <c r="E8" s="79" t="s">
        <v>32</v>
      </c>
      <c r="F8" s="79" t="s">
        <v>201</v>
      </c>
      <c r="G8" s="81"/>
    </row>
    <row r="9" spans="1:7" x14ac:dyDescent="0.25">
      <c r="A9" s="13" t="s">
        <v>40</v>
      </c>
      <c r="B9" s="12">
        <v>0.6</v>
      </c>
      <c r="C9" s="15">
        <v>450000</v>
      </c>
      <c r="D9" s="15">
        <v>6</v>
      </c>
      <c r="E9" s="15">
        <v>24000</v>
      </c>
      <c r="F9" s="12">
        <f>B9*D9*C9/E9</f>
        <v>67.499999999999986</v>
      </c>
      <c r="G9" s="81" t="s">
        <v>232</v>
      </c>
    </row>
    <row r="10" spans="1:7" ht="16.5" thickBot="1" x14ac:dyDescent="0.3">
      <c r="A10" s="53" t="s">
        <v>28</v>
      </c>
      <c r="B10" s="53"/>
      <c r="C10" s="53"/>
      <c r="D10" s="83"/>
      <c r="E10" s="53"/>
      <c r="F10" s="84">
        <f>SUM(F6:F9)</f>
        <v>12574.408333333333</v>
      </c>
      <c r="G10" s="85"/>
    </row>
    <row r="11" spans="1:7" x14ac:dyDescent="0.25">
      <c r="A11" s="13"/>
      <c r="B11" s="13"/>
      <c r="C11" s="13"/>
      <c r="D11" s="14"/>
      <c r="E11" s="13"/>
      <c r="F11" s="12"/>
    </row>
    <row r="12" spans="1:7" ht="16.5" thickBot="1" x14ac:dyDescent="0.3">
      <c r="A12" s="53" t="s">
        <v>202</v>
      </c>
      <c r="B12" s="53"/>
      <c r="C12" s="53"/>
      <c r="D12" s="53"/>
      <c r="E12" s="53"/>
      <c r="F12" s="53"/>
      <c r="G12" s="53"/>
    </row>
    <row r="13" spans="1:7" ht="16.5" thickBot="1" x14ac:dyDescent="0.3">
      <c r="A13" s="79" t="s">
        <v>23</v>
      </c>
      <c r="B13" s="79" t="s">
        <v>207</v>
      </c>
      <c r="C13" s="79" t="s">
        <v>37</v>
      </c>
      <c r="D13" s="79" t="s">
        <v>31</v>
      </c>
      <c r="E13" s="79"/>
      <c r="F13" s="79" t="s">
        <v>46</v>
      </c>
      <c r="G13" s="80" t="s">
        <v>89</v>
      </c>
    </row>
    <row r="14" spans="1:7" x14ac:dyDescent="0.25">
      <c r="A14" s="13" t="s">
        <v>27</v>
      </c>
      <c r="B14" s="86" t="s">
        <v>49</v>
      </c>
    </row>
    <row r="15" spans="1:7" ht="16.5" thickBot="1" x14ac:dyDescent="0.3">
      <c r="A15" s="53" t="s">
        <v>26</v>
      </c>
      <c r="B15" s="53"/>
      <c r="C15" s="53"/>
      <c r="D15" s="53"/>
      <c r="E15" s="53"/>
      <c r="F15" s="53">
        <v>1424.16</v>
      </c>
      <c r="G15" s="53"/>
    </row>
    <row r="16" spans="1:7" ht="16.5" thickBot="1" x14ac:dyDescent="0.3">
      <c r="A16" s="79"/>
      <c r="B16" s="79" t="s">
        <v>33</v>
      </c>
      <c r="C16" s="79" t="s">
        <v>30</v>
      </c>
      <c r="D16" s="82" t="s">
        <v>29</v>
      </c>
      <c r="E16" s="79" t="s">
        <v>32</v>
      </c>
      <c r="F16" s="79" t="s">
        <v>201</v>
      </c>
      <c r="G16" s="80" t="s">
        <v>89</v>
      </c>
    </row>
    <row r="17" spans="1:7" x14ac:dyDescent="0.25">
      <c r="A17" s="13" t="s">
        <v>40</v>
      </c>
      <c r="B17" s="12">
        <v>0.6</v>
      </c>
      <c r="C17" s="15">
        <f>450000*0.29</f>
        <v>130499.99999999999</v>
      </c>
      <c r="D17" s="13">
        <v>6</v>
      </c>
      <c r="E17" s="15">
        <v>20000</v>
      </c>
      <c r="F17" s="13">
        <f>B17*D17*C17/E17</f>
        <v>23.489999999999995</v>
      </c>
      <c r="G17" s="87" t="s">
        <v>232</v>
      </c>
    </row>
    <row r="18" spans="1:7" ht="16.5" thickBot="1" x14ac:dyDescent="0.3">
      <c r="A18" s="53" t="s">
        <v>28</v>
      </c>
      <c r="B18" s="53"/>
      <c r="C18" s="53"/>
      <c r="D18" s="53"/>
      <c r="E18" s="83"/>
      <c r="F18" s="53">
        <f>SUM(F14:F15,F17)</f>
        <v>1447.65</v>
      </c>
      <c r="G18" s="53"/>
    </row>
    <row r="19" spans="1:7" x14ac:dyDescent="0.25">
      <c r="A19" s="13"/>
      <c r="B19" s="13"/>
      <c r="C19" s="13"/>
      <c r="D19" s="13"/>
      <c r="E19" s="14"/>
      <c r="F19" s="13"/>
    </row>
    <row r="20" spans="1:7" ht="16.5" thickBot="1" x14ac:dyDescent="0.3">
      <c r="A20" s="53" t="s">
        <v>208</v>
      </c>
      <c r="B20" s="53"/>
      <c r="C20" s="53"/>
      <c r="D20" s="83"/>
      <c r="E20" s="53"/>
      <c r="F20" s="13"/>
    </row>
    <row r="21" spans="1:7" ht="16.5" thickBot="1" x14ac:dyDescent="0.3">
      <c r="A21" s="79"/>
      <c r="B21" s="79" t="s">
        <v>44</v>
      </c>
      <c r="C21" s="79" t="s">
        <v>32</v>
      </c>
      <c r="D21" s="79" t="s">
        <v>39</v>
      </c>
      <c r="E21" s="80" t="s">
        <v>89</v>
      </c>
    </row>
    <row r="22" spans="1:7" x14ac:dyDescent="0.25">
      <c r="A22" s="13" t="s">
        <v>23</v>
      </c>
      <c r="B22" s="15">
        <f>6000-F18</f>
        <v>4552.3500000000004</v>
      </c>
      <c r="C22" s="88">
        <v>20000</v>
      </c>
      <c r="D22" s="33">
        <f>B22*C22</f>
        <v>91047000</v>
      </c>
      <c r="E22" s="87" t="s">
        <v>237</v>
      </c>
      <c r="F22" s="89"/>
    </row>
    <row r="23" spans="1:7" x14ac:dyDescent="0.25">
      <c r="A23" s="15" t="s">
        <v>48</v>
      </c>
      <c r="B23" s="15">
        <f>15000-F10</f>
        <v>2425.5916666666672</v>
      </c>
      <c r="C23" s="15">
        <v>24000</v>
      </c>
      <c r="D23" s="33">
        <f>B23*C23</f>
        <v>58214200.000000015</v>
      </c>
      <c r="E23" s="87" t="s">
        <v>91</v>
      </c>
    </row>
    <row r="24" spans="1:7" x14ac:dyDescent="0.25">
      <c r="A24" s="15" t="s">
        <v>35</v>
      </c>
      <c r="B24" s="15">
        <v>800</v>
      </c>
      <c r="C24" s="15">
        <v>22500</v>
      </c>
      <c r="D24" s="33">
        <f t="shared" ref="D24:D25" si="0">B24*C24</f>
        <v>18000000</v>
      </c>
      <c r="E24" s="87" t="s">
        <v>233</v>
      </c>
    </row>
    <row r="25" spans="1:7" x14ac:dyDescent="0.25">
      <c r="A25" s="13" t="s">
        <v>34</v>
      </c>
      <c r="B25" s="15">
        <v>200</v>
      </c>
      <c r="C25" s="15">
        <f>450000*48%</f>
        <v>216000</v>
      </c>
      <c r="D25" s="33">
        <f t="shared" si="0"/>
        <v>43200000</v>
      </c>
      <c r="E25" s="87" t="s">
        <v>91</v>
      </c>
    </row>
    <row r="26" spans="1:7" ht="16.5" thickBot="1" x14ac:dyDescent="0.3">
      <c r="A26" s="53" t="s">
        <v>28</v>
      </c>
      <c r="B26" s="53"/>
      <c r="C26" s="53"/>
      <c r="D26" s="90">
        <f>SUM(D22:D25)</f>
        <v>210461200</v>
      </c>
      <c r="E26" s="53"/>
    </row>
    <row r="27" spans="1:7" x14ac:dyDescent="0.25">
      <c r="B27" s="13"/>
      <c r="C27" s="13"/>
      <c r="D27" s="13"/>
      <c r="E27" s="14"/>
    </row>
    <row r="28" spans="1:7" ht="16.5" thickBot="1" x14ac:dyDescent="0.3">
      <c r="A28" s="53" t="s">
        <v>209</v>
      </c>
      <c r="B28" s="53"/>
      <c r="C28" s="83"/>
    </row>
    <row r="29" spans="1:7" ht="16.5" thickBot="1" x14ac:dyDescent="0.3">
      <c r="A29" s="79"/>
      <c r="B29" s="79" t="s">
        <v>38</v>
      </c>
      <c r="C29" s="79" t="s">
        <v>41</v>
      </c>
    </row>
    <row r="30" spans="1:7" ht="16.5" thickBot="1" x14ac:dyDescent="0.3">
      <c r="A30" s="79" t="s">
        <v>47</v>
      </c>
      <c r="B30" s="79">
        <v>10000</v>
      </c>
      <c r="C30" s="91">
        <f>D26/B30</f>
        <v>21046.12</v>
      </c>
    </row>
    <row r="31" spans="1:7" x14ac:dyDescent="0.25">
      <c r="A31" s="13"/>
      <c r="B31" s="13"/>
      <c r="C31" s="92"/>
    </row>
    <row r="32" spans="1:7" ht="16.5" thickBot="1" x14ac:dyDescent="0.3">
      <c r="A32" s="53" t="s">
        <v>203</v>
      </c>
      <c r="B32" s="53"/>
      <c r="C32" s="93"/>
    </row>
    <row r="33" spans="1:8" ht="16.5" thickBot="1" x14ac:dyDescent="0.3">
      <c r="A33" s="79" t="s">
        <v>38</v>
      </c>
      <c r="B33" s="79" t="s">
        <v>39</v>
      </c>
      <c r="H33" s="78"/>
    </row>
    <row r="34" spans="1:8" ht="16.5" thickBot="1" x14ac:dyDescent="0.3">
      <c r="A34" s="53">
        <v>5340000</v>
      </c>
      <c r="B34" s="90">
        <f>C30*A34</f>
        <v>112386280800</v>
      </c>
      <c r="H34" s="78"/>
    </row>
  </sheetData>
  <mergeCells count="1">
    <mergeCell ref="A1:XFD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85" zoomScaleNormal="85" workbookViewId="0">
      <selection activeCell="D17" sqref="D17"/>
    </sheetView>
  </sheetViews>
  <sheetFormatPr defaultRowHeight="15.75" x14ac:dyDescent="0.25"/>
  <cols>
    <col min="1" max="1" width="26.75" style="107" customWidth="1"/>
    <col min="2" max="2" width="23.875" style="107" customWidth="1"/>
    <col min="3" max="3" width="31.5" style="107" customWidth="1"/>
    <col min="4" max="4" width="32.5" style="107" customWidth="1"/>
    <col min="5" max="5" width="39.75" style="107" customWidth="1"/>
    <col min="6" max="6" width="41.375" style="108" bestFit="1" customWidth="1"/>
    <col min="7" max="7" width="30.625" style="107" bestFit="1" customWidth="1"/>
    <col min="8" max="8" width="29.125" style="107" bestFit="1" customWidth="1"/>
    <col min="9" max="9" width="30.875" style="107" customWidth="1"/>
    <col min="10" max="10" width="30.875" style="108" customWidth="1"/>
    <col min="11" max="11" width="31.875" style="107" customWidth="1"/>
    <col min="12" max="12" width="13.875" style="107" customWidth="1"/>
    <col min="13" max="16384" width="9" style="107"/>
  </cols>
  <sheetData>
    <row r="1" spans="1:14" s="125" customFormat="1" ht="13.5" customHeight="1" x14ac:dyDescent="0.2">
      <c r="A1" s="125" t="s">
        <v>220</v>
      </c>
    </row>
    <row r="2" spans="1:14" s="125" customFormat="1" ht="13.9" customHeight="1" x14ac:dyDescent="0.2"/>
    <row r="3" spans="1:14" x14ac:dyDescent="0.25">
      <c r="H3" s="109"/>
    </row>
    <row r="4" spans="1:14" s="111" customFormat="1" ht="16.5" thickBot="1" x14ac:dyDescent="0.3">
      <c r="A4" s="95" t="s">
        <v>221</v>
      </c>
      <c r="B4" s="102"/>
      <c r="C4" s="102"/>
      <c r="D4" s="102"/>
      <c r="E4" s="103"/>
      <c r="F4" s="110"/>
      <c r="G4" s="100"/>
      <c r="H4" s="109"/>
      <c r="I4" s="100"/>
      <c r="J4" s="110"/>
    </row>
    <row r="5" spans="1:14" s="103" customFormat="1" ht="16.5" thickBot="1" x14ac:dyDescent="0.3">
      <c r="A5" s="98" t="s">
        <v>100</v>
      </c>
      <c r="B5" s="98" t="s">
        <v>95</v>
      </c>
      <c r="C5" s="98" t="s">
        <v>52</v>
      </c>
      <c r="D5" s="98" t="s">
        <v>89</v>
      </c>
      <c r="F5" s="110"/>
      <c r="J5" s="110"/>
    </row>
    <row r="6" spans="1:14" s="103" customFormat="1" ht="18.75" x14ac:dyDescent="0.35">
      <c r="A6" s="103" t="s">
        <v>104</v>
      </c>
      <c r="B6" s="103" t="s">
        <v>216</v>
      </c>
      <c r="C6" s="103" t="s">
        <v>108</v>
      </c>
      <c r="D6" s="123" t="s">
        <v>238</v>
      </c>
      <c r="F6" s="110"/>
      <c r="J6" s="110"/>
    </row>
    <row r="7" spans="1:14" s="103" customFormat="1" ht="18.75" x14ac:dyDescent="0.35">
      <c r="A7" s="103" t="s">
        <v>105</v>
      </c>
      <c r="B7" s="103" t="s">
        <v>217</v>
      </c>
      <c r="C7" s="103" t="s">
        <v>102</v>
      </c>
      <c r="D7" s="123"/>
      <c r="F7" s="110"/>
      <c r="J7" s="110"/>
    </row>
    <row r="8" spans="1:14" s="103" customFormat="1" ht="18.75" x14ac:dyDescent="0.35">
      <c r="A8" s="103" t="s">
        <v>106</v>
      </c>
      <c r="B8" s="103" t="s">
        <v>218</v>
      </c>
      <c r="C8" s="103" t="s">
        <v>103</v>
      </c>
      <c r="D8" s="123"/>
      <c r="F8" s="110"/>
      <c r="J8" s="110"/>
    </row>
    <row r="9" spans="1:14" s="103" customFormat="1" ht="19.5" thickBot="1" x14ac:dyDescent="0.4">
      <c r="A9" s="102" t="s">
        <v>107</v>
      </c>
      <c r="B9" s="102" t="s">
        <v>219</v>
      </c>
      <c r="C9" s="102" t="s">
        <v>101</v>
      </c>
      <c r="D9" s="124"/>
      <c r="F9" s="110"/>
      <c r="J9" s="110"/>
    </row>
    <row r="10" spans="1:14" s="103" customFormat="1" x14ac:dyDescent="0.25">
      <c r="A10" s="104"/>
      <c r="B10" s="104"/>
      <c r="C10" s="104"/>
      <c r="D10" s="112"/>
      <c r="F10" s="110"/>
      <c r="J10" s="110"/>
    </row>
    <row r="11" spans="1:14" s="103" customFormat="1" ht="16.5" thickBot="1" x14ac:dyDescent="0.3">
      <c r="A11" s="95" t="s">
        <v>210</v>
      </c>
      <c r="B11" s="96"/>
      <c r="C11" s="96"/>
      <c r="D11" s="96"/>
      <c r="E11" s="96"/>
      <c r="F11" s="96"/>
      <c r="G11" s="96"/>
      <c r="H11" s="96"/>
      <c r="I11" s="97"/>
      <c r="J11" s="110"/>
    </row>
    <row r="12" spans="1:14" s="103" customFormat="1" ht="19.5" thickBot="1" x14ac:dyDescent="0.3">
      <c r="A12" s="98"/>
      <c r="B12" s="98" t="s">
        <v>211</v>
      </c>
      <c r="C12" s="98" t="s">
        <v>212</v>
      </c>
      <c r="D12" s="98" t="s">
        <v>96</v>
      </c>
      <c r="E12" s="98" t="s">
        <v>97</v>
      </c>
      <c r="F12" s="98" t="s">
        <v>98</v>
      </c>
      <c r="G12" s="98" t="s">
        <v>99</v>
      </c>
      <c r="H12" s="116" t="s">
        <v>213</v>
      </c>
      <c r="J12" s="110"/>
      <c r="N12" s="110"/>
    </row>
    <row r="13" spans="1:14" s="103" customFormat="1" x14ac:dyDescent="0.25">
      <c r="A13" s="97" t="s">
        <v>0</v>
      </c>
      <c r="B13" s="97">
        <v>2.6</v>
      </c>
      <c r="C13" s="97">
        <v>1.54</v>
      </c>
      <c r="D13" s="97">
        <f t="shared" ref="D13:D15" si="0">145.58*B13/1000</f>
        <v>0.37850800000000001</v>
      </c>
      <c r="E13" s="97">
        <f t="shared" ref="E13:E15" si="1">59.84*C13/16/1000*100</f>
        <v>0.57596000000000014</v>
      </c>
      <c r="F13" s="97">
        <f t="shared" ref="F13:F15" si="2">416.73*C13/16/1000*100</f>
        <v>4.0110262500000005</v>
      </c>
      <c r="G13" s="97">
        <f t="shared" ref="G13:G15" si="3">5.68*C13/16/1000*100</f>
        <v>5.4670000000000003E-2</v>
      </c>
      <c r="H13" s="97">
        <f t="shared" ref="H13:H15" si="4">D13+E13+F13+G13</f>
        <v>5.0201642500000005</v>
      </c>
      <c r="J13" s="110"/>
      <c r="K13" s="110"/>
      <c r="N13" s="110"/>
    </row>
    <row r="14" spans="1:14" s="103" customFormat="1" x14ac:dyDescent="0.25">
      <c r="A14" s="97" t="s">
        <v>222</v>
      </c>
      <c r="B14" s="97">
        <v>19.03</v>
      </c>
      <c r="C14" s="97">
        <v>12.95</v>
      </c>
      <c r="D14" s="97">
        <f t="shared" si="0"/>
        <v>2.7703874000000006</v>
      </c>
      <c r="E14" s="97">
        <f t="shared" si="1"/>
        <v>4.8432999999999993</v>
      </c>
      <c r="F14" s="97">
        <f t="shared" si="2"/>
        <v>33.729084374999999</v>
      </c>
      <c r="G14" s="97">
        <f t="shared" si="3"/>
        <v>0.45972499999999999</v>
      </c>
      <c r="H14" s="97">
        <f t="shared" si="4"/>
        <v>41.802496775000002</v>
      </c>
      <c r="J14" s="110"/>
      <c r="N14" s="110"/>
    </row>
    <row r="15" spans="1:14" s="103" customFormat="1" ht="16.5" thickBot="1" x14ac:dyDescent="0.3">
      <c r="A15" s="96" t="s">
        <v>223</v>
      </c>
      <c r="B15" s="96">
        <v>5.34</v>
      </c>
      <c r="C15" s="96">
        <v>3.1</v>
      </c>
      <c r="D15" s="96">
        <f t="shared" si="0"/>
        <v>0.77739720000000001</v>
      </c>
      <c r="E15" s="96">
        <f t="shared" si="1"/>
        <v>1.1594000000000002</v>
      </c>
      <c r="F15" s="96">
        <f t="shared" si="2"/>
        <v>8.0741437499999993</v>
      </c>
      <c r="G15" s="96">
        <f t="shared" si="3"/>
        <v>0.11005000000000001</v>
      </c>
      <c r="H15" s="96">
        <f t="shared" si="4"/>
        <v>10.120990949999999</v>
      </c>
      <c r="J15" s="110"/>
      <c r="N15" s="110"/>
    </row>
    <row r="16" spans="1:14" s="100" customFormat="1" ht="16.5" thickBot="1" x14ac:dyDescent="0.3">
      <c r="A16" s="95" t="s">
        <v>214</v>
      </c>
      <c r="B16" s="94"/>
      <c r="C16" s="99"/>
      <c r="D16" s="99"/>
      <c r="E16" s="94"/>
      <c r="F16" s="115"/>
      <c r="J16" s="113"/>
    </row>
    <row r="17" spans="1:10" s="103" customFormat="1" ht="19.5" thickBot="1" x14ac:dyDescent="0.3">
      <c r="A17" s="98"/>
      <c r="B17" s="98" t="s">
        <v>212</v>
      </c>
      <c r="C17" s="98" t="s">
        <v>215</v>
      </c>
      <c r="D17" s="101" t="s">
        <v>199</v>
      </c>
      <c r="E17" s="102" t="s">
        <v>89</v>
      </c>
      <c r="F17" s="104"/>
      <c r="I17" s="110"/>
    </row>
    <row r="18" spans="1:10" s="103" customFormat="1" x14ac:dyDescent="0.25">
      <c r="A18" s="97" t="s">
        <v>0</v>
      </c>
      <c r="B18" s="97">
        <v>1.54</v>
      </c>
      <c r="C18" s="104">
        <f t="shared" ref="C18:C20" si="5">B18*29660*0.0189/(16*1000)*100</f>
        <v>5.3955247499999999</v>
      </c>
      <c r="D18" s="105">
        <f>C18-H13</f>
        <v>0.37536049999999932</v>
      </c>
      <c r="E18" s="123" t="s">
        <v>239</v>
      </c>
      <c r="I18" s="110"/>
    </row>
    <row r="19" spans="1:10" s="103" customFormat="1" x14ac:dyDescent="0.25">
      <c r="A19" s="97" t="s">
        <v>222</v>
      </c>
      <c r="B19" s="97">
        <v>12.95</v>
      </c>
      <c r="C19" s="104">
        <f t="shared" si="5"/>
        <v>45.371458124999997</v>
      </c>
      <c r="D19" s="105">
        <f>C19-H14</f>
        <v>3.568961349999995</v>
      </c>
      <c r="E19" s="123"/>
      <c r="I19" s="110"/>
    </row>
    <row r="20" spans="1:10" s="103" customFormat="1" ht="16.5" thickBot="1" x14ac:dyDescent="0.3">
      <c r="A20" s="96" t="s">
        <v>223</v>
      </c>
      <c r="B20" s="96">
        <v>3.1</v>
      </c>
      <c r="C20" s="102">
        <f t="shared" si="5"/>
        <v>10.861121250000002</v>
      </c>
      <c r="D20" s="106">
        <f>C20-H15</f>
        <v>0.74013030000000235</v>
      </c>
      <c r="E20" s="124"/>
      <c r="I20" s="110"/>
    </row>
    <row r="21" spans="1:10" s="103" customFormat="1" x14ac:dyDescent="0.25">
      <c r="F21" s="110"/>
      <c r="J21" s="110"/>
    </row>
    <row r="22" spans="1:10" s="111" customFormat="1" x14ac:dyDescent="0.25">
      <c r="F22" s="114"/>
      <c r="H22" s="114"/>
      <c r="I22" s="97"/>
    </row>
  </sheetData>
  <mergeCells count="3">
    <mergeCell ref="E18:E20"/>
    <mergeCell ref="A1:XFD2"/>
    <mergeCell ref="D6:D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L28" sqref="L28"/>
    </sheetView>
  </sheetViews>
  <sheetFormatPr defaultRowHeight="14.25" x14ac:dyDescent="0.2"/>
  <cols>
    <col min="1" max="1" width="5.125" customWidth="1"/>
  </cols>
  <sheetData>
    <row r="1" spans="1:7" ht="15.75" x14ac:dyDescent="0.25">
      <c r="A1" s="1" t="s">
        <v>79</v>
      </c>
    </row>
    <row r="2" spans="1:7" ht="15.75" x14ac:dyDescent="0.25">
      <c r="A2" s="28">
        <v>1</v>
      </c>
      <c r="B2" s="1" t="s">
        <v>240</v>
      </c>
    </row>
    <row r="3" spans="1:7" ht="15.75" x14ac:dyDescent="0.25">
      <c r="A3" s="28">
        <v>2</v>
      </c>
      <c r="B3" s="1" t="s">
        <v>224</v>
      </c>
    </row>
    <row r="4" spans="1:7" ht="15.75" x14ac:dyDescent="0.25">
      <c r="A4" s="28">
        <v>3</v>
      </c>
      <c r="B4" s="1" t="s">
        <v>225</v>
      </c>
    </row>
    <row r="5" spans="1:7" ht="15.75" x14ac:dyDescent="0.25">
      <c r="A5" s="28">
        <v>4</v>
      </c>
      <c r="B5" s="1" t="s">
        <v>165</v>
      </c>
    </row>
    <row r="6" spans="1:7" ht="15.75" x14ac:dyDescent="0.25">
      <c r="A6" s="28">
        <v>5</v>
      </c>
      <c r="B6" s="1" t="s">
        <v>84</v>
      </c>
    </row>
    <row r="7" spans="1:7" ht="15.75" x14ac:dyDescent="0.25">
      <c r="A7" s="28">
        <v>6</v>
      </c>
      <c r="B7" s="1" t="s">
        <v>85</v>
      </c>
    </row>
    <row r="8" spans="1:7" ht="15.75" x14ac:dyDescent="0.25">
      <c r="A8" s="28">
        <v>7</v>
      </c>
      <c r="B8" s="1" t="s">
        <v>86</v>
      </c>
    </row>
    <row r="9" spans="1:7" ht="15.75" x14ac:dyDescent="0.25">
      <c r="A9" s="28">
        <v>8</v>
      </c>
      <c r="B9" s="1" t="s">
        <v>88</v>
      </c>
    </row>
    <row r="10" spans="1:7" ht="15.75" x14ac:dyDescent="0.25">
      <c r="A10" s="28">
        <v>9</v>
      </c>
      <c r="B10" s="1" t="s">
        <v>87</v>
      </c>
    </row>
    <row r="11" spans="1:7" ht="15.75" x14ac:dyDescent="0.25">
      <c r="A11" s="28">
        <v>10</v>
      </c>
      <c r="B11" s="24" t="s">
        <v>182</v>
      </c>
      <c r="C11" s="2"/>
      <c r="D11" s="2"/>
      <c r="E11" s="2"/>
      <c r="F11" s="2"/>
      <c r="G11" s="2"/>
    </row>
    <row r="12" spans="1:7" ht="15.75" x14ac:dyDescent="0.25">
      <c r="A12" s="28">
        <v>11</v>
      </c>
      <c r="B12" s="24" t="s">
        <v>183</v>
      </c>
      <c r="C12" s="2"/>
      <c r="D12" s="2"/>
      <c r="E12" s="2"/>
      <c r="F12" s="2"/>
      <c r="G12" s="2"/>
    </row>
    <row r="13" spans="1:7" ht="15.75" x14ac:dyDescent="0.25">
      <c r="C13" s="2"/>
      <c r="D13" s="2"/>
      <c r="E13" s="2"/>
      <c r="F13" s="2"/>
      <c r="G13" s="2"/>
    </row>
    <row r="14" spans="1:7" ht="15.75" x14ac:dyDescent="0.25">
      <c r="A14" s="2" t="s">
        <v>69</v>
      </c>
      <c r="B14" s="2"/>
      <c r="C14" s="2"/>
      <c r="D14" s="2"/>
      <c r="E14" s="2"/>
      <c r="F14" s="2"/>
      <c r="G14" s="2"/>
    </row>
    <row r="15" spans="1:7" ht="15.75" x14ac:dyDescent="0.25">
      <c r="A15" s="2"/>
      <c r="B15" s="24" t="s">
        <v>80</v>
      </c>
      <c r="C15" s="2"/>
      <c r="D15" s="2"/>
      <c r="E15" s="2"/>
      <c r="F15" s="2"/>
      <c r="G15" s="2"/>
    </row>
    <row r="16" spans="1:7" ht="15.75" x14ac:dyDescent="0.25">
      <c r="A16" s="2"/>
      <c r="B16" s="1" t="s">
        <v>68</v>
      </c>
      <c r="C16" s="2"/>
      <c r="D16" s="2"/>
      <c r="E16" s="2"/>
      <c r="F16" s="2"/>
      <c r="G16" s="2"/>
    </row>
    <row r="17" spans="1:7" ht="15.75" x14ac:dyDescent="0.25">
      <c r="A17" s="2"/>
      <c r="B17" s="1" t="s">
        <v>77</v>
      </c>
      <c r="C17" s="2"/>
      <c r="D17" s="2"/>
      <c r="E17" s="2"/>
      <c r="F17" s="2"/>
      <c r="G17" s="2"/>
    </row>
    <row r="18" spans="1:7" ht="15.75" x14ac:dyDescent="0.25">
      <c r="A18" s="2"/>
      <c r="B18" s="1" t="s">
        <v>75</v>
      </c>
      <c r="C18" s="2"/>
      <c r="D18" s="2"/>
      <c r="E18" s="2"/>
      <c r="F18" s="2"/>
      <c r="G18" s="2"/>
    </row>
    <row r="19" spans="1:7" ht="15.75" x14ac:dyDescent="0.25">
      <c r="A19" s="2"/>
      <c r="B19" s="24" t="s">
        <v>70</v>
      </c>
      <c r="C19" s="2"/>
      <c r="D19" s="2"/>
      <c r="E19" s="2"/>
      <c r="F19" s="2"/>
      <c r="G19" s="2"/>
    </row>
    <row r="20" spans="1:7" ht="15.75" x14ac:dyDescent="0.25">
      <c r="A20" s="2"/>
      <c r="B20" s="24"/>
      <c r="C20" s="2"/>
      <c r="D20" s="2"/>
      <c r="E20" s="2"/>
      <c r="F20" s="2"/>
      <c r="G20" s="2"/>
    </row>
    <row r="21" spans="1:7" ht="15.75" x14ac:dyDescent="0.25">
      <c r="A21" s="2"/>
      <c r="B21" s="24" t="s">
        <v>81</v>
      </c>
      <c r="C21" s="2"/>
      <c r="D21" s="2"/>
      <c r="E21" s="2"/>
      <c r="F21" s="2"/>
      <c r="G21" s="2"/>
    </row>
    <row r="22" spans="1:7" ht="15.75" x14ac:dyDescent="0.25">
      <c r="A22" s="2"/>
      <c r="B22" s="24" t="s">
        <v>90</v>
      </c>
      <c r="C22" s="2"/>
      <c r="D22" s="2"/>
      <c r="E22" s="2"/>
      <c r="F22" s="2"/>
      <c r="G22" s="2"/>
    </row>
    <row r="23" spans="1:7" ht="15.75" x14ac:dyDescent="0.25">
      <c r="A23" s="2"/>
      <c r="B23" s="24" t="s">
        <v>78</v>
      </c>
      <c r="C23" s="2"/>
      <c r="D23" s="2"/>
      <c r="E23" s="2"/>
      <c r="F23" s="2"/>
      <c r="G23" s="2"/>
    </row>
    <row r="24" spans="1:7" ht="15.75" x14ac:dyDescent="0.25">
      <c r="A24" s="2"/>
      <c r="B24" s="2"/>
      <c r="C24" s="2"/>
      <c r="D24" s="2"/>
      <c r="E24" s="2"/>
      <c r="F24" s="2"/>
      <c r="G24" s="2"/>
    </row>
    <row r="25" spans="1:7" ht="15.75" x14ac:dyDescent="0.25">
      <c r="A25" s="2"/>
      <c r="B25" s="2" t="s">
        <v>82</v>
      </c>
      <c r="C25" s="2"/>
      <c r="D25" s="2"/>
      <c r="E25" s="2"/>
      <c r="F25" s="2"/>
      <c r="G25" s="2"/>
    </row>
    <row r="26" spans="1:7" ht="15.75" x14ac:dyDescent="0.25">
      <c r="A26" s="2"/>
      <c r="B26" s="2" t="s">
        <v>83</v>
      </c>
      <c r="C26" s="2"/>
      <c r="D26" s="2"/>
      <c r="E26" s="2"/>
      <c r="F26" s="2"/>
      <c r="G26" s="2"/>
    </row>
    <row r="27" spans="1:7" ht="15.75" x14ac:dyDescent="0.25">
      <c r="A27" s="2"/>
      <c r="B27" s="2" t="s">
        <v>76</v>
      </c>
      <c r="C27" s="2"/>
      <c r="D27" s="2"/>
      <c r="E27" s="2"/>
      <c r="F27" s="2"/>
      <c r="G27" s="2"/>
    </row>
    <row r="28" spans="1:7" ht="15.75" x14ac:dyDescent="0.25">
      <c r="A28" s="2"/>
      <c r="B28" s="2" t="s">
        <v>73</v>
      </c>
      <c r="C28" s="2"/>
      <c r="D28" s="2"/>
      <c r="E28" s="2"/>
      <c r="F28" s="2"/>
      <c r="G28" s="2"/>
    </row>
    <row r="29" spans="1:7" ht="15.75" x14ac:dyDescent="0.25">
      <c r="A29" s="2"/>
      <c r="B29" s="2" t="s">
        <v>71</v>
      </c>
      <c r="C29" s="2"/>
      <c r="D29" s="2"/>
      <c r="E29" s="2"/>
      <c r="F29" s="2"/>
      <c r="G29" s="2"/>
    </row>
    <row r="30" spans="1:7" ht="15.75" x14ac:dyDescent="0.25">
      <c r="A30" s="2"/>
      <c r="B30" s="2" t="s">
        <v>72</v>
      </c>
      <c r="C30" s="2"/>
      <c r="D30" s="2"/>
      <c r="E30" s="2"/>
      <c r="F30" s="2"/>
      <c r="G30" s="2"/>
    </row>
    <row r="31" spans="1:7" ht="15.75" x14ac:dyDescent="0.25">
      <c r="A31" s="2"/>
      <c r="B31" s="2"/>
    </row>
    <row r="32" spans="1:7" ht="15.75" x14ac:dyDescent="0.25">
      <c r="A32" s="2"/>
      <c r="B32" s="2" t="s">
        <v>242</v>
      </c>
    </row>
    <row r="33" spans="1:2" ht="15.75" x14ac:dyDescent="0.25">
      <c r="A33" s="2"/>
      <c r="B33" s="2" t="s">
        <v>243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Supplemental Data Set S1</vt:lpstr>
      <vt:lpstr>Supplemental Data Set S2</vt:lpstr>
      <vt:lpstr>Supplemental Data Set S3</vt:lpstr>
      <vt:lpstr>Supplemental Data Set S4</vt:lpstr>
      <vt:lpstr>Supplemental Data Set S5</vt:lpstr>
      <vt:lpstr>Supplemental Data Set S6</vt:lpstr>
      <vt:lpstr>Supplemental Data Set S7</vt:lpstr>
      <vt:lpstr>Reference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2024-09-24T12:47:34Z</dcterms:modified>
</cp:coreProperties>
</file>