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olfgang Wagner\Publication\Publication - HSC deconvolution - Ledio 2021\Clinical Epigenetics\R1\R1 final\"/>
    </mc:Choice>
  </mc:AlternateContent>
  <bookViews>
    <workbookView xWindow="0" yWindow="0" windowWidth="38400" windowHeight="16800" tabRatio="581"/>
  </bookViews>
  <sheets>
    <sheet name="Artificial cell dilutions" sheetId="8" r:id="rId1"/>
    <sheet name="Quantification of CD34+cells  " sheetId="2" r:id="rId2"/>
    <sheet name="Comparison with flow cytometry" sheetId="7" r:id="rId3"/>
    <sheet name="Quantification of HSPCs in CFUs" sheetId="6" r:id="rId4"/>
    <sheet name="DNAm vs Blast counts" sheetId="5" r:id="rId5"/>
    <sheet name="Quantification of HSPC subsets" sheetId="4" r:id="rId6"/>
    <sheet name="DNAm vs Blast or CD34+ cells" sheetId="9" r:id="rId7"/>
  </sheets>
  <definedNames>
    <definedName name="_xlnm._FilterDatabase" localSheetId="4" hidden="1">'DNAm vs Blast counts'!$A$3:$O$28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9" l="1"/>
  <c r="L7" i="9"/>
  <c r="K6" i="7" l="1"/>
  <c r="K7" i="7"/>
  <c r="K8" i="7"/>
  <c r="K9" i="7"/>
  <c r="K10" i="7"/>
  <c r="K11" i="7"/>
  <c r="K12" i="7"/>
  <c r="K13" i="7"/>
  <c r="K5" i="7"/>
  <c r="H42" i="2"/>
  <c r="H41" i="2"/>
  <c r="H40" i="2"/>
  <c r="H39" i="2"/>
  <c r="H38" i="2"/>
  <c r="H37" i="2"/>
  <c r="H35" i="2"/>
  <c r="H34" i="2"/>
  <c r="H33" i="2"/>
  <c r="H32" i="2"/>
  <c r="H31" i="2"/>
  <c r="H30" i="2"/>
  <c r="H29" i="2"/>
  <c r="H6" i="2"/>
  <c r="H7" i="2"/>
  <c r="H8" i="2"/>
  <c r="H9" i="2"/>
  <c r="H10" i="2"/>
  <c r="H11" i="2"/>
  <c r="H12" i="2"/>
  <c r="H13" i="2"/>
  <c r="H14" i="2"/>
  <c r="H15" i="2"/>
  <c r="H5" i="2"/>
  <c r="H17" i="2"/>
  <c r="H18" i="2"/>
  <c r="H19" i="2"/>
  <c r="H20" i="2"/>
  <c r="H21" i="2"/>
  <c r="H23" i="2"/>
  <c r="H24" i="2"/>
  <c r="H25" i="2"/>
  <c r="H26" i="2"/>
  <c r="H27" i="2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1" i="5"/>
  <c r="Q22" i="5"/>
  <c r="Q23" i="5"/>
  <c r="Q24" i="5"/>
  <c r="Q25" i="5"/>
  <c r="Q26" i="5"/>
  <c r="Q27" i="5"/>
  <c r="Q28" i="5"/>
  <c r="Q29" i="5"/>
  <c r="Q30" i="5"/>
  <c r="Q31" i="5"/>
  <c r="Q33" i="5"/>
  <c r="Q36" i="5"/>
  <c r="Q37" i="5"/>
  <c r="Q38" i="5"/>
  <c r="Q39" i="5"/>
  <c r="Q40" i="5"/>
  <c r="Q41" i="5"/>
  <c r="Q42" i="5"/>
  <c r="O31" i="6" l="1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M12" i="9" l="1"/>
  <c r="M11" i="9"/>
  <c r="M10" i="9"/>
  <c r="M9" i="9"/>
  <c r="M8" i="9"/>
  <c r="L12" i="9"/>
  <c r="L11" i="9"/>
  <c r="L10" i="9"/>
  <c r="L9" i="9"/>
  <c r="L8" i="9"/>
  <c r="O10" i="6" l="1"/>
  <c r="K5" i="8" l="1"/>
  <c r="L9" i="8"/>
  <c r="K9" i="8"/>
  <c r="J9" i="8"/>
  <c r="L8" i="8"/>
  <c r="K8" i="8"/>
  <c r="J8" i="8"/>
  <c r="L7" i="8"/>
  <c r="K7" i="8"/>
  <c r="J7" i="8"/>
  <c r="L6" i="8"/>
  <c r="K6" i="8"/>
  <c r="J6" i="8"/>
  <c r="L5" i="8"/>
  <c r="J5" i="8"/>
  <c r="I4" i="2" l="1"/>
  <c r="I5" i="5" l="1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" i="5"/>
  <c r="L13" i="7"/>
  <c r="L12" i="7"/>
  <c r="L11" i="7"/>
  <c r="L10" i="7"/>
  <c r="L9" i="7"/>
  <c r="G9" i="7"/>
  <c r="L8" i="7"/>
  <c r="L7" i="7"/>
  <c r="L6" i="7"/>
  <c r="L5" i="7"/>
  <c r="G5" i="7"/>
  <c r="O11" i="6"/>
  <c r="O14" i="6"/>
  <c r="O13" i="6"/>
  <c r="O12" i="6"/>
  <c r="O9" i="6"/>
  <c r="O8" i="6"/>
  <c r="O7" i="6"/>
  <c r="O6" i="6"/>
  <c r="O5" i="6"/>
  <c r="O4" i="6"/>
  <c r="I42" i="2" l="1"/>
  <c r="I41" i="2"/>
  <c r="I40" i="2"/>
  <c r="I39" i="2"/>
  <c r="I38" i="2"/>
  <c r="I37" i="2"/>
  <c r="I35" i="2"/>
  <c r="I34" i="2"/>
  <c r="I33" i="2"/>
  <c r="I32" i="2"/>
  <c r="I31" i="2"/>
  <c r="I30" i="2"/>
  <c r="I29" i="2"/>
  <c r="I27" i="2"/>
  <c r="I26" i="2"/>
  <c r="I25" i="2"/>
  <c r="I24" i="2"/>
  <c r="I23" i="2"/>
  <c r="I21" i="2"/>
  <c r="I20" i="2"/>
  <c r="I19" i="2"/>
  <c r="I18" i="2"/>
  <c r="I17" i="2"/>
  <c r="I15" i="2"/>
  <c r="I14" i="2"/>
  <c r="I13" i="2"/>
  <c r="I12" i="2"/>
  <c r="I11" i="2"/>
  <c r="I10" i="2"/>
  <c r="I9" i="2"/>
  <c r="I8" i="2"/>
  <c r="I7" i="2"/>
  <c r="I6" i="2"/>
  <c r="I5" i="2"/>
</calcChain>
</file>

<file path=xl/sharedStrings.xml><?xml version="1.0" encoding="utf-8"?>
<sst xmlns="http://schemas.openxmlformats.org/spreadsheetml/2006/main" count="676" uniqueCount="253">
  <si>
    <t>Cord blood</t>
  </si>
  <si>
    <t>Nr</t>
  </si>
  <si>
    <t>Sample ID</t>
  </si>
  <si>
    <t>BMF</t>
  </si>
  <si>
    <t>FTO</t>
  </si>
  <si>
    <t>HLF</t>
  </si>
  <si>
    <t>STK17A</t>
  </si>
  <si>
    <t>TESC</t>
  </si>
  <si>
    <t>MYO1D</t>
  </si>
  <si>
    <t>S1 0% CD34+cells</t>
  </si>
  <si>
    <t>S1 1% CD34+cells</t>
  </si>
  <si>
    <t>S1 2% CD34+cells</t>
  </si>
  <si>
    <t>S1 5% CD34+cells</t>
  </si>
  <si>
    <t>S1 7% CD34+cells</t>
  </si>
  <si>
    <t>S1 10% CD34+cells</t>
  </si>
  <si>
    <t>S1 17% CD34+cells</t>
  </si>
  <si>
    <t>S1 20% CD34+cells</t>
  </si>
  <si>
    <t>S1 25% CD34+cells</t>
  </si>
  <si>
    <t>S1 50% CD34+cells</t>
  </si>
  <si>
    <t>S1 75% CD34+cells</t>
  </si>
  <si>
    <t>S1 100% CD34+cells</t>
  </si>
  <si>
    <t>S2 0% CD34+cells</t>
  </si>
  <si>
    <t>S2 1% CD34+cells</t>
  </si>
  <si>
    <t>S2 2% CD34+cells</t>
  </si>
  <si>
    <t>S2 5% CD34+cells</t>
  </si>
  <si>
    <t>S2 10% CD34+cells</t>
  </si>
  <si>
    <t>S2 20% CD34+cells</t>
  </si>
  <si>
    <t>S2 40% CD34+cells</t>
  </si>
  <si>
    <t>S2 100% CD34+cells</t>
  </si>
  <si>
    <t>S3 0% CD34+cells</t>
  </si>
  <si>
    <t>S3 2% CD34+cells</t>
  </si>
  <si>
    <t>S3 5% CD34+cells</t>
  </si>
  <si>
    <t>S3 7% CD34+cells</t>
  </si>
  <si>
    <t>S3 10% CD34+cells</t>
  </si>
  <si>
    <t>S3 17% CD34+cells</t>
  </si>
  <si>
    <t>S3 25% CD34+cells</t>
  </si>
  <si>
    <t>S3 35% CD34+cells</t>
  </si>
  <si>
    <t>S3 75% CD34+cells</t>
  </si>
  <si>
    <t>S3 100% CD34+cells</t>
  </si>
  <si>
    <t>Mobilized peripheral blood</t>
  </si>
  <si>
    <t>S5 0% CD34+cells</t>
  </si>
  <si>
    <t>S5 1% CD34+cells</t>
  </si>
  <si>
    <t>S5 3% CD34+cells</t>
  </si>
  <si>
    <t>S5 5% CD34+cells</t>
  </si>
  <si>
    <t>S5 7% CD34+cells</t>
  </si>
  <si>
    <t>S5 10% CD34+cells</t>
  </si>
  <si>
    <t>S5 20% CD34+cells</t>
  </si>
  <si>
    <t>S5 100% CD34+cells</t>
  </si>
  <si>
    <t>S6 1% CD34+cells</t>
  </si>
  <si>
    <t>S6 3% CD34+cells</t>
  </si>
  <si>
    <t>S6 5% CD34+cells</t>
  </si>
  <si>
    <t>S6 7% CD34+cells</t>
  </si>
  <si>
    <t>S6 10% CD34+cells</t>
  </si>
  <si>
    <t>S6 20% CD34+cells</t>
  </si>
  <si>
    <t>S6 40% CD34+cells</t>
  </si>
  <si>
    <t>S6 100% CD34+cells</t>
  </si>
  <si>
    <t>ä</t>
  </si>
  <si>
    <t xml:space="preserve">Sample </t>
  </si>
  <si>
    <t>Date of sampling</t>
  </si>
  <si>
    <t>Gender m/f</t>
  </si>
  <si>
    <t xml:space="preserve">STK17A </t>
  </si>
  <si>
    <t xml:space="preserve">MYO1D </t>
  </si>
  <si>
    <t>SP140</t>
  </si>
  <si>
    <t>TC134</t>
  </si>
  <si>
    <t>healthy</t>
  </si>
  <si>
    <t>TC135</t>
  </si>
  <si>
    <t>TC136</t>
  </si>
  <si>
    <t>TC137</t>
  </si>
  <si>
    <t>TC138</t>
  </si>
  <si>
    <t>TC139</t>
  </si>
  <si>
    <t>TC188</t>
  </si>
  <si>
    <t>m</t>
  </si>
  <si>
    <t>TC189</t>
  </si>
  <si>
    <t>f</t>
  </si>
  <si>
    <t>Cord Blood</t>
  </si>
  <si>
    <t>CB1</t>
  </si>
  <si>
    <t>S1</t>
  </si>
  <si>
    <t>S2</t>
  </si>
  <si>
    <t>KYJ</t>
  </si>
  <si>
    <t>SSA</t>
  </si>
  <si>
    <t>ob12</t>
  </si>
  <si>
    <t>ob14</t>
  </si>
  <si>
    <t>ob15</t>
  </si>
  <si>
    <t>ob16</t>
  </si>
  <si>
    <t>ob17</t>
  </si>
  <si>
    <t>Mobilized Blood</t>
  </si>
  <si>
    <t>WW_3 Szpb</t>
  </si>
  <si>
    <t>-</t>
  </si>
  <si>
    <t>WW_4 SZpb</t>
  </si>
  <si>
    <t>WW_5 SZpb</t>
  </si>
  <si>
    <t>WW_6 SZpb</t>
  </si>
  <si>
    <t>WW_7 SZpb</t>
  </si>
  <si>
    <t>WW_8 SZpb</t>
  </si>
  <si>
    <t>WW_9 SZpb</t>
  </si>
  <si>
    <t>Stem cell apheresis</t>
  </si>
  <si>
    <t>WW_3 SZprep</t>
  </si>
  <si>
    <t>WW_4 Szprep</t>
  </si>
  <si>
    <t>WW_5 SZprep1</t>
  </si>
  <si>
    <t>WW_5 SZprep2</t>
  </si>
  <si>
    <t>WW_6 Szprep</t>
  </si>
  <si>
    <t>WW_7 Szprep</t>
  </si>
  <si>
    <t xml:space="preserve"> Nr</t>
  </si>
  <si>
    <t>Healthy Peripheal Blood</t>
  </si>
  <si>
    <t>WW_1 Szpb</t>
  </si>
  <si>
    <t>WW_2 Szpb</t>
  </si>
  <si>
    <t>Sample ID</t>
  </si>
  <si>
    <t>Biobank ID </t>
  </si>
  <si>
    <t>Pathology</t>
  </si>
  <si>
    <t>CSQORU</t>
  </si>
  <si>
    <t>AML</t>
  </si>
  <si>
    <t>PYSSJY</t>
  </si>
  <si>
    <t>ALL</t>
  </si>
  <si>
    <t>MILDED</t>
  </si>
  <si>
    <t>Thalassemia</t>
  </si>
  <si>
    <t>12.03.2019</t>
  </si>
  <si>
    <t>EUOYZT</t>
  </si>
  <si>
    <t>28.03.2019</t>
  </si>
  <si>
    <t>SVBFBM</t>
  </si>
  <si>
    <t>Osteomyelofibrosis</t>
  </si>
  <si>
    <t>CYJHHB</t>
  </si>
  <si>
    <t>HCUBLH</t>
  </si>
  <si>
    <t>OOEFNJ</t>
  </si>
  <si>
    <t>CML</t>
  </si>
  <si>
    <t>UYEPFD</t>
  </si>
  <si>
    <t>VRDCTY</t>
  </si>
  <si>
    <t>OBLSBT</t>
  </si>
  <si>
    <t>ATQACF</t>
  </si>
  <si>
    <t>ZMYLPQ</t>
  </si>
  <si>
    <t>TOWYZQ</t>
  </si>
  <si>
    <t>JQEXAD</t>
  </si>
  <si>
    <t>GSJBYK</t>
  </si>
  <si>
    <t>WNQZJL</t>
  </si>
  <si>
    <t>BGMTZX</t>
  </si>
  <si>
    <t>ZIAGCI</t>
  </si>
  <si>
    <t>MM</t>
  </si>
  <si>
    <t>CDEMEB</t>
  </si>
  <si>
    <t>TBDHTL</t>
  </si>
  <si>
    <t>Osteomyelofibrosis/CML</t>
  </si>
  <si>
    <t>VATHKQ</t>
  </si>
  <si>
    <t>TEHABE</t>
  </si>
  <si>
    <t>YLBDWX</t>
  </si>
  <si>
    <t>no data available</t>
  </si>
  <si>
    <t>JVJISJ</t>
  </si>
  <si>
    <t>PFCKQV</t>
  </si>
  <si>
    <t>AML, MM</t>
  </si>
  <si>
    <t>VUXEUO</t>
  </si>
  <si>
    <t>SBFROP</t>
  </si>
  <si>
    <t>GJVZAM</t>
  </si>
  <si>
    <t>YQKEPH</t>
  </si>
  <si>
    <t>AOCXPL</t>
  </si>
  <si>
    <t>TXVVBN</t>
  </si>
  <si>
    <t>PWWVSA</t>
  </si>
  <si>
    <t>VAFTPE</t>
  </si>
  <si>
    <t>Osteomyelofibrosis/ CML</t>
  </si>
  <si>
    <t>APBHWZ</t>
  </si>
  <si>
    <t>DIXIZY</t>
  </si>
  <si>
    <t>Osteomyelofibrosis/MM</t>
  </si>
  <si>
    <t>PFDTYO</t>
  </si>
  <si>
    <t>EPNCVH</t>
  </si>
  <si>
    <t>MMGYEM</t>
  </si>
  <si>
    <t>AML/Myelodysplastic syndrome</t>
  </si>
  <si>
    <t>S2 D4 CFU-GEMM</t>
  </si>
  <si>
    <t>Donor 2</t>
  </si>
  <si>
    <t>CFU-GEMM</t>
  </si>
  <si>
    <t>S2 D2 CFU-GEMM</t>
  </si>
  <si>
    <t>S2 D3 CFU-GEMM</t>
  </si>
  <si>
    <t>S3 D1 CFU-GEMM</t>
  </si>
  <si>
    <t>Donor 3</t>
  </si>
  <si>
    <t>S4 D1 CFU-GEMM</t>
  </si>
  <si>
    <t>Donor 4</t>
  </si>
  <si>
    <t>S4 D2 CFU-GEMM</t>
  </si>
  <si>
    <t>S1 D1 CFU-GM</t>
  </si>
  <si>
    <t>Donor 1</t>
  </si>
  <si>
    <t>CFU-GM</t>
  </si>
  <si>
    <t>S2 D1 CFU-GM</t>
  </si>
  <si>
    <t>S2 D2 CFU-GM</t>
  </si>
  <si>
    <t>S3 D2 CFU-GM</t>
  </si>
  <si>
    <t>S3 D1 CFU-GM</t>
  </si>
  <si>
    <t>S4 D1 CFU-GM</t>
  </si>
  <si>
    <t>S1 D2 CFU-G</t>
  </si>
  <si>
    <t>CFU-G</t>
  </si>
  <si>
    <t>S2 D3 CFU-G</t>
  </si>
  <si>
    <t>S2 D2 CFU-G</t>
  </si>
  <si>
    <t>S3 D2 CFU-G</t>
  </si>
  <si>
    <t>S4 D2 CFU-G</t>
  </si>
  <si>
    <t>S1 D1 CFU-M</t>
  </si>
  <si>
    <t>CFU-M</t>
  </si>
  <si>
    <t>S1 D2 CFU-M</t>
  </si>
  <si>
    <t>S2 D1 CFU-M</t>
  </si>
  <si>
    <t>S2 D2 CFU-M</t>
  </si>
  <si>
    <t>S4 D2 CFU-M</t>
  </si>
  <si>
    <t>S1 D3 BFU-E</t>
  </si>
  <si>
    <t>BFU-E</t>
  </si>
  <si>
    <t>S1 D1 BFU-E</t>
  </si>
  <si>
    <t>S2 D2 BFU-E</t>
  </si>
  <si>
    <t>S2 D1 BFU-E</t>
  </si>
  <si>
    <t>S3 D1 BFU-E</t>
  </si>
  <si>
    <t>S4 D1 BFU-E</t>
  </si>
  <si>
    <t xml:space="preserve">Mobilized blood </t>
  </si>
  <si>
    <t>Lymphoma</t>
  </si>
  <si>
    <t xml:space="preserve">SP140 </t>
  </si>
  <si>
    <t>Donor</t>
  </si>
  <si>
    <t>Donor 5</t>
  </si>
  <si>
    <t>Bone marrow CD34+ cells</t>
  </si>
  <si>
    <t xml:space="preserve">Healthy peripheral blood </t>
  </si>
  <si>
    <t>Multiple linear regression MLin 3CpGs (%)</t>
  </si>
  <si>
    <t>Flow Cytometry (%)</t>
  </si>
  <si>
    <t>CD34+ cells</t>
  </si>
  <si>
    <t>Health status</t>
  </si>
  <si>
    <t>Pyrosequencing DNAm (%)</t>
  </si>
  <si>
    <t xml:space="preserve">Leukocyte </t>
  </si>
  <si>
    <t>NNLS 6 CpG (%)</t>
  </si>
  <si>
    <t>HSC</t>
  </si>
  <si>
    <t>CMP</t>
  </si>
  <si>
    <t xml:space="preserve">LMPP </t>
  </si>
  <si>
    <t xml:space="preserve">Multiple Linear Regression (3CpG, %) </t>
  </si>
  <si>
    <t>NNLS 6CpG  (%)</t>
  </si>
  <si>
    <t xml:space="preserve">HSC </t>
  </si>
  <si>
    <t xml:space="preserve">CMP </t>
  </si>
  <si>
    <t>WBC (cells/µl)</t>
  </si>
  <si>
    <t>CD34+ (cells/µl)</t>
  </si>
  <si>
    <t>CD34+ cell (%)</t>
  </si>
  <si>
    <t>Mobilized blood and stem cell apheresis</t>
  </si>
  <si>
    <t>Total (%)</t>
  </si>
  <si>
    <t>Manual counts (%)</t>
  </si>
  <si>
    <t>Granulocyte</t>
  </si>
  <si>
    <t xml:space="preserve">Lymphocyte </t>
  </si>
  <si>
    <t xml:space="preserve">Monocyte </t>
  </si>
  <si>
    <t xml:space="preserve">Blasts </t>
  </si>
  <si>
    <t xml:space="preserve">Pyrosequencing DNAm (%) </t>
  </si>
  <si>
    <t>Chronic myeloproliferative disease</t>
  </si>
  <si>
    <t>Essential (haemorrhagic) thrombocythaemia</t>
  </si>
  <si>
    <t>Polycythaemia vera</t>
  </si>
  <si>
    <t>AML = Acute myeloid leukemia</t>
  </si>
  <si>
    <t>CML = Chronic myeloid leukemia</t>
  </si>
  <si>
    <t>ALL = Acute lymphoid leukemia</t>
  </si>
  <si>
    <t>MM=Multiple Myeloma</t>
  </si>
  <si>
    <t>Colony Type</t>
  </si>
  <si>
    <t>The data in this table is presented in Figure 1F and Supplementary Figure S4</t>
  </si>
  <si>
    <t>The data in this table is presented in Figure 1E</t>
  </si>
  <si>
    <t>The data in this table is presented in Figure 2D</t>
  </si>
  <si>
    <t>The data in this table is presented in Figure 1D</t>
  </si>
  <si>
    <t>The data in this table is presented in Figure 1C</t>
  </si>
  <si>
    <t>Conventional cell counts</t>
  </si>
  <si>
    <t>Pearson correlation (r)</t>
  </si>
  <si>
    <t>Blasts (%)</t>
  </si>
  <si>
    <t>DNAm (%) vs Blast (%)</t>
  </si>
  <si>
    <t xml:space="preserve">DNAm (%) vs CD34+ cells (%) </t>
  </si>
  <si>
    <t>CpG</t>
  </si>
  <si>
    <t>The data in this table is presented in Figure 2E</t>
  </si>
  <si>
    <t>Pearson correlation (r) DNAm vs CD34+ cells</t>
  </si>
  <si>
    <t>Multiple linear regression 3CpGs (%)</t>
  </si>
  <si>
    <t>The data in this table is presented in Figure 1G and Supplementary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</si>
</sst>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Calibri"/>
      <family val="2"/>
      <scheme val="minor"/>
    </font>
    <font>
      <b/>
      <i/>
      <sz val="1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42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2" fontId="3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16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/>
    <xf numFmtId="164" fontId="11" fillId="0" borderId="0" xfId="0" applyNumberFormat="1" applyFont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1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 applyBorder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164" fontId="6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4" fillId="3" borderId="0" xfId="1" applyNumberFormat="1" applyFont="1" applyFill="1" applyBorder="1" applyAlignment="1">
      <alignment horizontal="center" vertical="center"/>
    </xf>
    <xf numFmtId="1" fontId="4" fillId="3" borderId="0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4" fontId="8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0" fillId="0" borderId="0" xfId="0" applyFill="1" applyAlignment="1">
      <alignment horizontal="left"/>
    </xf>
    <xf numFmtId="2" fontId="0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4" fillId="0" borderId="0" xfId="0" applyFont="1"/>
    <xf numFmtId="0" fontId="15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2" fillId="0" borderId="0" xfId="0" applyFont="1" applyBorder="1"/>
    <xf numFmtId="2" fontId="10" fillId="0" borderId="5" xfId="0" applyNumberFormat="1" applyFont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0" fillId="0" borderId="0" xfId="0" applyFont="1"/>
    <xf numFmtId="164" fontId="15" fillId="0" borderId="0" xfId="0" applyNumberFormat="1" applyFont="1"/>
    <xf numFmtId="164" fontId="19" fillId="0" borderId="2" xfId="0" applyNumberFormat="1" applyFont="1" applyFill="1" applyBorder="1" applyAlignment="1">
      <alignment horizontal="center"/>
    </xf>
    <xf numFmtId="164" fontId="20" fillId="0" borderId="0" xfId="0" applyNumberFormat="1" applyFont="1" applyFill="1" applyBorder="1" applyAlignment="1">
      <alignment horizontal="center"/>
    </xf>
    <xf numFmtId="164" fontId="20" fillId="0" borderId="0" xfId="0" applyNumberFormat="1" applyFont="1" applyFill="1" applyBorder="1"/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4" fontId="0" fillId="0" borderId="0" xfId="0" applyNumberFormat="1" applyFont="1"/>
    <xf numFmtId="164" fontId="20" fillId="0" borderId="2" xfId="0" applyNumberFormat="1" applyFont="1" applyFill="1" applyBorder="1" applyAlignment="1">
      <alignment horizontal="center"/>
    </xf>
    <xf numFmtId="0" fontId="12" fillId="4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6" fillId="4" borderId="0" xfId="0" applyFont="1" applyFill="1"/>
    <xf numFmtId="0" fontId="3" fillId="4" borderId="0" xfId="0" applyFont="1" applyFill="1" applyBorder="1" applyAlignment="1">
      <alignment horizontal="center"/>
    </xf>
    <xf numFmtId="0" fontId="3" fillId="4" borderId="0" xfId="0" applyFont="1" applyFill="1" applyBorder="1"/>
    <xf numFmtId="0" fontId="3" fillId="4" borderId="7" xfId="0" applyFont="1" applyFill="1" applyBorder="1" applyAlignment="1">
      <alignment horizontal="center"/>
    </xf>
    <xf numFmtId="0" fontId="4" fillId="0" borderId="6" xfId="0" applyFont="1" applyBorder="1"/>
    <xf numFmtId="2" fontId="4" fillId="0" borderId="7" xfId="0" applyNumberFormat="1" applyFont="1" applyBorder="1" applyAlignment="1">
      <alignment horizontal="center"/>
    </xf>
    <xf numFmtId="0" fontId="4" fillId="4" borderId="6" xfId="0" applyFont="1" applyFill="1" applyBorder="1"/>
    <xf numFmtId="0" fontId="4" fillId="4" borderId="0" xfId="0" applyFont="1" applyFill="1" applyBorder="1"/>
    <xf numFmtId="0" fontId="4" fillId="4" borderId="0" xfId="0" applyFont="1" applyFill="1" applyBorder="1" applyAlignment="1">
      <alignment horizontal="center"/>
    </xf>
    <xf numFmtId="2" fontId="4" fillId="4" borderId="7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21" fillId="0" borderId="0" xfId="0" applyFont="1" applyBorder="1"/>
    <xf numFmtId="0" fontId="21" fillId="4" borderId="0" xfId="0" applyFont="1" applyFill="1" applyBorder="1"/>
    <xf numFmtId="0" fontId="21" fillId="0" borderId="0" xfId="0" applyFont="1" applyBorder="1" applyAlignment="1">
      <alignment horizontal="center"/>
    </xf>
    <xf numFmtId="0" fontId="21" fillId="4" borderId="0" xfId="0" applyFont="1" applyFill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4" borderId="7" xfId="0" applyFont="1" applyFill="1" applyBorder="1" applyAlignment="1">
      <alignment horizontal="center"/>
    </xf>
    <xf numFmtId="2" fontId="0" fillId="0" borderId="0" xfId="0" applyNumberFormat="1"/>
    <xf numFmtId="0" fontId="2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2" fillId="0" borderId="2" xfId="0" applyFont="1" applyBorder="1"/>
    <xf numFmtId="2" fontId="22" fillId="0" borderId="2" xfId="0" applyNumberFormat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3" fillId="0" borderId="2" xfId="0" applyFont="1" applyBorder="1"/>
    <xf numFmtId="2" fontId="23" fillId="0" borderId="2" xfId="0" applyNumberFormat="1" applyFont="1" applyBorder="1" applyAlignment="1">
      <alignment horizontal="center"/>
    </xf>
    <xf numFmtId="0" fontId="8" fillId="0" borderId="0" xfId="0" applyFont="1" applyBorder="1"/>
    <xf numFmtId="0" fontId="17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 applyAlignment="1">
      <alignment horizontal="center"/>
    </xf>
    <xf numFmtId="1" fontId="21" fillId="0" borderId="0" xfId="0" applyNumberFormat="1" applyFont="1" applyBorder="1" applyAlignment="1">
      <alignment horizontal="center"/>
    </xf>
    <xf numFmtId="164" fontId="24" fillId="0" borderId="11" xfId="0" applyNumberFormat="1" applyFont="1" applyFill="1" applyBorder="1" applyAlignment="1">
      <alignment horizontal="center"/>
    </xf>
    <xf numFmtId="0" fontId="10" fillId="0" borderId="2" xfId="0" applyFont="1" applyBorder="1" applyAlignment="1"/>
    <xf numFmtId="0" fontId="25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0" xfId="0" applyFont="1" applyBorder="1" applyAlignment="1">
      <alignment horizontal="center"/>
    </xf>
  </cellXfs>
  <cellStyles count="2">
    <cellStyle name="Ausgabe" xfId="1" builtinId="21"/>
    <cellStyle name="Standard" xfId="0" builtinId="0"/>
  </cellStyles>
  <dxfs count="99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3"/>
        <color theme="0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B01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38</xdr:row>
      <xdr:rowOff>83736</xdr:rowOff>
    </xdr:from>
    <xdr:ext cx="184731" cy="264560"/>
    <xdr:sp macro="" textlink="">
      <xdr:nvSpPr>
        <xdr:cNvPr id="2" name="Textfeld 2">
          <a:extLst>
            <a:ext uri="{FF2B5EF4-FFF2-40B4-BE49-F238E27FC236}">
              <a16:creationId xmlns:a16="http://schemas.microsoft.com/office/drawing/2014/main" id="{360A6F6D-2863-464D-9C7C-EF473818CE73}"/>
            </a:ext>
          </a:extLst>
        </xdr:cNvPr>
        <xdr:cNvSpPr txBox="1"/>
      </xdr:nvSpPr>
      <xdr:spPr>
        <a:xfrm>
          <a:off x="17926050" y="72560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11</xdr:row>
      <xdr:rowOff>83736</xdr:rowOff>
    </xdr:from>
    <xdr:ext cx="184731" cy="264560"/>
    <xdr:sp macro="" textlink="">
      <xdr:nvSpPr>
        <xdr:cNvPr id="2" name="Textfeld 2">
          <a:extLst>
            <a:ext uri="{FF2B5EF4-FFF2-40B4-BE49-F238E27FC236}">
              <a16:creationId xmlns:a16="http://schemas.microsoft.com/office/drawing/2014/main" id="{4C661AB1-1BA4-4FC8-9147-2C5ED9E2DBE2}"/>
            </a:ext>
          </a:extLst>
        </xdr:cNvPr>
        <xdr:cNvSpPr txBox="1"/>
      </xdr:nvSpPr>
      <xdr:spPr>
        <a:xfrm>
          <a:off x="18573750" y="7551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36</xdr:row>
      <xdr:rowOff>83736</xdr:rowOff>
    </xdr:from>
    <xdr:ext cx="184731" cy="264560"/>
    <xdr:sp macro="" textlink="">
      <xdr:nvSpPr>
        <xdr:cNvPr id="3" name="Textfeld 3">
          <a:extLst>
            <a:ext uri="{FF2B5EF4-FFF2-40B4-BE49-F238E27FC236}">
              <a16:creationId xmlns:a16="http://schemas.microsoft.com/office/drawing/2014/main" id="{5F9C2545-8CB8-4980-8C88-B7AE3655BCCF}"/>
            </a:ext>
          </a:extLst>
        </xdr:cNvPr>
        <xdr:cNvSpPr txBox="1"/>
      </xdr:nvSpPr>
      <xdr:spPr>
        <a:xfrm>
          <a:off x="13363575" y="7113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ables/table1.xml><?xml version="1.0" encoding="utf-8"?>
<table xmlns="http://schemas.openxmlformats.org/spreadsheetml/2006/main" id="6" name="Tabelle37" displayName="Tabelle37" ref="A4:G53" totalsRowShown="0" headerRowDxfId="98" dataDxfId="97" tableBorderDxfId="96" totalsRowBorderDxfId="95">
  <tableColumns count="7">
    <tableColumn id="1" name="Nr" dataDxfId="94"/>
    <tableColumn id="3" name="Donor" dataDxfId="93"/>
    <tableColumn id="2" name="Sample ID" dataDxfId="92"/>
    <tableColumn id="15" name="STK17A" dataDxfId="91"/>
    <tableColumn id="17" name="MYO1D" dataDxfId="90"/>
    <tableColumn id="40" name="SP140 " dataDxfId="89"/>
    <tableColumn id="22" name="CD34+ cells" dataDxfId="8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434" displayName="Table434" ref="A3:I42" totalsRowShown="0" headerRowDxfId="87" dataDxfId="86">
  <tableColumns count="9">
    <tableColumn id="1" name="Nr" dataDxfId="85"/>
    <tableColumn id="2" name="Sample " dataDxfId="84"/>
    <tableColumn id="6" name="Gender m/f" dataDxfId="83"/>
    <tableColumn id="7" name="Health status" dataDxfId="82"/>
    <tableColumn id="34" name="STK17A" dataDxfId="81"/>
    <tableColumn id="36" name="MYO1D" dataDxfId="80"/>
    <tableColumn id="8" name="SP140 " dataDxfId="79"/>
    <tableColumn id="23" name="CD34+ cells" dataDxfId="78">
      <calculatedColumnFormula>0.6999*Table434[[#This Row],[STK17A]]+0.606*Table434[[#This Row],[MYO1D]]-3.41</calculatedColumnFormula>
    </tableColumn>
    <tableColumn id="11" name="Leukocyte " dataDxfId="77">
      <calculatedColumnFormula>100-Table434[[#This Row],[CD34+ cells]]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5" name="Table4346" displayName="Table4346" ref="A3:L13" totalsRowShown="0" headerRowDxfId="76" dataDxfId="75">
  <tableColumns count="12">
    <tableColumn id="1" name="Nr" dataDxfId="74"/>
    <tableColumn id="2" name="Sample " dataDxfId="73"/>
    <tableColumn id="6" name="Gender m/f" dataDxfId="72"/>
    <tableColumn id="7" name="Health status" dataDxfId="71"/>
    <tableColumn id="13" name="WBC (cells/µl)" dataDxfId="70"/>
    <tableColumn id="27" name="CD34+ (cells/µl)" dataDxfId="69"/>
    <tableColumn id="42" name="CD34+ cell (%)" dataDxfId="68">
      <calculatedColumnFormula>Table4346[[#This Row],[CD34+ (cells/µl)]]/Table4346[[#This Row],[WBC (cells/µl)]]*100</calculatedColumnFormula>
    </tableColumn>
    <tableColumn id="34" name="STK17A " dataDxfId="67"/>
    <tableColumn id="36" name="MYO1D " dataDxfId="66"/>
    <tableColumn id="8" name="SP140 " dataDxfId="65"/>
    <tableColumn id="23" name="CD34+ cells" dataDxfId="64">
      <calculatedColumnFormula>0.6999*Table4346[[#This Row],[STK17A ]]+0.606*Table4346[[#This Row],[MYO1D ]]-3.41</calculatedColumnFormula>
    </tableColumn>
    <tableColumn id="11" name="Leukocyte " dataDxfId="63">
      <calculatedColumnFormula>100-Table4346[[#This Row],[CD34+ cells]]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8" name="Table8" displayName="Table8" ref="A3:O31" totalsRowShown="0" headerRowDxfId="62" dataDxfId="61">
  <tableColumns count="15">
    <tableColumn id="1" name="Sample ID" dataDxfId="60"/>
    <tableColumn id="2" name="Donor" dataDxfId="59"/>
    <tableColumn id="3" name="Colony Type" dataDxfId="58"/>
    <tableColumn id="4" name="BMF" dataDxfId="57"/>
    <tableColumn id="5" name="FTO" dataDxfId="56"/>
    <tableColumn id="6" name="HLF" dataDxfId="55"/>
    <tableColumn id="7" name="STK17A" dataDxfId="54"/>
    <tableColumn id="8" name="TESC" dataDxfId="53"/>
    <tableColumn id="9" name="MYO1D" dataDxfId="52"/>
    <tableColumn id="10" name="SP140" dataDxfId="51"/>
    <tableColumn id="11" name="HSC " dataDxfId="50"/>
    <tableColumn id="12" name="CMP " dataDxfId="49"/>
    <tableColumn id="13" name="LMPP " dataDxfId="48"/>
    <tableColumn id="14" name="Leukocyte " dataDxfId="47"/>
    <tableColumn id="15" name="CD34+ cells" dataDxfId="46">
      <calculatedColumnFormula>0.444*G4+0.3123*I4+0.6601*J4-13.07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7" name="Table7" displayName="Table7" ref="A3:Q42" totalsRowShown="0" headerRowDxfId="45" dataDxfId="44">
  <tableColumns count="17">
    <tableColumn id="1" name="Sample ID" dataDxfId="43"/>
    <tableColumn id="3" name="Date of sampling" dataDxfId="42"/>
    <tableColumn id="4" name="Biobank ID " dataDxfId="41"/>
    <tableColumn id="5" name="Pathology" dataDxfId="40"/>
    <tableColumn id="6" name="Granulocyte" dataDxfId="39"/>
    <tableColumn id="7" name="Lymphocyte " dataDxfId="38"/>
    <tableColumn id="8" name="Monocyte " dataDxfId="37"/>
    <tableColumn id="11" name="Blasts " dataDxfId="36"/>
    <tableColumn id="12" name="Total (%)" dataDxfId="35"/>
    <tableColumn id="13" name="BMF" dataDxfId="34"/>
    <tableColumn id="14" name="FTO" dataDxfId="33"/>
    <tableColumn id="15" name="HLF" dataDxfId="32"/>
    <tableColumn id="16" name="STK17A" dataDxfId="31"/>
    <tableColumn id="17" name="TESC" dataDxfId="30"/>
    <tableColumn id="18" name="MYO1D" dataDxfId="29"/>
    <tableColumn id="19" name="SP140" dataDxfId="28"/>
    <tableColumn id="2" name="CD34+ cells" dataDxfId="27">
      <calculatedColumnFormula>IF(0.444*Table7[[#This Row],[STK17A]]+0.3123*Table7[[#This Row],[MYO1D]]+0.6601*Table7[ [#This Row],[SP140] ]-13.07&lt;0,0,0.444*Table7[[#This Row],[STK17A]]+0.3123*Table7[[#This Row],[MYO1D]]+0.6601*Table7[ [#This Row],[SP140] ]-13.07)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4" name="Table43" displayName="Table43" ref="A3:N40" totalsRowShown="0" headerRowDxfId="26" dataDxfId="25">
  <tableColumns count="14">
    <tableColumn id="1" name=" Nr" dataDxfId="24"/>
    <tableColumn id="2" name="Sample ID" dataDxfId="23"/>
    <tableColumn id="6" name="Gender m/f" dataDxfId="22"/>
    <tableColumn id="7" name="Health status" dataDxfId="21"/>
    <tableColumn id="31" name="BMF" dataDxfId="20"/>
    <tableColumn id="32" name="FTO" dataDxfId="19"/>
    <tableColumn id="33" name="HLF" dataDxfId="18"/>
    <tableColumn id="34" name="STK17A" dataDxfId="17"/>
    <tableColumn id="35" name="TESC" dataDxfId="16"/>
    <tableColumn id="36" name="MYO1D" dataDxfId="15"/>
    <tableColumn id="14" name="HSC" dataDxfId="14"/>
    <tableColumn id="15" name="CMP" dataDxfId="13"/>
    <tableColumn id="16" name="LMPP " dataDxfId="12"/>
    <tableColumn id="17" name="Leukocyte " dataDxfId="11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1" name="Table1" displayName="Table1" ref="A4:I52" totalsRowShown="0" headerRowDxfId="10" dataDxfId="9">
  <autoFilter ref="A4:I52"/>
  <tableColumns count="9">
    <tableColumn id="1" name="Sample ID" dataDxfId="8"/>
    <tableColumn id="2" name="CD34+ cell (%)" dataDxfId="7"/>
    <tableColumn id="3" name="Blasts (%)" dataDxfId="6"/>
    <tableColumn id="4" name="BMF" dataDxfId="5"/>
    <tableColumn id="5" name="FTO" dataDxfId="4"/>
    <tableColumn id="6" name="HLF" dataDxfId="3"/>
    <tableColumn id="7" name="STK17A" dataDxfId="2"/>
    <tableColumn id="8" name="TESC" dataDxfId="1"/>
    <tableColumn id="9" name="MYO1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18"/>
  <sheetViews>
    <sheetView tabSelected="1" zoomScale="78" zoomScaleNormal="78" workbookViewId="0">
      <selection activeCell="K22" sqref="K22"/>
    </sheetView>
  </sheetViews>
  <sheetFormatPr baseColWidth="10" defaultColWidth="11.42578125" defaultRowHeight="15" x14ac:dyDescent="0.25"/>
  <cols>
    <col min="1" max="1" width="5.42578125" customWidth="1"/>
    <col min="2" max="2" width="10.140625" bestFit="1" customWidth="1"/>
    <col min="3" max="3" width="20.42578125" bestFit="1" customWidth="1"/>
    <col min="4" max="4" width="11.42578125" customWidth="1"/>
    <col min="5" max="5" width="10.85546875" customWidth="1"/>
    <col min="6" max="6" width="12.42578125" customWidth="1"/>
    <col min="7" max="7" width="22.28515625" style="6" bestFit="1" customWidth="1"/>
    <col min="10" max="10" width="19.5703125" customWidth="1"/>
    <col min="11" max="11" width="16" customWidth="1"/>
    <col min="12" max="12" width="14" customWidth="1"/>
    <col min="13" max="13" width="16.5703125" customWidth="1"/>
    <col min="15" max="15" width="25.28515625" bestFit="1" customWidth="1"/>
    <col min="17" max="17" width="14.7109375" customWidth="1"/>
  </cols>
  <sheetData>
    <row r="1" spans="1:15" ht="15.75" x14ac:dyDescent="0.25">
      <c r="A1" s="1" t="s">
        <v>242</v>
      </c>
      <c r="L1" s="130"/>
      <c r="M1" s="130"/>
      <c r="N1" s="130"/>
      <c r="O1" s="130"/>
    </row>
    <row r="2" spans="1:15" s="78" customFormat="1" ht="15.75" x14ac:dyDescent="0.25">
      <c r="G2" s="79"/>
    </row>
    <row r="3" spans="1:15" s="10" customFormat="1" ht="17.25" x14ac:dyDescent="0.3">
      <c r="D3" s="131" t="s">
        <v>209</v>
      </c>
      <c r="E3" s="131"/>
      <c r="F3" s="131"/>
      <c r="G3" s="74" t="s">
        <v>206</v>
      </c>
      <c r="I3" s="121"/>
      <c r="J3" s="132" t="s">
        <v>250</v>
      </c>
      <c r="K3" s="132"/>
      <c r="L3" s="132"/>
      <c r="M3" s="39"/>
      <c r="N3" s="39"/>
      <c r="O3" s="39"/>
    </row>
    <row r="4" spans="1:15" s="43" customFormat="1" ht="17.25" x14ac:dyDescent="0.3">
      <c r="A4" s="40" t="s">
        <v>1</v>
      </c>
      <c r="B4" s="41" t="s">
        <v>201</v>
      </c>
      <c r="C4" s="41" t="s">
        <v>2</v>
      </c>
      <c r="D4" s="80" t="s">
        <v>6</v>
      </c>
      <c r="E4" s="81" t="s">
        <v>8</v>
      </c>
      <c r="F4" s="80" t="s">
        <v>200</v>
      </c>
      <c r="G4" s="42" t="s">
        <v>207</v>
      </c>
      <c r="I4" s="122"/>
      <c r="J4" s="128" t="s">
        <v>6</v>
      </c>
      <c r="K4" s="128" t="s">
        <v>8</v>
      </c>
      <c r="L4" s="129" t="s">
        <v>200</v>
      </c>
      <c r="M4" s="39"/>
      <c r="N4" s="44"/>
      <c r="O4" s="39"/>
    </row>
    <row r="5" spans="1:15" s="3" customFormat="1" ht="15.75" x14ac:dyDescent="0.25">
      <c r="A5" s="75" t="s">
        <v>39</v>
      </c>
      <c r="B5" s="26"/>
      <c r="C5" s="1"/>
      <c r="D5" s="24"/>
      <c r="E5" s="24"/>
      <c r="F5" s="24"/>
      <c r="G5" s="25"/>
      <c r="I5" s="123" t="s">
        <v>172</v>
      </c>
      <c r="J5" s="124">
        <f>PEARSON(D6:D13,G6:G13)</f>
        <v>0.96029023475300368</v>
      </c>
      <c r="K5" s="124">
        <f>PEARSON(E6:E13,G6:G13)</f>
        <v>0.96647029184208788</v>
      </c>
      <c r="L5" s="124">
        <f>PEARSON(F6:F13,G6:G13)</f>
        <v>0.94419824184689982</v>
      </c>
    </row>
    <row r="6" spans="1:15" ht="15.75" x14ac:dyDescent="0.25">
      <c r="A6" s="27">
        <v>1</v>
      </c>
      <c r="B6" s="27" t="s">
        <v>172</v>
      </c>
      <c r="C6" s="27" t="s">
        <v>40</v>
      </c>
      <c r="D6" s="28">
        <v>2.74</v>
      </c>
      <c r="E6" s="28">
        <v>1.87</v>
      </c>
      <c r="F6" s="28">
        <v>21.05</v>
      </c>
      <c r="G6" s="28">
        <v>2.12</v>
      </c>
      <c r="I6" s="123" t="s">
        <v>162</v>
      </c>
      <c r="J6" s="124">
        <f>PEARSON(D14:D22,G14:G22)</f>
        <v>0.99052617540672538</v>
      </c>
      <c r="K6" s="124">
        <f>PEARSON(E14:E22,G14:G22)</f>
        <v>0.99623120215170713</v>
      </c>
      <c r="L6" s="124">
        <f>PEARSON(F14:F22,G14:G22)</f>
        <v>0.99948606867867895</v>
      </c>
    </row>
    <row r="7" spans="1:15" ht="15.75" x14ac:dyDescent="0.25">
      <c r="A7" s="27">
        <v>2</v>
      </c>
      <c r="B7" s="27" t="s">
        <v>172</v>
      </c>
      <c r="C7" s="27" t="s">
        <v>41</v>
      </c>
      <c r="D7" s="28">
        <v>2.84</v>
      </c>
      <c r="E7" s="28">
        <v>3.89</v>
      </c>
      <c r="F7" s="28">
        <v>19.96</v>
      </c>
      <c r="G7" s="28">
        <v>2.8</v>
      </c>
      <c r="I7" s="123" t="s">
        <v>167</v>
      </c>
      <c r="J7" s="124">
        <f>PEARSON(D24:D33,G24:G33)</f>
        <v>0.89271775452891589</v>
      </c>
      <c r="K7" s="124">
        <f>PEARSON(E24:E33,G24:G33)</f>
        <v>0.93811901114996332</v>
      </c>
      <c r="L7" s="124">
        <f>PEARSON(F24:F33,G24:G33)</f>
        <v>0.89038044631056623</v>
      </c>
    </row>
    <row r="8" spans="1:15" ht="15.75" x14ac:dyDescent="0.25">
      <c r="A8" s="27">
        <v>3</v>
      </c>
      <c r="B8" s="27" t="s">
        <v>172</v>
      </c>
      <c r="C8" s="27" t="s">
        <v>42</v>
      </c>
      <c r="D8" s="28">
        <v>3.74</v>
      </c>
      <c r="E8" s="28">
        <v>4.4000000000000004</v>
      </c>
      <c r="F8" s="28">
        <v>19.57</v>
      </c>
      <c r="G8" s="28">
        <v>4.07</v>
      </c>
      <c r="I8" s="123" t="s">
        <v>169</v>
      </c>
      <c r="J8" s="124">
        <f>PEARSON(D34:D41,G34:G41)</f>
        <v>0.69450242877776192</v>
      </c>
      <c r="K8" s="124">
        <f>PEARSON(E34:E41,G34:G41)</f>
        <v>0.91126086683675478</v>
      </c>
      <c r="L8" s="124">
        <f>PEARSON(F34:F41,G34:G41)</f>
        <v>0.86278092304743836</v>
      </c>
    </row>
    <row r="9" spans="1:15" ht="15.75" x14ac:dyDescent="0.25">
      <c r="A9" s="27">
        <v>4</v>
      </c>
      <c r="B9" s="27" t="s">
        <v>172</v>
      </c>
      <c r="C9" s="27" t="s">
        <v>43</v>
      </c>
      <c r="D9" s="28">
        <v>5.33</v>
      </c>
      <c r="E9" s="28">
        <v>3.26</v>
      </c>
      <c r="F9" s="28">
        <v>20.86</v>
      </c>
      <c r="G9" s="28">
        <v>4.05</v>
      </c>
      <c r="I9" s="123" t="s">
        <v>202</v>
      </c>
      <c r="J9" s="124">
        <f>PEARSON(D42:D53,G42:G53)</f>
        <v>0.8740128779984575</v>
      </c>
      <c r="K9" s="124">
        <f>PEARSON(E42:E53,G42:G53)</f>
        <v>0.83595495123870611</v>
      </c>
      <c r="L9" s="124">
        <f>PEARSON(F42:F53,G42:G53)</f>
        <v>0.87709847406791919</v>
      </c>
    </row>
    <row r="10" spans="1:15" ht="15.75" x14ac:dyDescent="0.25">
      <c r="A10" s="27">
        <v>5</v>
      </c>
      <c r="B10" s="27" t="s">
        <v>172</v>
      </c>
      <c r="C10" s="27" t="s">
        <v>44</v>
      </c>
      <c r="D10" s="28">
        <v>4.05</v>
      </c>
      <c r="E10" s="28">
        <v>4.8499999999999996</v>
      </c>
      <c r="F10" s="28">
        <v>23.41</v>
      </c>
      <c r="G10" s="28">
        <v>4.96</v>
      </c>
    </row>
    <row r="11" spans="1:15" ht="15.75" x14ac:dyDescent="0.25">
      <c r="A11" s="27">
        <v>6</v>
      </c>
      <c r="B11" s="27" t="s">
        <v>172</v>
      </c>
      <c r="C11" s="27" t="s">
        <v>45</v>
      </c>
      <c r="D11" s="28">
        <v>8.4499999999999993</v>
      </c>
      <c r="E11" s="28">
        <v>6.76</v>
      </c>
      <c r="F11" s="28">
        <v>23.14</v>
      </c>
      <c r="G11" s="28">
        <v>6.17</v>
      </c>
      <c r="I11" s="113"/>
      <c r="J11" s="113"/>
      <c r="K11" s="113"/>
    </row>
    <row r="12" spans="1:15" ht="15.75" x14ac:dyDescent="0.25">
      <c r="A12" s="27">
        <v>7</v>
      </c>
      <c r="B12" s="27" t="s">
        <v>172</v>
      </c>
      <c r="C12" s="27" t="s">
        <v>46</v>
      </c>
      <c r="D12" s="28">
        <v>4</v>
      </c>
      <c r="E12" s="28">
        <v>13.03</v>
      </c>
      <c r="F12" s="28">
        <v>29.66</v>
      </c>
      <c r="G12" s="28">
        <v>10.34</v>
      </c>
      <c r="I12" s="113"/>
      <c r="J12" s="113"/>
      <c r="K12" s="113"/>
    </row>
    <row r="13" spans="1:15" ht="15.75" x14ac:dyDescent="0.25">
      <c r="A13" s="27">
        <v>8</v>
      </c>
      <c r="B13" s="27" t="s">
        <v>172</v>
      </c>
      <c r="C13" s="27" t="s">
        <v>47</v>
      </c>
      <c r="D13" s="28">
        <v>24.93</v>
      </c>
      <c r="E13" s="28">
        <v>23.21</v>
      </c>
      <c r="F13" s="28">
        <v>37.24</v>
      </c>
      <c r="G13" s="28">
        <v>33.5</v>
      </c>
      <c r="I13" s="113"/>
      <c r="J13" s="113"/>
      <c r="K13" s="113"/>
    </row>
    <row r="14" spans="1:15" ht="15.75" x14ac:dyDescent="0.25">
      <c r="A14" s="27">
        <v>9</v>
      </c>
      <c r="B14" s="27" t="s">
        <v>162</v>
      </c>
      <c r="C14" s="27" t="s">
        <v>40</v>
      </c>
      <c r="D14" s="28">
        <v>10.42</v>
      </c>
      <c r="E14" s="28">
        <v>14.15</v>
      </c>
      <c r="F14" s="28">
        <v>17.149999999999999</v>
      </c>
      <c r="G14" s="28">
        <v>7</v>
      </c>
      <c r="I14" s="113"/>
      <c r="J14" s="113"/>
      <c r="K14" s="113"/>
    </row>
    <row r="15" spans="1:15" ht="15.75" x14ac:dyDescent="0.25">
      <c r="A15" s="27">
        <v>10</v>
      </c>
      <c r="B15" s="27" t="s">
        <v>162</v>
      </c>
      <c r="C15" s="27" t="s">
        <v>48</v>
      </c>
      <c r="D15" s="28">
        <v>14.48</v>
      </c>
      <c r="E15" s="28">
        <v>17.63</v>
      </c>
      <c r="F15" s="28">
        <v>24</v>
      </c>
      <c r="G15" s="28">
        <v>16.309999999999999</v>
      </c>
    </row>
    <row r="16" spans="1:15" ht="15.75" x14ac:dyDescent="0.25">
      <c r="A16" s="27">
        <v>11</v>
      </c>
      <c r="B16" s="27" t="s">
        <v>162</v>
      </c>
      <c r="C16" s="27" t="s">
        <v>49</v>
      </c>
      <c r="D16" s="28">
        <v>21.95</v>
      </c>
      <c r="E16" s="28">
        <v>21.28</v>
      </c>
      <c r="F16" s="28">
        <v>24.74</v>
      </c>
      <c r="G16" s="28">
        <v>18.760000000000002</v>
      </c>
    </row>
    <row r="17" spans="1:7" ht="15.75" x14ac:dyDescent="0.25">
      <c r="A17" s="27">
        <v>12</v>
      </c>
      <c r="B17" s="27" t="s">
        <v>162</v>
      </c>
      <c r="C17" s="27" t="s">
        <v>50</v>
      </c>
      <c r="D17" s="28">
        <v>22.37</v>
      </c>
      <c r="E17" s="28">
        <v>23.29</v>
      </c>
      <c r="F17" s="28">
        <v>29.52</v>
      </c>
      <c r="G17" s="28">
        <v>26.26</v>
      </c>
    </row>
    <row r="18" spans="1:7" ht="16.5" customHeight="1" x14ac:dyDescent="0.25">
      <c r="A18" s="27">
        <v>13</v>
      </c>
      <c r="B18" s="27" t="s">
        <v>162</v>
      </c>
      <c r="C18" s="27" t="s">
        <v>51</v>
      </c>
      <c r="D18" s="28">
        <v>28.91</v>
      </c>
      <c r="E18" s="28">
        <v>26.82</v>
      </c>
      <c r="F18" s="28">
        <v>28.43</v>
      </c>
      <c r="G18" s="28">
        <v>23.61</v>
      </c>
    </row>
    <row r="19" spans="1:7" ht="16.5" customHeight="1" x14ac:dyDescent="0.25">
      <c r="A19" s="27">
        <v>14</v>
      </c>
      <c r="B19" s="27" t="s">
        <v>162</v>
      </c>
      <c r="C19" s="27" t="s">
        <v>52</v>
      </c>
      <c r="D19" s="28">
        <v>28.91</v>
      </c>
      <c r="E19" s="28">
        <v>32.9</v>
      </c>
      <c r="F19" s="28">
        <v>37.6</v>
      </c>
      <c r="G19" s="28">
        <v>35.33</v>
      </c>
    </row>
    <row r="20" spans="1:7" ht="15.75" x14ac:dyDescent="0.25">
      <c r="A20" s="27">
        <v>15</v>
      </c>
      <c r="B20" s="27" t="s">
        <v>162</v>
      </c>
      <c r="C20" s="27" t="s">
        <v>53</v>
      </c>
      <c r="D20" s="28">
        <v>42.9</v>
      </c>
      <c r="E20" s="28">
        <v>45.26</v>
      </c>
      <c r="F20" s="28">
        <v>48.92</v>
      </c>
      <c r="G20" s="28">
        <v>52.58</v>
      </c>
    </row>
    <row r="21" spans="1:7" ht="15.75" x14ac:dyDescent="0.25">
      <c r="A21" s="27">
        <v>16</v>
      </c>
      <c r="B21" s="27" t="s">
        <v>162</v>
      </c>
      <c r="C21" s="27" t="s">
        <v>54</v>
      </c>
      <c r="D21" s="28">
        <v>54.06</v>
      </c>
      <c r="E21" s="28">
        <v>53.77</v>
      </c>
      <c r="F21" s="28">
        <v>62.45</v>
      </c>
      <c r="G21" s="28">
        <v>70.2</v>
      </c>
    </row>
    <row r="22" spans="1:7" ht="15.75" x14ac:dyDescent="0.25">
      <c r="A22" s="27">
        <v>17</v>
      </c>
      <c r="B22" s="27" t="s">
        <v>162</v>
      </c>
      <c r="C22" s="27" t="s">
        <v>55</v>
      </c>
      <c r="D22" s="28">
        <v>77.98</v>
      </c>
      <c r="E22" s="28">
        <v>75.05</v>
      </c>
      <c r="F22" s="28">
        <v>85.1</v>
      </c>
      <c r="G22" s="28">
        <v>99.6</v>
      </c>
    </row>
    <row r="23" spans="1:7" ht="15.75" x14ac:dyDescent="0.25">
      <c r="A23" s="93" t="s">
        <v>0</v>
      </c>
      <c r="B23" s="94"/>
      <c r="C23" s="95"/>
      <c r="D23" s="96"/>
      <c r="E23" s="97"/>
      <c r="F23" s="97"/>
      <c r="G23" s="98"/>
    </row>
    <row r="24" spans="1:7" ht="15.75" x14ac:dyDescent="0.25">
      <c r="A24" s="99">
        <v>18</v>
      </c>
      <c r="B24" s="27" t="s">
        <v>167</v>
      </c>
      <c r="C24" s="27" t="s">
        <v>29</v>
      </c>
      <c r="D24" s="28">
        <v>9.92</v>
      </c>
      <c r="E24" s="28">
        <v>11.85</v>
      </c>
      <c r="F24" s="28">
        <v>17.89</v>
      </c>
      <c r="G24" s="105">
        <v>1.57</v>
      </c>
    </row>
    <row r="25" spans="1:7" ht="15.75" x14ac:dyDescent="0.25">
      <c r="A25" s="101">
        <v>19</v>
      </c>
      <c r="B25" s="27" t="s">
        <v>167</v>
      </c>
      <c r="C25" s="102" t="s">
        <v>30</v>
      </c>
      <c r="D25" s="103">
        <v>12.91</v>
      </c>
      <c r="E25" s="103">
        <v>11.37</v>
      </c>
      <c r="F25" s="103">
        <v>16.57</v>
      </c>
      <c r="G25" s="106">
        <v>5.43</v>
      </c>
    </row>
    <row r="26" spans="1:7" ht="15.75" x14ac:dyDescent="0.25">
      <c r="A26" s="99">
        <v>20</v>
      </c>
      <c r="B26" s="27" t="s">
        <v>167</v>
      </c>
      <c r="C26" s="27" t="s">
        <v>31</v>
      </c>
      <c r="D26" s="28">
        <v>17.309999999999999</v>
      </c>
      <c r="E26" s="28">
        <v>18.64</v>
      </c>
      <c r="F26" s="28">
        <v>23.56</v>
      </c>
      <c r="G26" s="105">
        <v>11.67</v>
      </c>
    </row>
    <row r="27" spans="1:7" ht="15.75" x14ac:dyDescent="0.25">
      <c r="A27" s="101">
        <v>21</v>
      </c>
      <c r="B27" s="27" t="s">
        <v>167</v>
      </c>
      <c r="C27" s="102" t="s">
        <v>32</v>
      </c>
      <c r="D27" s="103">
        <v>14.83</v>
      </c>
      <c r="E27" s="103">
        <v>18.71</v>
      </c>
      <c r="F27" s="103">
        <v>35.020000000000003</v>
      </c>
      <c r="G27" s="106">
        <v>13.53</v>
      </c>
    </row>
    <row r="28" spans="1:7" ht="15.75" x14ac:dyDescent="0.25">
      <c r="A28" s="99">
        <v>22</v>
      </c>
      <c r="B28" s="27" t="s">
        <v>167</v>
      </c>
      <c r="C28" s="27" t="s">
        <v>33</v>
      </c>
      <c r="D28" s="28">
        <v>18.149999999999999</v>
      </c>
      <c r="E28" s="28">
        <v>21.17</v>
      </c>
      <c r="F28" s="28">
        <v>22.56</v>
      </c>
      <c r="G28" s="105">
        <v>20.059999999999999</v>
      </c>
    </row>
    <row r="29" spans="1:7" ht="15.75" x14ac:dyDescent="0.25">
      <c r="A29" s="101">
        <v>23</v>
      </c>
      <c r="B29" s="27" t="s">
        <v>167</v>
      </c>
      <c r="C29" s="102" t="s">
        <v>34</v>
      </c>
      <c r="D29" s="103">
        <v>18.72</v>
      </c>
      <c r="E29" s="103">
        <v>24.4</v>
      </c>
      <c r="F29" s="103">
        <v>35.909999999999997</v>
      </c>
      <c r="G29" s="106">
        <v>26.43</v>
      </c>
    </row>
    <row r="30" spans="1:7" ht="15.75" x14ac:dyDescent="0.25">
      <c r="A30" s="99">
        <v>24</v>
      </c>
      <c r="B30" s="27" t="s">
        <v>167</v>
      </c>
      <c r="C30" s="27" t="s">
        <v>35</v>
      </c>
      <c r="D30" s="28">
        <v>15.99</v>
      </c>
      <c r="E30" s="28">
        <v>26.92</v>
      </c>
      <c r="F30" s="28">
        <v>30.04</v>
      </c>
      <c r="G30" s="105">
        <v>52.72</v>
      </c>
    </row>
    <row r="31" spans="1:7" ht="15.75" x14ac:dyDescent="0.25">
      <c r="A31" s="101">
        <v>25</v>
      </c>
      <c r="B31" s="27" t="s">
        <v>167</v>
      </c>
      <c r="C31" s="102" t="s">
        <v>36</v>
      </c>
      <c r="D31" s="103">
        <v>22.16</v>
      </c>
      <c r="E31" s="103">
        <v>24.35</v>
      </c>
      <c r="F31" s="103">
        <v>38.840000000000003</v>
      </c>
      <c r="G31" s="106">
        <v>60.3</v>
      </c>
    </row>
    <row r="32" spans="1:7" ht="15.75" x14ac:dyDescent="0.25">
      <c r="A32" s="99">
        <v>26</v>
      </c>
      <c r="B32" s="27" t="s">
        <v>167</v>
      </c>
      <c r="C32" s="27" t="s">
        <v>37</v>
      </c>
      <c r="D32" s="28">
        <v>35.950000000000003</v>
      </c>
      <c r="E32" s="28">
        <v>35.51</v>
      </c>
      <c r="F32" s="28">
        <v>46.69</v>
      </c>
      <c r="G32" s="105">
        <v>90.5</v>
      </c>
    </row>
    <row r="33" spans="1:17" ht="15.75" x14ac:dyDescent="0.25">
      <c r="A33" s="101">
        <v>27</v>
      </c>
      <c r="B33" s="27" t="s">
        <v>167</v>
      </c>
      <c r="C33" s="102" t="s">
        <v>38</v>
      </c>
      <c r="D33" s="103">
        <v>48.12</v>
      </c>
      <c r="E33" s="103">
        <v>45.07</v>
      </c>
      <c r="F33" s="103">
        <v>54.15</v>
      </c>
      <c r="G33" s="103">
        <v>94.41</v>
      </c>
    </row>
    <row r="34" spans="1:17" ht="15.75" x14ac:dyDescent="0.25">
      <c r="A34" s="99">
        <v>28</v>
      </c>
      <c r="B34" s="27" t="s">
        <v>169</v>
      </c>
      <c r="C34" s="27" t="s">
        <v>21</v>
      </c>
      <c r="D34" s="28">
        <v>4.08</v>
      </c>
      <c r="E34" s="28">
        <v>4.9400000000000004</v>
      </c>
      <c r="F34" s="28">
        <v>21.71</v>
      </c>
      <c r="G34" s="28">
        <v>0.9</v>
      </c>
    </row>
    <row r="35" spans="1:17" ht="15.75" x14ac:dyDescent="0.25">
      <c r="A35" s="101">
        <v>29</v>
      </c>
      <c r="B35" s="27" t="s">
        <v>169</v>
      </c>
      <c r="C35" s="102" t="s">
        <v>22</v>
      </c>
      <c r="D35" s="103">
        <v>1.22</v>
      </c>
      <c r="E35" s="103">
        <v>2.76</v>
      </c>
      <c r="F35" s="103" t="s">
        <v>87</v>
      </c>
      <c r="G35" s="106">
        <v>13.15</v>
      </c>
    </row>
    <row r="36" spans="1:17" s="7" customFormat="1" ht="15.75" x14ac:dyDescent="0.25">
      <c r="A36" s="99">
        <v>30</v>
      </c>
      <c r="B36" s="107" t="s">
        <v>169</v>
      </c>
      <c r="C36" s="107" t="s">
        <v>23</v>
      </c>
      <c r="D36" s="109">
        <v>26.18</v>
      </c>
      <c r="E36" s="109">
        <v>10.050000000000001</v>
      </c>
      <c r="F36" s="109">
        <v>29.13</v>
      </c>
      <c r="G36" s="111">
        <v>15</v>
      </c>
      <c r="P36" s="1"/>
      <c r="Q36" s="5"/>
    </row>
    <row r="37" spans="1:17" ht="15.75" x14ac:dyDescent="0.25">
      <c r="A37" s="101">
        <v>31</v>
      </c>
      <c r="B37" s="107" t="s">
        <v>169</v>
      </c>
      <c r="C37" s="108" t="s">
        <v>24</v>
      </c>
      <c r="D37" s="110">
        <v>8.36</v>
      </c>
      <c r="E37" s="110">
        <v>13.18</v>
      </c>
      <c r="F37" s="110">
        <v>13.69</v>
      </c>
      <c r="G37" s="112">
        <v>13.63</v>
      </c>
      <c r="P37" s="1"/>
      <c r="Q37" s="5"/>
    </row>
    <row r="38" spans="1:17" ht="15.75" x14ac:dyDescent="0.25">
      <c r="A38" s="99">
        <v>32</v>
      </c>
      <c r="B38" s="107" t="s">
        <v>169</v>
      </c>
      <c r="C38" s="107" t="s">
        <v>25</v>
      </c>
      <c r="D38" s="109">
        <v>19.350000000000001</v>
      </c>
      <c r="E38" s="109">
        <v>16.46</v>
      </c>
      <c r="F38" s="109">
        <v>29.26</v>
      </c>
      <c r="G38" s="111">
        <v>22.23</v>
      </c>
      <c r="P38" s="1"/>
      <c r="Q38" s="5"/>
    </row>
    <row r="39" spans="1:17" ht="15.75" x14ac:dyDescent="0.25">
      <c r="A39" s="101">
        <v>33</v>
      </c>
      <c r="B39" s="107" t="s">
        <v>169</v>
      </c>
      <c r="C39" s="108" t="s">
        <v>26</v>
      </c>
      <c r="D39" s="110">
        <v>17.96</v>
      </c>
      <c r="E39" s="110">
        <v>19.190000000000001</v>
      </c>
      <c r="F39" s="110">
        <v>36.19</v>
      </c>
      <c r="G39" s="112">
        <v>46.03</v>
      </c>
    </row>
    <row r="40" spans="1:17" ht="15.75" x14ac:dyDescent="0.25">
      <c r="A40" s="99">
        <v>34</v>
      </c>
      <c r="B40" s="107" t="s">
        <v>169</v>
      </c>
      <c r="C40" s="107" t="s">
        <v>27</v>
      </c>
      <c r="D40" s="109">
        <v>22.95</v>
      </c>
      <c r="E40" s="109">
        <v>26.37</v>
      </c>
      <c r="F40" s="109">
        <v>38.57</v>
      </c>
      <c r="G40" s="111">
        <v>58.96</v>
      </c>
    </row>
    <row r="41" spans="1:17" ht="15.75" x14ac:dyDescent="0.25">
      <c r="A41" s="101">
        <v>35</v>
      </c>
      <c r="B41" s="107" t="s">
        <v>169</v>
      </c>
      <c r="C41" s="108" t="s">
        <v>28</v>
      </c>
      <c r="D41" s="110">
        <v>28.09</v>
      </c>
      <c r="E41" s="110">
        <v>28.75</v>
      </c>
      <c r="F41" s="110">
        <v>43.33</v>
      </c>
      <c r="G41" s="112">
        <v>92.94</v>
      </c>
    </row>
    <row r="42" spans="1:17" ht="15.75" x14ac:dyDescent="0.25">
      <c r="A42" s="99">
        <v>36</v>
      </c>
      <c r="B42" s="27" t="s">
        <v>202</v>
      </c>
      <c r="C42" s="27" t="s">
        <v>9</v>
      </c>
      <c r="D42" s="28">
        <v>8.09</v>
      </c>
      <c r="E42" s="28">
        <v>10.55</v>
      </c>
      <c r="F42" s="28">
        <v>21.89</v>
      </c>
      <c r="G42" s="100">
        <v>1.3</v>
      </c>
    </row>
    <row r="43" spans="1:17" ht="15.75" x14ac:dyDescent="0.25">
      <c r="A43" s="101">
        <v>37</v>
      </c>
      <c r="B43" s="27" t="s">
        <v>202</v>
      </c>
      <c r="C43" s="102" t="s">
        <v>10</v>
      </c>
      <c r="D43" s="103">
        <v>7.22</v>
      </c>
      <c r="E43" s="103">
        <v>9.51</v>
      </c>
      <c r="F43" s="103">
        <v>24.46</v>
      </c>
      <c r="G43" s="104">
        <v>3.51</v>
      </c>
    </row>
    <row r="44" spans="1:17" ht="15.75" x14ac:dyDescent="0.25">
      <c r="A44" s="99">
        <v>38</v>
      </c>
      <c r="B44" s="27" t="s">
        <v>202</v>
      </c>
      <c r="C44" s="27" t="s">
        <v>11</v>
      </c>
      <c r="D44" s="28">
        <v>9.59</v>
      </c>
      <c r="E44" s="28">
        <v>20</v>
      </c>
      <c r="F44" s="28">
        <v>30.24</v>
      </c>
      <c r="G44" s="100">
        <v>5.5</v>
      </c>
    </row>
    <row r="45" spans="1:17" ht="15.75" x14ac:dyDescent="0.25">
      <c r="A45" s="101">
        <v>39</v>
      </c>
      <c r="B45" s="27" t="s">
        <v>202</v>
      </c>
      <c r="C45" s="102" t="s">
        <v>12</v>
      </c>
      <c r="D45" s="103">
        <v>9</v>
      </c>
      <c r="E45" s="103">
        <v>16.239999999999998</v>
      </c>
      <c r="F45" s="103">
        <v>14.41</v>
      </c>
      <c r="G45" s="104">
        <v>11.3</v>
      </c>
    </row>
    <row r="46" spans="1:17" ht="15.75" x14ac:dyDescent="0.25">
      <c r="A46" s="99">
        <v>40</v>
      </c>
      <c r="B46" s="27" t="s">
        <v>202</v>
      </c>
      <c r="C46" s="27" t="s">
        <v>13</v>
      </c>
      <c r="D46" s="28">
        <v>27.28</v>
      </c>
      <c r="E46" s="28">
        <v>23.66</v>
      </c>
      <c r="F46" s="28">
        <v>29.42</v>
      </c>
      <c r="G46" s="100">
        <v>14.6</v>
      </c>
    </row>
    <row r="47" spans="1:17" ht="15.75" x14ac:dyDescent="0.25">
      <c r="A47" s="101">
        <v>41</v>
      </c>
      <c r="B47" s="27" t="s">
        <v>202</v>
      </c>
      <c r="C47" s="102" t="s">
        <v>14</v>
      </c>
      <c r="D47" s="103">
        <v>21.45</v>
      </c>
      <c r="E47" s="103">
        <v>25.4</v>
      </c>
      <c r="F47" s="103">
        <v>37.71</v>
      </c>
      <c r="G47" s="104">
        <v>25.99</v>
      </c>
      <c r="J47" s="1"/>
      <c r="K47" s="1"/>
    </row>
    <row r="48" spans="1:17" ht="15.75" x14ac:dyDescent="0.25">
      <c r="A48" s="99">
        <v>42</v>
      </c>
      <c r="B48" s="27" t="s">
        <v>202</v>
      </c>
      <c r="C48" s="27" t="s">
        <v>15</v>
      </c>
      <c r="D48" s="28">
        <v>16.489999999999998</v>
      </c>
      <c r="E48" s="28">
        <v>21.94</v>
      </c>
      <c r="F48" s="28">
        <v>38.630000000000003</v>
      </c>
      <c r="G48" s="100">
        <v>29.25</v>
      </c>
      <c r="J48" s="1"/>
      <c r="K48" s="1"/>
    </row>
    <row r="49" spans="1:11" ht="15.75" x14ac:dyDescent="0.25">
      <c r="A49" s="101">
        <v>43</v>
      </c>
      <c r="B49" s="27" t="s">
        <v>202</v>
      </c>
      <c r="C49" s="102" t="s">
        <v>16</v>
      </c>
      <c r="D49" s="103">
        <v>25.53</v>
      </c>
      <c r="E49" s="103">
        <v>17.48</v>
      </c>
      <c r="F49" s="103">
        <v>30.53</v>
      </c>
      <c r="G49" s="104">
        <v>36.1</v>
      </c>
      <c r="J49" s="4"/>
      <c r="K49" s="4"/>
    </row>
    <row r="50" spans="1:11" ht="15.75" x14ac:dyDescent="0.25">
      <c r="A50" s="99">
        <v>44</v>
      </c>
      <c r="B50" s="27" t="s">
        <v>202</v>
      </c>
      <c r="C50" s="27" t="s">
        <v>17</v>
      </c>
      <c r="D50" s="28">
        <v>16.91</v>
      </c>
      <c r="E50" s="28">
        <v>14</v>
      </c>
      <c r="F50" s="28">
        <v>27.88</v>
      </c>
      <c r="G50" s="100">
        <v>41</v>
      </c>
      <c r="J50" s="1"/>
      <c r="K50" s="1"/>
    </row>
    <row r="51" spans="1:11" ht="15.75" x14ac:dyDescent="0.25">
      <c r="A51" s="101">
        <v>45</v>
      </c>
      <c r="B51" s="27" t="s">
        <v>202</v>
      </c>
      <c r="C51" s="102" t="s">
        <v>18</v>
      </c>
      <c r="D51" s="103">
        <v>27.5</v>
      </c>
      <c r="E51" s="103">
        <v>29.64</v>
      </c>
      <c r="F51" s="103">
        <v>44.73</v>
      </c>
      <c r="G51" s="104">
        <v>66.42</v>
      </c>
      <c r="J51" s="1"/>
      <c r="K51" s="1"/>
    </row>
    <row r="52" spans="1:11" ht="15.75" x14ac:dyDescent="0.25">
      <c r="A52" s="99">
        <v>46</v>
      </c>
      <c r="B52" s="27" t="s">
        <v>202</v>
      </c>
      <c r="C52" s="27" t="s">
        <v>19</v>
      </c>
      <c r="D52" s="28">
        <v>37.28</v>
      </c>
      <c r="E52" s="28">
        <v>34.86</v>
      </c>
      <c r="F52" s="28">
        <v>50.72</v>
      </c>
      <c r="G52" s="100">
        <v>76.47</v>
      </c>
      <c r="J52" s="1"/>
      <c r="K52" s="1"/>
    </row>
    <row r="53" spans="1:11" ht="15.75" x14ac:dyDescent="0.25">
      <c r="A53" s="101">
        <v>47</v>
      </c>
      <c r="B53" s="27" t="s">
        <v>202</v>
      </c>
      <c r="C53" s="102" t="s">
        <v>20</v>
      </c>
      <c r="D53" s="103">
        <v>36.46</v>
      </c>
      <c r="E53" s="103">
        <v>37.33</v>
      </c>
      <c r="F53" s="103">
        <v>55.53</v>
      </c>
      <c r="G53" s="104">
        <v>85.11</v>
      </c>
      <c r="J53" s="1"/>
      <c r="K53" s="1"/>
    </row>
    <row r="118" spans="58:58" x14ac:dyDescent="0.25">
      <c r="BF118" t="s">
        <v>56</v>
      </c>
    </row>
  </sheetData>
  <mergeCells count="4">
    <mergeCell ref="L1:M1"/>
    <mergeCell ref="N1:O1"/>
    <mergeCell ref="D3:F3"/>
    <mergeCell ref="J3:L3"/>
  </mergeCells>
  <phoneticPr fontId="13" type="noConversion"/>
  <pageMargins left="0.7" right="0.7" top="0.75" bottom="0.75" header="0.3" footer="0.3"/>
  <pageSetup paperSize="9" scale="10" orientation="portrait" r:id="rId1"/>
  <ignoredErrors>
    <ignoredError sqref="J6:L9 J5:K5 L5" formulaRange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zoomScale="85" zoomScaleNormal="85" workbookViewId="0">
      <selection activeCell="E2" sqref="E2:G2"/>
    </sheetView>
  </sheetViews>
  <sheetFormatPr baseColWidth="10" defaultColWidth="9.140625" defaultRowHeight="15" x14ac:dyDescent="0.25"/>
  <cols>
    <col min="1" max="1" width="5.42578125" customWidth="1"/>
    <col min="2" max="2" width="17.85546875" style="8" bestFit="1" customWidth="1"/>
    <col min="3" max="3" width="18" style="6" bestFit="1" customWidth="1"/>
    <col min="4" max="4" width="23.42578125" style="6" customWidth="1"/>
    <col min="5" max="5" width="19.85546875" style="9" bestFit="1" customWidth="1"/>
    <col min="6" max="6" width="20.140625" style="9" bestFit="1" customWidth="1"/>
    <col min="7" max="7" width="18.7109375" style="9" bestFit="1" customWidth="1"/>
    <col min="8" max="8" width="24.42578125" customWidth="1"/>
    <col min="9" max="9" width="27.28515625" style="6" customWidth="1"/>
  </cols>
  <sheetData>
    <row r="1" spans="1:25" s="82" customFormat="1" ht="15.75" x14ac:dyDescent="0.25">
      <c r="A1" s="1" t="s">
        <v>241</v>
      </c>
      <c r="B1" s="23"/>
      <c r="C1" s="14"/>
      <c r="D1" s="14"/>
      <c r="E1" s="17"/>
      <c r="F1" s="17"/>
      <c r="G1" s="17"/>
      <c r="H1" s="13"/>
      <c r="I1" s="14"/>
    </row>
    <row r="2" spans="1:25" s="10" customFormat="1" ht="18" customHeight="1" x14ac:dyDescent="0.3">
      <c r="B2" s="11"/>
      <c r="C2" s="12"/>
      <c r="D2" s="12"/>
      <c r="E2" s="133" t="s">
        <v>209</v>
      </c>
      <c r="F2" s="133"/>
      <c r="G2" s="133"/>
      <c r="H2" s="134" t="s">
        <v>205</v>
      </c>
      <c r="I2" s="134"/>
    </row>
    <row r="3" spans="1:25" s="37" customFormat="1" ht="17.25" x14ac:dyDescent="0.3">
      <c r="A3" s="53" t="s">
        <v>1</v>
      </c>
      <c r="B3" s="53" t="s">
        <v>57</v>
      </c>
      <c r="C3" s="53" t="s">
        <v>59</v>
      </c>
      <c r="D3" s="53" t="s">
        <v>208</v>
      </c>
      <c r="E3" s="85" t="s">
        <v>6</v>
      </c>
      <c r="F3" s="85" t="s">
        <v>8</v>
      </c>
      <c r="G3" s="85" t="s">
        <v>200</v>
      </c>
      <c r="H3" s="53" t="s">
        <v>207</v>
      </c>
      <c r="I3" s="53" t="s">
        <v>210</v>
      </c>
      <c r="X3" s="10"/>
      <c r="Y3" s="10"/>
    </row>
    <row r="4" spans="1:25" s="37" customFormat="1" ht="17.25" x14ac:dyDescent="0.3">
      <c r="A4" s="70" t="s">
        <v>204</v>
      </c>
      <c r="B4" s="69"/>
      <c r="C4" s="35"/>
      <c r="D4" s="35"/>
      <c r="E4" s="36"/>
      <c r="F4" s="36"/>
      <c r="G4" s="36"/>
      <c r="H4" s="36"/>
      <c r="I4" s="36">
        <f>100-Table434[[#This Row],[CD34+ cells]]</f>
        <v>100</v>
      </c>
      <c r="X4" s="10"/>
      <c r="Y4" s="10"/>
    </row>
    <row r="5" spans="1:25" ht="15" customHeight="1" x14ac:dyDescent="0.25">
      <c r="A5" s="31">
        <v>1</v>
      </c>
      <c r="B5" s="31" t="s">
        <v>63</v>
      </c>
      <c r="C5" s="28" t="s">
        <v>71</v>
      </c>
      <c r="D5" s="28" t="s">
        <v>64</v>
      </c>
      <c r="E5" s="32">
        <v>2.62</v>
      </c>
      <c r="F5" s="32">
        <v>1.53</v>
      </c>
      <c r="G5" s="32">
        <v>5.38</v>
      </c>
      <c r="H5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5" s="32">
        <f>100-Table434[[#This Row],[CD34+ cells]]</f>
        <v>100</v>
      </c>
    </row>
    <row r="6" spans="1:25" ht="15.75" x14ac:dyDescent="0.25">
      <c r="A6" s="31">
        <v>2</v>
      </c>
      <c r="B6" s="31" t="s">
        <v>65</v>
      </c>
      <c r="C6" s="28" t="s">
        <v>71</v>
      </c>
      <c r="D6" s="28" t="s">
        <v>64</v>
      </c>
      <c r="E6" s="32">
        <v>7.31</v>
      </c>
      <c r="F6" s="32">
        <v>1.85</v>
      </c>
      <c r="G6" s="32">
        <v>5.08</v>
      </c>
      <c r="H6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6" s="32">
        <f>100-Table434[[#This Row],[CD34+ cells]]</f>
        <v>100</v>
      </c>
    </row>
    <row r="7" spans="1:25" ht="15.75" x14ac:dyDescent="0.25">
      <c r="A7" s="31">
        <v>3</v>
      </c>
      <c r="B7" s="31" t="s">
        <v>66</v>
      </c>
      <c r="C7" s="28" t="s">
        <v>71</v>
      </c>
      <c r="D7" s="28" t="s">
        <v>64</v>
      </c>
      <c r="E7" s="32">
        <v>5.71</v>
      </c>
      <c r="F7" s="32">
        <v>1.07</v>
      </c>
      <c r="G7" s="32">
        <v>9.4700000000000006</v>
      </c>
      <c r="H7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7" s="32">
        <f>100-Table434[[#This Row],[CD34+ cells]]</f>
        <v>100</v>
      </c>
    </row>
    <row r="8" spans="1:25" ht="15.75" x14ac:dyDescent="0.25">
      <c r="A8" s="31">
        <v>4</v>
      </c>
      <c r="B8" s="31" t="s">
        <v>67</v>
      </c>
      <c r="C8" s="28" t="s">
        <v>71</v>
      </c>
      <c r="D8" s="28" t="s">
        <v>64</v>
      </c>
      <c r="E8" s="32">
        <v>4.8</v>
      </c>
      <c r="F8" s="32">
        <v>1.32</v>
      </c>
      <c r="G8" s="32">
        <v>10.29</v>
      </c>
      <c r="H8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8" s="32">
        <f>100-Table434[[#This Row],[CD34+ cells]]</f>
        <v>100</v>
      </c>
    </row>
    <row r="9" spans="1:25" ht="15.75" x14ac:dyDescent="0.25">
      <c r="A9" s="31">
        <v>5</v>
      </c>
      <c r="B9" s="31" t="s">
        <v>68</v>
      </c>
      <c r="C9" s="28" t="s">
        <v>73</v>
      </c>
      <c r="D9" s="28" t="s">
        <v>64</v>
      </c>
      <c r="E9" s="32">
        <v>4.71</v>
      </c>
      <c r="F9" s="32">
        <v>0.74</v>
      </c>
      <c r="G9" s="32">
        <v>13.88</v>
      </c>
      <c r="H9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9" s="32">
        <f>100-Table434[[#This Row],[CD34+ cells]]</f>
        <v>100</v>
      </c>
    </row>
    <row r="10" spans="1:25" ht="15.75" x14ac:dyDescent="0.25">
      <c r="A10" s="31">
        <v>6</v>
      </c>
      <c r="B10" s="31" t="s">
        <v>69</v>
      </c>
      <c r="C10" s="28" t="s">
        <v>71</v>
      </c>
      <c r="D10" s="28" t="s">
        <v>64</v>
      </c>
      <c r="E10" s="32">
        <v>4.63</v>
      </c>
      <c r="F10" s="32">
        <v>1.92</v>
      </c>
      <c r="G10" s="32">
        <v>12.7</v>
      </c>
      <c r="H10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10" s="32">
        <f>100-Table434[[#This Row],[CD34+ cells]]</f>
        <v>100</v>
      </c>
    </row>
    <row r="11" spans="1:25" ht="15.75" x14ac:dyDescent="0.25">
      <c r="A11" s="31">
        <v>7</v>
      </c>
      <c r="B11" s="31" t="s">
        <v>70</v>
      </c>
      <c r="C11" s="28" t="s">
        <v>71</v>
      </c>
      <c r="D11" s="28" t="s">
        <v>64</v>
      </c>
      <c r="E11" s="32">
        <v>1.47</v>
      </c>
      <c r="F11" s="32">
        <v>2.25</v>
      </c>
      <c r="G11" s="32">
        <v>11.99</v>
      </c>
      <c r="H11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11" s="32">
        <f>100-Table434[[#This Row],[CD34+ cells]]</f>
        <v>100</v>
      </c>
    </row>
    <row r="12" spans="1:25" ht="15.75" x14ac:dyDescent="0.25">
      <c r="A12" s="31">
        <v>8</v>
      </c>
      <c r="B12" s="31" t="s">
        <v>72</v>
      </c>
      <c r="C12" s="28" t="s">
        <v>71</v>
      </c>
      <c r="D12" s="28" t="s">
        <v>64</v>
      </c>
      <c r="E12" s="32">
        <v>2.54</v>
      </c>
      <c r="F12" s="32">
        <v>1.33</v>
      </c>
      <c r="G12" s="32">
        <v>5.38</v>
      </c>
      <c r="H12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12" s="32">
        <f>100-Table434[[#This Row],[CD34+ cells]]</f>
        <v>100</v>
      </c>
    </row>
    <row r="13" spans="1:25" ht="15.75" x14ac:dyDescent="0.25">
      <c r="A13" s="31">
        <v>9</v>
      </c>
      <c r="B13" s="31">
        <v>132</v>
      </c>
      <c r="C13" s="28" t="s">
        <v>73</v>
      </c>
      <c r="D13" s="28" t="s">
        <v>64</v>
      </c>
      <c r="E13" s="32">
        <v>1.97</v>
      </c>
      <c r="F13" s="32">
        <v>2.0299999999999998</v>
      </c>
      <c r="G13" s="32">
        <v>8.64</v>
      </c>
      <c r="H13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13" s="32">
        <f>100-Table434[[#This Row],[CD34+ cells]]</f>
        <v>100</v>
      </c>
    </row>
    <row r="14" spans="1:25" ht="15.75" x14ac:dyDescent="0.25">
      <c r="A14" s="31">
        <v>10</v>
      </c>
      <c r="B14" s="31">
        <v>136</v>
      </c>
      <c r="C14" s="28" t="s">
        <v>71</v>
      </c>
      <c r="D14" s="28" t="s">
        <v>64</v>
      </c>
      <c r="E14" s="32">
        <v>1.66</v>
      </c>
      <c r="F14" s="32">
        <v>2.91</v>
      </c>
      <c r="G14" s="32">
        <v>7.14</v>
      </c>
      <c r="H14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14" s="32">
        <f>100-Table434[[#This Row],[CD34+ cells]]</f>
        <v>100</v>
      </c>
    </row>
    <row r="15" spans="1:25" ht="15.75" x14ac:dyDescent="0.25">
      <c r="A15" s="31">
        <v>11</v>
      </c>
      <c r="B15" s="31">
        <v>247</v>
      </c>
      <c r="C15" s="28" t="s">
        <v>71</v>
      </c>
      <c r="D15" s="28" t="s">
        <v>64</v>
      </c>
      <c r="E15" s="32">
        <v>1.24</v>
      </c>
      <c r="F15" s="32">
        <v>4.13</v>
      </c>
      <c r="G15" s="32">
        <v>11.1</v>
      </c>
      <c r="H15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15" s="32">
        <f>100-Table434[[#This Row],[CD34+ cells]]</f>
        <v>100</v>
      </c>
    </row>
    <row r="16" spans="1:25" ht="15.75" x14ac:dyDescent="0.25">
      <c r="A16" s="71" t="s">
        <v>74</v>
      </c>
      <c r="B16" s="31"/>
      <c r="C16" s="28"/>
      <c r="D16" s="28"/>
      <c r="E16" s="32"/>
      <c r="F16" s="32"/>
      <c r="G16" s="32"/>
      <c r="H16" s="32"/>
      <c r="I16" s="32"/>
    </row>
    <row r="17" spans="1:17" ht="15.75" x14ac:dyDescent="0.25">
      <c r="A17" s="31">
        <v>1</v>
      </c>
      <c r="B17" s="31" t="s">
        <v>75</v>
      </c>
      <c r="C17" s="28"/>
      <c r="D17" s="28" t="s">
        <v>64</v>
      </c>
      <c r="E17" s="32">
        <v>11.46</v>
      </c>
      <c r="F17" s="32">
        <v>6.58</v>
      </c>
      <c r="G17" s="32">
        <v>25.07</v>
      </c>
      <c r="H17" s="32">
        <f>0.6232*Table434[[#This Row],[STK17A]]+1.236*Table434[[#This Row],[MYO1D]]+0.95*Table434[[#This Row],[SP140 ]]-34.38</f>
        <v>4.7112519999999947</v>
      </c>
      <c r="I17" s="32">
        <f>100-Table434[[#This Row],[CD34+ cells]]</f>
        <v>95.288747999999998</v>
      </c>
    </row>
    <row r="18" spans="1:17" ht="15.75" x14ac:dyDescent="0.25">
      <c r="A18" s="31">
        <v>2</v>
      </c>
      <c r="B18" s="31" t="s">
        <v>76</v>
      </c>
      <c r="C18" s="28"/>
      <c r="D18" s="28" t="s">
        <v>64</v>
      </c>
      <c r="E18" s="32">
        <v>4.96</v>
      </c>
      <c r="F18" s="32">
        <v>6.53</v>
      </c>
      <c r="G18" s="32">
        <v>28.22</v>
      </c>
      <c r="H18" s="32">
        <f>0.6232*Table434[[#This Row],[STK17A]]+1.236*Table434[[#This Row],[MYO1D]]+0.95*Table434[[#This Row],[SP140 ]]-34.38</f>
        <v>3.5911519999999939</v>
      </c>
      <c r="I18" s="32">
        <f>100-Table434[[#This Row],[CD34+ cells]]</f>
        <v>96.408848000000006</v>
      </c>
    </row>
    <row r="19" spans="1:17" ht="15.75" x14ac:dyDescent="0.25">
      <c r="A19" s="31">
        <v>3</v>
      </c>
      <c r="B19" s="31" t="s">
        <v>77</v>
      </c>
      <c r="C19" s="28"/>
      <c r="D19" s="28" t="s">
        <v>64</v>
      </c>
      <c r="E19" s="32">
        <v>8.1300000000000008</v>
      </c>
      <c r="F19" s="32">
        <v>8.49</v>
      </c>
      <c r="G19" s="32">
        <v>30.29</v>
      </c>
      <c r="H19" s="32">
        <f>0.6232*Table434[[#This Row],[STK17A]]+1.236*Table434[[#This Row],[MYO1D]]+0.95*Table434[[#This Row],[SP140 ]]-34.38</f>
        <v>9.9557560000000009</v>
      </c>
      <c r="I19" s="32">
        <f>100-Table434[[#This Row],[CD34+ cells]]</f>
        <v>90.044243999999992</v>
      </c>
    </row>
    <row r="20" spans="1:17" ht="15.75" x14ac:dyDescent="0.25">
      <c r="A20" s="31">
        <v>4</v>
      </c>
      <c r="B20" s="31" t="s">
        <v>78</v>
      </c>
      <c r="C20" s="28"/>
      <c r="D20" s="28" t="s">
        <v>64</v>
      </c>
      <c r="E20" s="32">
        <v>5.55</v>
      </c>
      <c r="F20" s="32">
        <v>4.99</v>
      </c>
      <c r="G20" s="32">
        <v>37.39</v>
      </c>
      <c r="H20" s="32">
        <f>0.6232*Table434[[#This Row],[STK17A]]+1.236*Table434[[#This Row],[MYO1D]]+0.95*Table434[[#This Row],[SP140 ]]-34.38</f>
        <v>10.7669</v>
      </c>
      <c r="I20" s="32">
        <f>100-Table434[[#This Row],[CD34+ cells]]</f>
        <v>89.233100000000007</v>
      </c>
    </row>
    <row r="21" spans="1:17" ht="15.75" x14ac:dyDescent="0.25">
      <c r="A21" s="31">
        <v>5</v>
      </c>
      <c r="B21" s="31" t="s">
        <v>79</v>
      </c>
      <c r="C21" s="28"/>
      <c r="D21" s="28" t="s">
        <v>64</v>
      </c>
      <c r="E21" s="32">
        <v>3.94</v>
      </c>
      <c r="F21" s="32">
        <v>3.64</v>
      </c>
      <c r="G21" s="32">
        <v>38.340000000000003</v>
      </c>
      <c r="H21" s="32">
        <f>0.6232*Table434[[#This Row],[STK17A]]+1.236*Table434[[#This Row],[MYO1D]]+0.95*Table434[[#This Row],[SP140 ]]-34.38</f>
        <v>8.9974479999999986</v>
      </c>
      <c r="I21" s="32">
        <f>100-Table434[[#This Row],[CD34+ cells]]</f>
        <v>91.002552000000009</v>
      </c>
    </row>
    <row r="22" spans="1:17" ht="15" customHeight="1" x14ac:dyDescent="0.25">
      <c r="A22" s="71" t="s">
        <v>203</v>
      </c>
      <c r="B22" s="31"/>
      <c r="C22" s="28"/>
      <c r="D22" s="28"/>
      <c r="E22" s="33"/>
      <c r="F22" s="33"/>
      <c r="G22" s="33"/>
      <c r="H22" s="32"/>
      <c r="I22" s="32"/>
    </row>
    <row r="23" spans="1:17" ht="15.75" x14ac:dyDescent="0.25">
      <c r="A23" s="31">
        <v>1</v>
      </c>
      <c r="B23" s="31" t="s">
        <v>80</v>
      </c>
      <c r="C23" s="28"/>
      <c r="D23" s="28" t="s">
        <v>64</v>
      </c>
      <c r="E23" s="32">
        <v>13.6</v>
      </c>
      <c r="F23" s="32">
        <v>15.42</v>
      </c>
      <c r="G23" s="32">
        <v>36.06</v>
      </c>
      <c r="H23" s="32">
        <f>0.444*Table434[[#This Row],[STK17A]]+0.3123*Table434[[#This Row],[MYO1D]]+0.6601*Table434[[#This Row],[SP140 ]]-13.07</f>
        <v>21.587272000000006</v>
      </c>
      <c r="I23" s="32">
        <f>100-Table434[[#This Row],[CD34+ cells]]</f>
        <v>78.412727999999987</v>
      </c>
    </row>
    <row r="24" spans="1:17" ht="15.75" x14ac:dyDescent="0.25">
      <c r="A24" s="31">
        <v>2</v>
      </c>
      <c r="B24" s="31" t="s">
        <v>81</v>
      </c>
      <c r="C24" s="28"/>
      <c r="D24" s="28" t="s">
        <v>64</v>
      </c>
      <c r="E24" s="32">
        <v>41.92</v>
      </c>
      <c r="F24" s="32">
        <v>43.3</v>
      </c>
      <c r="G24" s="32">
        <v>65.98</v>
      </c>
      <c r="H24" s="32">
        <f>0.444*Table434[[#This Row],[STK17A]]+0.3123*Table434[[#This Row],[MYO1D]]+0.6601*Table434[[#This Row],[SP140 ]]-13.07</f>
        <v>62.618468</v>
      </c>
      <c r="I24" s="32">
        <f>100-Table434[[#This Row],[CD34+ cells]]</f>
        <v>37.381532</v>
      </c>
    </row>
    <row r="25" spans="1:17" ht="15.75" x14ac:dyDescent="0.25">
      <c r="A25" s="31">
        <v>3</v>
      </c>
      <c r="B25" s="31" t="s">
        <v>82</v>
      </c>
      <c r="C25" s="28"/>
      <c r="D25" s="28" t="s">
        <v>64</v>
      </c>
      <c r="E25" s="32">
        <v>59.57</v>
      </c>
      <c r="F25" s="32">
        <v>47.92</v>
      </c>
      <c r="G25" s="32">
        <v>78.680000000000007</v>
      </c>
      <c r="H25" s="32">
        <f>0.444*Table434[[#This Row],[STK17A]]+0.3123*Table434[[#This Row],[MYO1D]]+0.6601*Table434[[#This Row],[SP140 ]]-13.07</f>
        <v>80.281164000000018</v>
      </c>
      <c r="I25" s="32">
        <f>100-Table434[[#This Row],[CD34+ cells]]</f>
        <v>19.718835999999982</v>
      </c>
    </row>
    <row r="26" spans="1:17" ht="15.75" x14ac:dyDescent="0.25">
      <c r="A26" s="31">
        <v>4</v>
      </c>
      <c r="B26" s="31" t="s">
        <v>83</v>
      </c>
      <c r="C26" s="28"/>
      <c r="D26" s="28" t="s">
        <v>64</v>
      </c>
      <c r="E26" s="32">
        <v>50.4</v>
      </c>
      <c r="F26" s="32">
        <v>55.14</v>
      </c>
      <c r="G26" s="32">
        <v>74.8</v>
      </c>
      <c r="H26" s="32">
        <f>0.444*Table434[[#This Row],[STK17A]]+0.3123*Table434[[#This Row],[MYO1D]]+0.6601*Table434[[#This Row],[SP140 ]]-13.07</f>
        <v>75.903301999999996</v>
      </c>
      <c r="I26" s="32">
        <f>100-Table434[[#This Row],[CD34+ cells]]</f>
        <v>24.096698000000004</v>
      </c>
    </row>
    <row r="27" spans="1:17" ht="15.75" x14ac:dyDescent="0.25">
      <c r="A27" s="31">
        <v>5</v>
      </c>
      <c r="B27" s="31" t="s">
        <v>84</v>
      </c>
      <c r="C27" s="28"/>
      <c r="D27" s="28" t="s">
        <v>64</v>
      </c>
      <c r="E27" s="32">
        <v>45.51</v>
      </c>
      <c r="F27" s="32">
        <v>40.619999999999997</v>
      </c>
      <c r="G27" s="32">
        <v>65.400000000000006</v>
      </c>
      <c r="H27" s="32">
        <f>0.444*Table434[[#This Row],[STK17A]]+0.3123*Table434[[#This Row],[MYO1D]]+0.6601*Table434[[#This Row],[SP140 ]]-13.07</f>
        <v>62.992606000000002</v>
      </c>
      <c r="I27" s="32">
        <f>100-Table434[[#This Row],[CD34+ cells]]</f>
        <v>37.007393999999998</v>
      </c>
    </row>
    <row r="28" spans="1:17" ht="15" customHeight="1" x14ac:dyDescent="0.25">
      <c r="A28" s="71" t="s">
        <v>85</v>
      </c>
      <c r="B28" s="31"/>
      <c r="C28" s="28"/>
      <c r="D28" s="28"/>
      <c r="E28" s="33"/>
      <c r="F28" s="33"/>
      <c r="G28" s="33"/>
      <c r="H28" s="32"/>
      <c r="I28" s="32"/>
    </row>
    <row r="29" spans="1:17" s="13" customFormat="1" ht="15.75" x14ac:dyDescent="0.25">
      <c r="A29" s="31">
        <v>1</v>
      </c>
      <c r="B29" s="31" t="s">
        <v>86</v>
      </c>
      <c r="C29" s="28" t="s">
        <v>73</v>
      </c>
      <c r="D29" s="28" t="s">
        <v>87</v>
      </c>
      <c r="E29" s="32">
        <v>3.43</v>
      </c>
      <c r="F29" s="32">
        <v>2.12</v>
      </c>
      <c r="G29" s="32">
        <v>21.91</v>
      </c>
      <c r="H29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3.5777870000000007</v>
      </c>
      <c r="I29" s="32">
        <f>100-Table434[[#This Row],[CD34+ cells]]</f>
        <v>96.422212999999999</v>
      </c>
      <c r="Q29"/>
    </row>
    <row r="30" spans="1:17" s="13" customFormat="1" ht="15.75" x14ac:dyDescent="0.25">
      <c r="A30" s="31">
        <v>2</v>
      </c>
      <c r="B30" s="31" t="s">
        <v>88</v>
      </c>
      <c r="C30" s="28" t="s">
        <v>71</v>
      </c>
      <c r="D30" s="28" t="s">
        <v>199</v>
      </c>
      <c r="E30" s="32">
        <v>12.58</v>
      </c>
      <c r="F30" s="32">
        <v>9.73</v>
      </c>
      <c r="G30" s="32">
        <v>26.62</v>
      </c>
      <c r="H30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13.126061</v>
      </c>
      <c r="I30" s="32">
        <f>100-Table434[[#This Row],[CD34+ cells]]</f>
        <v>86.873939000000007</v>
      </c>
      <c r="Q30"/>
    </row>
    <row r="31" spans="1:17" s="13" customFormat="1" ht="15.75" x14ac:dyDescent="0.25">
      <c r="A31" s="31">
        <v>3</v>
      </c>
      <c r="B31" s="31" t="s">
        <v>89</v>
      </c>
      <c r="C31" s="28" t="s">
        <v>73</v>
      </c>
      <c r="D31" s="28" t="s">
        <v>199</v>
      </c>
      <c r="E31" s="32">
        <v>4.51</v>
      </c>
      <c r="F31" s="32">
        <v>5.78</v>
      </c>
      <c r="G31" s="32">
        <v>21.73</v>
      </c>
      <c r="H31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5.081507000000002</v>
      </c>
      <c r="I31" s="32">
        <f>100-Table434[[#This Row],[CD34+ cells]]</f>
        <v>94.918492999999998</v>
      </c>
      <c r="Q31"/>
    </row>
    <row r="32" spans="1:17" s="13" customFormat="1" ht="15.75" customHeight="1" x14ac:dyDescent="0.25">
      <c r="A32" s="31">
        <v>4</v>
      </c>
      <c r="B32" s="31" t="s">
        <v>90</v>
      </c>
      <c r="C32" s="28" t="s">
        <v>71</v>
      </c>
      <c r="D32" s="28" t="s">
        <v>199</v>
      </c>
      <c r="E32" s="32">
        <v>9.2799999999999994</v>
      </c>
      <c r="F32" s="32">
        <v>10.51</v>
      </c>
      <c r="G32" s="32">
        <v>14.92</v>
      </c>
      <c r="H32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4.181284999999999</v>
      </c>
      <c r="I32" s="32">
        <f>100-Table434[[#This Row],[CD34+ cells]]</f>
        <v>95.818714999999997</v>
      </c>
      <c r="Q32"/>
    </row>
    <row r="33" spans="1:17" s="13" customFormat="1" ht="15.75" x14ac:dyDescent="0.25">
      <c r="A33" s="31">
        <v>5</v>
      </c>
      <c r="B33" s="31" t="s">
        <v>91</v>
      </c>
      <c r="C33" s="28" t="s">
        <v>73</v>
      </c>
      <c r="D33" s="28" t="s">
        <v>199</v>
      </c>
      <c r="E33" s="32">
        <v>4.16</v>
      </c>
      <c r="F33" s="32">
        <v>3.3</v>
      </c>
      <c r="G33" s="32">
        <v>16.3</v>
      </c>
      <c r="H33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0.56726000000000099</v>
      </c>
      <c r="I33" s="32">
        <f>100-Table434[[#This Row],[CD34+ cells]]</f>
        <v>99.432739999999995</v>
      </c>
      <c r="Q33"/>
    </row>
    <row r="34" spans="1:17" s="14" customFormat="1" ht="15.75" x14ac:dyDescent="0.25">
      <c r="A34" s="31">
        <v>6</v>
      </c>
      <c r="B34" s="31" t="s">
        <v>92</v>
      </c>
      <c r="C34" s="28" t="s">
        <v>71</v>
      </c>
      <c r="D34" s="28" t="s">
        <v>199</v>
      </c>
      <c r="E34" s="32">
        <v>6.18</v>
      </c>
      <c r="F34" s="32">
        <v>8.77</v>
      </c>
      <c r="G34" s="32">
        <v>27.48</v>
      </c>
      <c r="H34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10.552339</v>
      </c>
      <c r="I34" s="32">
        <f>100-Table434[[#This Row],[CD34+ cells]]</f>
        <v>89.447660999999997</v>
      </c>
      <c r="Q34"/>
    </row>
    <row r="35" spans="1:17" s="14" customFormat="1" ht="15.75" x14ac:dyDescent="0.25">
      <c r="A35" s="31">
        <v>7</v>
      </c>
      <c r="B35" s="31" t="s">
        <v>93</v>
      </c>
      <c r="C35" s="28" t="s">
        <v>73</v>
      </c>
      <c r="D35" s="28" t="s">
        <v>64</v>
      </c>
      <c r="E35" s="32">
        <v>2.0299999999999998</v>
      </c>
      <c r="F35" s="32">
        <v>2.17</v>
      </c>
      <c r="G35" s="32">
        <v>13.1</v>
      </c>
      <c r="H35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35" s="32">
        <f>100-Table434[[#This Row],[CD34+ cells]]</f>
        <v>100</v>
      </c>
      <c r="Q35"/>
    </row>
    <row r="36" spans="1:17" s="13" customFormat="1" ht="15.75" x14ac:dyDescent="0.25">
      <c r="A36" s="71" t="s">
        <v>94</v>
      </c>
      <c r="B36" s="31"/>
      <c r="C36" s="28"/>
      <c r="D36" s="28"/>
      <c r="E36" s="32"/>
      <c r="F36" s="32"/>
      <c r="G36" s="32"/>
      <c r="H36" s="32"/>
      <c r="I36" s="32"/>
      <c r="Q36"/>
    </row>
    <row r="37" spans="1:17" s="13" customFormat="1" ht="15.75" x14ac:dyDescent="0.25">
      <c r="A37" s="31">
        <v>1</v>
      </c>
      <c r="B37" s="31" t="s">
        <v>95</v>
      </c>
      <c r="C37" s="28" t="s">
        <v>73</v>
      </c>
      <c r="D37" s="28" t="s">
        <v>87</v>
      </c>
      <c r="E37" s="32">
        <v>5</v>
      </c>
      <c r="F37" s="32">
        <v>5</v>
      </c>
      <c r="G37" s="32">
        <v>19.02</v>
      </c>
      <c r="H37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3.2666019999999989</v>
      </c>
      <c r="I37" s="32">
        <f>100-Table434[[#This Row],[CD34+ cells]]</f>
        <v>96.733397999999994</v>
      </c>
      <c r="Q37"/>
    </row>
    <row r="38" spans="1:17" s="13" customFormat="1" ht="15.75" x14ac:dyDescent="0.25">
      <c r="A38" s="31">
        <v>2</v>
      </c>
      <c r="B38" s="31" t="s">
        <v>96</v>
      </c>
      <c r="C38" s="28" t="s">
        <v>71</v>
      </c>
      <c r="D38" s="28" t="s">
        <v>199</v>
      </c>
      <c r="E38" s="32">
        <v>32.869999999999997</v>
      </c>
      <c r="F38" s="32">
        <v>28.09</v>
      </c>
      <c r="G38" s="32">
        <v>46.59</v>
      </c>
      <c r="H38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41.050846</v>
      </c>
      <c r="I38" s="32">
        <f>100-Table434[[#This Row],[CD34+ cells]]</f>
        <v>58.949154</v>
      </c>
      <c r="Q38"/>
    </row>
    <row r="39" spans="1:17" s="13" customFormat="1" ht="15.75" x14ac:dyDescent="0.25">
      <c r="A39" s="31">
        <v>3</v>
      </c>
      <c r="B39" s="31" t="s">
        <v>97</v>
      </c>
      <c r="C39" s="28" t="s">
        <v>73</v>
      </c>
      <c r="D39" s="28" t="s">
        <v>199</v>
      </c>
      <c r="E39" s="32">
        <v>5.46</v>
      </c>
      <c r="F39" s="32">
        <v>9.36</v>
      </c>
      <c r="G39" s="32">
        <v>18.29</v>
      </c>
      <c r="H39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4.3505970000000005</v>
      </c>
      <c r="I39" s="32">
        <f>100-Table434[[#This Row],[CD34+ cells]]</f>
        <v>95.649403000000007</v>
      </c>
      <c r="Q39"/>
    </row>
    <row r="40" spans="1:17" s="13" customFormat="1" ht="15.75" x14ac:dyDescent="0.25">
      <c r="A40" s="31">
        <v>4</v>
      </c>
      <c r="B40" s="31" t="s">
        <v>98</v>
      </c>
      <c r="C40" s="28" t="s">
        <v>73</v>
      </c>
      <c r="D40" s="28" t="s">
        <v>199</v>
      </c>
      <c r="E40" s="32">
        <v>5.2</v>
      </c>
      <c r="F40" s="32">
        <v>9.33</v>
      </c>
      <c r="G40" s="32">
        <v>18.34</v>
      </c>
      <c r="H40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4.2587930000000007</v>
      </c>
      <c r="I40" s="32">
        <f>100-Table434[[#This Row],[CD34+ cells]]</f>
        <v>95.741207000000003</v>
      </c>
      <c r="Q40"/>
    </row>
    <row r="41" spans="1:17" s="13" customFormat="1" ht="15.75" x14ac:dyDescent="0.25">
      <c r="A41" s="31">
        <v>5</v>
      </c>
      <c r="B41" s="31" t="s">
        <v>99</v>
      </c>
      <c r="C41" s="28" t="s">
        <v>71</v>
      </c>
      <c r="D41" s="28" t="s">
        <v>199</v>
      </c>
      <c r="E41" s="32">
        <v>3.7</v>
      </c>
      <c r="F41" s="32">
        <v>4.71</v>
      </c>
      <c r="G41" s="32">
        <v>11.08</v>
      </c>
      <c r="H41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41" s="32">
        <f>100-Table434[[#This Row],[CD34+ cells]]</f>
        <v>100</v>
      </c>
      <c r="Q41"/>
    </row>
    <row r="42" spans="1:17" ht="15.75" x14ac:dyDescent="0.25">
      <c r="A42" s="31">
        <v>6</v>
      </c>
      <c r="B42" s="31" t="s">
        <v>100</v>
      </c>
      <c r="C42" s="28" t="s">
        <v>73</v>
      </c>
      <c r="D42" s="28" t="s">
        <v>199</v>
      </c>
      <c r="E42" s="32">
        <v>6.28</v>
      </c>
      <c r="F42" s="32">
        <v>5.78</v>
      </c>
      <c r="G42" s="32">
        <v>10.29</v>
      </c>
      <c r="H42" s="32">
        <f>IF(0.444*Table434[[#This Row],[STK17A]]+0.3123*Table434[[#This Row],[MYO1D]]+0.6601*Table434[[#This Row],[SP140 ]]-13.07&lt;0,0,0.444*Table434[[#This Row],[STK17A]]+0.3123*Table434[[#This Row],[MYO1D]]+0.6601*Table434[[#This Row],[SP140 ]]-13.07)</f>
        <v>0</v>
      </c>
      <c r="I42" s="32">
        <f>100-Table434[[#This Row],[CD34+ cells]]</f>
        <v>100</v>
      </c>
    </row>
  </sheetData>
  <mergeCells count="2">
    <mergeCell ref="E2:G2"/>
    <mergeCell ref="H2:I2"/>
  </mergeCells>
  <pageMargins left="0.7" right="0.7" top="0.75" bottom="0.75" header="0.3" footer="0.3"/>
  <pageSetup orientation="portrait" r:id="rId1"/>
  <ignoredErrors>
    <ignoredError sqref="H16:H28" calculatedColumn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opLeftCell="B1" zoomScale="85" zoomScaleNormal="85" workbookViewId="0">
      <selection activeCell="K2" sqref="K2:L2"/>
    </sheetView>
  </sheetViews>
  <sheetFormatPr baseColWidth="10" defaultColWidth="9.140625" defaultRowHeight="15" x14ac:dyDescent="0.25"/>
  <cols>
    <col min="1" max="1" width="8.28515625" customWidth="1"/>
    <col min="2" max="2" width="16.28515625" style="8" customWidth="1"/>
    <col min="3" max="3" width="15.42578125" style="6" customWidth="1"/>
    <col min="4" max="4" width="30.7109375" style="6" bestFit="1" customWidth="1"/>
    <col min="5" max="5" width="32.5703125" bestFit="1" customWidth="1"/>
    <col min="6" max="6" width="35" bestFit="1" customWidth="1"/>
    <col min="7" max="7" width="32.5703125" bestFit="1" customWidth="1"/>
    <col min="8" max="8" width="20.7109375" style="9" customWidth="1"/>
    <col min="9" max="9" width="20.140625" style="9" bestFit="1" customWidth="1"/>
    <col min="10" max="10" width="18.7109375" style="9" bestFit="1" customWidth="1"/>
    <col min="11" max="11" width="24.140625" customWidth="1"/>
    <col min="12" max="12" width="25.85546875" style="6" customWidth="1"/>
  </cols>
  <sheetData>
    <row r="1" spans="1:28" s="82" customFormat="1" ht="15.75" x14ac:dyDescent="0.25">
      <c r="A1" s="1" t="s">
        <v>239</v>
      </c>
      <c r="B1" s="90"/>
      <c r="C1" s="87"/>
      <c r="D1" s="87"/>
      <c r="H1" s="91"/>
      <c r="I1" s="91"/>
      <c r="J1" s="91"/>
      <c r="L1" s="87"/>
    </row>
    <row r="2" spans="1:28" s="10" customFormat="1" ht="18" customHeight="1" x14ac:dyDescent="0.3">
      <c r="B2" s="11"/>
      <c r="C2" s="12"/>
      <c r="D2" s="12"/>
      <c r="E2" s="131" t="s">
        <v>243</v>
      </c>
      <c r="F2" s="131"/>
      <c r="G2" s="131"/>
      <c r="H2" s="137" t="s">
        <v>209</v>
      </c>
      <c r="I2" s="137"/>
      <c r="J2" s="137"/>
      <c r="K2" s="135" t="s">
        <v>205</v>
      </c>
      <c r="L2" s="136"/>
    </row>
    <row r="3" spans="1:28" s="62" customFormat="1" ht="17.25" x14ac:dyDescent="0.3">
      <c r="A3" s="53" t="s">
        <v>1</v>
      </c>
      <c r="B3" s="53" t="s">
        <v>57</v>
      </c>
      <c r="C3" s="53" t="s">
        <v>59</v>
      </c>
      <c r="D3" s="53" t="s">
        <v>208</v>
      </c>
      <c r="E3" s="53" t="s">
        <v>219</v>
      </c>
      <c r="F3" s="53" t="s">
        <v>220</v>
      </c>
      <c r="G3" s="57" t="s">
        <v>221</v>
      </c>
      <c r="H3" s="92" t="s">
        <v>60</v>
      </c>
      <c r="I3" s="92" t="s">
        <v>61</v>
      </c>
      <c r="J3" s="92" t="s">
        <v>200</v>
      </c>
      <c r="K3" s="38" t="s">
        <v>207</v>
      </c>
      <c r="L3" s="38" t="s">
        <v>210</v>
      </c>
      <c r="AA3" s="58"/>
      <c r="AB3" s="58"/>
    </row>
    <row r="4" spans="1:28" s="62" customFormat="1" ht="17.25" x14ac:dyDescent="0.3">
      <c r="A4" s="70" t="s">
        <v>222</v>
      </c>
      <c r="B4" s="69"/>
      <c r="C4" s="35"/>
      <c r="D4" s="35"/>
      <c r="E4" s="35"/>
      <c r="F4" s="35"/>
      <c r="G4" s="36"/>
      <c r="H4" s="36"/>
      <c r="I4" s="36"/>
      <c r="J4" s="36"/>
      <c r="K4" s="36"/>
      <c r="L4" s="36"/>
      <c r="AA4" s="58"/>
      <c r="AB4" s="58"/>
    </row>
    <row r="5" spans="1:28" s="13" customFormat="1" ht="15.75" customHeight="1" x14ac:dyDescent="0.25">
      <c r="A5" s="28">
        <v>1</v>
      </c>
      <c r="B5" s="31" t="s">
        <v>86</v>
      </c>
      <c r="C5" s="28" t="s">
        <v>73</v>
      </c>
      <c r="D5" s="28" t="s">
        <v>87</v>
      </c>
      <c r="E5" s="28">
        <v>65400</v>
      </c>
      <c r="F5" s="28">
        <v>140</v>
      </c>
      <c r="G5" s="32">
        <f>Table4346[[#This Row],[CD34+ (cells/µl)]]/Table4346[[#This Row],[WBC (cells/µl)]]*100</f>
        <v>0.21406727828746178</v>
      </c>
      <c r="H5" s="32">
        <v>3.43</v>
      </c>
      <c r="I5" s="32">
        <v>2.12</v>
      </c>
      <c r="J5" s="32">
        <v>21.91</v>
      </c>
      <c r="K5" s="32">
        <f>IF(0.444*Table4346[[#This Row],[STK17A ]]+0.3123*Table4346[[#This Row],[MYO1D ]]+0.6601*Table4346[[#This Row],[SP140 ]]-13.07&lt;0,0,0.444*Table4346[[#This Row],[STK17A ]]+0.3123*Table4346[[#This Row],[MYO1D ]]+0.6601*Table4346[[#This Row],[SP140 ]]-13.07)</f>
        <v>3.5777870000000007</v>
      </c>
      <c r="L5" s="32">
        <f>100-Table4346[[#This Row],[CD34+ cells]]</f>
        <v>96.422212999999999</v>
      </c>
      <c r="T5"/>
    </row>
    <row r="6" spans="1:28" s="13" customFormat="1" ht="15.75" customHeight="1" x14ac:dyDescent="0.25">
      <c r="A6" s="28">
        <v>2</v>
      </c>
      <c r="B6" s="31" t="s">
        <v>90</v>
      </c>
      <c r="C6" s="28" t="s">
        <v>71</v>
      </c>
      <c r="D6" s="28" t="s">
        <v>199</v>
      </c>
      <c r="E6" s="28">
        <v>16300</v>
      </c>
      <c r="F6" s="28">
        <v>132</v>
      </c>
      <c r="G6" s="32">
        <v>0.80981595092024539</v>
      </c>
      <c r="H6" s="32">
        <v>9.2799999999999994</v>
      </c>
      <c r="I6" s="32">
        <v>10.51</v>
      </c>
      <c r="J6" s="32">
        <v>14.92</v>
      </c>
      <c r="K6" s="32">
        <f>IF(0.444*Table4346[[#This Row],[STK17A ]]+0.3123*Table4346[[#This Row],[MYO1D ]]+0.6601*Table4346[[#This Row],[SP140 ]]-13.07&lt;0,0,0.444*Table4346[[#This Row],[STK17A ]]+0.3123*Table4346[[#This Row],[MYO1D ]]+0.6601*Table4346[[#This Row],[SP140 ]]-13.07)</f>
        <v>4.181284999999999</v>
      </c>
      <c r="L6" s="32">
        <f>100-Table4346[[#This Row],[CD34+ cells]]</f>
        <v>95.818714999999997</v>
      </c>
      <c r="T6"/>
    </row>
    <row r="7" spans="1:28" s="13" customFormat="1" ht="15.75" x14ac:dyDescent="0.25">
      <c r="A7" s="28">
        <v>3</v>
      </c>
      <c r="B7" s="31" t="s">
        <v>91</v>
      </c>
      <c r="C7" s="28" t="s">
        <v>73</v>
      </c>
      <c r="D7" s="28" t="s">
        <v>199</v>
      </c>
      <c r="E7" s="28">
        <v>61400</v>
      </c>
      <c r="F7" s="28">
        <v>86</v>
      </c>
      <c r="G7" s="32">
        <v>0.14006514657980457</v>
      </c>
      <c r="H7" s="32">
        <v>4.16</v>
      </c>
      <c r="I7" s="32">
        <v>3.3</v>
      </c>
      <c r="J7" s="32">
        <v>16.3</v>
      </c>
      <c r="K7" s="32">
        <f>IF(0.444*Table4346[[#This Row],[STK17A ]]+0.3123*Table4346[[#This Row],[MYO1D ]]+0.6601*Table4346[[#This Row],[SP140 ]]-13.07&lt;0,0,0.444*Table4346[[#This Row],[STK17A ]]+0.3123*Table4346[[#This Row],[MYO1D ]]+0.6601*Table4346[[#This Row],[SP140 ]]-13.07)</f>
        <v>0.56726000000000099</v>
      </c>
      <c r="L7" s="32">
        <f>100-Table4346[[#This Row],[CD34+ cells]]</f>
        <v>99.432739999999995</v>
      </c>
      <c r="T7"/>
    </row>
    <row r="8" spans="1:28" s="14" customFormat="1" ht="15.75" x14ac:dyDescent="0.25">
      <c r="A8" s="28">
        <v>4</v>
      </c>
      <c r="B8" s="31" t="s">
        <v>92</v>
      </c>
      <c r="C8" s="28" t="s">
        <v>71</v>
      </c>
      <c r="D8" s="28" t="s">
        <v>199</v>
      </c>
      <c r="E8" s="28">
        <v>1300</v>
      </c>
      <c r="F8" s="28">
        <v>5</v>
      </c>
      <c r="G8" s="32">
        <v>0.38461538461538464</v>
      </c>
      <c r="H8" s="32">
        <v>6.18</v>
      </c>
      <c r="I8" s="32">
        <v>8.77</v>
      </c>
      <c r="J8" s="32">
        <v>27.48</v>
      </c>
      <c r="K8" s="32">
        <f>IF(0.444*Table4346[[#This Row],[STK17A ]]+0.3123*Table4346[[#This Row],[MYO1D ]]+0.6601*Table4346[[#This Row],[SP140 ]]-13.07&lt;0,0,0.444*Table4346[[#This Row],[STK17A ]]+0.3123*Table4346[[#This Row],[MYO1D ]]+0.6601*Table4346[[#This Row],[SP140 ]]-13.07)</f>
        <v>10.552339</v>
      </c>
      <c r="L8" s="32">
        <f>100-Table4346[[#This Row],[CD34+ cells]]</f>
        <v>89.447660999999997</v>
      </c>
      <c r="T8"/>
    </row>
    <row r="9" spans="1:28" s="14" customFormat="1" ht="15.75" x14ac:dyDescent="0.25">
      <c r="A9" s="28">
        <v>5</v>
      </c>
      <c r="B9" s="31" t="s">
        <v>93</v>
      </c>
      <c r="C9" s="28" t="s">
        <v>73</v>
      </c>
      <c r="D9" s="28" t="s">
        <v>64</v>
      </c>
      <c r="E9" s="28">
        <v>53700</v>
      </c>
      <c r="F9" s="28">
        <v>31</v>
      </c>
      <c r="G9" s="32">
        <f>Table4346[[#This Row],[CD34+ (cells/µl)]]/Table4346[[#This Row],[WBC (cells/µl)]]*100</f>
        <v>5.7728119180633149E-2</v>
      </c>
      <c r="H9" s="32">
        <v>2.0299999999999998</v>
      </c>
      <c r="I9" s="32">
        <v>2.17</v>
      </c>
      <c r="J9" s="32">
        <v>13.1</v>
      </c>
      <c r="K9" s="32">
        <f>IF(0.444*Table4346[[#This Row],[STK17A ]]+0.3123*Table4346[[#This Row],[MYO1D ]]+0.6601*Table4346[[#This Row],[SP140 ]]-13.07&lt;0,0,0.444*Table4346[[#This Row],[STK17A ]]+0.3123*Table4346[[#This Row],[MYO1D ]]+0.6601*Table4346[[#This Row],[SP140 ]]-13.07)</f>
        <v>0</v>
      </c>
      <c r="L9" s="32">
        <f>100-Table4346[[#This Row],[CD34+ cells]]</f>
        <v>100</v>
      </c>
      <c r="T9"/>
    </row>
    <row r="10" spans="1:28" s="13" customFormat="1" ht="15.75" customHeight="1" x14ac:dyDescent="0.25">
      <c r="A10" s="28">
        <v>6</v>
      </c>
      <c r="B10" s="31" t="s">
        <v>95</v>
      </c>
      <c r="C10" s="28" t="s">
        <v>73</v>
      </c>
      <c r="D10" s="28" t="s">
        <v>87</v>
      </c>
      <c r="E10" s="28">
        <v>119000</v>
      </c>
      <c r="F10" s="28">
        <v>3601.5</v>
      </c>
      <c r="G10" s="32">
        <v>3</v>
      </c>
      <c r="H10" s="32">
        <v>5</v>
      </c>
      <c r="I10" s="32">
        <v>5</v>
      </c>
      <c r="J10" s="32">
        <v>19.02</v>
      </c>
      <c r="K10" s="32">
        <f>IF(0.444*Table4346[[#This Row],[STK17A ]]+0.3123*Table4346[[#This Row],[MYO1D ]]+0.6601*Table4346[[#This Row],[SP140 ]]-13.07&lt;0,0,0.444*Table4346[[#This Row],[STK17A ]]+0.3123*Table4346[[#This Row],[MYO1D ]]+0.6601*Table4346[[#This Row],[SP140 ]]-13.07)</f>
        <v>3.2666019999999989</v>
      </c>
      <c r="L10" s="32">
        <f>100-Table4346[[#This Row],[CD34+ cells]]</f>
        <v>96.733397999999994</v>
      </c>
      <c r="T10"/>
    </row>
    <row r="11" spans="1:28" s="13" customFormat="1" ht="15.75" x14ac:dyDescent="0.25">
      <c r="A11" s="28">
        <v>7</v>
      </c>
      <c r="B11" s="31" t="s">
        <v>96</v>
      </c>
      <c r="C11" s="28" t="s">
        <v>71</v>
      </c>
      <c r="D11" s="28" t="s">
        <v>199</v>
      </c>
      <c r="E11" s="28">
        <v>60017</v>
      </c>
      <c r="F11" s="28">
        <v>7751</v>
      </c>
      <c r="G11" s="32">
        <v>12.914674175650232</v>
      </c>
      <c r="H11" s="32">
        <v>32.869999999999997</v>
      </c>
      <c r="I11" s="32">
        <v>28.09</v>
      </c>
      <c r="J11" s="32">
        <v>46.59</v>
      </c>
      <c r="K11" s="32">
        <f>IF(0.444*Table4346[[#This Row],[STK17A ]]+0.3123*Table4346[[#This Row],[MYO1D ]]+0.6601*Table4346[[#This Row],[SP140 ]]-13.07&lt;0,0,0.444*Table4346[[#This Row],[STK17A ]]+0.3123*Table4346[[#This Row],[MYO1D ]]+0.6601*Table4346[[#This Row],[SP140 ]]-13.07)</f>
        <v>41.050846</v>
      </c>
      <c r="L11" s="32">
        <f>100-Table4346[[#This Row],[CD34+ cells]]</f>
        <v>58.949154</v>
      </c>
      <c r="T11"/>
    </row>
    <row r="12" spans="1:28" s="13" customFormat="1" ht="15.75" x14ac:dyDescent="0.25">
      <c r="A12" s="28">
        <v>8</v>
      </c>
      <c r="B12" s="31" t="s">
        <v>97</v>
      </c>
      <c r="C12" s="28" t="s">
        <v>73</v>
      </c>
      <c r="D12" s="28" t="s">
        <v>199</v>
      </c>
      <c r="E12" s="28">
        <v>85770</v>
      </c>
      <c r="F12" s="28">
        <v>1253</v>
      </c>
      <c r="G12" s="32">
        <v>1.4608837588900547</v>
      </c>
      <c r="H12" s="32">
        <v>5.46</v>
      </c>
      <c r="I12" s="32">
        <v>9.36</v>
      </c>
      <c r="J12" s="32">
        <v>18.29</v>
      </c>
      <c r="K12" s="32">
        <f>IF(0.444*Table4346[[#This Row],[STK17A ]]+0.3123*Table4346[[#This Row],[MYO1D ]]+0.6601*Table4346[[#This Row],[SP140 ]]-13.07&lt;0,0,0.444*Table4346[[#This Row],[STK17A ]]+0.3123*Table4346[[#This Row],[MYO1D ]]+0.6601*Table4346[[#This Row],[SP140 ]]-13.07)</f>
        <v>4.3505970000000005</v>
      </c>
      <c r="L12" s="32">
        <f>100-Table4346[[#This Row],[CD34+ cells]]</f>
        <v>95.649403000000007</v>
      </c>
      <c r="T12"/>
    </row>
    <row r="13" spans="1:28" s="13" customFormat="1" ht="15.75" x14ac:dyDescent="0.25">
      <c r="A13" s="28">
        <v>9</v>
      </c>
      <c r="B13" s="31" t="s">
        <v>98</v>
      </c>
      <c r="C13" s="28" t="s">
        <v>73</v>
      </c>
      <c r="D13" s="28" t="s">
        <v>199</v>
      </c>
      <c r="E13" s="28">
        <v>169350</v>
      </c>
      <c r="F13" s="28">
        <v>1560</v>
      </c>
      <c r="G13" s="32">
        <v>0.92116917626217898</v>
      </c>
      <c r="H13" s="32">
        <v>5.2</v>
      </c>
      <c r="I13" s="32">
        <v>9.33</v>
      </c>
      <c r="J13" s="32">
        <v>18.34</v>
      </c>
      <c r="K13" s="32">
        <f>IF(0.444*Table4346[[#This Row],[STK17A ]]+0.3123*Table4346[[#This Row],[MYO1D ]]+0.6601*Table4346[[#This Row],[SP140 ]]-13.07&lt;0,0,0.444*Table4346[[#This Row],[STK17A ]]+0.3123*Table4346[[#This Row],[MYO1D ]]+0.6601*Table4346[[#This Row],[SP140 ]]-13.07)</f>
        <v>4.2587930000000007</v>
      </c>
      <c r="L13" s="32">
        <f>100-Table4346[[#This Row],[CD34+ cells]]</f>
        <v>95.741207000000003</v>
      </c>
      <c r="T13"/>
    </row>
  </sheetData>
  <mergeCells count="3">
    <mergeCell ref="K2:L2"/>
    <mergeCell ref="H2:J2"/>
    <mergeCell ref="E2:G2"/>
  </mergeCells>
  <pageMargins left="0.7" right="0.7" top="0.75" bottom="0.75" header="0.3" footer="0.3"/>
  <pageSetup orientation="portrait" r:id="rId1"/>
  <ignoredErrors>
    <ignoredError sqref="G6:G13" calculatedColumn="1"/>
  </ignoredError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opLeftCell="J1" zoomScale="85" zoomScaleNormal="85" workbookViewId="0">
      <selection activeCell="K2" sqref="K2:N2"/>
    </sheetView>
  </sheetViews>
  <sheetFormatPr baseColWidth="10" defaultColWidth="11.42578125" defaultRowHeight="15" x14ac:dyDescent="0.25"/>
  <cols>
    <col min="1" max="1" width="19.85546875" style="8" customWidth="1"/>
    <col min="2" max="2" width="13.85546875" style="6" customWidth="1"/>
    <col min="3" max="3" width="15.42578125" style="6" bestFit="1" customWidth="1"/>
    <col min="4" max="4" width="12.5703125" style="6" bestFit="1" customWidth="1"/>
    <col min="5" max="5" width="12.28515625" style="6" bestFit="1" customWidth="1"/>
    <col min="6" max="6" width="12" style="6" bestFit="1" customWidth="1"/>
    <col min="7" max="7" width="16.85546875" style="6" bestFit="1" customWidth="1"/>
    <col min="8" max="8" width="13.85546875" style="6" bestFit="1" customWidth="1"/>
    <col min="9" max="9" width="16" style="6" bestFit="1" customWidth="1"/>
    <col min="10" max="10" width="15.28515625" style="6" bestFit="1" customWidth="1"/>
    <col min="11" max="11" width="16.5703125" bestFit="1" customWidth="1"/>
    <col min="12" max="12" width="17" bestFit="1" customWidth="1"/>
    <col min="13" max="13" width="18.42578125" bestFit="1" customWidth="1"/>
    <col min="14" max="14" width="23.85546875" bestFit="1" customWidth="1"/>
    <col min="15" max="15" width="56" style="22" bestFit="1" customWidth="1"/>
  </cols>
  <sheetData>
    <row r="1" spans="1:15" s="82" customFormat="1" ht="15.75" x14ac:dyDescent="0.25">
      <c r="A1" s="1" t="s">
        <v>238</v>
      </c>
      <c r="B1" s="87"/>
      <c r="C1" s="87"/>
      <c r="D1" s="87"/>
      <c r="E1" s="87"/>
      <c r="F1" s="87"/>
      <c r="G1" s="87"/>
      <c r="H1" s="87"/>
      <c r="I1" s="87"/>
      <c r="J1" s="87"/>
      <c r="O1" s="88"/>
    </row>
    <row r="2" spans="1:15" s="10" customFormat="1" ht="17.25" x14ac:dyDescent="0.3">
      <c r="A2" s="11"/>
      <c r="B2" s="61"/>
      <c r="C2" s="61"/>
      <c r="D2" s="138" t="s">
        <v>229</v>
      </c>
      <c r="E2" s="138"/>
      <c r="F2" s="138"/>
      <c r="G2" s="138"/>
      <c r="H2" s="138"/>
      <c r="I2" s="138"/>
      <c r="J2" s="138"/>
      <c r="K2" s="134" t="s">
        <v>216</v>
      </c>
      <c r="L2" s="134"/>
      <c r="M2" s="134"/>
      <c r="N2" s="134"/>
      <c r="O2" s="76" t="s">
        <v>215</v>
      </c>
    </row>
    <row r="3" spans="1:15" s="10" customFormat="1" ht="16.149999999999999" customHeight="1" x14ac:dyDescent="0.3">
      <c r="A3" s="53" t="s">
        <v>2</v>
      </c>
      <c r="B3" s="53" t="s">
        <v>201</v>
      </c>
      <c r="C3" s="53" t="s">
        <v>237</v>
      </c>
      <c r="D3" s="89" t="s">
        <v>3</v>
      </c>
      <c r="E3" s="89" t="s">
        <v>4</v>
      </c>
      <c r="F3" s="89" t="s">
        <v>5</v>
      </c>
      <c r="G3" s="89" t="s">
        <v>6</v>
      </c>
      <c r="H3" s="89" t="s">
        <v>7</v>
      </c>
      <c r="I3" s="89" t="s">
        <v>8</v>
      </c>
      <c r="J3" s="89" t="s">
        <v>62</v>
      </c>
      <c r="K3" s="53" t="s">
        <v>217</v>
      </c>
      <c r="L3" s="53" t="s">
        <v>218</v>
      </c>
      <c r="M3" s="53" t="s">
        <v>214</v>
      </c>
      <c r="N3" s="53" t="s">
        <v>210</v>
      </c>
      <c r="O3" s="77" t="s">
        <v>207</v>
      </c>
    </row>
    <row r="4" spans="1:15" x14ac:dyDescent="0.25">
      <c r="A4" s="51" t="s">
        <v>161</v>
      </c>
      <c r="B4" s="52" t="s">
        <v>162</v>
      </c>
      <c r="C4" s="52" t="s">
        <v>163</v>
      </c>
      <c r="D4" s="52">
        <v>89.48</v>
      </c>
      <c r="E4" s="52">
        <v>30.49</v>
      </c>
      <c r="F4" s="52">
        <v>70.81</v>
      </c>
      <c r="G4" s="52">
        <v>86.79</v>
      </c>
      <c r="H4" s="52">
        <v>8.18</v>
      </c>
      <c r="I4" s="52">
        <v>61.18</v>
      </c>
      <c r="J4" s="52">
        <v>43.36</v>
      </c>
      <c r="K4" s="54">
        <v>1.1507525318030998E-35</v>
      </c>
      <c r="L4" s="54">
        <v>98.44678289998339</v>
      </c>
      <c r="M4" s="54">
        <v>2.6623860802516632E-63</v>
      </c>
      <c r="N4" s="54">
        <v>1.5532171000166106</v>
      </c>
      <c r="O4" s="60">
        <f>0.444*G4+0.3123*I4+0.6601*J4-13.07</f>
        <v>73.193210000000022</v>
      </c>
    </row>
    <row r="5" spans="1:15" x14ac:dyDescent="0.25">
      <c r="A5" s="51" t="s">
        <v>164</v>
      </c>
      <c r="B5" s="52" t="s">
        <v>162</v>
      </c>
      <c r="C5" s="52" t="s">
        <v>163</v>
      </c>
      <c r="D5" s="52">
        <v>72.39</v>
      </c>
      <c r="E5" s="52">
        <v>14.31</v>
      </c>
      <c r="F5" s="52">
        <v>42.56</v>
      </c>
      <c r="G5" s="52">
        <v>44.55</v>
      </c>
      <c r="H5" s="52">
        <v>0</v>
      </c>
      <c r="I5" s="52">
        <v>44.11</v>
      </c>
      <c r="J5" s="52">
        <v>74.45</v>
      </c>
      <c r="K5" s="54">
        <v>1.2625774098871078E-102</v>
      </c>
      <c r="L5" s="54">
        <v>94.489732400175797</v>
      </c>
      <c r="M5" s="54">
        <v>4.3192666831444296E-137</v>
      </c>
      <c r="N5" s="54">
        <v>5.5102675998242034</v>
      </c>
      <c r="O5" s="60">
        <f t="shared" ref="O5:O14" si="0">0.444*G5+0.3123*I5+0.6601*J5-13.07</f>
        <v>69.630198000000007</v>
      </c>
    </row>
    <row r="6" spans="1:15" ht="15.6" customHeight="1" x14ac:dyDescent="0.25">
      <c r="A6" s="51" t="s">
        <v>165</v>
      </c>
      <c r="B6" s="52" t="s">
        <v>162</v>
      </c>
      <c r="C6" s="52" t="s">
        <v>163</v>
      </c>
      <c r="D6" s="52">
        <v>69.430000000000007</v>
      </c>
      <c r="E6" s="52">
        <v>40.659999999999997</v>
      </c>
      <c r="F6" s="52">
        <v>77.33</v>
      </c>
      <c r="G6" s="52">
        <v>86.83</v>
      </c>
      <c r="H6" s="52">
        <v>4.8</v>
      </c>
      <c r="I6" s="52">
        <v>70.150000000000006</v>
      </c>
      <c r="J6" s="52">
        <v>44.51</v>
      </c>
      <c r="K6" s="54">
        <v>2.2670414186590842</v>
      </c>
      <c r="L6" s="54">
        <v>97.73295858134091</v>
      </c>
      <c r="M6" s="54">
        <v>2.1484484530278192E-46</v>
      </c>
      <c r="N6" s="54">
        <v>9.1714017921964671E-64</v>
      </c>
      <c r="O6" s="60">
        <f t="shared" si="0"/>
        <v>76.771416000000016</v>
      </c>
    </row>
    <row r="7" spans="1:15" x14ac:dyDescent="0.25">
      <c r="A7" s="51" t="s">
        <v>166</v>
      </c>
      <c r="B7" s="52" t="s">
        <v>167</v>
      </c>
      <c r="C7" s="52" t="s">
        <v>163</v>
      </c>
      <c r="D7" s="52">
        <v>76.8</v>
      </c>
      <c r="E7" s="52">
        <v>30.66</v>
      </c>
      <c r="F7" s="52">
        <v>49.15</v>
      </c>
      <c r="G7" s="52">
        <v>84.81</v>
      </c>
      <c r="H7" s="52">
        <v>3.37</v>
      </c>
      <c r="I7" s="52">
        <v>68.42</v>
      </c>
      <c r="J7" s="52">
        <v>73.37</v>
      </c>
      <c r="K7" s="54">
        <v>10.520035765766435</v>
      </c>
      <c r="L7" s="54">
        <v>89.479964234233563</v>
      </c>
      <c r="M7" s="54">
        <v>4.8885665971225583E-67</v>
      </c>
      <c r="N7" s="54">
        <v>2.4200419826898006E-70</v>
      </c>
      <c r="O7" s="60">
        <f t="shared" si="0"/>
        <v>94.384743000000014</v>
      </c>
    </row>
    <row r="8" spans="1:15" x14ac:dyDescent="0.25">
      <c r="A8" s="51" t="s">
        <v>168</v>
      </c>
      <c r="B8" s="52" t="s">
        <v>169</v>
      </c>
      <c r="C8" s="52" t="s">
        <v>163</v>
      </c>
      <c r="D8" s="52">
        <v>64.459999999999994</v>
      </c>
      <c r="E8" s="52">
        <v>53.2</v>
      </c>
      <c r="F8" s="52">
        <v>68.25</v>
      </c>
      <c r="G8" s="52">
        <v>64.42</v>
      </c>
      <c r="H8" s="52">
        <v>45.25</v>
      </c>
      <c r="I8" s="52">
        <v>37.28</v>
      </c>
      <c r="J8" s="52">
        <v>72.540000000000006</v>
      </c>
      <c r="K8" s="54">
        <v>25.020743515985789</v>
      </c>
      <c r="L8" s="54">
        <v>39.827279950681941</v>
      </c>
      <c r="M8" s="54">
        <v>3.9041320579594209E-12</v>
      </c>
      <c r="N8" s="54">
        <v>35.151976533328373</v>
      </c>
      <c r="O8" s="60">
        <f t="shared" si="0"/>
        <v>75.058678000000015</v>
      </c>
    </row>
    <row r="9" spans="1:15" x14ac:dyDescent="0.25">
      <c r="A9" s="51" t="s">
        <v>170</v>
      </c>
      <c r="B9" s="52" t="s">
        <v>169</v>
      </c>
      <c r="C9" s="52" t="s">
        <v>163</v>
      </c>
      <c r="D9" s="52">
        <v>53.47</v>
      </c>
      <c r="E9" s="52">
        <v>42.08</v>
      </c>
      <c r="F9" s="52">
        <v>75.69</v>
      </c>
      <c r="G9" s="52">
        <v>80</v>
      </c>
      <c r="H9" s="52">
        <v>6.08</v>
      </c>
      <c r="I9" s="52">
        <v>35.68</v>
      </c>
      <c r="J9" s="52">
        <v>77.62</v>
      </c>
      <c r="K9" s="54">
        <v>2.4875551254132835E-11</v>
      </c>
      <c r="L9" s="54">
        <v>99.999923812851804</v>
      </c>
      <c r="M9" s="54">
        <v>1.5781098484234267E-24</v>
      </c>
      <c r="N9" s="54">
        <v>7.6187123332166644E-5</v>
      </c>
      <c r="O9" s="60">
        <f t="shared" si="0"/>
        <v>84.829826000000025</v>
      </c>
    </row>
    <row r="10" spans="1:15" x14ac:dyDescent="0.25">
      <c r="A10" s="51" t="s">
        <v>171</v>
      </c>
      <c r="B10" s="52" t="s">
        <v>172</v>
      </c>
      <c r="C10" s="52" t="s">
        <v>173</v>
      </c>
      <c r="D10" s="52">
        <v>89.5</v>
      </c>
      <c r="E10" s="52">
        <v>87.75</v>
      </c>
      <c r="F10" s="52">
        <v>77.239999999999995</v>
      </c>
      <c r="G10" s="52">
        <v>75.17</v>
      </c>
      <c r="H10" s="52">
        <v>77.5</v>
      </c>
      <c r="I10" s="52">
        <v>84.59</v>
      </c>
      <c r="J10" s="52">
        <v>100</v>
      </c>
      <c r="K10" s="54">
        <v>43.176318941383293</v>
      </c>
      <c r="L10" s="54">
        <v>18.47171400244002</v>
      </c>
      <c r="M10" s="54">
        <v>1.0805216377851227E-12</v>
      </c>
      <c r="N10" s="54">
        <v>38.351967056175596</v>
      </c>
      <c r="O10" s="60">
        <f>0.444*G10+0.3123*I10+0.6601*J10-13.07</f>
        <v>112.73293700000002</v>
      </c>
    </row>
    <row r="11" spans="1:15" x14ac:dyDescent="0.25">
      <c r="A11" s="51" t="s">
        <v>177</v>
      </c>
      <c r="B11" s="52" t="s">
        <v>172</v>
      </c>
      <c r="C11" s="52" t="s">
        <v>173</v>
      </c>
      <c r="D11" s="52">
        <v>91.41</v>
      </c>
      <c r="E11" s="52">
        <v>78.19</v>
      </c>
      <c r="F11" s="52">
        <v>81.72</v>
      </c>
      <c r="G11" s="52">
        <v>98.1</v>
      </c>
      <c r="H11" s="52">
        <v>78.62</v>
      </c>
      <c r="I11" s="52">
        <v>36.799999999999997</v>
      </c>
      <c r="J11" s="52">
        <v>87.45</v>
      </c>
      <c r="K11" s="54">
        <v>39.317588700594698</v>
      </c>
      <c r="L11" s="54">
        <v>14.194971413243321</v>
      </c>
      <c r="M11" s="54">
        <v>1.2443614064394136E-13</v>
      </c>
      <c r="N11" s="54">
        <v>46.487439886161837</v>
      </c>
      <c r="O11" s="60">
        <f>0.444*G11+0.3123*I11+0.6601*J11-13.07</f>
        <v>99.704785000000015</v>
      </c>
    </row>
    <row r="12" spans="1:15" x14ac:dyDescent="0.25">
      <c r="A12" s="51" t="s">
        <v>174</v>
      </c>
      <c r="B12" s="52" t="s">
        <v>162</v>
      </c>
      <c r="C12" s="52" t="s">
        <v>173</v>
      </c>
      <c r="D12" s="52">
        <v>95.84</v>
      </c>
      <c r="E12" s="52">
        <v>85.41</v>
      </c>
      <c r="F12" s="52">
        <v>69.61</v>
      </c>
      <c r="G12" s="52">
        <v>69.739999999999995</v>
      </c>
      <c r="H12" s="52">
        <v>62.63</v>
      </c>
      <c r="I12" s="52">
        <v>17.100000000000001</v>
      </c>
      <c r="J12" s="52">
        <v>82.3</v>
      </c>
      <c r="K12" s="54">
        <v>39.800021069195701</v>
      </c>
      <c r="L12" s="54">
        <v>5.1048620132053264</v>
      </c>
      <c r="M12" s="54">
        <v>2.7358006677474166E-34</v>
      </c>
      <c r="N12" s="54">
        <v>55.095116917598965</v>
      </c>
      <c r="O12" s="60">
        <f t="shared" si="0"/>
        <v>77.561120000000017</v>
      </c>
    </row>
    <row r="13" spans="1:15" x14ac:dyDescent="0.25">
      <c r="A13" s="51" t="s">
        <v>175</v>
      </c>
      <c r="B13" s="52" t="s">
        <v>162</v>
      </c>
      <c r="C13" s="52" t="s">
        <v>173</v>
      </c>
      <c r="D13" s="52">
        <v>86.89</v>
      </c>
      <c r="E13" s="52">
        <v>44.99</v>
      </c>
      <c r="F13" s="52">
        <v>41.69</v>
      </c>
      <c r="G13" s="52">
        <v>34.729999999999997</v>
      </c>
      <c r="H13" s="52">
        <v>40.090000000000003</v>
      </c>
      <c r="I13" s="52">
        <v>61.63</v>
      </c>
      <c r="J13" s="52">
        <v>82.28</v>
      </c>
      <c r="K13" s="54">
        <v>25.758900791674506</v>
      </c>
      <c r="L13" s="54">
        <v>36.763816531016467</v>
      </c>
      <c r="M13" s="54">
        <v>1.0381331620719432E-45</v>
      </c>
      <c r="N13" s="54">
        <v>37.47728267730902</v>
      </c>
      <c r="O13" s="60">
        <f t="shared" si="0"/>
        <v>75.910197000000011</v>
      </c>
    </row>
    <row r="14" spans="1:15" x14ac:dyDescent="0.25">
      <c r="A14" s="51" t="s">
        <v>176</v>
      </c>
      <c r="B14" s="52" t="s">
        <v>167</v>
      </c>
      <c r="C14" s="52" t="s">
        <v>173</v>
      </c>
      <c r="D14" s="52">
        <v>92.37</v>
      </c>
      <c r="E14" s="52">
        <v>69.25</v>
      </c>
      <c r="F14" s="52">
        <v>81.17</v>
      </c>
      <c r="G14" s="52">
        <v>64.05</v>
      </c>
      <c r="H14" s="52">
        <v>45.54</v>
      </c>
      <c r="I14" s="52">
        <v>44.01</v>
      </c>
      <c r="J14" s="52">
        <v>80.5</v>
      </c>
      <c r="K14" s="54">
        <v>18.771699102542104</v>
      </c>
      <c r="L14" s="54">
        <v>45.303130186252531</v>
      </c>
      <c r="M14" s="54">
        <v>5.9949546118688894E-29</v>
      </c>
      <c r="N14" s="54">
        <v>35.925170711205375</v>
      </c>
      <c r="O14" s="60">
        <f t="shared" si="0"/>
        <v>82.250573000000003</v>
      </c>
    </row>
    <row r="15" spans="1:15" x14ac:dyDescent="0.25">
      <c r="A15" s="51" t="s">
        <v>178</v>
      </c>
      <c r="B15" s="52" t="s">
        <v>169</v>
      </c>
      <c r="C15" s="52" t="s">
        <v>173</v>
      </c>
      <c r="D15" s="52">
        <v>71.7</v>
      </c>
      <c r="E15" s="52">
        <v>58.85</v>
      </c>
      <c r="F15" s="52">
        <v>73.05</v>
      </c>
      <c r="G15" s="52">
        <v>53.87</v>
      </c>
      <c r="H15" s="52">
        <v>38.590000000000003</v>
      </c>
      <c r="I15" s="52">
        <v>46.39</v>
      </c>
      <c r="J15" s="52">
        <v>76.930000000000007</v>
      </c>
      <c r="K15" s="54">
        <v>18.25011238591129</v>
      </c>
      <c r="L15" s="54">
        <v>50.512497620434381</v>
      </c>
      <c r="M15" s="54">
        <v>3.9548692708151838E-20</v>
      </c>
      <c r="N15" s="54">
        <v>31.23738999365434</v>
      </c>
      <c r="O15" s="60">
        <f t="shared" ref="O15:O31" si="1">0.444*G15+0.3123*I15+0.6601*J15-13.07</f>
        <v>76.117370000000022</v>
      </c>
    </row>
    <row r="16" spans="1:15" x14ac:dyDescent="0.25">
      <c r="A16" s="51" t="s">
        <v>179</v>
      </c>
      <c r="B16" s="52" t="s">
        <v>172</v>
      </c>
      <c r="C16" s="52" t="s">
        <v>180</v>
      </c>
      <c r="D16" s="52">
        <v>84.87</v>
      </c>
      <c r="E16" s="52">
        <v>88.43</v>
      </c>
      <c r="F16" s="52">
        <v>75.55</v>
      </c>
      <c r="G16" s="52">
        <v>60.97</v>
      </c>
      <c r="H16" s="52">
        <v>94.87</v>
      </c>
      <c r="I16" s="52">
        <v>47.36</v>
      </c>
      <c r="J16" s="52">
        <v>96.19</v>
      </c>
      <c r="K16" s="54">
        <v>44.083432676547602</v>
      </c>
      <c r="L16" s="54">
        <v>8.2916114781744447E-20</v>
      </c>
      <c r="M16" s="54">
        <v>4.1004418375158802E-8</v>
      </c>
      <c r="N16" s="54">
        <v>55.916567282447986</v>
      </c>
      <c r="O16" s="60">
        <f t="shared" si="1"/>
        <v>92.286226999999997</v>
      </c>
    </row>
    <row r="17" spans="1:15" x14ac:dyDescent="0.25">
      <c r="A17" s="51" t="s">
        <v>181</v>
      </c>
      <c r="B17" s="52" t="s">
        <v>162</v>
      </c>
      <c r="C17" s="52" t="s">
        <v>180</v>
      </c>
      <c r="D17" s="52">
        <v>96.78</v>
      </c>
      <c r="E17" s="52">
        <v>83.45</v>
      </c>
      <c r="F17" s="52">
        <v>57.47</v>
      </c>
      <c r="G17" s="52">
        <v>38.43</v>
      </c>
      <c r="H17" s="52">
        <v>89.23</v>
      </c>
      <c r="I17" s="52">
        <v>35.44</v>
      </c>
      <c r="J17" s="52">
        <v>88.01</v>
      </c>
      <c r="K17" s="54">
        <v>37.636726620099999</v>
      </c>
      <c r="L17" s="54">
        <v>1.0317704685994761E-51</v>
      </c>
      <c r="M17" s="54">
        <v>1.9791194709792113E-23</v>
      </c>
      <c r="N17" s="54">
        <v>62.363273379899987</v>
      </c>
      <c r="O17" s="60">
        <f t="shared" si="1"/>
        <v>73.156233000000014</v>
      </c>
    </row>
    <row r="18" spans="1:15" x14ac:dyDescent="0.25">
      <c r="A18" s="51" t="s">
        <v>182</v>
      </c>
      <c r="B18" s="52" t="s">
        <v>162</v>
      </c>
      <c r="C18" s="52" t="s">
        <v>180</v>
      </c>
      <c r="D18" s="52">
        <v>100</v>
      </c>
      <c r="E18" s="52">
        <v>95.87</v>
      </c>
      <c r="F18" s="52">
        <v>95.77</v>
      </c>
      <c r="G18" s="52">
        <v>94.04</v>
      </c>
      <c r="H18" s="52">
        <v>94.04</v>
      </c>
      <c r="I18" s="52">
        <v>85.6</v>
      </c>
      <c r="J18" s="52">
        <v>100</v>
      </c>
      <c r="K18" s="54">
        <v>40.912391905565798</v>
      </c>
      <c r="L18" s="54">
        <v>18.587969230180772</v>
      </c>
      <c r="M18" s="54">
        <v>3.5541810202328828E-8</v>
      </c>
      <c r="N18" s="54">
        <v>40.499638828711632</v>
      </c>
      <c r="O18" s="60">
        <f t="shared" si="1"/>
        <v>121.42664000000002</v>
      </c>
    </row>
    <row r="19" spans="1:15" x14ac:dyDescent="0.25">
      <c r="A19" s="51" t="s">
        <v>183</v>
      </c>
      <c r="B19" s="52" t="s">
        <v>167</v>
      </c>
      <c r="C19" s="52" t="s">
        <v>180</v>
      </c>
      <c r="D19" s="52">
        <v>74.709999999999994</v>
      </c>
      <c r="E19" s="52">
        <v>57.37</v>
      </c>
      <c r="F19" s="52">
        <v>71.069999999999993</v>
      </c>
      <c r="G19" s="52">
        <v>23.19</v>
      </c>
      <c r="H19" s="52">
        <v>8.5</v>
      </c>
      <c r="I19" s="52">
        <v>39.9</v>
      </c>
      <c r="J19" s="52">
        <v>95</v>
      </c>
      <c r="K19" s="54">
        <v>8.4645470962558789E-41</v>
      </c>
      <c r="L19" s="54">
        <v>76.580136615720221</v>
      </c>
      <c r="M19" s="54">
        <v>1.4204163613818527E-77</v>
      </c>
      <c r="N19" s="54">
        <v>23.419863384279786</v>
      </c>
      <c r="O19" s="60">
        <f t="shared" si="1"/>
        <v>72.396629999999988</v>
      </c>
    </row>
    <row r="20" spans="1:15" x14ac:dyDescent="0.25">
      <c r="A20" s="51" t="s">
        <v>184</v>
      </c>
      <c r="B20" s="52" t="s">
        <v>169</v>
      </c>
      <c r="C20" s="52" t="s">
        <v>180</v>
      </c>
      <c r="D20" s="52">
        <v>87.3</v>
      </c>
      <c r="E20" s="52">
        <v>76.790000000000006</v>
      </c>
      <c r="F20" s="52">
        <v>96.15</v>
      </c>
      <c r="G20" s="52">
        <v>71.64</v>
      </c>
      <c r="H20" s="52">
        <v>0</v>
      </c>
      <c r="I20" s="52">
        <v>52.96</v>
      </c>
      <c r="J20" s="52">
        <v>100</v>
      </c>
      <c r="K20" s="54">
        <v>1.5084598523939887E-12</v>
      </c>
      <c r="L20" s="54">
        <v>95.245681271222793</v>
      </c>
      <c r="M20" s="54">
        <v>5.3210169598126808E-48</v>
      </c>
      <c r="N20" s="54">
        <v>4.7543187287757105</v>
      </c>
      <c r="O20" s="60">
        <f t="shared" si="1"/>
        <v>101.28756800000002</v>
      </c>
    </row>
    <row r="21" spans="1:15" x14ac:dyDescent="0.25">
      <c r="A21" s="51" t="s">
        <v>185</v>
      </c>
      <c r="B21" s="52" t="s">
        <v>172</v>
      </c>
      <c r="C21" s="52" t="s">
        <v>186</v>
      </c>
      <c r="D21" s="52">
        <v>77.66</v>
      </c>
      <c r="E21" s="52">
        <v>82.32</v>
      </c>
      <c r="F21" s="52">
        <v>49.15</v>
      </c>
      <c r="G21" s="52">
        <v>69.739999999999995</v>
      </c>
      <c r="H21" s="52">
        <v>76.680000000000007</v>
      </c>
      <c r="I21" s="52">
        <v>51.89</v>
      </c>
      <c r="J21" s="52">
        <v>87.02</v>
      </c>
      <c r="K21" s="54">
        <v>53.571963460429203</v>
      </c>
      <c r="L21" s="54">
        <v>8.6090027361675921E-25</v>
      </c>
      <c r="M21" s="54">
        <v>1.2223952692365743E-15</v>
      </c>
      <c r="N21" s="54">
        <v>46.428036539570783</v>
      </c>
      <c r="O21" s="60">
        <f t="shared" si="1"/>
        <v>91.541708999999997</v>
      </c>
    </row>
    <row r="22" spans="1:15" x14ac:dyDescent="0.25">
      <c r="A22" s="51" t="s">
        <v>187</v>
      </c>
      <c r="B22" s="52" t="s">
        <v>172</v>
      </c>
      <c r="C22" s="52" t="s">
        <v>186</v>
      </c>
      <c r="D22" s="52">
        <v>74.52</v>
      </c>
      <c r="E22" s="52">
        <v>93.71</v>
      </c>
      <c r="F22" s="52">
        <v>66.489999999999995</v>
      </c>
      <c r="G22" s="52">
        <v>41.32</v>
      </c>
      <c r="H22" s="52">
        <v>72.239999999999995</v>
      </c>
      <c r="I22" s="52">
        <v>68.72</v>
      </c>
      <c r="J22" s="52">
        <v>99.02</v>
      </c>
      <c r="K22" s="54">
        <v>51.158969474890235</v>
      </c>
      <c r="L22" s="54">
        <v>0.30420080971669877</v>
      </c>
      <c r="M22" s="54">
        <v>4.569766177433886E-15</v>
      </c>
      <c r="N22" s="54">
        <v>48.536829715393054</v>
      </c>
      <c r="O22" s="60">
        <f t="shared" si="1"/>
        <v>92.100437999999997</v>
      </c>
    </row>
    <row r="23" spans="1:15" x14ac:dyDescent="0.25">
      <c r="A23" s="51" t="s">
        <v>188</v>
      </c>
      <c r="B23" s="52" t="s">
        <v>162</v>
      </c>
      <c r="C23" s="52" t="s">
        <v>186</v>
      </c>
      <c r="D23" s="52">
        <v>74.760000000000005</v>
      </c>
      <c r="E23" s="52">
        <v>37.729999999999997</v>
      </c>
      <c r="F23" s="52">
        <v>52.33</v>
      </c>
      <c r="G23" s="52">
        <v>75.709999999999994</v>
      </c>
      <c r="H23" s="52">
        <v>12.88</v>
      </c>
      <c r="I23" s="52">
        <v>68.489999999999995</v>
      </c>
      <c r="J23" s="52">
        <v>82.41</v>
      </c>
      <c r="K23" s="54">
        <v>11.46990423236854</v>
      </c>
      <c r="L23" s="54">
        <v>87.891280793893287</v>
      </c>
      <c r="M23" s="54">
        <v>3.1520799705032382E-34</v>
      </c>
      <c r="N23" s="54">
        <v>0.63881497373816476</v>
      </c>
      <c r="O23" s="60">
        <f t="shared" si="1"/>
        <v>96.333507999999995</v>
      </c>
    </row>
    <row r="24" spans="1:15" x14ac:dyDescent="0.25">
      <c r="A24" s="51" t="s">
        <v>189</v>
      </c>
      <c r="B24" s="52" t="s">
        <v>162</v>
      </c>
      <c r="C24" s="52" t="s">
        <v>186</v>
      </c>
      <c r="D24" s="52">
        <v>96</v>
      </c>
      <c r="E24" s="52">
        <v>91.41</v>
      </c>
      <c r="F24" s="52">
        <v>65.89</v>
      </c>
      <c r="G24" s="52">
        <v>49.62</v>
      </c>
      <c r="H24" s="52">
        <v>75</v>
      </c>
      <c r="I24" s="52">
        <v>67.75</v>
      </c>
      <c r="J24" s="52">
        <v>90.81</v>
      </c>
      <c r="K24" s="54">
        <v>46.441466477654977</v>
      </c>
      <c r="L24" s="54">
        <v>3.7844066235789784</v>
      </c>
      <c r="M24" s="54">
        <v>5.040667899711738E-26</v>
      </c>
      <c r="N24" s="54">
        <v>49.774126898766035</v>
      </c>
      <c r="O24" s="60">
        <f t="shared" si="1"/>
        <v>90.063286000000005</v>
      </c>
    </row>
    <row r="25" spans="1:15" x14ac:dyDescent="0.25">
      <c r="A25" s="51" t="s">
        <v>190</v>
      </c>
      <c r="B25" s="52" t="s">
        <v>169</v>
      </c>
      <c r="C25" s="52" t="s">
        <v>186</v>
      </c>
      <c r="D25" s="52">
        <v>66.52</v>
      </c>
      <c r="E25" s="52">
        <v>47.31</v>
      </c>
      <c r="F25" s="52">
        <v>62.17</v>
      </c>
      <c r="G25" s="52">
        <v>75.17</v>
      </c>
      <c r="H25" s="52">
        <v>82.7</v>
      </c>
      <c r="I25" s="52">
        <v>58.24</v>
      </c>
      <c r="J25" s="52">
        <v>100</v>
      </c>
      <c r="K25" s="54">
        <v>35.351437021967172</v>
      </c>
      <c r="L25" s="54">
        <v>11.798722632398045</v>
      </c>
      <c r="M25" s="54">
        <v>9.8514868485176219</v>
      </c>
      <c r="N25" s="54">
        <v>42.998353497117158</v>
      </c>
      <c r="O25" s="60">
        <f t="shared" si="1"/>
        <v>104.50383200000002</v>
      </c>
    </row>
    <row r="26" spans="1:15" x14ac:dyDescent="0.25">
      <c r="A26" s="51" t="s">
        <v>191</v>
      </c>
      <c r="B26" s="52" t="s">
        <v>172</v>
      </c>
      <c r="C26" s="52" t="s">
        <v>192</v>
      </c>
      <c r="D26" s="52">
        <v>56.37</v>
      </c>
      <c r="E26" s="52">
        <v>55.6</v>
      </c>
      <c r="F26" s="52">
        <v>43.82</v>
      </c>
      <c r="G26" s="52">
        <v>87.08</v>
      </c>
      <c r="H26" s="52">
        <v>0</v>
      </c>
      <c r="I26" s="52">
        <v>31.07</v>
      </c>
      <c r="J26" s="52">
        <v>64.91</v>
      </c>
      <c r="K26" s="54">
        <v>29.599714619666727</v>
      </c>
      <c r="L26" s="54">
        <v>70.400285380333273</v>
      </c>
      <c r="M26" s="54">
        <v>5.862301723702954E-46</v>
      </c>
      <c r="N26" s="54">
        <v>1.4622232448981982E-15</v>
      </c>
      <c r="O26" s="60">
        <f t="shared" si="1"/>
        <v>78.143772000000013</v>
      </c>
    </row>
    <row r="27" spans="1:15" x14ac:dyDescent="0.25">
      <c r="A27" s="51" t="s">
        <v>193</v>
      </c>
      <c r="B27" s="52" t="s">
        <v>172</v>
      </c>
      <c r="C27" s="52" t="s">
        <v>192</v>
      </c>
      <c r="D27" s="52">
        <v>74.86</v>
      </c>
      <c r="E27" s="52">
        <v>64.28</v>
      </c>
      <c r="F27" s="52">
        <v>45.58</v>
      </c>
      <c r="G27" s="52">
        <v>90.87</v>
      </c>
      <c r="H27" s="52">
        <v>0</v>
      </c>
      <c r="I27" s="52">
        <v>71.959999999999994</v>
      </c>
      <c r="J27" s="52">
        <v>76.510000000000005</v>
      </c>
      <c r="K27" s="54">
        <v>32.510447217836301</v>
      </c>
      <c r="L27" s="54">
        <v>67.489552782163699</v>
      </c>
      <c r="M27" s="54">
        <v>1.6445585668376006E-63</v>
      </c>
      <c r="N27" s="54">
        <v>1.325103088401032E-58</v>
      </c>
      <c r="O27" s="60">
        <f t="shared" si="1"/>
        <v>100.25363900000002</v>
      </c>
    </row>
    <row r="28" spans="1:15" x14ac:dyDescent="0.25">
      <c r="A28" s="51" t="s">
        <v>194</v>
      </c>
      <c r="B28" s="52" t="s">
        <v>162</v>
      </c>
      <c r="C28" s="52" t="s">
        <v>192</v>
      </c>
      <c r="D28" s="52">
        <v>40.409999999999997</v>
      </c>
      <c r="E28" s="52">
        <v>22.61</v>
      </c>
      <c r="F28" s="52">
        <v>83.94</v>
      </c>
      <c r="G28" s="52">
        <v>95.88</v>
      </c>
      <c r="H28" s="52">
        <v>1.4</v>
      </c>
      <c r="I28" s="52">
        <v>38.82</v>
      </c>
      <c r="J28" s="52">
        <v>68.34</v>
      </c>
      <c r="K28" s="54">
        <v>1.473392424238878E-39</v>
      </c>
      <c r="L28" s="54">
        <v>100</v>
      </c>
      <c r="M28" s="54">
        <v>2.7172017371515875E-62</v>
      </c>
      <c r="N28" s="54">
        <v>4.284199023424376E-100</v>
      </c>
      <c r="O28" s="60">
        <f t="shared" si="1"/>
        <v>86.735440000000011</v>
      </c>
    </row>
    <row r="29" spans="1:15" x14ac:dyDescent="0.25">
      <c r="A29" s="51" t="s">
        <v>195</v>
      </c>
      <c r="B29" s="52" t="s">
        <v>162</v>
      </c>
      <c r="C29" s="52" t="s">
        <v>192</v>
      </c>
      <c r="D29" s="52">
        <v>62.01</v>
      </c>
      <c r="E29" s="52">
        <v>18.09</v>
      </c>
      <c r="F29" s="52">
        <v>78.599999999999994</v>
      </c>
      <c r="G29" s="52">
        <v>90.54</v>
      </c>
      <c r="H29" s="52">
        <v>1.27</v>
      </c>
      <c r="I29" s="52">
        <v>65.56</v>
      </c>
      <c r="J29" s="52">
        <v>79.87</v>
      </c>
      <c r="K29" s="54">
        <v>7.9724112264607691E-43</v>
      </c>
      <c r="L29" s="54">
        <v>100</v>
      </c>
      <c r="M29" s="54">
        <v>4.9377323770198266E-84</v>
      </c>
      <c r="N29" s="54">
        <v>4.1456097158727626E-101</v>
      </c>
      <c r="O29" s="60">
        <f t="shared" si="1"/>
        <v>100.326335</v>
      </c>
    </row>
    <row r="30" spans="1:15" x14ac:dyDescent="0.25">
      <c r="A30" s="51" t="s">
        <v>196</v>
      </c>
      <c r="B30" s="52" t="s">
        <v>167</v>
      </c>
      <c r="C30" s="52" t="s">
        <v>192</v>
      </c>
      <c r="D30" s="52">
        <v>90.6</v>
      </c>
      <c r="E30" s="52">
        <v>44.74</v>
      </c>
      <c r="F30" s="52">
        <v>74.97</v>
      </c>
      <c r="G30" s="52">
        <v>87.88</v>
      </c>
      <c r="H30" s="52">
        <v>1.35</v>
      </c>
      <c r="I30" s="52">
        <v>66.39</v>
      </c>
      <c r="J30" s="52">
        <v>78.94</v>
      </c>
      <c r="K30" s="54">
        <v>3.6776017795369814E-11</v>
      </c>
      <c r="L30" s="54">
        <v>99.999999999963222</v>
      </c>
      <c r="M30" s="54">
        <v>2.1195181588937458E-60</v>
      </c>
      <c r="N30" s="54">
        <v>1.6061587789550458E-28</v>
      </c>
      <c r="O30" s="60">
        <f t="shared" si="1"/>
        <v>98.790611000000013</v>
      </c>
    </row>
    <row r="31" spans="1:15" x14ac:dyDescent="0.25">
      <c r="A31" s="51" t="s">
        <v>197</v>
      </c>
      <c r="B31" s="52" t="s">
        <v>169</v>
      </c>
      <c r="C31" s="52" t="s">
        <v>192</v>
      </c>
      <c r="D31" s="52">
        <v>82.96</v>
      </c>
      <c r="E31" s="52">
        <v>8.4499999999999993</v>
      </c>
      <c r="F31" s="52">
        <v>79.150000000000006</v>
      </c>
      <c r="G31" s="52">
        <v>85.9</v>
      </c>
      <c r="H31" s="52">
        <v>2.61</v>
      </c>
      <c r="I31" s="52">
        <v>43.39</v>
      </c>
      <c r="J31" s="52">
        <v>67.260000000000005</v>
      </c>
      <c r="K31" s="54">
        <v>1.8468480678251305E-150</v>
      </c>
      <c r="L31" s="54">
        <v>95.243521495898293</v>
      </c>
      <c r="M31" s="54">
        <v>9.2180287180132773E-137</v>
      </c>
      <c r="N31" s="54">
        <v>4.756478504101719</v>
      </c>
      <c r="O31" s="60">
        <f t="shared" si="1"/>
        <v>83.018623000000019</v>
      </c>
    </row>
    <row r="34" spans="3:15" x14ac:dyDescent="0.25">
      <c r="C34"/>
      <c r="D34"/>
      <c r="E34"/>
      <c r="F34"/>
      <c r="G34" s="22"/>
      <c r="H34"/>
      <c r="I34"/>
      <c r="J34"/>
      <c r="O34"/>
    </row>
    <row r="35" spans="3:15" x14ac:dyDescent="0.25">
      <c r="C35"/>
      <c r="D35"/>
      <c r="E35"/>
      <c r="F35"/>
      <c r="G35" s="22"/>
      <c r="H35"/>
      <c r="I35"/>
      <c r="J35"/>
      <c r="O35"/>
    </row>
    <row r="36" spans="3:15" x14ac:dyDescent="0.25">
      <c r="G36" s="22"/>
      <c r="H36"/>
      <c r="I36"/>
      <c r="J36"/>
      <c r="O36"/>
    </row>
    <row r="37" spans="3:15" x14ac:dyDescent="0.25">
      <c r="C37"/>
      <c r="D37"/>
      <c r="E37"/>
      <c r="F37"/>
      <c r="G37" s="22"/>
      <c r="H37"/>
      <c r="I37"/>
      <c r="J37"/>
      <c r="O37"/>
    </row>
    <row r="38" spans="3:15" x14ac:dyDescent="0.25">
      <c r="C38"/>
      <c r="D38"/>
      <c r="E38"/>
      <c r="F38"/>
      <c r="G38" s="22"/>
      <c r="H38"/>
      <c r="I38"/>
      <c r="J38"/>
      <c r="O38"/>
    </row>
    <row r="39" spans="3:15" x14ac:dyDescent="0.25">
      <c r="C39"/>
      <c r="D39"/>
      <c r="E39"/>
      <c r="F39"/>
      <c r="G39" s="22"/>
      <c r="H39"/>
      <c r="I39"/>
      <c r="J39"/>
      <c r="O39"/>
    </row>
    <row r="40" spans="3:15" x14ac:dyDescent="0.25">
      <c r="C40"/>
      <c r="D40"/>
      <c r="E40"/>
      <c r="F40"/>
      <c r="G40" s="22"/>
      <c r="H40"/>
      <c r="I40"/>
      <c r="J40"/>
      <c r="O40"/>
    </row>
    <row r="41" spans="3:15" x14ac:dyDescent="0.25">
      <c r="C41"/>
      <c r="D41"/>
      <c r="E41"/>
      <c r="F41"/>
      <c r="G41" s="22"/>
      <c r="H41"/>
      <c r="I41"/>
      <c r="J41"/>
      <c r="O41"/>
    </row>
    <row r="42" spans="3:15" x14ac:dyDescent="0.25">
      <c r="C42"/>
      <c r="D42"/>
      <c r="E42"/>
      <c r="F42"/>
      <c r="G42" s="22"/>
      <c r="H42"/>
      <c r="I42"/>
      <c r="J42"/>
      <c r="O42"/>
    </row>
    <row r="43" spans="3:15" x14ac:dyDescent="0.25">
      <c r="C43"/>
      <c r="D43"/>
      <c r="E43"/>
      <c r="F43"/>
      <c r="G43" s="22"/>
      <c r="H43"/>
      <c r="I43"/>
      <c r="J43"/>
      <c r="O43"/>
    </row>
    <row r="44" spans="3:15" x14ac:dyDescent="0.25">
      <c r="C44"/>
      <c r="D44"/>
      <c r="E44"/>
      <c r="F44"/>
      <c r="G44" s="22"/>
      <c r="H44"/>
      <c r="I44"/>
      <c r="J44"/>
      <c r="O44"/>
    </row>
    <row r="45" spans="3:15" x14ac:dyDescent="0.25">
      <c r="C45"/>
      <c r="D45"/>
      <c r="E45"/>
      <c r="F45"/>
      <c r="G45" s="22"/>
      <c r="H45"/>
      <c r="I45"/>
      <c r="J45"/>
      <c r="O45"/>
    </row>
  </sheetData>
  <mergeCells count="2">
    <mergeCell ref="D2:J2"/>
    <mergeCell ref="K2:N2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zoomScale="95" zoomScaleNormal="95" workbookViewId="0">
      <pane xSplit="1" topLeftCell="B1" activePane="topRight" state="frozen"/>
      <selection pane="topRight" activeCell="S10" sqref="S10"/>
    </sheetView>
  </sheetViews>
  <sheetFormatPr baseColWidth="10" defaultColWidth="9.140625" defaultRowHeight="15.75" x14ac:dyDescent="0.25"/>
  <cols>
    <col min="1" max="1" width="13.140625" customWidth="1"/>
    <col min="2" max="2" width="37" bestFit="1" customWidth="1"/>
    <col min="3" max="3" width="28.42578125" style="19" bestFit="1" customWidth="1"/>
    <col min="4" max="4" width="65.28515625" style="19" bestFit="1" customWidth="1"/>
    <col min="5" max="6" width="26.85546875" style="19" bestFit="1" customWidth="1"/>
    <col min="7" max="7" width="24.140625" style="19" bestFit="1" customWidth="1"/>
    <col min="8" max="8" width="16.85546875" customWidth="1"/>
    <col min="9" max="9" width="15.5703125" style="6" bestFit="1" customWidth="1"/>
    <col min="10" max="10" width="12.7109375" customWidth="1"/>
    <col min="11" max="11" width="12.28515625" customWidth="1"/>
    <col min="12" max="12" width="12.140625" customWidth="1"/>
    <col min="13" max="13" width="11.28515625" customWidth="1"/>
    <col min="14" max="14" width="11.5703125" customWidth="1"/>
    <col min="15" max="15" width="10.5703125" customWidth="1"/>
    <col min="16" max="17" width="15.5703125" style="6" customWidth="1"/>
    <col min="19" max="19" width="31.7109375" bestFit="1" customWidth="1"/>
  </cols>
  <sheetData>
    <row r="1" spans="1:26" s="2" customFormat="1" ht="21" customHeight="1" x14ac:dyDescent="0.25">
      <c r="A1" s="1" t="s">
        <v>252</v>
      </c>
      <c r="B1" s="18"/>
      <c r="C1" s="19"/>
      <c r="D1" s="19"/>
      <c r="E1" s="19"/>
      <c r="F1" s="19"/>
      <c r="G1" s="19"/>
      <c r="I1" s="19"/>
      <c r="O1" s="34"/>
      <c r="P1" s="34"/>
      <c r="Q1" s="34"/>
    </row>
    <row r="2" spans="1:26" s="10" customFormat="1" ht="17.25" x14ac:dyDescent="0.3">
      <c r="A2" s="55"/>
      <c r="B2" s="56"/>
      <c r="C2" s="53"/>
      <c r="D2" s="53"/>
      <c r="E2" s="134" t="s">
        <v>224</v>
      </c>
      <c r="F2" s="134"/>
      <c r="G2" s="134"/>
      <c r="H2" s="134"/>
      <c r="I2" s="134"/>
      <c r="J2" s="134" t="s">
        <v>209</v>
      </c>
      <c r="K2" s="134"/>
      <c r="L2" s="134"/>
      <c r="M2" s="134"/>
      <c r="N2" s="134"/>
      <c r="O2" s="134"/>
      <c r="P2" s="134"/>
      <c r="Q2" s="127" t="s">
        <v>251</v>
      </c>
    </row>
    <row r="3" spans="1:26" s="58" customFormat="1" ht="17.25" x14ac:dyDescent="0.3">
      <c r="A3" s="55" t="s">
        <v>105</v>
      </c>
      <c r="B3" s="56" t="s">
        <v>58</v>
      </c>
      <c r="C3" s="53" t="s">
        <v>106</v>
      </c>
      <c r="D3" s="53" t="s">
        <v>107</v>
      </c>
      <c r="E3" s="53" t="s">
        <v>225</v>
      </c>
      <c r="F3" s="53" t="s">
        <v>226</v>
      </c>
      <c r="G3" s="53" t="s">
        <v>227</v>
      </c>
      <c r="H3" s="53" t="s">
        <v>228</v>
      </c>
      <c r="I3" s="53" t="s">
        <v>223</v>
      </c>
      <c r="J3" s="85" t="s">
        <v>3</v>
      </c>
      <c r="K3" s="85" t="s">
        <v>4</v>
      </c>
      <c r="L3" s="85" t="s">
        <v>5</v>
      </c>
      <c r="M3" s="85" t="s">
        <v>6</v>
      </c>
      <c r="N3" s="85" t="s">
        <v>7</v>
      </c>
      <c r="O3" s="86" t="s">
        <v>8</v>
      </c>
      <c r="P3" s="85" t="s">
        <v>62</v>
      </c>
      <c r="Q3" s="126" t="s">
        <v>207</v>
      </c>
    </row>
    <row r="4" spans="1:26" s="2" customFormat="1" x14ac:dyDescent="0.25">
      <c r="A4" s="28">
        <v>1</v>
      </c>
      <c r="B4" s="47">
        <v>43508</v>
      </c>
      <c r="C4" s="28" t="s">
        <v>108</v>
      </c>
      <c r="D4" s="28" t="s">
        <v>109</v>
      </c>
      <c r="E4" s="46">
        <v>0</v>
      </c>
      <c r="F4" s="46">
        <v>91</v>
      </c>
      <c r="G4" s="46">
        <v>0</v>
      </c>
      <c r="H4" s="28">
        <v>8</v>
      </c>
      <c r="I4" s="46">
        <f>SUM(Table7[[#This Row],[Granulocyte]:[Blasts ]])</f>
        <v>99</v>
      </c>
      <c r="J4" s="46">
        <v>85.03</v>
      </c>
      <c r="K4" s="46">
        <v>4.8499999999999996</v>
      </c>
      <c r="L4" s="46">
        <v>82.11</v>
      </c>
      <c r="M4" s="46">
        <v>5.42</v>
      </c>
      <c r="N4" s="46">
        <v>78.16</v>
      </c>
      <c r="O4" s="46">
        <v>6.99</v>
      </c>
      <c r="P4" s="28">
        <v>3.97</v>
      </c>
      <c r="Q4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4" s="20"/>
      <c r="S4" s="2" t="s">
        <v>233</v>
      </c>
    </row>
    <row r="5" spans="1:26" s="2" customFormat="1" x14ac:dyDescent="0.25">
      <c r="A5" s="28">
        <v>21</v>
      </c>
      <c r="B5" s="47">
        <v>43523</v>
      </c>
      <c r="C5" s="28" t="s">
        <v>110</v>
      </c>
      <c r="D5" s="28" t="s">
        <v>111</v>
      </c>
      <c r="E5" s="46">
        <v>68</v>
      </c>
      <c r="F5" s="46">
        <v>22</v>
      </c>
      <c r="G5" s="46">
        <v>10</v>
      </c>
      <c r="H5" s="28">
        <v>0</v>
      </c>
      <c r="I5" s="46">
        <f>SUM(Table7[[#This Row],[Granulocyte]:[Blasts ]])</f>
        <v>100</v>
      </c>
      <c r="J5" s="46">
        <v>87.46</v>
      </c>
      <c r="K5" s="46">
        <v>16.760000000000002</v>
      </c>
      <c r="L5" s="46">
        <v>82.87</v>
      </c>
      <c r="M5" s="48">
        <v>2.76</v>
      </c>
      <c r="N5" s="48">
        <v>91.01</v>
      </c>
      <c r="O5" s="48">
        <v>1.69</v>
      </c>
      <c r="P5" s="46">
        <v>16.75</v>
      </c>
      <c r="Q5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5" s="20"/>
      <c r="S5" s="2" t="s">
        <v>234</v>
      </c>
    </row>
    <row r="6" spans="1:26" s="2" customFormat="1" x14ac:dyDescent="0.25">
      <c r="A6" s="28">
        <v>22</v>
      </c>
      <c r="B6" s="47">
        <v>43523</v>
      </c>
      <c r="C6" s="28" t="s">
        <v>112</v>
      </c>
      <c r="D6" s="28" t="s">
        <v>113</v>
      </c>
      <c r="E6" s="46">
        <v>52</v>
      </c>
      <c r="F6" s="46">
        <v>39</v>
      </c>
      <c r="G6" s="46">
        <v>9</v>
      </c>
      <c r="H6" s="28">
        <v>26</v>
      </c>
      <c r="I6" s="46">
        <f>SUM(Table7[[#This Row],[Granulocyte]:[Blasts ]])</f>
        <v>126</v>
      </c>
      <c r="J6" s="46">
        <v>63.93</v>
      </c>
      <c r="K6" s="46">
        <v>11.23</v>
      </c>
      <c r="L6" s="46">
        <v>67.599999999999994</v>
      </c>
      <c r="M6" s="48">
        <v>20.81</v>
      </c>
      <c r="N6" s="48">
        <v>37.229999999999997</v>
      </c>
      <c r="O6" s="48">
        <v>27.94</v>
      </c>
      <c r="P6" s="48">
        <v>44.92</v>
      </c>
      <c r="Q6" s="125">
        <f>IF(0.444*Table7[[#This Row],[STK17A]]+0.3123*Table7[[#This Row],[MYO1D]]+0.6601*Table7[ [#This Row],[SP140] ]-13.07&lt;0,0,0.444*Table7[[#This Row],[STK17A]]+0.3123*Table7[[#This Row],[MYO1D]]+0.6601*Table7[ [#This Row],[SP140] ]-13.07)</f>
        <v>34.546994000000005</v>
      </c>
      <c r="R6" s="20"/>
      <c r="S6" s="2" t="s">
        <v>235</v>
      </c>
    </row>
    <row r="7" spans="1:26" s="2" customFormat="1" x14ac:dyDescent="0.25">
      <c r="A7" s="28">
        <v>37</v>
      </c>
      <c r="B7" s="47" t="s">
        <v>114</v>
      </c>
      <c r="C7" s="28" t="s">
        <v>115</v>
      </c>
      <c r="D7" s="28" t="s">
        <v>109</v>
      </c>
      <c r="E7" s="46">
        <v>76</v>
      </c>
      <c r="F7" s="46">
        <v>12</v>
      </c>
      <c r="G7" s="46">
        <v>10</v>
      </c>
      <c r="H7" s="28">
        <v>3</v>
      </c>
      <c r="I7" s="46">
        <f>SUM(Table7[[#This Row],[Granulocyte]:[Blasts ]])</f>
        <v>101</v>
      </c>
      <c r="J7" s="46">
        <v>67.63</v>
      </c>
      <c r="K7" s="46">
        <v>29.93</v>
      </c>
      <c r="L7" s="46">
        <v>85.19</v>
      </c>
      <c r="M7" s="48">
        <v>3</v>
      </c>
      <c r="N7" s="48">
        <v>61.92</v>
      </c>
      <c r="O7" s="48">
        <v>9.4499999999999993</v>
      </c>
      <c r="P7" s="48">
        <v>15.79</v>
      </c>
      <c r="Q7" s="125">
        <f>IF(0.444*Table7[[#This Row],[STK17A]]+0.3123*Table7[[#This Row],[MYO1D]]+0.6601*Table7[ [#This Row],[SP140] ]-13.07&lt;0,0,0.444*Table7[[#This Row],[STK17A]]+0.3123*Table7[[#This Row],[MYO1D]]+0.6601*Table7[ [#This Row],[SP140] ]-13.07)</f>
        <v>1.6362139999999989</v>
      </c>
      <c r="R7" s="20"/>
      <c r="S7" s="2" t="s">
        <v>236</v>
      </c>
    </row>
    <row r="8" spans="1:26" s="2" customFormat="1" x14ac:dyDescent="0.25">
      <c r="A8" s="28">
        <v>56</v>
      </c>
      <c r="B8" s="47" t="s">
        <v>116</v>
      </c>
      <c r="C8" s="28" t="s">
        <v>117</v>
      </c>
      <c r="D8" s="28" t="s">
        <v>118</v>
      </c>
      <c r="E8" s="46">
        <v>90</v>
      </c>
      <c r="F8" s="46">
        <v>8</v>
      </c>
      <c r="G8" s="46">
        <v>0</v>
      </c>
      <c r="H8" s="28">
        <v>6</v>
      </c>
      <c r="I8" s="46">
        <f>SUM(Table7[[#This Row],[Granulocyte]:[Blasts ]])</f>
        <v>104</v>
      </c>
      <c r="J8" s="46">
        <v>48.56</v>
      </c>
      <c r="K8" s="46">
        <v>28.55</v>
      </c>
      <c r="L8" s="46">
        <v>57.5</v>
      </c>
      <c r="M8" s="48">
        <v>2.7</v>
      </c>
      <c r="N8" s="48">
        <v>83.12</v>
      </c>
      <c r="O8" s="48">
        <v>3.03</v>
      </c>
      <c r="P8" s="48">
        <v>23.14</v>
      </c>
      <c r="Q8" s="125">
        <f>IF(0.444*Table7[[#This Row],[STK17A]]+0.3123*Table7[[#This Row],[MYO1D]]+0.6601*Table7[ [#This Row],[SP140] ]-13.07&lt;0,0,0.444*Table7[[#This Row],[STK17A]]+0.3123*Table7[[#This Row],[MYO1D]]+0.6601*Table7[ [#This Row],[SP140] ]-13.07)</f>
        <v>4.3497830000000022</v>
      </c>
      <c r="R8" s="20"/>
      <c r="Z8" s="1"/>
    </row>
    <row r="9" spans="1:26" s="2" customFormat="1" x14ac:dyDescent="0.25">
      <c r="A9" s="28">
        <v>65</v>
      </c>
      <c r="B9" s="47">
        <v>43564</v>
      </c>
      <c r="C9" s="28" t="s">
        <v>119</v>
      </c>
      <c r="D9" s="28" t="s">
        <v>118</v>
      </c>
      <c r="E9" s="46">
        <v>56</v>
      </c>
      <c r="F9" s="46">
        <v>30</v>
      </c>
      <c r="G9" s="46">
        <v>11</v>
      </c>
      <c r="H9" s="28">
        <v>7</v>
      </c>
      <c r="I9" s="46">
        <f>SUM(Table7[[#This Row],[Granulocyte]:[Blasts ]])</f>
        <v>104</v>
      </c>
      <c r="J9" s="46">
        <v>51.79</v>
      </c>
      <c r="K9" s="46">
        <v>35.31</v>
      </c>
      <c r="L9" s="46">
        <v>58.42</v>
      </c>
      <c r="M9" s="48">
        <v>7.08</v>
      </c>
      <c r="N9" s="48">
        <v>79.2</v>
      </c>
      <c r="O9" s="48">
        <v>4.8600000000000003</v>
      </c>
      <c r="P9" s="48">
        <v>25.33</v>
      </c>
      <c r="Q9" s="125">
        <f>IF(0.444*Table7[[#This Row],[STK17A]]+0.3123*Table7[[#This Row],[MYO1D]]+0.6601*Table7[ [#This Row],[SP140] ]-13.07&lt;0,0,0.444*Table7[[#This Row],[STK17A]]+0.3123*Table7[[#This Row],[MYO1D]]+0.6601*Table7[ [#This Row],[SP140] ]-13.07)</f>
        <v>8.3116309999999984</v>
      </c>
      <c r="R9" s="20"/>
    </row>
    <row r="10" spans="1:26" s="2" customFormat="1" x14ac:dyDescent="0.25">
      <c r="A10" s="28">
        <v>75</v>
      </c>
      <c r="B10" s="47">
        <v>43572</v>
      </c>
      <c r="C10" s="28" t="s">
        <v>120</v>
      </c>
      <c r="D10" s="28" t="s">
        <v>230</v>
      </c>
      <c r="E10" s="46">
        <v>84</v>
      </c>
      <c r="F10" s="46">
        <v>11</v>
      </c>
      <c r="G10" s="46">
        <v>4</v>
      </c>
      <c r="H10" s="28">
        <v>1</v>
      </c>
      <c r="I10" s="46">
        <f>SUM(Table7[[#This Row],[Granulocyte]:[Blasts ]])</f>
        <v>100</v>
      </c>
      <c r="J10" s="46">
        <v>71.42</v>
      </c>
      <c r="K10" s="46">
        <v>15.11</v>
      </c>
      <c r="L10" s="46">
        <v>69.260000000000005</v>
      </c>
      <c r="M10" s="46">
        <v>3.52</v>
      </c>
      <c r="N10" s="46">
        <v>89.94</v>
      </c>
      <c r="O10" s="46">
        <v>1.22</v>
      </c>
      <c r="P10" s="46">
        <v>49.85</v>
      </c>
      <c r="Q10" s="125">
        <f>IF(0.444*Table7[[#This Row],[STK17A]]+0.3123*Table7[[#This Row],[MYO1D]]+0.6601*Table7[ [#This Row],[SP140] ]-13.07&lt;0,0,0.444*Table7[[#This Row],[STK17A]]+0.3123*Table7[[#This Row],[MYO1D]]+0.6601*Table7[ [#This Row],[SP140] ]-13.07)</f>
        <v>21.779871</v>
      </c>
      <c r="R10" s="20"/>
    </row>
    <row r="11" spans="1:26" s="2" customFormat="1" x14ac:dyDescent="0.25">
      <c r="A11" s="28">
        <v>76</v>
      </c>
      <c r="B11" s="47">
        <v>43572</v>
      </c>
      <c r="C11" s="28" t="s">
        <v>121</v>
      </c>
      <c r="D11" s="49" t="s">
        <v>122</v>
      </c>
      <c r="E11" s="50">
        <v>51</v>
      </c>
      <c r="F11" s="50">
        <v>16</v>
      </c>
      <c r="G11" s="50">
        <v>31</v>
      </c>
      <c r="H11" s="28">
        <v>11</v>
      </c>
      <c r="I11" s="46">
        <f>SUM(Table7[[#This Row],[Granulocyte]:[Blasts ]])</f>
        <v>109</v>
      </c>
      <c r="J11" s="46">
        <v>86.95</v>
      </c>
      <c r="K11" s="46">
        <v>30.32</v>
      </c>
      <c r="L11" s="46">
        <v>84.39</v>
      </c>
      <c r="M11" s="48">
        <v>15.72</v>
      </c>
      <c r="N11" s="48">
        <v>80.09</v>
      </c>
      <c r="O11" s="48">
        <v>16.16</v>
      </c>
      <c r="P11" s="48">
        <v>35.93</v>
      </c>
      <c r="Q11" s="125">
        <f>IF(0.444*Table7[[#This Row],[STK17A]]+0.3123*Table7[[#This Row],[MYO1D]]+0.6601*Table7[ [#This Row],[SP140] ]-13.07&lt;0,0,0.444*Table7[[#This Row],[STK17A]]+0.3123*Table7[[#This Row],[MYO1D]]+0.6601*Table7[ [#This Row],[SP140] ]-13.07)</f>
        <v>22.673841000000003</v>
      </c>
      <c r="R11" s="20"/>
    </row>
    <row r="12" spans="1:26" s="2" customFormat="1" x14ac:dyDescent="0.25">
      <c r="A12" s="28">
        <v>79</v>
      </c>
      <c r="B12" s="47">
        <v>43572</v>
      </c>
      <c r="C12" s="28" t="s">
        <v>123</v>
      </c>
      <c r="D12" s="28" t="s">
        <v>122</v>
      </c>
      <c r="E12" s="46">
        <v>53</v>
      </c>
      <c r="F12" s="46">
        <v>38</v>
      </c>
      <c r="G12" s="46">
        <v>6</v>
      </c>
      <c r="H12" s="28">
        <v>3</v>
      </c>
      <c r="I12" s="46">
        <f>SUM(Table7[[#This Row],[Granulocyte]:[Blasts ]])</f>
        <v>100</v>
      </c>
      <c r="J12" s="46">
        <v>83.09</v>
      </c>
      <c r="K12" s="46">
        <v>13.1</v>
      </c>
      <c r="L12" s="46">
        <v>82.8</v>
      </c>
      <c r="M12" s="48">
        <v>4.28</v>
      </c>
      <c r="N12" s="48">
        <v>86.49</v>
      </c>
      <c r="O12" s="48">
        <v>1.51</v>
      </c>
      <c r="P12" s="48">
        <v>13.75</v>
      </c>
      <c r="Q12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12" s="20"/>
    </row>
    <row r="13" spans="1:26" s="2" customFormat="1" x14ac:dyDescent="0.25">
      <c r="A13" s="28">
        <v>81</v>
      </c>
      <c r="B13" s="47">
        <v>43578</v>
      </c>
      <c r="C13" s="28" t="s">
        <v>124</v>
      </c>
      <c r="D13" s="28" t="s">
        <v>231</v>
      </c>
      <c r="E13" s="46">
        <v>55</v>
      </c>
      <c r="F13" s="46">
        <v>31</v>
      </c>
      <c r="G13" s="46">
        <v>13</v>
      </c>
      <c r="H13" s="28">
        <v>0</v>
      </c>
      <c r="I13" s="46">
        <f>SUM(Table7[[#This Row],[Granulocyte]:[Blasts ]])</f>
        <v>99</v>
      </c>
      <c r="J13" s="46">
        <v>85.36</v>
      </c>
      <c r="K13" s="46">
        <v>15.46</v>
      </c>
      <c r="L13" s="46">
        <v>84.52</v>
      </c>
      <c r="M13" s="46">
        <v>1.88</v>
      </c>
      <c r="N13" s="46">
        <v>89.55</v>
      </c>
      <c r="O13" s="46">
        <v>0.83</v>
      </c>
      <c r="P13" s="46">
        <v>9.75</v>
      </c>
      <c r="Q13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13" s="20"/>
    </row>
    <row r="14" spans="1:26" s="19" customFormat="1" x14ac:dyDescent="0.25">
      <c r="A14" s="28">
        <v>85</v>
      </c>
      <c r="B14" s="47">
        <v>43584</v>
      </c>
      <c r="C14" s="28" t="s">
        <v>125</v>
      </c>
      <c r="D14" s="28" t="s">
        <v>111</v>
      </c>
      <c r="E14" s="46">
        <v>83</v>
      </c>
      <c r="F14" s="46">
        <v>8</v>
      </c>
      <c r="G14" s="46">
        <v>7</v>
      </c>
      <c r="H14" s="28">
        <v>2</v>
      </c>
      <c r="I14" s="46">
        <f>SUM(Table7[[#This Row],[Granulocyte]:[Blasts ]])</f>
        <v>100</v>
      </c>
      <c r="J14" s="46">
        <v>75.89</v>
      </c>
      <c r="K14" s="46">
        <v>34.11</v>
      </c>
      <c r="L14" s="46">
        <v>81.099999999999994</v>
      </c>
      <c r="M14" s="46">
        <v>1.67</v>
      </c>
      <c r="N14" s="46">
        <v>92.19</v>
      </c>
      <c r="O14" s="46">
        <v>1.36</v>
      </c>
      <c r="P14" s="46">
        <v>16.22</v>
      </c>
      <c r="Q14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14" s="20"/>
    </row>
    <row r="15" spans="1:26" s="19" customFormat="1" x14ac:dyDescent="0.25">
      <c r="A15" s="28">
        <v>94</v>
      </c>
      <c r="B15" s="47">
        <v>43587</v>
      </c>
      <c r="C15" s="28" t="s">
        <v>126</v>
      </c>
      <c r="D15" s="28" t="s">
        <v>109</v>
      </c>
      <c r="E15" s="46">
        <v>14</v>
      </c>
      <c r="F15" s="46">
        <v>46</v>
      </c>
      <c r="G15" s="46">
        <v>23</v>
      </c>
      <c r="H15" s="28">
        <v>17</v>
      </c>
      <c r="I15" s="46">
        <f>SUM(Table7[[#This Row],[Granulocyte]:[Blasts ]])</f>
        <v>100</v>
      </c>
      <c r="J15" s="46">
        <v>91.82</v>
      </c>
      <c r="K15" s="46">
        <v>50.46</v>
      </c>
      <c r="L15" s="46">
        <v>84.06</v>
      </c>
      <c r="M15" s="48">
        <v>40.520000000000003</v>
      </c>
      <c r="N15" s="48">
        <v>89.95</v>
      </c>
      <c r="O15" s="48">
        <v>28.94</v>
      </c>
      <c r="P15" s="48">
        <v>52.05</v>
      </c>
      <c r="Q15" s="125">
        <f>IF(0.444*Table7[[#This Row],[STK17A]]+0.3123*Table7[[#This Row],[MYO1D]]+0.6601*Table7[ [#This Row],[SP140] ]-13.07&lt;0,0,0.444*Table7[[#This Row],[STK17A]]+0.3123*Table7[[#This Row],[MYO1D]]+0.6601*Table7[ [#This Row],[SP140] ]-13.07)</f>
        <v>48.317046999999995</v>
      </c>
      <c r="R15" s="20"/>
    </row>
    <row r="16" spans="1:26" s="19" customFormat="1" x14ac:dyDescent="0.25">
      <c r="A16" s="28">
        <v>98</v>
      </c>
      <c r="B16" s="47">
        <v>43592</v>
      </c>
      <c r="C16" s="28" t="s">
        <v>127</v>
      </c>
      <c r="D16" s="28" t="s">
        <v>109</v>
      </c>
      <c r="E16" s="46">
        <v>76</v>
      </c>
      <c r="F16" s="46">
        <v>20</v>
      </c>
      <c r="G16" s="46">
        <v>4</v>
      </c>
      <c r="H16" s="28">
        <v>2</v>
      </c>
      <c r="I16" s="46">
        <f>SUM(Table7[[#This Row],[Granulocyte]:[Blasts ]])</f>
        <v>102</v>
      </c>
      <c r="J16" s="46">
        <v>91.19</v>
      </c>
      <c r="K16" s="46">
        <v>14.76</v>
      </c>
      <c r="L16" s="46">
        <v>85.89</v>
      </c>
      <c r="M16" s="46">
        <v>3.04</v>
      </c>
      <c r="N16" s="46">
        <v>87.35</v>
      </c>
      <c r="O16" s="46">
        <v>2.62</v>
      </c>
      <c r="P16" s="46">
        <v>11.53</v>
      </c>
      <c r="Q16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16" s="20"/>
    </row>
    <row r="17" spans="1:18" s="19" customFormat="1" x14ac:dyDescent="0.25">
      <c r="A17" s="28">
        <v>108</v>
      </c>
      <c r="B17" s="47">
        <v>43594</v>
      </c>
      <c r="C17" s="28" t="s">
        <v>128</v>
      </c>
      <c r="D17" s="28" t="s">
        <v>109</v>
      </c>
      <c r="E17" s="46">
        <v>57</v>
      </c>
      <c r="F17" s="46">
        <v>16</v>
      </c>
      <c r="G17" s="46">
        <v>17</v>
      </c>
      <c r="H17" s="28">
        <v>8</v>
      </c>
      <c r="I17" s="46">
        <f>SUM(Table7[[#This Row],[Granulocyte]:[Blasts ]])</f>
        <v>98</v>
      </c>
      <c r="J17" s="46">
        <v>89.08</v>
      </c>
      <c r="K17" s="46">
        <v>38.04</v>
      </c>
      <c r="L17" s="46">
        <v>85.6</v>
      </c>
      <c r="M17" s="48">
        <v>5.92</v>
      </c>
      <c r="N17" s="48">
        <v>80.849999999999994</v>
      </c>
      <c r="O17" s="48">
        <v>12.58</v>
      </c>
      <c r="P17" s="48">
        <v>17.670000000000002</v>
      </c>
      <c r="Q17" s="125">
        <f>IF(0.444*Table7[[#This Row],[STK17A]]+0.3123*Table7[[#This Row],[MYO1D]]+0.6601*Table7[ [#This Row],[SP140] ]-13.07&lt;0,0,0.444*Table7[[#This Row],[STK17A]]+0.3123*Table7[[#This Row],[MYO1D]]+0.6601*Table7[ [#This Row],[SP140] ]-13.07)</f>
        <v>5.1511810000000011</v>
      </c>
      <c r="R17" s="20"/>
    </row>
    <row r="18" spans="1:18" s="19" customFormat="1" ht="15" customHeight="1" x14ac:dyDescent="0.25">
      <c r="A18" s="28">
        <v>113</v>
      </c>
      <c r="B18" s="47">
        <v>43599</v>
      </c>
      <c r="C18" s="28" t="s">
        <v>129</v>
      </c>
      <c r="D18" s="28" t="s">
        <v>109</v>
      </c>
      <c r="E18" s="46">
        <v>41</v>
      </c>
      <c r="F18" s="46">
        <v>36</v>
      </c>
      <c r="G18" s="46">
        <v>16</v>
      </c>
      <c r="H18" s="28">
        <v>3</v>
      </c>
      <c r="I18" s="46">
        <f>SUM(Table7[[#This Row],[Granulocyte]:[Blasts ]])</f>
        <v>96</v>
      </c>
      <c r="J18" s="46">
        <v>82.66</v>
      </c>
      <c r="K18" s="46">
        <v>27.87</v>
      </c>
      <c r="L18" s="46">
        <v>82.31</v>
      </c>
      <c r="M18" s="46">
        <v>3.17</v>
      </c>
      <c r="N18" s="46">
        <v>89.35</v>
      </c>
      <c r="O18" s="46">
        <v>1.56</v>
      </c>
      <c r="P18" s="46">
        <v>13.17</v>
      </c>
      <c r="Q18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18" s="20"/>
    </row>
    <row r="19" spans="1:18" s="19" customFormat="1" x14ac:dyDescent="0.25">
      <c r="A19" s="28">
        <v>126</v>
      </c>
      <c r="B19" s="47">
        <v>43606</v>
      </c>
      <c r="C19" s="28" t="s">
        <v>130</v>
      </c>
      <c r="D19" s="28" t="s">
        <v>111</v>
      </c>
      <c r="E19" s="46">
        <v>72</v>
      </c>
      <c r="F19" s="46">
        <v>19</v>
      </c>
      <c r="G19" s="46">
        <v>9</v>
      </c>
      <c r="H19" s="28">
        <v>1</v>
      </c>
      <c r="I19" s="46">
        <f>SUM(Table7[[#This Row],[Granulocyte]:[Blasts ]])</f>
        <v>101</v>
      </c>
      <c r="J19" s="46">
        <v>86.96</v>
      </c>
      <c r="K19" s="46">
        <v>19.190000000000001</v>
      </c>
      <c r="L19" s="46">
        <v>84.37</v>
      </c>
      <c r="M19" s="46">
        <v>2.2400000000000002</v>
      </c>
      <c r="N19" s="46">
        <v>89.27</v>
      </c>
      <c r="O19" s="46">
        <v>2.08</v>
      </c>
      <c r="P19" s="46">
        <v>3.46</v>
      </c>
      <c r="Q19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19" s="20"/>
    </row>
    <row r="20" spans="1:18" s="19" customFormat="1" x14ac:dyDescent="0.25">
      <c r="A20" s="28">
        <v>144</v>
      </c>
      <c r="B20" s="47">
        <v>43621</v>
      </c>
      <c r="C20" s="28" t="s">
        <v>131</v>
      </c>
      <c r="D20" s="28" t="s">
        <v>109</v>
      </c>
      <c r="E20" s="46">
        <v>82</v>
      </c>
      <c r="F20" s="46">
        <v>8</v>
      </c>
      <c r="G20" s="46">
        <v>9</v>
      </c>
      <c r="H20" s="28">
        <v>1</v>
      </c>
      <c r="I20" s="46">
        <f>SUM(Table7[[#This Row],[Granulocyte]:[Blasts ]])</f>
        <v>100</v>
      </c>
      <c r="J20" s="46">
        <v>86.17</v>
      </c>
      <c r="K20" s="46">
        <v>23.69</v>
      </c>
      <c r="L20" s="46">
        <v>84.59</v>
      </c>
      <c r="M20" s="46">
        <v>2.69</v>
      </c>
      <c r="N20" s="46">
        <v>91.43</v>
      </c>
      <c r="O20" s="46">
        <v>2.37</v>
      </c>
      <c r="P20" s="46" t="s">
        <v>87</v>
      </c>
      <c r="Q20" s="28" t="s">
        <v>87</v>
      </c>
      <c r="R20" s="20"/>
    </row>
    <row r="21" spans="1:18" s="19" customFormat="1" x14ac:dyDescent="0.25">
      <c r="A21" s="28">
        <v>150</v>
      </c>
      <c r="B21" s="47">
        <v>43622</v>
      </c>
      <c r="C21" s="28" t="s">
        <v>132</v>
      </c>
      <c r="D21" s="28" t="s">
        <v>111</v>
      </c>
      <c r="E21" s="46">
        <v>5</v>
      </c>
      <c r="F21" s="46">
        <v>92</v>
      </c>
      <c r="G21" s="46">
        <v>0</v>
      </c>
      <c r="H21" s="28">
        <v>3</v>
      </c>
      <c r="I21" s="46">
        <f>SUM(Table7[[#This Row],[Granulocyte]:[Blasts ]])</f>
        <v>100</v>
      </c>
      <c r="J21" s="46">
        <v>95.32</v>
      </c>
      <c r="K21" s="46">
        <v>12.92</v>
      </c>
      <c r="L21" s="46">
        <v>88.83</v>
      </c>
      <c r="M21" s="46">
        <v>0</v>
      </c>
      <c r="N21" s="46">
        <v>89.33</v>
      </c>
      <c r="O21" s="46">
        <v>1.28</v>
      </c>
      <c r="P21" s="46">
        <v>0.7</v>
      </c>
      <c r="Q21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21" s="20"/>
    </row>
    <row r="22" spans="1:18" s="19" customFormat="1" x14ac:dyDescent="0.25">
      <c r="A22" s="28">
        <v>158</v>
      </c>
      <c r="B22" s="47">
        <v>43627</v>
      </c>
      <c r="C22" s="28" t="s">
        <v>133</v>
      </c>
      <c r="D22" s="28" t="s">
        <v>134</v>
      </c>
      <c r="E22" s="46">
        <v>78</v>
      </c>
      <c r="F22" s="46">
        <v>7</v>
      </c>
      <c r="G22" s="46">
        <v>10</v>
      </c>
      <c r="H22" s="28">
        <v>7</v>
      </c>
      <c r="I22" s="46">
        <f>SUM(Table7[[#This Row],[Granulocyte]:[Blasts ]])</f>
        <v>102</v>
      </c>
      <c r="J22" s="46">
        <v>75.489999999999995</v>
      </c>
      <c r="K22" s="46">
        <v>26.8</v>
      </c>
      <c r="L22" s="46">
        <v>80</v>
      </c>
      <c r="M22" s="48">
        <v>2.33</v>
      </c>
      <c r="N22" s="48">
        <v>88.15</v>
      </c>
      <c r="O22" s="48">
        <v>3.41</v>
      </c>
      <c r="P22" s="48">
        <v>13.09</v>
      </c>
      <c r="Q22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22" s="20"/>
    </row>
    <row r="23" spans="1:18" s="19" customFormat="1" x14ac:dyDescent="0.25">
      <c r="A23" s="28">
        <v>168</v>
      </c>
      <c r="B23" s="47">
        <v>43634</v>
      </c>
      <c r="C23" s="28" t="s">
        <v>135</v>
      </c>
      <c r="D23" s="28" t="s">
        <v>111</v>
      </c>
      <c r="E23" s="46">
        <v>1</v>
      </c>
      <c r="F23" s="46">
        <v>95</v>
      </c>
      <c r="G23" s="46">
        <v>3</v>
      </c>
      <c r="H23" s="28">
        <v>0</v>
      </c>
      <c r="I23" s="46">
        <f>SUM(Table7[[#This Row],[Granulocyte]:[Blasts ]])</f>
        <v>99</v>
      </c>
      <c r="J23" s="46">
        <v>91.6</v>
      </c>
      <c r="K23" s="46">
        <v>12.73</v>
      </c>
      <c r="L23" s="46">
        <v>88.52</v>
      </c>
      <c r="M23" s="46">
        <v>2.5299999999999998</v>
      </c>
      <c r="N23" s="46">
        <v>95.6</v>
      </c>
      <c r="O23" s="46">
        <v>1.49</v>
      </c>
      <c r="P23" s="46">
        <v>27.42</v>
      </c>
      <c r="Q23" s="125">
        <f>IF(0.444*Table7[[#This Row],[STK17A]]+0.3123*Table7[[#This Row],[MYO1D]]+0.6601*Table7[ [#This Row],[SP140] ]-13.07&lt;0,0,0.444*Table7[[#This Row],[STK17A]]+0.3123*Table7[[#This Row],[MYO1D]]+0.6601*Table7[ [#This Row],[SP140] ]-13.07)</f>
        <v>6.6185890000000001</v>
      </c>
      <c r="R23" s="20"/>
    </row>
    <row r="24" spans="1:18" s="19" customFormat="1" x14ac:dyDescent="0.25">
      <c r="A24" s="28">
        <v>173</v>
      </c>
      <c r="B24" s="47">
        <v>43641</v>
      </c>
      <c r="C24" s="28" t="s">
        <v>136</v>
      </c>
      <c r="D24" s="28" t="s">
        <v>137</v>
      </c>
      <c r="E24" s="46">
        <v>67</v>
      </c>
      <c r="F24" s="46">
        <v>15</v>
      </c>
      <c r="G24" s="46">
        <v>13</v>
      </c>
      <c r="H24" s="28">
        <v>8</v>
      </c>
      <c r="I24" s="46">
        <f>SUM(Table7[[#This Row],[Granulocyte]:[Blasts ]])</f>
        <v>103</v>
      </c>
      <c r="J24" s="46">
        <v>77.62</v>
      </c>
      <c r="K24" s="46">
        <v>19.09</v>
      </c>
      <c r="L24" s="46">
        <v>87.83</v>
      </c>
      <c r="M24" s="48">
        <v>9.69</v>
      </c>
      <c r="N24" s="48">
        <v>80.760000000000005</v>
      </c>
      <c r="O24" s="48">
        <v>11.52</v>
      </c>
      <c r="P24" s="48">
        <v>30.79</v>
      </c>
      <c r="Q24" s="125">
        <f>IF(0.444*Table7[[#This Row],[STK17A]]+0.3123*Table7[[#This Row],[MYO1D]]+0.6601*Table7[ [#This Row],[SP140] ]-13.07&lt;0,0,0.444*Table7[[#This Row],[STK17A]]+0.3123*Table7[[#This Row],[MYO1D]]+0.6601*Table7[ [#This Row],[SP140] ]-13.07)</f>
        <v>15.154534999999999</v>
      </c>
      <c r="R24" s="20"/>
    </row>
    <row r="25" spans="1:18" s="19" customFormat="1" x14ac:dyDescent="0.25">
      <c r="A25" s="28">
        <v>179</v>
      </c>
      <c r="B25" s="47">
        <v>43641</v>
      </c>
      <c r="C25" s="28" t="s">
        <v>138</v>
      </c>
      <c r="D25" s="28" t="s">
        <v>232</v>
      </c>
      <c r="E25" s="46">
        <v>75</v>
      </c>
      <c r="F25" s="46">
        <v>19</v>
      </c>
      <c r="G25" s="46">
        <v>6</v>
      </c>
      <c r="H25" s="28">
        <v>1</v>
      </c>
      <c r="I25" s="46">
        <f>SUM(Table7[[#This Row],[Granulocyte]:[Blasts ]])</f>
        <v>101</v>
      </c>
      <c r="J25" s="46">
        <v>91.57</v>
      </c>
      <c r="K25" s="46">
        <v>24.4</v>
      </c>
      <c r="L25" s="46">
        <v>87.56</v>
      </c>
      <c r="M25" s="46">
        <v>4.3499999999999996</v>
      </c>
      <c r="N25" s="46">
        <v>91.18</v>
      </c>
      <c r="O25" s="46">
        <v>2.34</v>
      </c>
      <c r="P25" s="46">
        <v>27.88</v>
      </c>
      <c r="Q25" s="125">
        <f>IF(0.444*Table7[[#This Row],[STK17A]]+0.3123*Table7[[#This Row],[MYO1D]]+0.6601*Table7[ [#This Row],[SP140] ]-13.07&lt;0,0,0.444*Table7[[#This Row],[STK17A]]+0.3123*Table7[[#This Row],[MYO1D]]+0.6601*Table7[ [#This Row],[SP140] ]-13.07)</f>
        <v>7.9957700000000003</v>
      </c>
      <c r="R25" s="20"/>
    </row>
    <row r="26" spans="1:18" s="19" customFormat="1" x14ac:dyDescent="0.25">
      <c r="A26" s="28">
        <v>183</v>
      </c>
      <c r="B26" s="47">
        <v>43642</v>
      </c>
      <c r="C26" s="28" t="s">
        <v>139</v>
      </c>
      <c r="D26" s="28" t="s">
        <v>118</v>
      </c>
      <c r="E26" s="46">
        <v>69</v>
      </c>
      <c r="F26" s="46">
        <v>23</v>
      </c>
      <c r="G26" s="46">
        <v>7</v>
      </c>
      <c r="H26" s="28">
        <v>0</v>
      </c>
      <c r="I26" s="46">
        <f>SUM(Table7[[#This Row],[Granulocyte]:[Blasts ]])</f>
        <v>99</v>
      </c>
      <c r="J26" s="46">
        <v>82.29</v>
      </c>
      <c r="K26" s="46">
        <v>16.87</v>
      </c>
      <c r="L26" s="46">
        <v>83.78</v>
      </c>
      <c r="M26" s="46">
        <v>2.27</v>
      </c>
      <c r="N26" s="46">
        <v>90.8</v>
      </c>
      <c r="O26" s="46">
        <v>0.8</v>
      </c>
      <c r="P26" s="46">
        <v>3.39</v>
      </c>
      <c r="Q26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26" s="20"/>
    </row>
    <row r="27" spans="1:18" s="19" customFormat="1" x14ac:dyDescent="0.25">
      <c r="A27" s="28">
        <v>200</v>
      </c>
      <c r="B27" s="47">
        <v>43655</v>
      </c>
      <c r="C27" s="28" t="s">
        <v>140</v>
      </c>
      <c r="D27" s="28" t="s">
        <v>109</v>
      </c>
      <c r="E27" s="46">
        <v>6</v>
      </c>
      <c r="F27" s="46">
        <v>33</v>
      </c>
      <c r="G27" s="46">
        <v>0</v>
      </c>
      <c r="H27" s="28">
        <v>62</v>
      </c>
      <c r="I27" s="46">
        <f>SUM(Table7[[#This Row],[Granulocyte]:[Blasts ]])</f>
        <v>101</v>
      </c>
      <c r="J27" s="46">
        <v>88.95</v>
      </c>
      <c r="K27" s="46">
        <v>78.62</v>
      </c>
      <c r="L27" s="46">
        <v>83.08</v>
      </c>
      <c r="M27" s="46">
        <v>78.09</v>
      </c>
      <c r="N27" s="46">
        <v>92.6</v>
      </c>
      <c r="O27" s="46">
        <v>63.03</v>
      </c>
      <c r="P27" s="46">
        <v>85.6</v>
      </c>
      <c r="Q27" s="125">
        <f>IF(0.444*Table7[[#This Row],[STK17A]]+0.3123*Table7[[#This Row],[MYO1D]]+0.6601*Table7[ [#This Row],[SP140] ]-13.07&lt;0,0,0.444*Table7[[#This Row],[STK17A]]+0.3123*Table7[[#This Row],[MYO1D]]+0.6601*Table7[ [#This Row],[SP140] ]-13.07)</f>
        <v>97.79078899999999</v>
      </c>
      <c r="R27" s="20"/>
    </row>
    <row r="28" spans="1:18" s="19" customFormat="1" x14ac:dyDescent="0.25">
      <c r="A28" s="28">
        <v>210</v>
      </c>
      <c r="B28" s="47">
        <v>43662</v>
      </c>
      <c r="C28" s="28" t="s">
        <v>142</v>
      </c>
      <c r="D28" s="28" t="s">
        <v>141</v>
      </c>
      <c r="E28" s="46">
        <v>67</v>
      </c>
      <c r="F28" s="46">
        <v>24</v>
      </c>
      <c r="G28" s="46">
        <v>8</v>
      </c>
      <c r="H28" s="28">
        <v>1</v>
      </c>
      <c r="I28" s="46">
        <f>SUM(Table7[[#This Row],[Granulocyte]:[Blasts ]])</f>
        <v>100</v>
      </c>
      <c r="J28" s="46">
        <v>89.36</v>
      </c>
      <c r="K28" s="46">
        <v>17.3</v>
      </c>
      <c r="L28" s="46">
        <v>84.84</v>
      </c>
      <c r="M28" s="46">
        <v>2.2200000000000002</v>
      </c>
      <c r="N28" s="46">
        <v>88.63</v>
      </c>
      <c r="O28" s="46">
        <v>0.95</v>
      </c>
      <c r="P28" s="46">
        <v>13.86</v>
      </c>
      <c r="Q28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28" s="20"/>
    </row>
    <row r="29" spans="1:18" x14ac:dyDescent="0.25">
      <c r="A29" s="28">
        <v>215</v>
      </c>
      <c r="B29" s="47">
        <v>43662</v>
      </c>
      <c r="C29" s="28" t="s">
        <v>143</v>
      </c>
      <c r="D29" s="28" t="s">
        <v>144</v>
      </c>
      <c r="E29" s="46">
        <v>31</v>
      </c>
      <c r="F29" s="46">
        <v>16</v>
      </c>
      <c r="G29" s="46">
        <v>47</v>
      </c>
      <c r="H29" s="28">
        <v>7</v>
      </c>
      <c r="I29" s="46">
        <f>SUM(Table7[[#This Row],[Granulocyte]:[Blasts ]])</f>
        <v>101</v>
      </c>
      <c r="J29" s="46">
        <v>69.56</v>
      </c>
      <c r="K29" s="46">
        <v>46.27</v>
      </c>
      <c r="L29" s="46">
        <v>87.04</v>
      </c>
      <c r="M29" s="48">
        <v>7.92</v>
      </c>
      <c r="N29" s="48">
        <v>83.72</v>
      </c>
      <c r="O29" s="48">
        <v>3.32</v>
      </c>
      <c r="P29" s="48">
        <v>40.49</v>
      </c>
      <c r="Q29" s="125">
        <f>IF(0.444*Table7[[#This Row],[STK17A]]+0.3123*Table7[[#This Row],[MYO1D]]+0.6601*Table7[ [#This Row],[SP140] ]-13.07&lt;0,0,0.444*Table7[[#This Row],[STK17A]]+0.3123*Table7[[#This Row],[MYO1D]]+0.6601*Table7[ [#This Row],[SP140] ]-13.07)</f>
        <v>18.210765000000002</v>
      </c>
      <c r="R29" s="20"/>
    </row>
    <row r="30" spans="1:18" x14ac:dyDescent="0.25">
      <c r="A30" s="28">
        <v>217</v>
      </c>
      <c r="B30" s="47">
        <v>43663</v>
      </c>
      <c r="C30" s="28" t="s">
        <v>145</v>
      </c>
      <c r="D30" s="28" t="s">
        <v>118</v>
      </c>
      <c r="E30" s="46">
        <v>73</v>
      </c>
      <c r="F30" s="46">
        <v>6</v>
      </c>
      <c r="G30" s="46">
        <v>18</v>
      </c>
      <c r="H30" s="28">
        <v>27</v>
      </c>
      <c r="I30" s="46">
        <f>SUM(Table7[[#This Row],[Granulocyte]:[Blasts ]])</f>
        <v>124</v>
      </c>
      <c r="J30" s="46">
        <v>85.51</v>
      </c>
      <c r="K30" s="46">
        <v>42.54</v>
      </c>
      <c r="L30" s="46">
        <v>79.55</v>
      </c>
      <c r="M30" s="48">
        <v>45.21</v>
      </c>
      <c r="N30" s="48">
        <v>61.09</v>
      </c>
      <c r="O30" s="48">
        <v>34.659999999999997</v>
      </c>
      <c r="P30" s="48">
        <v>76.959999999999994</v>
      </c>
      <c r="Q30" s="125">
        <f>IF(0.444*Table7[[#This Row],[STK17A]]+0.3123*Table7[[#This Row],[MYO1D]]+0.6601*Table7[ [#This Row],[SP140] ]-13.07&lt;0,0,0.444*Table7[[#This Row],[STK17A]]+0.3123*Table7[[#This Row],[MYO1D]]+0.6601*Table7[ [#This Row],[SP140] ]-13.07)</f>
        <v>68.628854000000018</v>
      </c>
      <c r="R30" s="20"/>
    </row>
    <row r="31" spans="1:18" x14ac:dyDescent="0.25">
      <c r="A31" s="28">
        <v>235</v>
      </c>
      <c r="B31" s="47">
        <v>43683</v>
      </c>
      <c r="C31" s="28" t="s">
        <v>146</v>
      </c>
      <c r="D31" s="28" t="s">
        <v>118</v>
      </c>
      <c r="E31" s="46">
        <v>84</v>
      </c>
      <c r="F31" s="46">
        <v>5</v>
      </c>
      <c r="G31" s="46">
        <v>10</v>
      </c>
      <c r="H31" s="28">
        <v>8</v>
      </c>
      <c r="I31" s="46">
        <f>SUM(Table7[[#This Row],[Granulocyte]:[Blasts ]])</f>
        <v>107</v>
      </c>
      <c r="J31" s="46">
        <v>38.92</v>
      </c>
      <c r="K31" s="46">
        <v>34.909999999999997</v>
      </c>
      <c r="L31" s="46">
        <v>60.43</v>
      </c>
      <c r="M31" s="46">
        <v>7.7</v>
      </c>
      <c r="N31" s="46">
        <v>74.8</v>
      </c>
      <c r="O31" s="46">
        <v>6.34</v>
      </c>
      <c r="P31" s="46">
        <v>35.229999999999997</v>
      </c>
      <c r="Q31" s="125">
        <f>IF(0.444*Table7[[#This Row],[STK17A]]+0.3123*Table7[[#This Row],[MYO1D]]+0.6601*Table7[ [#This Row],[SP140] ]-13.07&lt;0,0,0.444*Table7[[#This Row],[STK17A]]+0.3123*Table7[[#This Row],[MYO1D]]+0.6601*Table7[ [#This Row],[SP140] ]-13.07)</f>
        <v>15.584104999999997</v>
      </c>
      <c r="R31" s="20"/>
    </row>
    <row r="32" spans="1:18" x14ac:dyDescent="0.25">
      <c r="A32" s="28">
        <v>236</v>
      </c>
      <c r="B32" s="47">
        <v>43683</v>
      </c>
      <c r="C32" s="28" t="s">
        <v>147</v>
      </c>
      <c r="D32" s="28" t="s">
        <v>141</v>
      </c>
      <c r="E32" s="46">
        <v>8</v>
      </c>
      <c r="F32" s="46">
        <v>91</v>
      </c>
      <c r="G32" s="46">
        <v>0</v>
      </c>
      <c r="H32" s="28">
        <v>1</v>
      </c>
      <c r="I32" s="46">
        <f>SUM(Table7[[#This Row],[Granulocyte]:[Blasts ]])</f>
        <v>100</v>
      </c>
      <c r="J32" s="46">
        <v>93.19</v>
      </c>
      <c r="K32" s="46">
        <v>36.79</v>
      </c>
      <c r="L32" s="46">
        <v>88.32</v>
      </c>
      <c r="M32" s="46">
        <v>1.03</v>
      </c>
      <c r="N32" s="46">
        <v>91.93</v>
      </c>
      <c r="O32" s="46">
        <v>1.1100000000000001</v>
      </c>
      <c r="P32" s="46" t="s">
        <v>87</v>
      </c>
      <c r="Q32" s="28" t="s">
        <v>87</v>
      </c>
      <c r="R32" s="20"/>
    </row>
    <row r="33" spans="1:18" x14ac:dyDescent="0.25">
      <c r="A33" s="28">
        <v>237</v>
      </c>
      <c r="B33" s="47">
        <v>43683</v>
      </c>
      <c r="C33" s="28" t="s">
        <v>148</v>
      </c>
      <c r="D33" s="28" t="s">
        <v>118</v>
      </c>
      <c r="E33" s="46">
        <v>77</v>
      </c>
      <c r="F33" s="46">
        <v>15</v>
      </c>
      <c r="G33" s="46">
        <v>8</v>
      </c>
      <c r="H33" s="28">
        <v>2</v>
      </c>
      <c r="I33" s="46">
        <f>SUM(Table7[[#This Row],[Granulocyte]:[Blasts ]])</f>
        <v>102</v>
      </c>
      <c r="J33" s="46">
        <v>83.15</v>
      </c>
      <c r="K33" s="46">
        <v>29.49</v>
      </c>
      <c r="L33" s="46">
        <v>85.15</v>
      </c>
      <c r="M33" s="46">
        <v>7.32</v>
      </c>
      <c r="N33" s="46">
        <v>86.05</v>
      </c>
      <c r="O33" s="46">
        <v>4.45</v>
      </c>
      <c r="P33" s="46">
        <v>44.39</v>
      </c>
      <c r="Q33" s="125">
        <f>IF(0.444*Table7[[#This Row],[STK17A]]+0.3123*Table7[[#This Row],[MYO1D]]+0.6601*Table7[ [#This Row],[SP140] ]-13.07&lt;0,0,0.444*Table7[[#This Row],[STK17A]]+0.3123*Table7[[#This Row],[MYO1D]]+0.6601*Table7[ [#This Row],[SP140] ]-13.07)</f>
        <v>20.871653999999999</v>
      </c>
      <c r="R33" s="20"/>
    </row>
    <row r="34" spans="1:18" x14ac:dyDescent="0.25">
      <c r="A34" s="28">
        <v>244</v>
      </c>
      <c r="B34" s="47">
        <v>43711</v>
      </c>
      <c r="C34" s="28" t="s">
        <v>149</v>
      </c>
      <c r="D34" s="28" t="s">
        <v>111</v>
      </c>
      <c r="E34" s="46">
        <v>85</v>
      </c>
      <c r="F34" s="46">
        <v>6</v>
      </c>
      <c r="G34" s="46">
        <v>8</v>
      </c>
      <c r="H34" s="28">
        <v>1</v>
      </c>
      <c r="I34" s="46">
        <f>SUM(Table7[[#This Row],[Granulocyte]:[Blasts ]])</f>
        <v>100</v>
      </c>
      <c r="J34" s="46">
        <v>90.32</v>
      </c>
      <c r="K34" s="46">
        <v>17.68</v>
      </c>
      <c r="L34" s="46">
        <v>87.31</v>
      </c>
      <c r="M34" s="46">
        <v>0</v>
      </c>
      <c r="N34" s="46">
        <v>89.12</v>
      </c>
      <c r="O34" s="46">
        <v>1.31</v>
      </c>
      <c r="P34" s="46" t="s">
        <v>87</v>
      </c>
      <c r="Q34" s="28" t="s">
        <v>87</v>
      </c>
      <c r="R34" s="20"/>
    </row>
    <row r="35" spans="1:18" x14ac:dyDescent="0.25">
      <c r="A35" s="28">
        <v>274</v>
      </c>
      <c r="B35" s="47">
        <v>43732</v>
      </c>
      <c r="C35" s="28" t="s">
        <v>150</v>
      </c>
      <c r="D35" s="28" t="s">
        <v>109</v>
      </c>
      <c r="E35" s="46">
        <v>68</v>
      </c>
      <c r="F35" s="46">
        <v>26</v>
      </c>
      <c r="G35" s="46">
        <v>6</v>
      </c>
      <c r="H35" s="28">
        <v>1</v>
      </c>
      <c r="I35" s="46">
        <f>SUM(Table7[[#This Row],[Granulocyte]:[Blasts ]])</f>
        <v>101</v>
      </c>
      <c r="J35" s="46">
        <v>40.659999999999997</v>
      </c>
      <c r="K35" s="46">
        <v>14.27</v>
      </c>
      <c r="L35" s="46">
        <v>50.85</v>
      </c>
      <c r="M35" s="46">
        <v>3.19</v>
      </c>
      <c r="N35" s="46">
        <v>34.479999999999997</v>
      </c>
      <c r="O35" s="46">
        <v>1.71</v>
      </c>
      <c r="P35" s="28" t="s">
        <v>87</v>
      </c>
      <c r="Q35" s="28" t="s">
        <v>87</v>
      </c>
      <c r="R35" s="20"/>
    </row>
    <row r="36" spans="1:18" x14ac:dyDescent="0.25">
      <c r="A36" s="28">
        <v>296</v>
      </c>
      <c r="B36" s="47">
        <v>43747</v>
      </c>
      <c r="C36" s="28" t="s">
        <v>151</v>
      </c>
      <c r="D36" s="28" t="s">
        <v>118</v>
      </c>
      <c r="E36" s="46">
        <v>75</v>
      </c>
      <c r="F36" s="46">
        <v>21</v>
      </c>
      <c r="G36" s="46">
        <v>3</v>
      </c>
      <c r="H36" s="28">
        <v>2</v>
      </c>
      <c r="I36" s="46">
        <f>SUM(Table7[[#This Row],[Granulocyte]:[Blasts ]])</f>
        <v>101</v>
      </c>
      <c r="J36" s="46">
        <v>85.08</v>
      </c>
      <c r="K36" s="46">
        <v>19.3</v>
      </c>
      <c r="L36" s="46">
        <v>85.73</v>
      </c>
      <c r="M36" s="46">
        <v>4.26</v>
      </c>
      <c r="N36" s="46">
        <v>85.17</v>
      </c>
      <c r="O36" s="46">
        <v>4.4800000000000004</v>
      </c>
      <c r="P36" s="46">
        <v>17.21</v>
      </c>
      <c r="Q36" s="125">
        <f>IF(0.444*Table7[[#This Row],[STK17A]]+0.3123*Table7[[#This Row],[MYO1D]]+0.6601*Table7[ [#This Row],[SP140] ]-13.07&lt;0,0,0.444*Table7[[#This Row],[STK17A]]+0.3123*Table7[[#This Row],[MYO1D]]+0.6601*Table7[ [#This Row],[SP140] ]-13.07)</f>
        <v>1.5808650000000011</v>
      </c>
      <c r="R36" s="20"/>
    </row>
    <row r="37" spans="1:18" x14ac:dyDescent="0.25">
      <c r="A37" s="28">
        <v>298</v>
      </c>
      <c r="B37" s="47">
        <v>43747</v>
      </c>
      <c r="C37" s="28" t="s">
        <v>152</v>
      </c>
      <c r="D37" s="28" t="s">
        <v>153</v>
      </c>
      <c r="E37" s="46">
        <v>85</v>
      </c>
      <c r="F37" s="46">
        <v>9</v>
      </c>
      <c r="G37" s="46">
        <v>4</v>
      </c>
      <c r="H37" s="28">
        <v>3</v>
      </c>
      <c r="I37" s="46">
        <f>SUM(Table7[[#This Row],[Granulocyte]:[Blasts ]])</f>
        <v>101</v>
      </c>
      <c r="J37" s="46">
        <v>81.900000000000006</v>
      </c>
      <c r="K37" s="46">
        <v>22.19</v>
      </c>
      <c r="L37" s="46">
        <v>86.34</v>
      </c>
      <c r="M37" s="46">
        <v>5.47</v>
      </c>
      <c r="N37" s="46">
        <v>84.67</v>
      </c>
      <c r="O37" s="46">
        <v>5.55</v>
      </c>
      <c r="P37" s="46">
        <v>49.14</v>
      </c>
      <c r="Q37" s="125">
        <f>IF(0.444*Table7[[#This Row],[STK17A]]+0.3123*Table7[[#This Row],[MYO1D]]+0.6601*Table7[ [#This Row],[SP140] ]-13.07&lt;0,0,0.444*Table7[[#This Row],[STK17A]]+0.3123*Table7[[#This Row],[MYO1D]]+0.6601*Table7[ [#This Row],[SP140] ]-13.07)</f>
        <v>23.529259000000003</v>
      </c>
      <c r="R37" s="20"/>
    </row>
    <row r="38" spans="1:18" ht="17.25" customHeight="1" x14ac:dyDescent="0.25">
      <c r="A38" s="28">
        <v>321</v>
      </c>
      <c r="B38" s="47">
        <v>43768</v>
      </c>
      <c r="C38" s="28" t="s">
        <v>154</v>
      </c>
      <c r="D38" s="28" t="s">
        <v>118</v>
      </c>
      <c r="E38" s="28">
        <v>85</v>
      </c>
      <c r="F38" s="28">
        <v>6</v>
      </c>
      <c r="G38" s="28">
        <v>7</v>
      </c>
      <c r="H38" s="28">
        <v>3</v>
      </c>
      <c r="I38" s="46">
        <f>SUM(Table7[[#This Row],[Granulocyte]:[Blasts ]])</f>
        <v>101</v>
      </c>
      <c r="J38" s="46">
        <v>76.38</v>
      </c>
      <c r="K38" s="46">
        <v>32.19</v>
      </c>
      <c r="L38" s="46">
        <v>88.73</v>
      </c>
      <c r="M38" s="46">
        <v>8.94</v>
      </c>
      <c r="N38" s="46">
        <v>86.18</v>
      </c>
      <c r="O38" s="46">
        <v>5.33</v>
      </c>
      <c r="P38" s="46">
        <v>36.24</v>
      </c>
      <c r="Q38" s="125">
        <f>IF(0.444*Table7[[#This Row],[STK17A]]+0.3123*Table7[[#This Row],[MYO1D]]+0.6601*Table7[ [#This Row],[SP140] ]-13.07&lt;0,0,0.444*Table7[[#This Row],[STK17A]]+0.3123*Table7[[#This Row],[MYO1D]]+0.6601*Table7[ [#This Row],[SP140] ]-13.07)</f>
        <v>16.485942999999999</v>
      </c>
      <c r="R38" s="20"/>
    </row>
    <row r="39" spans="1:18" x14ac:dyDescent="0.25">
      <c r="A39" s="28">
        <v>334</v>
      </c>
      <c r="B39" s="47">
        <v>43788</v>
      </c>
      <c r="C39" s="28" t="s">
        <v>155</v>
      </c>
      <c r="D39" s="28" t="s">
        <v>156</v>
      </c>
      <c r="E39" s="28">
        <v>79</v>
      </c>
      <c r="F39" s="28">
        <v>5</v>
      </c>
      <c r="G39" s="28">
        <v>13</v>
      </c>
      <c r="H39" s="28">
        <v>3</v>
      </c>
      <c r="I39" s="46">
        <f>SUM(Table7[[#This Row],[Granulocyte]:[Blasts ]])</f>
        <v>100</v>
      </c>
      <c r="J39" s="46">
        <v>77.69</v>
      </c>
      <c r="K39" s="46">
        <v>44.39</v>
      </c>
      <c r="L39" s="46">
        <v>81.23</v>
      </c>
      <c r="M39" s="46">
        <v>23.87</v>
      </c>
      <c r="N39" s="46">
        <v>85.73</v>
      </c>
      <c r="O39" s="46">
        <v>10.16</v>
      </c>
      <c r="P39" s="46">
        <v>87.97</v>
      </c>
      <c r="Q39" s="125">
        <f>IF(0.444*Table7[[#This Row],[STK17A]]+0.3123*Table7[[#This Row],[MYO1D]]+0.6601*Table7[ [#This Row],[SP140] ]-13.07&lt;0,0,0.444*Table7[[#This Row],[STK17A]]+0.3123*Table7[[#This Row],[MYO1D]]+0.6601*Table7[ [#This Row],[SP140] ]-13.07)</f>
        <v>58.77024500000001</v>
      </c>
      <c r="R39" s="20"/>
    </row>
    <row r="40" spans="1:18" x14ac:dyDescent="0.25">
      <c r="A40" s="28">
        <v>380</v>
      </c>
      <c r="B40" s="47">
        <v>44033</v>
      </c>
      <c r="C40" s="28" t="s">
        <v>157</v>
      </c>
      <c r="D40" s="28" t="s">
        <v>109</v>
      </c>
      <c r="E40" s="28" t="s">
        <v>87</v>
      </c>
      <c r="F40" s="28" t="s">
        <v>87</v>
      </c>
      <c r="G40" s="28" t="s">
        <v>87</v>
      </c>
      <c r="H40" s="28">
        <v>2</v>
      </c>
      <c r="I40" s="28" t="s">
        <v>87</v>
      </c>
      <c r="J40" s="46">
        <v>85.64</v>
      </c>
      <c r="K40" s="46">
        <v>28.43</v>
      </c>
      <c r="L40" s="46">
        <v>88</v>
      </c>
      <c r="M40" s="46">
        <v>4.2</v>
      </c>
      <c r="N40" s="46">
        <v>89.7</v>
      </c>
      <c r="O40" s="46">
        <v>2.96</v>
      </c>
      <c r="P40" s="46">
        <v>17.55</v>
      </c>
      <c r="Q40" s="125">
        <f>IF(0.444*Table7[[#This Row],[STK17A]]+0.3123*Table7[[#This Row],[MYO1D]]+0.6601*Table7[ [#This Row],[SP140] ]-13.07&lt;0,0,0.444*Table7[[#This Row],[STK17A]]+0.3123*Table7[[#This Row],[MYO1D]]+0.6601*Table7[ [#This Row],[SP140] ]-13.07)</f>
        <v>1.3039630000000013</v>
      </c>
      <c r="R40" s="20"/>
    </row>
    <row r="41" spans="1:18" x14ac:dyDescent="0.25">
      <c r="A41" s="28">
        <v>382</v>
      </c>
      <c r="B41" s="47">
        <v>44034</v>
      </c>
      <c r="C41" s="28" t="s">
        <v>158</v>
      </c>
      <c r="D41" s="28" t="s">
        <v>118</v>
      </c>
      <c r="E41" s="28" t="s">
        <v>87</v>
      </c>
      <c r="F41" s="28" t="s">
        <v>87</v>
      </c>
      <c r="G41" s="28" t="s">
        <v>87</v>
      </c>
      <c r="H41" s="28">
        <v>12</v>
      </c>
      <c r="I41" s="28" t="s">
        <v>87</v>
      </c>
      <c r="J41" s="46">
        <v>82.24</v>
      </c>
      <c r="K41" s="46">
        <v>19.95</v>
      </c>
      <c r="L41" s="46">
        <v>85.89</v>
      </c>
      <c r="M41" s="46">
        <v>12.32</v>
      </c>
      <c r="N41" s="46">
        <v>72.78</v>
      </c>
      <c r="O41" s="46">
        <v>15.96</v>
      </c>
      <c r="P41" s="46">
        <v>41.84</v>
      </c>
      <c r="Q41" s="125">
        <f>IF(0.444*Table7[[#This Row],[STK17A]]+0.3123*Table7[[#This Row],[MYO1D]]+0.6601*Table7[ [#This Row],[SP140] ]-13.07&lt;0,0,0.444*Table7[[#This Row],[STK17A]]+0.3123*Table7[[#This Row],[MYO1D]]+0.6601*Table7[ [#This Row],[SP140] ]-13.07)</f>
        <v>25.002972000000007</v>
      </c>
      <c r="R41" s="20"/>
    </row>
    <row r="42" spans="1:18" x14ac:dyDescent="0.25">
      <c r="A42" s="28">
        <v>415</v>
      </c>
      <c r="B42" s="47">
        <v>44075</v>
      </c>
      <c r="C42" s="28" t="s">
        <v>159</v>
      </c>
      <c r="D42" s="28" t="s">
        <v>160</v>
      </c>
      <c r="E42" s="28" t="s">
        <v>87</v>
      </c>
      <c r="F42" s="28" t="s">
        <v>87</v>
      </c>
      <c r="G42" s="28" t="s">
        <v>87</v>
      </c>
      <c r="H42" s="28">
        <v>2</v>
      </c>
      <c r="I42" s="28" t="s">
        <v>87</v>
      </c>
      <c r="J42" s="46">
        <v>71.78</v>
      </c>
      <c r="K42" s="46">
        <v>7.05</v>
      </c>
      <c r="L42" s="46">
        <v>71.94</v>
      </c>
      <c r="M42" s="46">
        <v>5.64</v>
      </c>
      <c r="N42" s="46">
        <v>73.819999999999993</v>
      </c>
      <c r="O42" s="46">
        <v>5.24</v>
      </c>
      <c r="P42" s="46">
        <v>8.6999999999999993</v>
      </c>
      <c r="Q42" s="125">
        <f>IF(0.444*Table7[[#This Row],[STK17A]]+0.3123*Table7[[#This Row],[MYO1D]]+0.6601*Table7[ [#This Row],[SP140] ]-13.07&lt;0,0,0.444*Table7[[#This Row],[STK17A]]+0.3123*Table7[[#This Row],[MYO1D]]+0.6601*Table7[ [#This Row],[SP140] ]-13.07)</f>
        <v>0</v>
      </c>
      <c r="R42" s="20"/>
    </row>
    <row r="43" spans="1:18" x14ac:dyDescent="0.25">
      <c r="G43"/>
      <c r="H43" s="21"/>
      <c r="J43" s="21"/>
      <c r="K43" s="21"/>
      <c r="L43" s="21"/>
      <c r="M43" s="21"/>
      <c r="N43" s="21"/>
      <c r="O43" s="21"/>
      <c r="P43" s="21"/>
      <c r="Q43" s="21"/>
    </row>
    <row r="44" spans="1:18" x14ac:dyDescent="0.25">
      <c r="A44" s="59"/>
    </row>
  </sheetData>
  <mergeCells count="2">
    <mergeCell ref="E2:I2"/>
    <mergeCell ref="J2:P2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zoomScale="73" zoomScaleNormal="73" workbookViewId="0">
      <selection activeCell="E2" sqref="E2:J2"/>
    </sheetView>
  </sheetViews>
  <sheetFormatPr baseColWidth="10" defaultColWidth="9.140625" defaultRowHeight="15" x14ac:dyDescent="0.25"/>
  <cols>
    <col min="1" max="1" width="6.5703125" style="6" bestFit="1" customWidth="1"/>
    <col min="2" max="2" width="16.85546875" style="8" bestFit="1" customWidth="1"/>
    <col min="3" max="3" width="16.140625" style="6" customWidth="1"/>
    <col min="4" max="4" width="16.85546875" style="6" customWidth="1"/>
    <col min="5" max="5" width="13" style="9" bestFit="1" customWidth="1"/>
    <col min="6" max="6" width="12.7109375" style="9" bestFit="1" customWidth="1"/>
    <col min="7" max="7" width="12.42578125" style="9" bestFit="1" customWidth="1"/>
    <col min="8" max="8" width="17.140625" style="9" bestFit="1" customWidth="1"/>
    <col min="9" max="9" width="14.28515625" style="9" bestFit="1" customWidth="1"/>
    <col min="10" max="10" width="13.7109375" style="9" customWidth="1"/>
    <col min="11" max="11" width="12.85546875" style="6" bestFit="1" customWidth="1"/>
    <col min="12" max="12" width="13.28515625" style="6" bestFit="1" customWidth="1"/>
    <col min="13" max="13" width="15.5703125" style="6" bestFit="1" customWidth="1"/>
    <col min="14" max="14" width="21.140625" style="6" bestFit="1" customWidth="1"/>
  </cols>
  <sheetData>
    <row r="1" spans="1:14" s="10" customFormat="1" ht="20.25" customHeight="1" x14ac:dyDescent="0.3">
      <c r="A1" s="1" t="s">
        <v>240</v>
      </c>
      <c r="C1" s="15"/>
      <c r="D1" s="15"/>
      <c r="E1" s="16"/>
      <c r="F1" s="16"/>
      <c r="G1" s="83"/>
      <c r="H1" s="83"/>
      <c r="I1" s="83"/>
      <c r="J1" s="83"/>
    </row>
    <row r="2" spans="1:14" s="10" customFormat="1" ht="18" customHeight="1" x14ac:dyDescent="0.3">
      <c r="A2" s="15"/>
      <c r="B2" s="11"/>
      <c r="C2" s="12"/>
      <c r="D2" s="12"/>
      <c r="E2" s="137" t="s">
        <v>209</v>
      </c>
      <c r="F2" s="137"/>
      <c r="G2" s="137"/>
      <c r="H2" s="137"/>
      <c r="I2" s="137"/>
      <c r="J2" s="137"/>
      <c r="K2" s="131" t="s">
        <v>211</v>
      </c>
      <c r="L2" s="131"/>
      <c r="M2" s="131"/>
      <c r="N2" s="131"/>
    </row>
    <row r="3" spans="1:14" s="63" customFormat="1" ht="17.25" x14ac:dyDescent="0.3">
      <c r="A3" s="64" t="s">
        <v>101</v>
      </c>
      <c r="B3" s="65" t="s">
        <v>2</v>
      </c>
      <c r="C3" s="64" t="s">
        <v>59</v>
      </c>
      <c r="D3" s="64" t="s">
        <v>208</v>
      </c>
      <c r="E3" s="84" t="s">
        <v>3</v>
      </c>
      <c r="F3" s="84" t="s">
        <v>4</v>
      </c>
      <c r="G3" s="84" t="s">
        <v>5</v>
      </c>
      <c r="H3" s="84" t="s">
        <v>6</v>
      </c>
      <c r="I3" s="84" t="s">
        <v>7</v>
      </c>
      <c r="J3" s="84" t="s">
        <v>8</v>
      </c>
      <c r="K3" s="64" t="s">
        <v>212</v>
      </c>
      <c r="L3" s="64" t="s">
        <v>213</v>
      </c>
      <c r="M3" s="64" t="s">
        <v>214</v>
      </c>
      <c r="N3" s="64" t="s">
        <v>210</v>
      </c>
    </row>
    <row r="4" spans="1:14" s="63" customFormat="1" ht="17.25" x14ac:dyDescent="0.3">
      <c r="A4" s="70" t="s">
        <v>102</v>
      </c>
      <c r="B4" s="67"/>
      <c r="C4" s="66"/>
      <c r="D4" s="66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14" ht="15.75" x14ac:dyDescent="0.25">
      <c r="A5" s="28">
        <v>1</v>
      </c>
      <c r="B5" s="31" t="s">
        <v>70</v>
      </c>
      <c r="C5" s="28" t="s">
        <v>71</v>
      </c>
      <c r="D5" s="28" t="s">
        <v>64</v>
      </c>
      <c r="E5" s="32">
        <v>83.41</v>
      </c>
      <c r="F5" s="32">
        <v>18.829999999999998</v>
      </c>
      <c r="G5" s="32">
        <v>82.82</v>
      </c>
      <c r="H5" s="32">
        <v>1.47</v>
      </c>
      <c r="I5" s="32">
        <v>92.31</v>
      </c>
      <c r="J5" s="32">
        <v>2.25</v>
      </c>
      <c r="K5" s="45">
        <v>1.2729994447813148E-196</v>
      </c>
      <c r="L5" s="45">
        <v>1.1190761077391263E-57</v>
      </c>
      <c r="M5" s="45">
        <v>2.6434389556330522E-65</v>
      </c>
      <c r="N5" s="45">
        <v>100</v>
      </c>
    </row>
    <row r="6" spans="1:14" ht="15.75" x14ac:dyDescent="0.25">
      <c r="A6" s="28">
        <v>2</v>
      </c>
      <c r="B6" s="31" t="s">
        <v>72</v>
      </c>
      <c r="C6" s="28" t="s">
        <v>71</v>
      </c>
      <c r="D6" s="28" t="s">
        <v>64</v>
      </c>
      <c r="E6" s="32">
        <v>84.1</v>
      </c>
      <c r="F6" s="32">
        <v>15.15</v>
      </c>
      <c r="G6" s="32">
        <v>85.26</v>
      </c>
      <c r="H6" s="32">
        <v>2.54</v>
      </c>
      <c r="I6" s="32">
        <v>89.29</v>
      </c>
      <c r="J6" s="32">
        <v>1.33</v>
      </c>
      <c r="K6" s="45">
        <v>3.0541139532239525E-244</v>
      </c>
      <c r="L6" s="45">
        <v>4.7338271616883709E-51</v>
      </c>
      <c r="M6" s="45">
        <v>2.8059946328708869E-81</v>
      </c>
      <c r="N6" s="45">
        <v>100</v>
      </c>
    </row>
    <row r="7" spans="1:14" ht="15.75" x14ac:dyDescent="0.25">
      <c r="A7" s="28">
        <v>3</v>
      </c>
      <c r="B7" s="31">
        <v>132</v>
      </c>
      <c r="C7" s="28" t="s">
        <v>73</v>
      </c>
      <c r="D7" s="28" t="s">
        <v>64</v>
      </c>
      <c r="E7" s="32">
        <v>83.93</v>
      </c>
      <c r="F7" s="32">
        <v>15.56</v>
      </c>
      <c r="G7" s="32">
        <v>85.38</v>
      </c>
      <c r="H7" s="32">
        <v>1.97</v>
      </c>
      <c r="I7" s="32">
        <v>90.83</v>
      </c>
      <c r="J7" s="32">
        <v>2.0299999999999998</v>
      </c>
      <c r="K7" s="45">
        <v>3.3995848825782363E-237</v>
      </c>
      <c r="L7" s="45">
        <v>3.055026828756619E-53</v>
      </c>
      <c r="M7" s="45">
        <v>8.9268676608059036E-78</v>
      </c>
      <c r="N7" s="45">
        <v>100</v>
      </c>
    </row>
    <row r="8" spans="1:14" ht="15.75" x14ac:dyDescent="0.25">
      <c r="A8" s="28">
        <v>4</v>
      </c>
      <c r="B8" s="31">
        <v>136</v>
      </c>
      <c r="C8" s="28" t="s">
        <v>71</v>
      </c>
      <c r="D8" s="28" t="s">
        <v>64</v>
      </c>
      <c r="E8" s="32">
        <v>85.02</v>
      </c>
      <c r="F8" s="32">
        <v>10.53</v>
      </c>
      <c r="G8" s="32">
        <v>83.51</v>
      </c>
      <c r="H8" s="32">
        <v>1.66</v>
      </c>
      <c r="I8" s="32">
        <v>90.71</v>
      </c>
      <c r="J8" s="32">
        <v>2.91</v>
      </c>
      <c r="K8" s="45">
        <v>1.9591760473243448E-292</v>
      </c>
      <c r="L8" s="45">
        <v>1.2645751682213142E-62</v>
      </c>
      <c r="M8" s="45">
        <v>4.7667400741661805E-94</v>
      </c>
      <c r="N8" s="45">
        <v>100</v>
      </c>
    </row>
    <row r="9" spans="1:14" ht="15.75" x14ac:dyDescent="0.25">
      <c r="A9" s="28">
        <v>5</v>
      </c>
      <c r="B9" s="31">
        <v>247</v>
      </c>
      <c r="C9" s="28" t="s">
        <v>71</v>
      </c>
      <c r="D9" s="28" t="s">
        <v>64</v>
      </c>
      <c r="E9" s="32">
        <v>82.16</v>
      </c>
      <c r="F9" s="32">
        <v>22.04</v>
      </c>
      <c r="G9" s="32">
        <v>84.53</v>
      </c>
      <c r="H9" s="32">
        <v>1.24</v>
      </c>
      <c r="I9" s="32">
        <v>92.4</v>
      </c>
      <c r="J9" s="32">
        <v>4.13</v>
      </c>
      <c r="K9" s="32">
        <v>7.9481130211540232E-142</v>
      </c>
      <c r="L9" s="32">
        <v>6.1730275098735479E-42</v>
      </c>
      <c r="M9" s="32">
        <v>1.1436975944194623E-47</v>
      </c>
      <c r="N9" s="32">
        <v>100</v>
      </c>
    </row>
    <row r="10" spans="1:14" ht="15.75" x14ac:dyDescent="0.25">
      <c r="A10" s="28">
        <v>6</v>
      </c>
      <c r="B10" s="31">
        <v>231</v>
      </c>
      <c r="C10" s="28" t="s">
        <v>73</v>
      </c>
      <c r="D10" s="28" t="s">
        <v>64</v>
      </c>
      <c r="E10" s="32">
        <v>85.83</v>
      </c>
      <c r="F10" s="32">
        <v>15.47</v>
      </c>
      <c r="G10" s="32">
        <v>85.06</v>
      </c>
      <c r="H10" s="32">
        <v>1.69</v>
      </c>
      <c r="I10" s="32">
        <v>77.540000000000006</v>
      </c>
      <c r="J10" s="32">
        <v>4.9400000000000004</v>
      </c>
      <c r="K10" s="32">
        <v>3.9449235507217826E-211</v>
      </c>
      <c r="L10" s="32">
        <v>2.1446769935989724E-7</v>
      </c>
      <c r="M10" s="32">
        <v>4.3523042268053823E-85</v>
      </c>
      <c r="N10" s="32">
        <v>99.999999785532296</v>
      </c>
    </row>
    <row r="11" spans="1:14" ht="15.75" x14ac:dyDescent="0.25">
      <c r="A11" s="28">
        <v>7</v>
      </c>
      <c r="B11" s="31">
        <v>252</v>
      </c>
      <c r="C11" s="28" t="s">
        <v>71</v>
      </c>
      <c r="D11" s="28" t="s">
        <v>64</v>
      </c>
      <c r="E11" s="32">
        <v>84.64</v>
      </c>
      <c r="F11" s="32">
        <v>17.309999999999999</v>
      </c>
      <c r="G11" s="32">
        <v>84.55</v>
      </c>
      <c r="H11" s="32">
        <v>2.1800000000000002</v>
      </c>
      <c r="I11" s="32">
        <v>91.03</v>
      </c>
      <c r="J11" s="32">
        <v>5.54</v>
      </c>
      <c r="K11" s="32">
        <v>1.1550659328632988E-170</v>
      </c>
      <c r="L11" s="32">
        <v>3.0214221240160026E-36</v>
      </c>
      <c r="M11" s="32">
        <v>1.7300463733551369E-59</v>
      </c>
      <c r="N11" s="32">
        <v>100</v>
      </c>
    </row>
    <row r="12" spans="1:14" ht="15.75" x14ac:dyDescent="0.25">
      <c r="A12" s="71" t="s">
        <v>74</v>
      </c>
      <c r="B12" s="31"/>
      <c r="C12" s="28"/>
      <c r="D12" s="28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ht="15.75" x14ac:dyDescent="0.25">
      <c r="A13" s="28">
        <v>1</v>
      </c>
      <c r="B13" s="31" t="s">
        <v>75</v>
      </c>
      <c r="C13" s="28"/>
      <c r="D13" s="28" t="s">
        <v>64</v>
      </c>
      <c r="E13" s="32">
        <v>89.81</v>
      </c>
      <c r="F13" s="32">
        <v>17.93</v>
      </c>
      <c r="G13" s="32">
        <v>85.16</v>
      </c>
      <c r="H13" s="32">
        <v>11.46</v>
      </c>
      <c r="I13" s="32">
        <v>86.9</v>
      </c>
      <c r="J13" s="32">
        <v>6.58</v>
      </c>
      <c r="K13" s="32">
        <v>2.2354748667226217E-89</v>
      </c>
      <c r="L13" s="32">
        <v>2.6360310539759806</v>
      </c>
      <c r="M13" s="32">
        <v>5.7117004585204959E-43</v>
      </c>
      <c r="N13" s="32">
        <v>97.363968946024016</v>
      </c>
    </row>
    <row r="14" spans="1:14" ht="15.75" x14ac:dyDescent="0.25">
      <c r="A14" s="28">
        <v>2</v>
      </c>
      <c r="B14" s="31" t="s">
        <v>76</v>
      </c>
      <c r="C14" s="28"/>
      <c r="D14" s="28" t="s">
        <v>64</v>
      </c>
      <c r="E14" s="32">
        <v>89.18</v>
      </c>
      <c r="F14" s="32">
        <v>14.97</v>
      </c>
      <c r="G14" s="32">
        <v>84.75</v>
      </c>
      <c r="H14" s="32">
        <v>4.96</v>
      </c>
      <c r="I14" s="32">
        <v>85.09</v>
      </c>
      <c r="J14" s="32">
        <v>6.53</v>
      </c>
      <c r="K14" s="32">
        <v>3.7898682007114825E-160</v>
      </c>
      <c r="L14" s="32">
        <v>1.7053871976122724E-9</v>
      </c>
      <c r="M14" s="32">
        <v>3.7639857219892539E-66</v>
      </c>
      <c r="N14" s="32">
        <v>99.999999998294612</v>
      </c>
    </row>
    <row r="15" spans="1:14" ht="15.75" x14ac:dyDescent="0.25">
      <c r="A15" s="28">
        <v>3</v>
      </c>
      <c r="B15" s="31" t="s">
        <v>77</v>
      </c>
      <c r="C15" s="28"/>
      <c r="D15" s="28" t="s">
        <v>64</v>
      </c>
      <c r="E15" s="32">
        <v>87.46</v>
      </c>
      <c r="F15" s="32">
        <v>20.62</v>
      </c>
      <c r="G15" s="32">
        <v>80.849999999999994</v>
      </c>
      <c r="H15" s="32">
        <v>8.1300000000000008</v>
      </c>
      <c r="I15" s="32">
        <v>80.61</v>
      </c>
      <c r="J15" s="32">
        <v>8.49</v>
      </c>
      <c r="K15" s="32">
        <v>1.1504900636660935E-82</v>
      </c>
      <c r="L15" s="32">
        <v>4.2820498887677676</v>
      </c>
      <c r="M15" s="32">
        <v>1.9915441946784091E-45</v>
      </c>
      <c r="N15" s="32">
        <v>95.717950111232227</v>
      </c>
    </row>
    <row r="16" spans="1:14" ht="15.75" x14ac:dyDescent="0.25">
      <c r="A16" s="28">
        <v>4</v>
      </c>
      <c r="B16" s="31" t="s">
        <v>78</v>
      </c>
      <c r="C16" s="28"/>
      <c r="D16" s="28" t="s">
        <v>64</v>
      </c>
      <c r="E16" s="32">
        <v>90.22</v>
      </c>
      <c r="F16" s="32">
        <v>18.579999999999998</v>
      </c>
      <c r="G16" s="32">
        <v>84.69</v>
      </c>
      <c r="H16" s="32">
        <v>5.55</v>
      </c>
      <c r="I16" s="32">
        <v>84.66</v>
      </c>
      <c r="J16" s="32">
        <v>4.99</v>
      </c>
      <c r="K16" s="32">
        <v>3.4422404431878868E-133</v>
      </c>
      <c r="L16" s="32">
        <v>4.9060711547902465E-7</v>
      </c>
      <c r="M16" s="32">
        <v>6.3385132486805665E-60</v>
      </c>
      <c r="N16" s="32">
        <v>99.999999509392879</v>
      </c>
    </row>
    <row r="17" spans="1:22" ht="15.75" x14ac:dyDescent="0.25">
      <c r="A17" s="28">
        <v>5</v>
      </c>
      <c r="B17" s="31" t="s">
        <v>79</v>
      </c>
      <c r="C17" s="28"/>
      <c r="D17" s="28" t="s">
        <v>64</v>
      </c>
      <c r="E17" s="32">
        <v>87</v>
      </c>
      <c r="F17" s="32">
        <v>13.44</v>
      </c>
      <c r="G17" s="32">
        <v>83.71</v>
      </c>
      <c r="H17" s="32">
        <v>3.94</v>
      </c>
      <c r="I17" s="32">
        <v>89.93</v>
      </c>
      <c r="J17" s="32">
        <v>3.64</v>
      </c>
      <c r="K17" s="32">
        <v>2.9175506399160891E-219</v>
      </c>
      <c r="L17" s="32">
        <v>1.3230770649490185E-42</v>
      </c>
      <c r="M17" s="32">
        <v>7.0715834409425463E-77</v>
      </c>
      <c r="N17" s="32">
        <v>100</v>
      </c>
    </row>
    <row r="18" spans="1:22" ht="15" customHeight="1" x14ac:dyDescent="0.25">
      <c r="A18" s="71" t="s">
        <v>203</v>
      </c>
      <c r="B18" s="31"/>
      <c r="C18" s="28"/>
      <c r="D18" s="28"/>
      <c r="E18" s="33"/>
      <c r="F18" s="33"/>
      <c r="G18" s="33"/>
      <c r="H18" s="33"/>
      <c r="I18" s="33"/>
      <c r="J18" s="33"/>
      <c r="K18" s="32"/>
      <c r="L18" s="32"/>
      <c r="M18" s="32"/>
      <c r="N18" s="32"/>
    </row>
    <row r="19" spans="1:22" ht="15.75" x14ac:dyDescent="0.25">
      <c r="A19" s="28">
        <v>1</v>
      </c>
      <c r="B19" s="31" t="s">
        <v>80</v>
      </c>
      <c r="C19" s="28"/>
      <c r="D19" s="28" t="s">
        <v>64</v>
      </c>
      <c r="E19" s="32">
        <v>72.02</v>
      </c>
      <c r="F19" s="32">
        <v>16.98</v>
      </c>
      <c r="G19" s="32">
        <v>76.34</v>
      </c>
      <c r="H19" s="32">
        <v>13.6</v>
      </c>
      <c r="I19" s="32">
        <v>66.22</v>
      </c>
      <c r="J19" s="32">
        <v>15.42</v>
      </c>
      <c r="K19" s="45">
        <v>4.2930619107118318E-95</v>
      </c>
      <c r="L19" s="45">
        <v>18.177109473233237</v>
      </c>
      <c r="M19" s="45">
        <v>9.5904828479106944E-46</v>
      </c>
      <c r="N19" s="45">
        <v>81.822890526766756</v>
      </c>
    </row>
    <row r="20" spans="1:22" ht="15.75" x14ac:dyDescent="0.25">
      <c r="A20" s="28">
        <v>2</v>
      </c>
      <c r="B20" s="31" t="s">
        <v>81</v>
      </c>
      <c r="C20" s="28"/>
      <c r="D20" s="28" t="s">
        <v>64</v>
      </c>
      <c r="E20" s="32">
        <v>47.99</v>
      </c>
      <c r="F20" s="32">
        <v>48.81</v>
      </c>
      <c r="G20" s="32">
        <v>60.94</v>
      </c>
      <c r="H20" s="32">
        <v>41.92</v>
      </c>
      <c r="I20" s="32">
        <v>52.2</v>
      </c>
      <c r="J20" s="32">
        <v>43.3</v>
      </c>
      <c r="K20" s="45">
        <v>29.539145895311819</v>
      </c>
      <c r="L20" s="45">
        <v>25.059904926082556</v>
      </c>
      <c r="M20" s="45">
        <v>3.8931651486379328</v>
      </c>
      <c r="N20" s="45">
        <v>41.507784029967688</v>
      </c>
    </row>
    <row r="21" spans="1:22" ht="15.75" x14ac:dyDescent="0.25">
      <c r="A21" s="28">
        <v>3</v>
      </c>
      <c r="B21" s="31" t="s">
        <v>82</v>
      </c>
      <c r="C21" s="28"/>
      <c r="D21" s="28" t="s">
        <v>64</v>
      </c>
      <c r="E21" s="32">
        <v>50.57</v>
      </c>
      <c r="F21" s="32">
        <v>60.11</v>
      </c>
      <c r="G21" s="32">
        <v>62.73</v>
      </c>
      <c r="H21" s="32">
        <v>59.57</v>
      </c>
      <c r="I21" s="32">
        <v>58.85</v>
      </c>
      <c r="J21" s="32">
        <v>47.92</v>
      </c>
      <c r="K21" s="45">
        <v>39.727612684674341</v>
      </c>
      <c r="L21" s="45">
        <v>17.436171460341651</v>
      </c>
      <c r="M21" s="45">
        <v>3.9289524329945564</v>
      </c>
      <c r="N21" s="45">
        <v>38.907263421989441</v>
      </c>
    </row>
    <row r="22" spans="1:22" ht="15.75" x14ac:dyDescent="0.25">
      <c r="A22" s="28">
        <v>4</v>
      </c>
      <c r="B22" s="31" t="s">
        <v>83</v>
      </c>
      <c r="C22" s="28"/>
      <c r="D22" s="28" t="s">
        <v>64</v>
      </c>
      <c r="E22" s="32">
        <v>53.79</v>
      </c>
      <c r="F22" s="32">
        <v>52.6</v>
      </c>
      <c r="G22" s="32">
        <v>67.14</v>
      </c>
      <c r="H22" s="32">
        <v>50.4</v>
      </c>
      <c r="I22" s="32">
        <v>44.2</v>
      </c>
      <c r="J22" s="32">
        <v>55.14</v>
      </c>
      <c r="K22" s="45">
        <v>26.327009298157172</v>
      </c>
      <c r="L22" s="45">
        <v>43.389826407307183</v>
      </c>
      <c r="M22" s="45">
        <v>1.9784088682653555E-3</v>
      </c>
      <c r="N22" s="45">
        <v>30.281185885667377</v>
      </c>
    </row>
    <row r="23" spans="1:22" ht="15.75" x14ac:dyDescent="0.25">
      <c r="A23" s="28">
        <v>5</v>
      </c>
      <c r="B23" s="31" t="s">
        <v>84</v>
      </c>
      <c r="C23" s="28"/>
      <c r="D23" s="28" t="s">
        <v>64</v>
      </c>
      <c r="E23" s="32">
        <v>57.48</v>
      </c>
      <c r="F23" s="32">
        <v>47.54</v>
      </c>
      <c r="G23" s="32">
        <v>65.13</v>
      </c>
      <c r="H23" s="32">
        <v>45.51</v>
      </c>
      <c r="I23" s="32">
        <v>57.2</v>
      </c>
      <c r="J23" s="32">
        <v>40.619999999999997</v>
      </c>
      <c r="K23" s="32">
        <v>28.614692731365889</v>
      </c>
      <c r="L23" s="32">
        <v>24.594204046785041</v>
      </c>
      <c r="M23" s="32">
        <v>7.445345796134345E-3</v>
      </c>
      <c r="N23" s="32">
        <v>46.783657876052935</v>
      </c>
    </row>
    <row r="24" spans="1:22" ht="15" customHeight="1" x14ac:dyDescent="0.25">
      <c r="A24" s="71" t="s">
        <v>198</v>
      </c>
      <c r="B24" s="31"/>
      <c r="C24" s="28"/>
      <c r="D24" s="28"/>
      <c r="E24" s="33"/>
      <c r="F24" s="33"/>
      <c r="G24" s="33"/>
      <c r="H24" s="33"/>
      <c r="I24" s="33"/>
      <c r="J24" s="33"/>
      <c r="K24" s="32"/>
      <c r="L24" s="32"/>
      <c r="M24" s="32"/>
      <c r="N24" s="32"/>
    </row>
    <row r="25" spans="1:22" ht="15" customHeight="1" x14ac:dyDescent="0.25">
      <c r="A25" s="28">
        <v>1</v>
      </c>
      <c r="B25" s="31" t="s">
        <v>103</v>
      </c>
      <c r="C25" s="28" t="s">
        <v>73</v>
      </c>
      <c r="D25" s="28" t="s">
        <v>87</v>
      </c>
      <c r="E25" s="32">
        <v>82.32</v>
      </c>
      <c r="F25" s="32">
        <v>15.43</v>
      </c>
      <c r="G25" s="32">
        <v>81.06</v>
      </c>
      <c r="H25" s="32">
        <v>4.2300000000000004</v>
      </c>
      <c r="I25" s="32">
        <v>89.51</v>
      </c>
      <c r="J25" s="32">
        <v>2.74</v>
      </c>
      <c r="K25" s="45">
        <v>6.4010363134841068E-191</v>
      </c>
      <c r="L25" s="45">
        <v>5.505898395483937E-47</v>
      </c>
      <c r="M25" s="45">
        <v>1.5141808042257654E-64</v>
      </c>
      <c r="N25" s="45">
        <v>100</v>
      </c>
    </row>
    <row r="26" spans="1:22" ht="15.75" x14ac:dyDescent="0.25">
      <c r="A26" s="28">
        <v>2</v>
      </c>
      <c r="B26" s="31" t="s">
        <v>104</v>
      </c>
      <c r="C26" s="28" t="s">
        <v>71</v>
      </c>
      <c r="D26" s="28" t="s">
        <v>87</v>
      </c>
      <c r="E26" s="32">
        <v>76.930000000000007</v>
      </c>
      <c r="F26" s="32">
        <v>35.83</v>
      </c>
      <c r="G26" s="32">
        <v>81.67</v>
      </c>
      <c r="H26" s="32">
        <v>6.2</v>
      </c>
      <c r="I26" s="32">
        <v>84.91</v>
      </c>
      <c r="J26" s="32">
        <v>9.42</v>
      </c>
      <c r="K26" s="45">
        <v>5.5240049259889323</v>
      </c>
      <c r="L26" s="45">
        <v>2.512557134076699E-2</v>
      </c>
      <c r="M26" s="45">
        <v>4.3798104586323342E-5</v>
      </c>
      <c r="N26" s="45">
        <v>94.450825704565716</v>
      </c>
    </row>
    <row r="27" spans="1:22" s="13" customFormat="1" ht="15.75" x14ac:dyDescent="0.25">
      <c r="A27" s="28">
        <v>3</v>
      </c>
      <c r="B27" s="31" t="s">
        <v>86</v>
      </c>
      <c r="C27" s="28" t="s">
        <v>73</v>
      </c>
      <c r="D27" s="28" t="s">
        <v>87</v>
      </c>
      <c r="E27" s="32">
        <v>80.819999999999993</v>
      </c>
      <c r="F27" s="32">
        <v>15.51</v>
      </c>
      <c r="G27" s="32">
        <v>81.150000000000006</v>
      </c>
      <c r="H27" s="32">
        <v>3.43</v>
      </c>
      <c r="I27" s="32">
        <v>88.59</v>
      </c>
      <c r="J27" s="32">
        <v>2.12</v>
      </c>
      <c r="K27" s="45">
        <v>6.9682481131401165E-206</v>
      </c>
      <c r="L27" s="45">
        <v>1.582872255499544E-50</v>
      </c>
      <c r="M27" s="45">
        <v>5.0660379100881766E-68</v>
      </c>
      <c r="N27" s="45">
        <v>100</v>
      </c>
      <c r="V27"/>
    </row>
    <row r="28" spans="1:22" s="13" customFormat="1" ht="15.75" x14ac:dyDescent="0.25">
      <c r="A28" s="28">
        <v>4</v>
      </c>
      <c r="B28" s="31" t="s">
        <v>88</v>
      </c>
      <c r="C28" s="28" t="s">
        <v>71</v>
      </c>
      <c r="D28" s="28" t="s">
        <v>199</v>
      </c>
      <c r="E28" s="32">
        <v>71</v>
      </c>
      <c r="F28" s="32">
        <v>32</v>
      </c>
      <c r="G28" s="32">
        <v>74.650000000000006</v>
      </c>
      <c r="H28" s="32">
        <v>12.58</v>
      </c>
      <c r="I28" s="32">
        <v>82.1</v>
      </c>
      <c r="J28" s="32">
        <v>9.73</v>
      </c>
      <c r="K28" s="45">
        <v>8.5561253432438527</v>
      </c>
      <c r="L28" s="45">
        <v>7.3389321046751409E-6</v>
      </c>
      <c r="M28" s="45">
        <v>6.3594719012792886E-2</v>
      </c>
      <c r="N28" s="45">
        <v>91.380272598811246</v>
      </c>
      <c r="V28"/>
    </row>
    <row r="29" spans="1:22" s="13" customFormat="1" ht="15.75" x14ac:dyDescent="0.25">
      <c r="A29" s="28">
        <v>5</v>
      </c>
      <c r="B29" s="31" t="s">
        <v>89</v>
      </c>
      <c r="C29" s="28" t="s">
        <v>73</v>
      </c>
      <c r="D29" s="28" t="s">
        <v>199</v>
      </c>
      <c r="E29" s="32">
        <v>75.44</v>
      </c>
      <c r="F29" s="32">
        <v>24.29</v>
      </c>
      <c r="G29" s="32">
        <v>79.489999999999995</v>
      </c>
      <c r="H29" s="32">
        <v>4.51</v>
      </c>
      <c r="I29" s="32">
        <v>85.94</v>
      </c>
      <c r="J29" s="32">
        <v>5.78</v>
      </c>
      <c r="K29" s="32">
        <v>1.0974017994976941E-38</v>
      </c>
      <c r="L29" s="32">
        <v>1.4507928047478222E-11</v>
      </c>
      <c r="M29" s="32">
        <v>3.0844770587096151E-14</v>
      </c>
      <c r="N29" s="32">
        <v>99.999999999985462</v>
      </c>
      <c r="V29"/>
    </row>
    <row r="30" spans="1:22" s="13" customFormat="1" ht="15.75" customHeight="1" x14ac:dyDescent="0.25">
      <c r="A30" s="28">
        <v>6</v>
      </c>
      <c r="B30" s="31" t="s">
        <v>90</v>
      </c>
      <c r="C30" s="28" t="s">
        <v>71</v>
      </c>
      <c r="D30" s="28" t="s">
        <v>199</v>
      </c>
      <c r="E30" s="32">
        <v>71.709999999999994</v>
      </c>
      <c r="F30" s="32">
        <v>30.8</v>
      </c>
      <c r="G30" s="32">
        <v>78.05</v>
      </c>
      <c r="H30" s="32">
        <v>9.2799999999999994</v>
      </c>
      <c r="I30" s="32">
        <v>82.57</v>
      </c>
      <c r="J30" s="32">
        <v>10.51</v>
      </c>
      <c r="K30" s="32">
        <v>5.6548160946653896</v>
      </c>
      <c r="L30" s="32">
        <v>1.0229002048150855</v>
      </c>
      <c r="M30" s="32">
        <v>0.24563689505276445</v>
      </c>
      <c r="N30" s="32">
        <v>93.076646805466751</v>
      </c>
      <c r="V30"/>
    </row>
    <row r="31" spans="1:22" s="13" customFormat="1" ht="15.75" x14ac:dyDescent="0.25">
      <c r="A31" s="28">
        <v>7</v>
      </c>
      <c r="B31" s="31" t="s">
        <v>91</v>
      </c>
      <c r="C31" s="28" t="s">
        <v>73</v>
      </c>
      <c r="D31" s="28" t="s">
        <v>199</v>
      </c>
      <c r="E31" s="32">
        <v>86.96</v>
      </c>
      <c r="F31" s="32">
        <v>21.38</v>
      </c>
      <c r="G31" s="32">
        <v>82.34</v>
      </c>
      <c r="H31" s="32">
        <v>4.16</v>
      </c>
      <c r="I31" s="32">
        <v>89.26</v>
      </c>
      <c r="J31" s="32">
        <v>3.3</v>
      </c>
      <c r="K31" s="32">
        <v>2.0823510985463381E-128</v>
      </c>
      <c r="L31" s="32">
        <v>6.848381843631085E-31</v>
      </c>
      <c r="M31" s="32">
        <v>8.4120274220827921E-52</v>
      </c>
      <c r="N31" s="32">
        <v>100</v>
      </c>
      <c r="V31"/>
    </row>
    <row r="32" spans="1:22" s="14" customFormat="1" ht="15.75" x14ac:dyDescent="0.25">
      <c r="A32" s="28">
        <v>8</v>
      </c>
      <c r="B32" s="31" t="s">
        <v>92</v>
      </c>
      <c r="C32" s="28" t="s">
        <v>71</v>
      </c>
      <c r="D32" s="28" t="s">
        <v>199</v>
      </c>
      <c r="E32" s="32">
        <v>77.44</v>
      </c>
      <c r="F32" s="32">
        <v>37.43</v>
      </c>
      <c r="G32" s="32">
        <v>79</v>
      </c>
      <c r="H32" s="32">
        <v>6.18</v>
      </c>
      <c r="I32" s="32">
        <v>86.17</v>
      </c>
      <c r="J32" s="32">
        <v>8.77</v>
      </c>
      <c r="K32" s="32">
        <v>6.0545994667440111</v>
      </c>
      <c r="L32" s="32">
        <v>4.9131058074250186E-13</v>
      </c>
      <c r="M32" s="32">
        <v>1.7418118661144253E-5</v>
      </c>
      <c r="N32" s="32">
        <v>93.945383115136821</v>
      </c>
      <c r="V32"/>
    </row>
    <row r="33" spans="1:22" s="14" customFormat="1" ht="15.75" x14ac:dyDescent="0.25">
      <c r="A33" s="28">
        <v>9</v>
      </c>
      <c r="B33" s="31" t="s">
        <v>93</v>
      </c>
      <c r="C33" s="28" t="s">
        <v>73</v>
      </c>
      <c r="D33" s="28" t="s">
        <v>64</v>
      </c>
      <c r="E33" s="32">
        <v>83.79</v>
      </c>
      <c r="F33" s="32">
        <v>18.170000000000002</v>
      </c>
      <c r="G33" s="32">
        <v>82.74</v>
      </c>
      <c r="H33" s="32">
        <v>2.0299999999999998</v>
      </c>
      <c r="I33" s="32">
        <v>89.97</v>
      </c>
      <c r="J33" s="32">
        <v>2.17</v>
      </c>
      <c r="K33" s="32">
        <v>5.267909733036965E-199</v>
      </c>
      <c r="L33" s="32">
        <v>4.98627429744631E-51</v>
      </c>
      <c r="M33" s="32">
        <v>2.1835652353746571E-68</v>
      </c>
      <c r="N33" s="32">
        <v>100</v>
      </c>
      <c r="V33"/>
    </row>
    <row r="34" spans="1:22" s="13" customFormat="1" ht="15.75" x14ac:dyDescent="0.25">
      <c r="A34" s="71" t="s">
        <v>94</v>
      </c>
      <c r="B34" s="30"/>
      <c r="C34" s="72"/>
      <c r="D34" s="72"/>
      <c r="E34" s="73"/>
      <c r="F34" s="73"/>
      <c r="G34" s="73"/>
      <c r="H34" s="73"/>
      <c r="I34" s="73"/>
      <c r="J34" s="73"/>
      <c r="K34" s="73"/>
      <c r="L34" s="73"/>
      <c r="M34" s="73"/>
      <c r="N34" s="73"/>
      <c r="V34"/>
    </row>
    <row r="35" spans="1:22" s="13" customFormat="1" ht="15.75" x14ac:dyDescent="0.25">
      <c r="A35" s="28">
        <v>1</v>
      </c>
      <c r="B35" s="31" t="s">
        <v>95</v>
      </c>
      <c r="C35" s="28" t="s">
        <v>73</v>
      </c>
      <c r="D35" s="28" t="s">
        <v>87</v>
      </c>
      <c r="E35" s="32">
        <v>85.04</v>
      </c>
      <c r="F35" s="32">
        <v>27.23</v>
      </c>
      <c r="G35" s="32">
        <v>84.09</v>
      </c>
      <c r="H35" s="32">
        <v>5</v>
      </c>
      <c r="I35" s="32">
        <v>88.74</v>
      </c>
      <c r="J35" s="32">
        <v>5</v>
      </c>
      <c r="K35" s="45">
        <v>7.3822253231369792E-42</v>
      </c>
      <c r="L35" s="45">
        <v>3.8686881682012437E-7</v>
      </c>
      <c r="M35" s="45">
        <v>6.2565875199825015E-23</v>
      </c>
      <c r="N35" s="45">
        <v>99.99999961313118</v>
      </c>
      <c r="V35"/>
    </row>
    <row r="36" spans="1:22" s="13" customFormat="1" ht="15.75" x14ac:dyDescent="0.25">
      <c r="A36" s="28">
        <v>2</v>
      </c>
      <c r="B36" s="31" t="s">
        <v>96</v>
      </c>
      <c r="C36" s="28" t="s">
        <v>71</v>
      </c>
      <c r="D36" s="28" t="s">
        <v>199</v>
      </c>
      <c r="E36" s="32">
        <v>66</v>
      </c>
      <c r="F36" s="32">
        <v>36.97</v>
      </c>
      <c r="G36" s="32">
        <v>68.19</v>
      </c>
      <c r="H36" s="32">
        <v>32.869999999999997</v>
      </c>
      <c r="I36" s="32">
        <v>67.33</v>
      </c>
      <c r="J36" s="32">
        <v>28.09</v>
      </c>
      <c r="K36" s="45">
        <v>18.72763523521775</v>
      </c>
      <c r="L36" s="45">
        <v>17.096354871858164</v>
      </c>
      <c r="M36" s="45">
        <v>1.9138655704104254E-4</v>
      </c>
      <c r="N36" s="45">
        <v>64.175818506367051</v>
      </c>
      <c r="V36"/>
    </row>
    <row r="37" spans="1:22" s="13" customFormat="1" ht="15.75" x14ac:dyDescent="0.25">
      <c r="A37" s="28">
        <v>3</v>
      </c>
      <c r="B37" s="31" t="s">
        <v>97</v>
      </c>
      <c r="C37" s="28" t="s">
        <v>73</v>
      </c>
      <c r="D37" s="28" t="s">
        <v>199</v>
      </c>
      <c r="E37" s="32">
        <v>74.94</v>
      </c>
      <c r="F37" s="32">
        <v>35.99</v>
      </c>
      <c r="G37" s="32">
        <v>80.930000000000007</v>
      </c>
      <c r="H37" s="32">
        <v>5.46</v>
      </c>
      <c r="I37" s="32">
        <v>80.3</v>
      </c>
      <c r="J37" s="32">
        <v>9.36</v>
      </c>
      <c r="K37" s="45">
        <v>4.0743555577597457</v>
      </c>
      <c r="L37" s="45">
        <v>2.9449478957670494</v>
      </c>
      <c r="M37" s="45">
        <v>2.7744591635896176E-6</v>
      </c>
      <c r="N37" s="45">
        <v>92.98069377201405</v>
      </c>
      <c r="V37"/>
    </row>
    <row r="38" spans="1:22" s="13" customFormat="1" ht="15.75" x14ac:dyDescent="0.25">
      <c r="A38" s="28">
        <v>4</v>
      </c>
      <c r="B38" s="31" t="s">
        <v>98</v>
      </c>
      <c r="C38" s="28" t="s">
        <v>73</v>
      </c>
      <c r="D38" s="28" t="s">
        <v>199</v>
      </c>
      <c r="E38" s="32">
        <v>77.11</v>
      </c>
      <c r="F38" s="32">
        <v>31.94</v>
      </c>
      <c r="G38" s="32">
        <v>80.010000000000005</v>
      </c>
      <c r="H38" s="32">
        <v>5.2</v>
      </c>
      <c r="I38" s="32">
        <v>82.66</v>
      </c>
      <c r="J38" s="32">
        <v>9.33</v>
      </c>
      <c r="K38" s="45">
        <v>2.4191378275258404</v>
      </c>
      <c r="L38" s="45">
        <v>2.2279387802579596</v>
      </c>
      <c r="M38" s="45">
        <v>1.6711573045287808E-6</v>
      </c>
      <c r="N38" s="45">
        <v>95.352921721058891</v>
      </c>
      <c r="V38"/>
    </row>
    <row r="39" spans="1:22" s="13" customFormat="1" ht="15.75" x14ac:dyDescent="0.25">
      <c r="A39" s="28">
        <v>5</v>
      </c>
      <c r="B39" s="31" t="s">
        <v>99</v>
      </c>
      <c r="C39" s="28" t="s">
        <v>71</v>
      </c>
      <c r="D39" s="28" t="s">
        <v>199</v>
      </c>
      <c r="E39" s="32">
        <v>71.27</v>
      </c>
      <c r="F39" s="32">
        <v>24.15</v>
      </c>
      <c r="G39" s="32">
        <v>78.28</v>
      </c>
      <c r="H39" s="32">
        <v>3.7</v>
      </c>
      <c r="I39" s="32">
        <v>86.13</v>
      </c>
      <c r="J39" s="32">
        <v>4.71</v>
      </c>
      <c r="K39" s="32">
        <v>3.7148991109059023E-50</v>
      </c>
      <c r="L39" s="32">
        <v>5.1352847438926223E-23</v>
      </c>
      <c r="M39" s="32">
        <v>3.4318925485337773E-13</v>
      </c>
      <c r="N39" s="32">
        <v>99.999999999999659</v>
      </c>
      <c r="V39"/>
    </row>
    <row r="40" spans="1:22" ht="15.75" x14ac:dyDescent="0.25">
      <c r="A40" s="28">
        <v>6</v>
      </c>
      <c r="B40" s="31" t="s">
        <v>100</v>
      </c>
      <c r="C40" s="28" t="s">
        <v>73</v>
      </c>
      <c r="D40" s="28" t="s">
        <v>199</v>
      </c>
      <c r="E40" s="32">
        <v>85.14</v>
      </c>
      <c r="F40" s="32">
        <v>36.19</v>
      </c>
      <c r="G40" s="32">
        <v>83.74</v>
      </c>
      <c r="H40" s="32">
        <v>6.28</v>
      </c>
      <c r="I40" s="32">
        <v>83.69</v>
      </c>
      <c r="J40" s="32">
        <v>5.78</v>
      </c>
      <c r="K40" s="32">
        <v>1.2647802697239487</v>
      </c>
      <c r="L40" s="32">
        <v>3.2561141698750697</v>
      </c>
      <c r="M40" s="32">
        <v>1.1945216521575789E-13</v>
      </c>
      <c r="N40" s="32">
        <v>95.479105560400868</v>
      </c>
    </row>
  </sheetData>
  <mergeCells count="2">
    <mergeCell ref="E2:J2"/>
    <mergeCell ref="K2:N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="77" zoomScaleNormal="77" workbookViewId="0">
      <selection activeCell="G28" sqref="G28"/>
    </sheetView>
  </sheetViews>
  <sheetFormatPr baseColWidth="10" defaultColWidth="9.140625" defaultRowHeight="15" x14ac:dyDescent="0.25"/>
  <cols>
    <col min="1" max="1" width="16" style="8" bestFit="1" customWidth="1"/>
    <col min="2" max="2" width="15.5703125" style="6" customWidth="1"/>
    <col min="3" max="3" width="11.7109375" style="6" customWidth="1"/>
    <col min="4" max="6" width="9.140625" style="6"/>
    <col min="7" max="7" width="9.5703125" style="6" customWidth="1"/>
    <col min="8" max="8" width="9.140625" style="6"/>
    <col min="9" max="9" width="10.42578125" style="6" customWidth="1"/>
    <col min="11" max="11" width="11.5703125" bestFit="1" customWidth="1"/>
    <col min="12" max="12" width="24" bestFit="1" customWidth="1"/>
    <col min="13" max="13" width="31.7109375" bestFit="1" customWidth="1"/>
  </cols>
  <sheetData>
    <row r="1" spans="1:13" ht="15.75" x14ac:dyDescent="0.25">
      <c r="A1" s="1" t="s">
        <v>249</v>
      </c>
    </row>
    <row r="3" spans="1:13" s="10" customFormat="1" ht="17.25" x14ac:dyDescent="0.3">
      <c r="A3" s="11"/>
      <c r="B3" s="15"/>
      <c r="C3" s="15"/>
      <c r="D3" s="135" t="s">
        <v>209</v>
      </c>
      <c r="E3" s="139"/>
      <c r="F3" s="139"/>
      <c r="G3" s="139"/>
      <c r="H3" s="139"/>
      <c r="I3" s="136"/>
    </row>
    <row r="4" spans="1:13" s="10" customFormat="1" ht="17.25" x14ac:dyDescent="0.3">
      <c r="A4" s="11" t="s">
        <v>2</v>
      </c>
      <c r="B4" s="15" t="s">
        <v>221</v>
      </c>
      <c r="C4" s="15" t="s">
        <v>245</v>
      </c>
      <c r="D4" s="114" t="s">
        <v>3</v>
      </c>
      <c r="E4" s="114" t="s">
        <v>4</v>
      </c>
      <c r="F4" s="114" t="s">
        <v>5</v>
      </c>
      <c r="G4" s="114" t="s">
        <v>6</v>
      </c>
      <c r="H4" s="114" t="s">
        <v>7</v>
      </c>
      <c r="I4" s="114" t="s">
        <v>8</v>
      </c>
    </row>
    <row r="5" spans="1:13" ht="13.5" customHeight="1" x14ac:dyDescent="0.25">
      <c r="A5" s="31" t="s">
        <v>86</v>
      </c>
      <c r="B5" s="29">
        <v>0.214067278287462</v>
      </c>
      <c r="C5" s="29" t="s">
        <v>87</v>
      </c>
      <c r="D5" s="28">
        <v>80.819999999999993</v>
      </c>
      <c r="E5" s="28">
        <v>15.51</v>
      </c>
      <c r="F5" s="28">
        <v>81.150000000000006</v>
      </c>
      <c r="G5" s="28">
        <v>3.43</v>
      </c>
      <c r="H5" s="28">
        <v>88.59</v>
      </c>
      <c r="I5" s="28">
        <v>2.12</v>
      </c>
      <c r="J5" s="113"/>
      <c r="K5" s="2"/>
      <c r="L5" s="140" t="s">
        <v>244</v>
      </c>
      <c r="M5" s="141"/>
    </row>
    <row r="6" spans="1:13" ht="15.75" x14ac:dyDescent="0.25">
      <c r="A6" s="31" t="s">
        <v>90</v>
      </c>
      <c r="B6" s="29">
        <v>0.80981595092024539</v>
      </c>
      <c r="C6" s="29" t="s">
        <v>87</v>
      </c>
      <c r="D6" s="28">
        <v>71.709999999999994</v>
      </c>
      <c r="E6" s="28">
        <v>30.8</v>
      </c>
      <c r="F6" s="28">
        <v>78.05</v>
      </c>
      <c r="G6" s="28">
        <v>9.2799999999999994</v>
      </c>
      <c r="H6" s="28">
        <v>82.57</v>
      </c>
      <c r="I6" s="28">
        <v>10.51</v>
      </c>
      <c r="J6" s="113"/>
      <c r="K6" s="116" t="s">
        <v>248</v>
      </c>
      <c r="L6" s="117" t="s">
        <v>246</v>
      </c>
      <c r="M6" s="118" t="s">
        <v>247</v>
      </c>
    </row>
    <row r="7" spans="1:13" ht="15.75" x14ac:dyDescent="0.25">
      <c r="A7" s="31" t="s">
        <v>91</v>
      </c>
      <c r="B7" s="29">
        <v>0.14006514657980457</v>
      </c>
      <c r="C7" s="29" t="s">
        <v>87</v>
      </c>
      <c r="D7" s="28">
        <v>86.96</v>
      </c>
      <c r="E7" s="28">
        <v>21.38</v>
      </c>
      <c r="F7" s="28">
        <v>82.34</v>
      </c>
      <c r="G7" s="28">
        <v>4.16</v>
      </c>
      <c r="H7" s="28">
        <v>89.26</v>
      </c>
      <c r="I7" s="28">
        <v>3.3</v>
      </c>
      <c r="J7" s="113"/>
      <c r="K7" s="119" t="s">
        <v>5</v>
      </c>
      <c r="L7" s="120">
        <f>PEARSON(C14:C52,F14:F52)</f>
        <v>-7.5502977850411698E-2</v>
      </c>
      <c r="M7" s="120">
        <f>PEARSON(B5:B13,F5:F13)</f>
        <v>-0.85878472531387451</v>
      </c>
    </row>
    <row r="8" spans="1:13" ht="15.75" x14ac:dyDescent="0.25">
      <c r="A8" s="31" t="s">
        <v>92</v>
      </c>
      <c r="B8" s="29">
        <v>0.38461538461538464</v>
      </c>
      <c r="C8" s="29" t="s">
        <v>87</v>
      </c>
      <c r="D8" s="28">
        <v>77.44</v>
      </c>
      <c r="E8" s="28">
        <v>37.43</v>
      </c>
      <c r="F8" s="28">
        <v>79</v>
      </c>
      <c r="G8" s="28">
        <v>6.18</v>
      </c>
      <c r="H8" s="28">
        <v>86.17</v>
      </c>
      <c r="I8" s="28">
        <v>8.77</v>
      </c>
      <c r="J8" s="113"/>
      <c r="K8" s="119" t="s">
        <v>6</v>
      </c>
      <c r="L8" s="120">
        <f>PEARSON(C14:C52,G14:G52)</f>
        <v>0.92374534340381032</v>
      </c>
      <c r="M8" s="120">
        <f>PEARSON(B5:B13,G5:G13)</f>
        <v>0.96370969323515299</v>
      </c>
    </row>
    <row r="9" spans="1:13" ht="15.75" x14ac:dyDescent="0.25">
      <c r="A9" s="31" t="s">
        <v>93</v>
      </c>
      <c r="B9" s="29">
        <v>5.7728119180633149E-2</v>
      </c>
      <c r="C9" s="29" t="s">
        <v>87</v>
      </c>
      <c r="D9" s="28">
        <v>83.79</v>
      </c>
      <c r="E9" s="28">
        <v>18.170000000000002</v>
      </c>
      <c r="F9" s="28">
        <v>82.74</v>
      </c>
      <c r="G9" s="28">
        <v>2.0299999999999998</v>
      </c>
      <c r="H9" s="28">
        <v>89.97</v>
      </c>
      <c r="I9" s="28">
        <v>2.17</v>
      </c>
      <c r="J9" s="113"/>
      <c r="K9" s="119" t="s">
        <v>3</v>
      </c>
      <c r="L9" s="120">
        <f>PEARSON(C14:C52,D14:D52)</f>
        <v>1.9576830340318822E-2</v>
      </c>
      <c r="M9" s="120">
        <f>PEARSON(B5:B13,D5:D13)</f>
        <v>-0.65647488774782004</v>
      </c>
    </row>
    <row r="10" spans="1:13" ht="15.75" x14ac:dyDescent="0.25">
      <c r="A10" s="31" t="s">
        <v>95</v>
      </c>
      <c r="B10" s="29">
        <v>3.026470588235294</v>
      </c>
      <c r="C10" s="29" t="s">
        <v>87</v>
      </c>
      <c r="D10" s="28">
        <v>85.04</v>
      </c>
      <c r="E10" s="28">
        <v>27.23</v>
      </c>
      <c r="F10" s="28">
        <v>84.09</v>
      </c>
      <c r="G10" s="28">
        <v>5</v>
      </c>
      <c r="H10" s="28">
        <v>88.74</v>
      </c>
      <c r="I10" s="28">
        <v>5</v>
      </c>
      <c r="J10" s="113"/>
      <c r="K10" s="119" t="s">
        <v>4</v>
      </c>
      <c r="L10" s="120">
        <f>PEARSON(C14:C52,E14:E52)</f>
        <v>0.64267896071096131</v>
      </c>
      <c r="M10" s="120">
        <f>PEARSON(B5:B13,E5:E13)</f>
        <v>0.44920909944674786</v>
      </c>
    </row>
    <row r="11" spans="1:13" ht="15.75" x14ac:dyDescent="0.25">
      <c r="A11" s="31" t="s">
        <v>96</v>
      </c>
      <c r="B11" s="29">
        <v>12.914674175650232</v>
      </c>
      <c r="C11" s="29" t="s">
        <v>87</v>
      </c>
      <c r="D11" s="28">
        <v>66</v>
      </c>
      <c r="E11" s="28">
        <v>36.97</v>
      </c>
      <c r="F11" s="28">
        <v>68.19</v>
      </c>
      <c r="G11" s="28">
        <v>32.869999999999997</v>
      </c>
      <c r="H11" s="28">
        <v>67.33</v>
      </c>
      <c r="I11" s="28">
        <v>28.09</v>
      </c>
      <c r="J11" s="113"/>
      <c r="K11" s="119" t="s">
        <v>7</v>
      </c>
      <c r="L11" s="120">
        <f>PEARSON(C14:C52,H14:H52)</f>
        <v>-0.20389149483321115</v>
      </c>
      <c r="M11" s="120">
        <f>PEARSON(B5:B13,H5:H13)</f>
        <v>-0.87215775699649978</v>
      </c>
    </row>
    <row r="12" spans="1:13" ht="15.75" x14ac:dyDescent="0.25">
      <c r="A12" s="31" t="s">
        <v>97</v>
      </c>
      <c r="B12" s="29">
        <v>1.4608837588900547</v>
      </c>
      <c r="C12" s="29" t="s">
        <v>87</v>
      </c>
      <c r="D12" s="28">
        <v>74.94</v>
      </c>
      <c r="E12" s="28">
        <v>35.99</v>
      </c>
      <c r="F12" s="28">
        <v>80.930000000000007</v>
      </c>
      <c r="G12" s="28">
        <v>5.46</v>
      </c>
      <c r="H12" s="28">
        <v>80.3</v>
      </c>
      <c r="I12" s="28">
        <v>9.36</v>
      </c>
      <c r="J12" s="113"/>
      <c r="K12" s="119" t="s">
        <v>8</v>
      </c>
      <c r="L12" s="120">
        <f>PEARSON(C14:C52,I14:I52)</f>
        <v>0.96625865238860731</v>
      </c>
      <c r="M12" s="120">
        <f>PEARSON(B5:B13,I5:I13)</f>
        <v>0.90937104062968233</v>
      </c>
    </row>
    <row r="13" spans="1:13" ht="15.75" x14ac:dyDescent="0.25">
      <c r="A13" s="31" t="s">
        <v>98</v>
      </c>
      <c r="B13" s="29">
        <v>0.92116917626217898</v>
      </c>
      <c r="C13" s="29" t="s">
        <v>87</v>
      </c>
      <c r="D13" s="28">
        <v>77.11</v>
      </c>
      <c r="E13" s="28">
        <v>31.94</v>
      </c>
      <c r="F13" s="28">
        <v>80.010000000000005</v>
      </c>
      <c r="G13" s="28">
        <v>5.2</v>
      </c>
      <c r="H13" s="28">
        <v>82.66</v>
      </c>
      <c r="I13" s="28">
        <v>9.33</v>
      </c>
      <c r="J13" s="113"/>
    </row>
    <row r="14" spans="1:13" ht="15.75" x14ac:dyDescent="0.25">
      <c r="A14" s="31">
        <v>1</v>
      </c>
      <c r="B14" s="28" t="s">
        <v>87</v>
      </c>
      <c r="C14" s="28">
        <v>8</v>
      </c>
      <c r="D14" s="28">
        <v>85.03</v>
      </c>
      <c r="E14" s="28">
        <v>4.8499999999999996</v>
      </c>
      <c r="F14" s="28">
        <v>82.11</v>
      </c>
      <c r="G14" s="28">
        <v>5.42</v>
      </c>
      <c r="H14" s="28">
        <v>78.16</v>
      </c>
      <c r="I14" s="28">
        <v>6.99</v>
      </c>
    </row>
    <row r="15" spans="1:13" ht="15.75" x14ac:dyDescent="0.25">
      <c r="A15" s="31">
        <v>21</v>
      </c>
      <c r="B15" s="28" t="s">
        <v>87</v>
      </c>
      <c r="C15" s="28">
        <v>0</v>
      </c>
      <c r="D15" s="28">
        <v>87.46</v>
      </c>
      <c r="E15" s="28">
        <v>16.760000000000002</v>
      </c>
      <c r="F15" s="28">
        <v>82.87</v>
      </c>
      <c r="G15" s="28">
        <v>2.76</v>
      </c>
      <c r="H15" s="28">
        <v>91.01</v>
      </c>
      <c r="I15" s="28">
        <v>1.69</v>
      </c>
    </row>
    <row r="16" spans="1:13" ht="15.75" x14ac:dyDescent="0.25">
      <c r="A16" s="31">
        <v>22</v>
      </c>
      <c r="B16" s="28" t="s">
        <v>87</v>
      </c>
      <c r="C16" s="28">
        <v>26</v>
      </c>
      <c r="D16" s="28">
        <v>63.93</v>
      </c>
      <c r="E16" s="28">
        <v>11.23</v>
      </c>
      <c r="F16" s="28">
        <v>67.599999999999994</v>
      </c>
      <c r="G16" s="28">
        <v>20.81</v>
      </c>
      <c r="H16" s="28">
        <v>37.229999999999997</v>
      </c>
      <c r="I16" s="28">
        <v>27.94</v>
      </c>
      <c r="L16" s="22"/>
      <c r="M16" s="22"/>
    </row>
    <row r="17" spans="1:13" ht="15.75" x14ac:dyDescent="0.25">
      <c r="A17" s="31">
        <v>37</v>
      </c>
      <c r="B17" s="28" t="s">
        <v>87</v>
      </c>
      <c r="C17" s="28">
        <v>3</v>
      </c>
      <c r="D17" s="28">
        <v>67.63</v>
      </c>
      <c r="E17" s="28">
        <v>29.93</v>
      </c>
      <c r="F17" s="28">
        <v>85.19</v>
      </c>
      <c r="G17" s="28">
        <v>3</v>
      </c>
      <c r="H17" s="28">
        <v>61.92</v>
      </c>
      <c r="I17" s="28">
        <v>9.4499999999999993</v>
      </c>
      <c r="L17" s="22"/>
      <c r="M17" s="22"/>
    </row>
    <row r="18" spans="1:13" ht="15.75" x14ac:dyDescent="0.25">
      <c r="A18" s="31">
        <v>56</v>
      </c>
      <c r="B18" s="28" t="s">
        <v>87</v>
      </c>
      <c r="C18" s="28">
        <v>6</v>
      </c>
      <c r="D18" s="28">
        <v>48.56</v>
      </c>
      <c r="E18" s="28">
        <v>28.55</v>
      </c>
      <c r="F18" s="28">
        <v>57.5</v>
      </c>
      <c r="G18" s="28">
        <v>2.7</v>
      </c>
      <c r="H18" s="28">
        <v>83.12</v>
      </c>
      <c r="I18" s="28">
        <v>3.03</v>
      </c>
      <c r="L18" s="22"/>
      <c r="M18" s="22"/>
    </row>
    <row r="19" spans="1:13" ht="15.75" x14ac:dyDescent="0.25">
      <c r="A19" s="31">
        <v>65</v>
      </c>
      <c r="B19" s="28" t="s">
        <v>87</v>
      </c>
      <c r="C19" s="28">
        <v>7</v>
      </c>
      <c r="D19" s="28">
        <v>51.79</v>
      </c>
      <c r="E19" s="28">
        <v>35.31</v>
      </c>
      <c r="F19" s="28">
        <v>58.42</v>
      </c>
      <c r="G19" s="28">
        <v>7.08</v>
      </c>
      <c r="H19" s="28">
        <v>79.2</v>
      </c>
      <c r="I19" s="28">
        <v>4.8600000000000003</v>
      </c>
      <c r="L19" s="22"/>
      <c r="M19" s="22"/>
    </row>
    <row r="20" spans="1:13" ht="15.75" x14ac:dyDescent="0.25">
      <c r="A20" s="31">
        <v>75</v>
      </c>
      <c r="B20" s="28" t="s">
        <v>87</v>
      </c>
      <c r="C20" s="28">
        <v>1</v>
      </c>
      <c r="D20" s="28">
        <v>71.42</v>
      </c>
      <c r="E20" s="28">
        <v>15.11</v>
      </c>
      <c r="F20" s="28">
        <v>69.260000000000005</v>
      </c>
      <c r="G20" s="28">
        <v>3.52</v>
      </c>
      <c r="H20" s="28">
        <v>89.94</v>
      </c>
      <c r="I20" s="28">
        <v>1.22</v>
      </c>
      <c r="L20" s="22"/>
      <c r="M20" s="22"/>
    </row>
    <row r="21" spans="1:13" ht="15.75" x14ac:dyDescent="0.25">
      <c r="A21" s="31">
        <v>76</v>
      </c>
      <c r="B21" s="28" t="s">
        <v>87</v>
      </c>
      <c r="C21" s="28">
        <v>11</v>
      </c>
      <c r="D21" s="28">
        <v>86.95</v>
      </c>
      <c r="E21" s="28">
        <v>30.32</v>
      </c>
      <c r="F21" s="28">
        <v>84.39</v>
      </c>
      <c r="G21" s="28">
        <v>15.72</v>
      </c>
      <c r="H21" s="28">
        <v>80.09</v>
      </c>
      <c r="I21" s="28">
        <v>16.16</v>
      </c>
      <c r="L21" s="22"/>
      <c r="M21" s="22"/>
    </row>
    <row r="22" spans="1:13" ht="15.75" x14ac:dyDescent="0.25">
      <c r="A22" s="31">
        <v>79</v>
      </c>
      <c r="B22" s="28" t="s">
        <v>87</v>
      </c>
      <c r="C22" s="28">
        <v>3</v>
      </c>
      <c r="D22" s="28">
        <v>83.09</v>
      </c>
      <c r="E22" s="28">
        <v>13.1</v>
      </c>
      <c r="F22" s="28">
        <v>82.8</v>
      </c>
      <c r="G22" s="28">
        <v>4.28</v>
      </c>
      <c r="H22" s="28">
        <v>86.49</v>
      </c>
      <c r="I22" s="28">
        <v>1.51</v>
      </c>
    </row>
    <row r="23" spans="1:13" ht="15.75" x14ac:dyDescent="0.25">
      <c r="A23" s="31">
        <v>81</v>
      </c>
      <c r="B23" s="28" t="s">
        <v>87</v>
      </c>
      <c r="C23" s="28">
        <v>0</v>
      </c>
      <c r="D23" s="28">
        <v>85.36</v>
      </c>
      <c r="E23" s="28">
        <v>15.46</v>
      </c>
      <c r="F23" s="28">
        <v>84.52</v>
      </c>
      <c r="G23" s="28">
        <v>1.88</v>
      </c>
      <c r="H23" s="28">
        <v>89.55</v>
      </c>
      <c r="I23" s="28">
        <v>0.83</v>
      </c>
    </row>
    <row r="24" spans="1:13" ht="15.75" x14ac:dyDescent="0.25">
      <c r="A24" s="31">
        <v>85</v>
      </c>
      <c r="B24" s="28" t="s">
        <v>87</v>
      </c>
      <c r="C24" s="28">
        <v>2</v>
      </c>
      <c r="D24" s="28">
        <v>75.89</v>
      </c>
      <c r="E24" s="28">
        <v>34.11</v>
      </c>
      <c r="F24" s="28">
        <v>81.099999999999994</v>
      </c>
      <c r="G24" s="28">
        <v>1.67</v>
      </c>
      <c r="H24" s="28">
        <v>92.19</v>
      </c>
      <c r="I24" s="28">
        <v>1.36</v>
      </c>
    </row>
    <row r="25" spans="1:13" ht="15.75" x14ac:dyDescent="0.25">
      <c r="A25" s="31">
        <v>94</v>
      </c>
      <c r="B25" s="28" t="s">
        <v>87</v>
      </c>
      <c r="C25" s="28">
        <v>17</v>
      </c>
      <c r="D25" s="28">
        <v>91.82</v>
      </c>
      <c r="E25" s="28">
        <v>50.46</v>
      </c>
      <c r="F25" s="28">
        <v>84.06</v>
      </c>
      <c r="G25" s="28">
        <v>40.520000000000003</v>
      </c>
      <c r="H25" s="28">
        <v>89.95</v>
      </c>
      <c r="I25" s="28">
        <v>28.94</v>
      </c>
    </row>
    <row r="26" spans="1:13" ht="15.75" x14ac:dyDescent="0.25">
      <c r="A26" s="31">
        <v>98</v>
      </c>
      <c r="B26" s="28" t="s">
        <v>87</v>
      </c>
      <c r="C26" s="28">
        <v>2</v>
      </c>
      <c r="D26" s="28">
        <v>91.19</v>
      </c>
      <c r="E26" s="28">
        <v>14.76</v>
      </c>
      <c r="F26" s="28">
        <v>85.89</v>
      </c>
      <c r="G26" s="28">
        <v>3.04</v>
      </c>
      <c r="H26" s="28">
        <v>87.35</v>
      </c>
      <c r="I26" s="28">
        <v>2.62</v>
      </c>
    </row>
    <row r="27" spans="1:13" ht="15.75" x14ac:dyDescent="0.25">
      <c r="A27" s="31">
        <v>108</v>
      </c>
      <c r="B27" s="28" t="s">
        <v>87</v>
      </c>
      <c r="C27" s="28">
        <v>8</v>
      </c>
      <c r="D27" s="28">
        <v>89.08</v>
      </c>
      <c r="E27" s="28">
        <v>38.04</v>
      </c>
      <c r="F27" s="28">
        <v>85.6</v>
      </c>
      <c r="G27" s="28">
        <v>5.92</v>
      </c>
      <c r="H27" s="28">
        <v>80.849999999999994</v>
      </c>
      <c r="I27" s="28">
        <v>12.58</v>
      </c>
    </row>
    <row r="28" spans="1:13" ht="15.75" x14ac:dyDescent="0.25">
      <c r="A28" s="31">
        <v>113</v>
      </c>
      <c r="B28" s="28" t="s">
        <v>87</v>
      </c>
      <c r="C28" s="28">
        <v>3</v>
      </c>
      <c r="D28" s="28">
        <v>82.66</v>
      </c>
      <c r="E28" s="28">
        <v>27.87</v>
      </c>
      <c r="F28" s="28">
        <v>82.31</v>
      </c>
      <c r="G28" s="28">
        <v>3.17</v>
      </c>
      <c r="H28" s="28">
        <v>89.35</v>
      </c>
      <c r="I28" s="28">
        <v>1.56</v>
      </c>
    </row>
    <row r="29" spans="1:13" ht="15.75" x14ac:dyDescent="0.25">
      <c r="A29" s="31">
        <v>126</v>
      </c>
      <c r="B29" s="28" t="s">
        <v>87</v>
      </c>
      <c r="C29" s="28">
        <v>1</v>
      </c>
      <c r="D29" s="28">
        <v>86.96</v>
      </c>
      <c r="E29" s="28">
        <v>19.190000000000001</v>
      </c>
      <c r="F29" s="28">
        <v>84.37</v>
      </c>
      <c r="G29" s="28">
        <v>2.2400000000000002</v>
      </c>
      <c r="H29" s="28">
        <v>89.27</v>
      </c>
      <c r="I29" s="28">
        <v>2.08</v>
      </c>
    </row>
    <row r="30" spans="1:13" ht="15.75" x14ac:dyDescent="0.25">
      <c r="A30" s="31">
        <v>144</v>
      </c>
      <c r="B30" s="28" t="s">
        <v>87</v>
      </c>
      <c r="C30" s="28">
        <v>1</v>
      </c>
      <c r="D30" s="28">
        <v>86.17</v>
      </c>
      <c r="E30" s="28">
        <v>23.69</v>
      </c>
      <c r="F30" s="28">
        <v>84.59</v>
      </c>
      <c r="G30" s="28">
        <v>2.69</v>
      </c>
      <c r="H30" s="28">
        <v>91.43</v>
      </c>
      <c r="I30" s="28">
        <v>2.37</v>
      </c>
    </row>
    <row r="31" spans="1:13" ht="15.75" x14ac:dyDescent="0.25">
      <c r="A31" s="31">
        <v>150</v>
      </c>
      <c r="B31" s="28" t="s">
        <v>87</v>
      </c>
      <c r="C31" s="28">
        <v>3</v>
      </c>
      <c r="D31" s="28">
        <v>95.32</v>
      </c>
      <c r="E31" s="28">
        <v>12.92</v>
      </c>
      <c r="F31" s="28">
        <v>88.83</v>
      </c>
      <c r="G31" s="28">
        <v>0</v>
      </c>
      <c r="H31" s="28">
        <v>89.33</v>
      </c>
      <c r="I31" s="28">
        <v>1.28</v>
      </c>
    </row>
    <row r="32" spans="1:13" ht="15.75" x14ac:dyDescent="0.25">
      <c r="A32" s="31">
        <v>158</v>
      </c>
      <c r="B32" s="28" t="s">
        <v>87</v>
      </c>
      <c r="C32" s="28">
        <v>7</v>
      </c>
      <c r="D32" s="28">
        <v>75.489999999999995</v>
      </c>
      <c r="E32" s="28">
        <v>26.8</v>
      </c>
      <c r="F32" s="28">
        <v>80</v>
      </c>
      <c r="G32" s="28">
        <v>2.33</v>
      </c>
      <c r="H32" s="28">
        <v>88.15</v>
      </c>
      <c r="I32" s="28">
        <v>3.41</v>
      </c>
    </row>
    <row r="33" spans="1:9" ht="15.75" x14ac:dyDescent="0.25">
      <c r="A33" s="31">
        <v>168</v>
      </c>
      <c r="B33" s="28" t="s">
        <v>87</v>
      </c>
      <c r="C33" s="28">
        <v>0</v>
      </c>
      <c r="D33" s="28">
        <v>91.6</v>
      </c>
      <c r="E33" s="28">
        <v>12.73</v>
      </c>
      <c r="F33" s="28">
        <v>88.52</v>
      </c>
      <c r="G33" s="28">
        <v>2.5299999999999998</v>
      </c>
      <c r="H33" s="28">
        <v>95.6</v>
      </c>
      <c r="I33" s="28">
        <v>1.49</v>
      </c>
    </row>
    <row r="34" spans="1:9" ht="15.75" x14ac:dyDescent="0.25">
      <c r="A34" s="31">
        <v>173</v>
      </c>
      <c r="B34" s="28" t="s">
        <v>87</v>
      </c>
      <c r="C34" s="28">
        <v>8</v>
      </c>
      <c r="D34" s="28">
        <v>77.62</v>
      </c>
      <c r="E34" s="28">
        <v>19.09</v>
      </c>
      <c r="F34" s="28">
        <v>87.83</v>
      </c>
      <c r="G34" s="28">
        <v>9.69</v>
      </c>
      <c r="H34" s="28">
        <v>80.760000000000005</v>
      </c>
      <c r="I34" s="28">
        <v>11.52</v>
      </c>
    </row>
    <row r="35" spans="1:9" ht="15.75" x14ac:dyDescent="0.25">
      <c r="A35" s="31">
        <v>179</v>
      </c>
      <c r="B35" s="28" t="s">
        <v>87</v>
      </c>
      <c r="C35" s="28">
        <v>1</v>
      </c>
      <c r="D35" s="28">
        <v>91.57</v>
      </c>
      <c r="E35" s="28">
        <v>24.4</v>
      </c>
      <c r="F35" s="28">
        <v>87.56</v>
      </c>
      <c r="G35" s="28">
        <v>4.3499999999999996</v>
      </c>
      <c r="H35" s="28">
        <v>91.18</v>
      </c>
      <c r="I35" s="28">
        <v>2.34</v>
      </c>
    </row>
    <row r="36" spans="1:9" ht="15.75" x14ac:dyDescent="0.25">
      <c r="A36" s="31">
        <v>183</v>
      </c>
      <c r="B36" s="28" t="s">
        <v>87</v>
      </c>
      <c r="C36" s="28">
        <v>0</v>
      </c>
      <c r="D36" s="28">
        <v>82.29</v>
      </c>
      <c r="E36" s="28">
        <v>16.87</v>
      </c>
      <c r="F36" s="28">
        <v>83.78</v>
      </c>
      <c r="G36" s="28">
        <v>2.27</v>
      </c>
      <c r="H36" s="28">
        <v>90.8</v>
      </c>
      <c r="I36" s="28">
        <v>0.8</v>
      </c>
    </row>
    <row r="37" spans="1:9" ht="15.75" x14ac:dyDescent="0.25">
      <c r="A37" s="31">
        <v>200</v>
      </c>
      <c r="B37" s="28" t="s">
        <v>87</v>
      </c>
      <c r="C37" s="28">
        <v>62</v>
      </c>
      <c r="D37" s="28">
        <v>88.95</v>
      </c>
      <c r="E37" s="28">
        <v>78.62</v>
      </c>
      <c r="F37" s="28">
        <v>83.08</v>
      </c>
      <c r="G37" s="28">
        <v>78.09</v>
      </c>
      <c r="H37" s="28">
        <v>92.6</v>
      </c>
      <c r="I37" s="28">
        <v>63.03</v>
      </c>
    </row>
    <row r="38" spans="1:9" ht="15.75" x14ac:dyDescent="0.25">
      <c r="A38" s="31">
        <v>210</v>
      </c>
      <c r="B38" s="28" t="s">
        <v>87</v>
      </c>
      <c r="C38" s="28">
        <v>1</v>
      </c>
      <c r="D38" s="28">
        <v>89.36</v>
      </c>
      <c r="E38" s="28">
        <v>17.3</v>
      </c>
      <c r="F38" s="28">
        <v>84.84</v>
      </c>
      <c r="G38" s="28">
        <v>2.2200000000000002</v>
      </c>
      <c r="H38" s="28">
        <v>88.63</v>
      </c>
      <c r="I38" s="28">
        <v>0.95</v>
      </c>
    </row>
    <row r="39" spans="1:9" ht="15.75" x14ac:dyDescent="0.25">
      <c r="A39" s="31">
        <v>215</v>
      </c>
      <c r="B39" s="28" t="s">
        <v>87</v>
      </c>
      <c r="C39" s="28">
        <v>7</v>
      </c>
      <c r="D39" s="28">
        <v>69.56</v>
      </c>
      <c r="E39" s="28">
        <v>46.27</v>
      </c>
      <c r="F39" s="28">
        <v>87.04</v>
      </c>
      <c r="G39" s="28">
        <v>7.92</v>
      </c>
      <c r="H39" s="28">
        <v>83.72</v>
      </c>
      <c r="I39" s="28">
        <v>3.32</v>
      </c>
    </row>
    <row r="40" spans="1:9" ht="15.75" x14ac:dyDescent="0.25">
      <c r="A40" s="31">
        <v>217</v>
      </c>
      <c r="B40" s="28" t="s">
        <v>87</v>
      </c>
      <c r="C40" s="28">
        <v>27</v>
      </c>
      <c r="D40" s="28">
        <v>85.51</v>
      </c>
      <c r="E40" s="28">
        <v>42.54</v>
      </c>
      <c r="F40" s="28">
        <v>79.55</v>
      </c>
      <c r="G40" s="28">
        <v>45.21</v>
      </c>
      <c r="H40" s="28">
        <v>61.09</v>
      </c>
      <c r="I40" s="28">
        <v>34.659999999999997</v>
      </c>
    </row>
    <row r="41" spans="1:9" ht="15.75" x14ac:dyDescent="0.25">
      <c r="A41" s="31">
        <v>235</v>
      </c>
      <c r="B41" s="28" t="s">
        <v>87</v>
      </c>
      <c r="C41" s="28">
        <v>8</v>
      </c>
      <c r="D41" s="28">
        <v>38.92</v>
      </c>
      <c r="E41" s="28">
        <v>34.909999999999997</v>
      </c>
      <c r="F41" s="28">
        <v>60.43</v>
      </c>
      <c r="G41" s="28">
        <v>7.7</v>
      </c>
      <c r="H41" s="28">
        <v>74.8</v>
      </c>
      <c r="I41" s="28">
        <v>6.34</v>
      </c>
    </row>
    <row r="42" spans="1:9" ht="15.75" x14ac:dyDescent="0.25">
      <c r="A42" s="31">
        <v>236</v>
      </c>
      <c r="B42" s="28" t="s">
        <v>87</v>
      </c>
      <c r="C42" s="28">
        <v>1</v>
      </c>
      <c r="D42" s="28">
        <v>93.19</v>
      </c>
      <c r="E42" s="28">
        <v>36.79</v>
      </c>
      <c r="F42" s="28">
        <v>88.32</v>
      </c>
      <c r="G42" s="28">
        <v>1.03</v>
      </c>
      <c r="H42" s="28">
        <v>91.93</v>
      </c>
      <c r="I42" s="28">
        <v>1.1100000000000001</v>
      </c>
    </row>
    <row r="43" spans="1:9" ht="15.75" x14ac:dyDescent="0.25">
      <c r="A43" s="31">
        <v>237</v>
      </c>
      <c r="B43" s="28" t="s">
        <v>87</v>
      </c>
      <c r="C43" s="28">
        <v>2</v>
      </c>
      <c r="D43" s="28">
        <v>83.15</v>
      </c>
      <c r="E43" s="28">
        <v>29.49</v>
      </c>
      <c r="F43" s="28">
        <v>85.15</v>
      </c>
      <c r="G43" s="28">
        <v>7.32</v>
      </c>
      <c r="H43" s="28">
        <v>86.05</v>
      </c>
      <c r="I43" s="28">
        <v>4.45</v>
      </c>
    </row>
    <row r="44" spans="1:9" ht="15.75" x14ac:dyDescent="0.25">
      <c r="A44" s="31">
        <v>244</v>
      </c>
      <c r="B44" s="28" t="s">
        <v>87</v>
      </c>
      <c r="C44" s="28">
        <v>1</v>
      </c>
      <c r="D44" s="28">
        <v>90.32</v>
      </c>
      <c r="E44" s="28">
        <v>17.68</v>
      </c>
      <c r="F44" s="28">
        <v>87.31</v>
      </c>
      <c r="G44" s="28">
        <v>0</v>
      </c>
      <c r="H44" s="28">
        <v>89.12</v>
      </c>
      <c r="I44" s="28">
        <v>1.31</v>
      </c>
    </row>
    <row r="45" spans="1:9" ht="15.75" x14ac:dyDescent="0.25">
      <c r="A45" s="31">
        <v>274</v>
      </c>
      <c r="B45" s="28" t="s">
        <v>87</v>
      </c>
      <c r="C45" s="28">
        <v>1</v>
      </c>
      <c r="D45" s="28">
        <v>40.659999999999997</v>
      </c>
      <c r="E45" s="28">
        <v>14.27</v>
      </c>
      <c r="F45" s="28">
        <v>50.85</v>
      </c>
      <c r="G45" s="28">
        <v>3.19</v>
      </c>
      <c r="H45" s="28">
        <v>34.479999999999997</v>
      </c>
      <c r="I45" s="28">
        <v>1.71</v>
      </c>
    </row>
    <row r="46" spans="1:9" ht="15.75" x14ac:dyDescent="0.25">
      <c r="A46" s="31">
        <v>296</v>
      </c>
      <c r="B46" s="28" t="s">
        <v>87</v>
      </c>
      <c r="C46" s="28">
        <v>2</v>
      </c>
      <c r="D46" s="28">
        <v>85.08</v>
      </c>
      <c r="E46" s="28">
        <v>19.3</v>
      </c>
      <c r="F46" s="28">
        <v>85.73</v>
      </c>
      <c r="G46" s="28">
        <v>4.26</v>
      </c>
      <c r="H46" s="28">
        <v>85.17</v>
      </c>
      <c r="I46" s="28">
        <v>4.4800000000000004</v>
      </c>
    </row>
    <row r="47" spans="1:9" ht="15.75" x14ac:dyDescent="0.25">
      <c r="A47" s="31">
        <v>298</v>
      </c>
      <c r="B47" s="28" t="s">
        <v>87</v>
      </c>
      <c r="C47" s="28">
        <v>3</v>
      </c>
      <c r="D47" s="28">
        <v>81.900000000000006</v>
      </c>
      <c r="E47" s="28">
        <v>22.19</v>
      </c>
      <c r="F47" s="28">
        <v>86.34</v>
      </c>
      <c r="G47" s="28">
        <v>5.47</v>
      </c>
      <c r="H47" s="28">
        <v>84.67</v>
      </c>
      <c r="I47" s="28">
        <v>5.55</v>
      </c>
    </row>
    <row r="48" spans="1:9" ht="15.75" x14ac:dyDescent="0.25">
      <c r="A48" s="31">
        <v>321</v>
      </c>
      <c r="B48" s="28" t="s">
        <v>87</v>
      </c>
      <c r="C48" s="28">
        <v>3</v>
      </c>
      <c r="D48" s="28">
        <v>76.38</v>
      </c>
      <c r="E48" s="28">
        <v>32.19</v>
      </c>
      <c r="F48" s="28">
        <v>88.73</v>
      </c>
      <c r="G48" s="28">
        <v>8.94</v>
      </c>
      <c r="H48" s="28">
        <v>86.18</v>
      </c>
      <c r="I48" s="28">
        <v>5.33</v>
      </c>
    </row>
    <row r="49" spans="1:9" ht="15.75" x14ac:dyDescent="0.25">
      <c r="A49" s="31">
        <v>334</v>
      </c>
      <c r="B49" s="28" t="s">
        <v>87</v>
      </c>
      <c r="C49" s="28">
        <v>3</v>
      </c>
      <c r="D49" s="28">
        <v>77.69</v>
      </c>
      <c r="E49" s="28">
        <v>44.39</v>
      </c>
      <c r="F49" s="28">
        <v>81.23</v>
      </c>
      <c r="G49" s="28">
        <v>23.87</v>
      </c>
      <c r="H49" s="28">
        <v>85.73</v>
      </c>
      <c r="I49" s="28">
        <v>10.16</v>
      </c>
    </row>
    <row r="50" spans="1:9" ht="15.75" x14ac:dyDescent="0.25">
      <c r="A50" s="31">
        <v>380</v>
      </c>
      <c r="B50" s="28" t="s">
        <v>87</v>
      </c>
      <c r="C50" s="28">
        <v>2</v>
      </c>
      <c r="D50" s="28">
        <v>85.64</v>
      </c>
      <c r="E50" s="28">
        <v>28.43</v>
      </c>
      <c r="F50" s="28">
        <v>88</v>
      </c>
      <c r="G50" s="28">
        <v>4.2</v>
      </c>
      <c r="H50" s="28">
        <v>89.7</v>
      </c>
      <c r="I50" s="28">
        <v>2.96</v>
      </c>
    </row>
    <row r="51" spans="1:9" ht="15.75" x14ac:dyDescent="0.25">
      <c r="A51" s="31">
        <v>382</v>
      </c>
      <c r="B51" s="28" t="s">
        <v>87</v>
      </c>
      <c r="C51" s="28">
        <v>12</v>
      </c>
      <c r="D51" s="28">
        <v>82.24</v>
      </c>
      <c r="E51" s="28">
        <v>19.95</v>
      </c>
      <c r="F51" s="28">
        <v>85.89</v>
      </c>
      <c r="G51" s="28">
        <v>12.32</v>
      </c>
      <c r="H51" s="28">
        <v>72.78</v>
      </c>
      <c r="I51" s="28">
        <v>15.96</v>
      </c>
    </row>
    <row r="52" spans="1:9" ht="15.75" x14ac:dyDescent="0.25">
      <c r="A52" s="115">
        <v>415</v>
      </c>
      <c r="B52" s="19" t="s">
        <v>87</v>
      </c>
      <c r="C52" s="19">
        <v>2</v>
      </c>
      <c r="D52" s="19">
        <v>71.78</v>
      </c>
      <c r="E52" s="19">
        <v>7.05</v>
      </c>
      <c r="F52" s="19">
        <v>71.94</v>
      </c>
      <c r="G52" s="19">
        <v>5.64</v>
      </c>
      <c r="H52" s="19">
        <v>73.819999999999993</v>
      </c>
      <c r="I52" s="19">
        <v>5.24</v>
      </c>
    </row>
  </sheetData>
  <mergeCells count="2">
    <mergeCell ref="D3:I3"/>
    <mergeCell ref="L5:M5"/>
  </mergeCells>
  <pageMargins left="0.7" right="0.7" top="0.75" bottom="0.75" header="0.3" footer="0.3"/>
  <pageSetup orientation="portrait" r:id="rId1"/>
  <ignoredErrors>
    <ignoredError sqref="M8:M12 L8:L12" formulaRang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Artificial cell dilutions</vt:lpstr>
      <vt:lpstr>Quantification of CD34+cells  </vt:lpstr>
      <vt:lpstr>Comparison with flow cytometry</vt:lpstr>
      <vt:lpstr>Quantification of HSPCs in CFUs</vt:lpstr>
      <vt:lpstr>DNAm vs Blast counts</vt:lpstr>
      <vt:lpstr>Quantification of HSPC subsets</vt:lpstr>
      <vt:lpstr>DNAm vs Blast or CD34+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Ledio Bocova</dc:creator>
  <cp:lastModifiedBy>wwagner</cp:lastModifiedBy>
  <dcterms:created xsi:type="dcterms:W3CDTF">2023-04-17T16:09:55Z</dcterms:created>
  <dcterms:modified xsi:type="dcterms:W3CDTF">2023-05-02T11:52:39Z</dcterms:modified>
</cp:coreProperties>
</file>