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autoCompressPictures="0"/>
  <bookViews>
    <workbookView xWindow="13420" yWindow="3660" windowWidth="28800" windowHeight="17860"/>
  </bookViews>
  <sheets>
    <sheet name="Table S1 MethylCseq stats" sheetId="4" r:id="rId1"/>
    <sheet name="Table S2 Av Meth PMD HMD" sheetId="5" r:id="rId2"/>
    <sheet name="Table S3 Av Meth by chromosome" sheetId="6" r:id="rId3"/>
    <sheet name="Table S4 Av Meth ChomHMM states" sheetId="7" r:id="rId4"/>
    <sheet name="Table S5 DLL1 pyroseq" sheetId="8" r:id="rId5"/>
    <sheet name="Table S6 Exposures PMD" sheetId="1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" i="8" l="1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19" i="1"/>
  <c r="E18" i="1"/>
  <c r="E17" i="1"/>
  <c r="E16" i="1"/>
  <c r="E15" i="1"/>
  <c r="E14" i="1"/>
  <c r="E13" i="1"/>
  <c r="E12" i="1"/>
  <c r="H19" i="1"/>
  <c r="H18" i="1"/>
  <c r="H17" i="1"/>
  <c r="H16" i="1"/>
  <c r="H15" i="1"/>
  <c r="H14" i="1"/>
  <c r="H13" i="1"/>
  <c r="H12" i="1"/>
  <c r="E10" i="1"/>
  <c r="E9" i="1"/>
  <c r="E8" i="1"/>
  <c r="E7" i="1"/>
  <c r="E6" i="1"/>
  <c r="E5" i="1"/>
  <c r="E4" i="1"/>
  <c r="E3" i="1"/>
  <c r="H4" i="1"/>
  <c r="H5" i="1"/>
  <c r="H6" i="1"/>
  <c r="H7" i="1"/>
  <c r="H8" i="1"/>
  <c r="H9" i="1"/>
  <c r="H10" i="1"/>
  <c r="H3" i="1"/>
  <c r="BD27" i="6"/>
  <c r="BC27" i="6"/>
  <c r="BB27" i="6"/>
  <c r="BA27" i="6"/>
  <c r="AZ27" i="6"/>
  <c r="BD26" i="6"/>
  <c r="BC26" i="6"/>
  <c r="BB26" i="6"/>
  <c r="BA26" i="6"/>
  <c r="AZ26" i="6"/>
  <c r="BD25" i="6"/>
  <c r="BC25" i="6"/>
  <c r="BB25" i="6"/>
  <c r="BA25" i="6"/>
  <c r="AZ25" i="6"/>
  <c r="BD24" i="6"/>
  <c r="BC24" i="6"/>
  <c r="BB24" i="6"/>
  <c r="BA24" i="6"/>
  <c r="AZ24" i="6"/>
  <c r="BD23" i="6"/>
  <c r="BC23" i="6"/>
  <c r="BB23" i="6"/>
  <c r="BA23" i="6"/>
  <c r="AZ23" i="6"/>
  <c r="BD22" i="6"/>
  <c r="BC22" i="6"/>
  <c r="BB22" i="6"/>
  <c r="BA22" i="6"/>
  <c r="AZ22" i="6"/>
  <c r="BD21" i="6"/>
  <c r="BC21" i="6"/>
  <c r="BB21" i="6"/>
  <c r="BA21" i="6"/>
  <c r="AZ21" i="6"/>
  <c r="BD20" i="6"/>
  <c r="BC20" i="6"/>
  <c r="BB20" i="6"/>
  <c r="BA20" i="6"/>
  <c r="AZ20" i="6"/>
  <c r="BD19" i="6"/>
  <c r="BC19" i="6"/>
  <c r="BB19" i="6"/>
  <c r="BA19" i="6"/>
  <c r="AZ19" i="6"/>
  <c r="BD18" i="6"/>
  <c r="BC18" i="6"/>
  <c r="BB18" i="6"/>
  <c r="BA18" i="6"/>
  <c r="AZ18" i="6"/>
  <c r="BD17" i="6"/>
  <c r="BC17" i="6"/>
  <c r="BB17" i="6"/>
  <c r="BA17" i="6"/>
  <c r="AZ17" i="6"/>
  <c r="BD16" i="6"/>
  <c r="BC16" i="6"/>
  <c r="BB16" i="6"/>
  <c r="BA16" i="6"/>
  <c r="AZ16" i="6"/>
  <c r="BD15" i="6"/>
  <c r="BC15" i="6"/>
  <c r="BB15" i="6"/>
  <c r="BA15" i="6"/>
  <c r="AZ15" i="6"/>
  <c r="BD14" i="6"/>
  <c r="BC14" i="6"/>
  <c r="BB14" i="6"/>
  <c r="BA14" i="6"/>
  <c r="AZ14" i="6"/>
  <c r="BD13" i="6"/>
  <c r="BC13" i="6"/>
  <c r="BB13" i="6"/>
  <c r="BA13" i="6"/>
  <c r="AZ13" i="6"/>
  <c r="BD12" i="6"/>
  <c r="BC12" i="6"/>
  <c r="BB12" i="6"/>
  <c r="BA12" i="6"/>
  <c r="AZ12" i="6"/>
  <c r="BD11" i="6"/>
  <c r="BC11" i="6"/>
  <c r="BB11" i="6"/>
  <c r="BA11" i="6"/>
  <c r="AZ11" i="6"/>
  <c r="BD10" i="6"/>
  <c r="BC10" i="6"/>
  <c r="BB10" i="6"/>
  <c r="BA10" i="6"/>
  <c r="AZ10" i="6"/>
  <c r="BD9" i="6"/>
  <c r="BC9" i="6"/>
  <c r="BB9" i="6"/>
  <c r="BA9" i="6"/>
  <c r="AZ9" i="6"/>
  <c r="BD8" i="6"/>
  <c r="BC8" i="6"/>
  <c r="BB8" i="6"/>
  <c r="BA8" i="6"/>
  <c r="AZ8" i="6"/>
  <c r="BD7" i="6"/>
  <c r="BC7" i="6"/>
  <c r="BB7" i="6"/>
  <c r="BA7" i="6"/>
  <c r="AZ7" i="6"/>
  <c r="BD6" i="6"/>
  <c r="BC6" i="6"/>
  <c r="BB6" i="6"/>
  <c r="BA6" i="6"/>
  <c r="AZ6" i="6"/>
  <c r="BD5" i="6"/>
  <c r="BC5" i="6"/>
  <c r="BB5" i="6"/>
  <c r="BA5" i="6"/>
  <c r="AZ5" i="6"/>
  <c r="BD4" i="6"/>
  <c r="BC4" i="6"/>
  <c r="BB4" i="6"/>
  <c r="BA4" i="6"/>
  <c r="AZ4" i="6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F15" i="4"/>
  <c r="G14" i="4"/>
  <c r="F14" i="4"/>
  <c r="F13" i="4"/>
  <c r="F12" i="4"/>
  <c r="G11" i="4"/>
  <c r="F11" i="4"/>
  <c r="G10" i="4"/>
  <c r="F10" i="4"/>
  <c r="G9" i="4"/>
  <c r="F9" i="4"/>
  <c r="F8" i="4"/>
  <c r="G7" i="4"/>
  <c r="F7" i="4"/>
  <c r="F6" i="4"/>
  <c r="F5" i="4"/>
  <c r="G4" i="4"/>
  <c r="F4" i="4"/>
  <c r="G3" i="4"/>
  <c r="F3" i="4"/>
  <c r="G2" i="4"/>
  <c r="F2" i="4"/>
</calcChain>
</file>

<file path=xl/sharedStrings.xml><?xml version="1.0" encoding="utf-8"?>
<sst xmlns="http://schemas.openxmlformats.org/spreadsheetml/2006/main" count="843" uniqueCount="265">
  <si>
    <t>Estimate (95% Confidence Interval)</t>
  </si>
  <si>
    <t>P-value</t>
  </si>
  <si>
    <t>Run</t>
  </si>
  <si>
    <t>Order</t>
  </si>
  <si>
    <t>Coverage</t>
  </si>
  <si>
    <t>Asian</t>
  </si>
  <si>
    <t>Multi-racial</t>
  </si>
  <si>
    <t>White Hispanic</t>
  </si>
  <si>
    <t>Non-white Hispanic</t>
  </si>
  <si>
    <t>FDR P-Value</t>
  </si>
  <si>
    <t>Female Child Sex</t>
  </si>
  <si>
    <r>
      <t>Estimate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(95% Confidence Interval) Adjusted for HMD Methylation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</si>
  <si>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</t>
    </r>
  </si>
  <si>
    <r>
      <t xml:space="preserve">FDR     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</t>
    </r>
  </si>
  <si>
    <t>n</t>
  </si>
  <si>
    <t>FDR       P-Value</t>
  </si>
  <si>
    <r>
      <t>Estimate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(95% Confidence Interval) Adjusted for PMD Methylation</t>
    </r>
  </si>
  <si>
    <t>4 (8.5)</t>
  </si>
  <si>
    <t>Sample name</t>
  </si>
  <si>
    <t>Gender</t>
  </si>
  <si>
    <t>Diagnosis</t>
  </si>
  <si>
    <t>total reads produced</t>
  </si>
  <si>
    <t>total mapped reads</t>
  </si>
  <si>
    <t>Sequencing coverage (X)</t>
  </si>
  <si>
    <t>Conversion efficiency</t>
  </si>
  <si>
    <t>MARBLES.027</t>
  </si>
  <si>
    <t>M</t>
  </si>
  <si>
    <t>autism</t>
  </si>
  <si>
    <t>MARBLES.028</t>
  </si>
  <si>
    <t>MARBLES.029</t>
  </si>
  <si>
    <t>MARBLES.033</t>
  </si>
  <si>
    <t>typical</t>
  </si>
  <si>
    <t>MARBLES.034</t>
  </si>
  <si>
    <t>MARBLES.035</t>
  </si>
  <si>
    <t>MARBLES.036</t>
  </si>
  <si>
    <t>MARBLES.037</t>
  </si>
  <si>
    <t>MARBLES.038</t>
  </si>
  <si>
    <t>MARBLES.039</t>
  </si>
  <si>
    <t>MARBLES.040</t>
  </si>
  <si>
    <t>MARBLES.041</t>
  </si>
  <si>
    <t>MARBLES.042</t>
  </si>
  <si>
    <t>MARBLES.043</t>
  </si>
  <si>
    <t>MARBLES.045</t>
  </si>
  <si>
    <t>MARBLES.046</t>
  </si>
  <si>
    <t>MARBLES.047</t>
  </si>
  <si>
    <t>MARBLES.049</t>
  </si>
  <si>
    <t>MARBLES.050</t>
  </si>
  <si>
    <t>MARBLES.051</t>
  </si>
  <si>
    <t>MARBLES.052</t>
  </si>
  <si>
    <t>MARBLES.053</t>
  </si>
  <si>
    <t>MARBLES.054</t>
  </si>
  <si>
    <t>F</t>
  </si>
  <si>
    <t>MARBLES.055</t>
  </si>
  <si>
    <t>MARBLES.056</t>
  </si>
  <si>
    <t>MARBLES.057</t>
  </si>
  <si>
    <t>MARBLES.058</t>
  </si>
  <si>
    <t>MARBLES.063</t>
  </si>
  <si>
    <t>MARBLES.064</t>
  </si>
  <si>
    <t>MARBLES.065</t>
  </si>
  <si>
    <t>MARBLES.066</t>
  </si>
  <si>
    <t>MARBLES.067</t>
  </si>
  <si>
    <t>MARBLES.068</t>
  </si>
  <si>
    <t>MARBLES.070</t>
  </si>
  <si>
    <t>MARBLES.071</t>
  </si>
  <si>
    <t>MARBLES.072</t>
  </si>
  <si>
    <t>MARBLES.073</t>
  </si>
  <si>
    <t>MARBLES.074</t>
  </si>
  <si>
    <t>MARBLES.075</t>
  </si>
  <si>
    <t>MARBLES.076</t>
  </si>
  <si>
    <t>MARBLES.077</t>
  </si>
  <si>
    <t>MARBLES.078</t>
  </si>
  <si>
    <t>MARBLES.079</t>
  </si>
  <si>
    <t>MARBLES.080</t>
  </si>
  <si>
    <t>MARBLES.081</t>
  </si>
  <si>
    <t>MARBLES.082</t>
  </si>
  <si>
    <t>MARBLES.083</t>
  </si>
  <si>
    <t>Sample ID</t>
  </si>
  <si>
    <t>HMD.methyl</t>
  </si>
  <si>
    <t>PMD.methyl</t>
  </si>
  <si>
    <t>diagnosis</t>
  </si>
  <si>
    <t>gender</t>
  </si>
  <si>
    <t>order</t>
  </si>
  <si>
    <t>run</t>
  </si>
  <si>
    <t>coverage</t>
  </si>
  <si>
    <t>male</t>
  </si>
  <si>
    <t>female</t>
  </si>
  <si>
    <t>% 20kb windows below 60% methylation</t>
  </si>
  <si>
    <t>mean</t>
  </si>
  <si>
    <t>s.d.</t>
  </si>
  <si>
    <t>Ave (typical)</t>
  </si>
  <si>
    <t>Ave (autism)</t>
  </si>
  <si>
    <t>Ave difference (typical – autism)</t>
  </si>
  <si>
    <t>Sample</t>
  </si>
  <si>
    <t>placenta1</t>
  </si>
  <si>
    <t>placenta2</t>
  </si>
  <si>
    <t>placenta3</t>
  </si>
  <si>
    <t>Type</t>
  </si>
  <si>
    <t>not MARBLES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</si>
  <si>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</si>
  <si>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</si>
  <si>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</si>
  <si>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</si>
  <si>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</si>
  <si>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</si>
  <si>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</si>
  <si>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</si>
  <si>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</si>
  <si>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</si>
  <si>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</si>
  <si>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</si>
  <si>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</si>
  <si>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</si>
  <si>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</si>
  <si>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</si>
  <si>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</si>
  <si>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</si>
  <si>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</si>
  <si>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</si>
  <si>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</si>
  <si>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</si>
  <si>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</si>
  <si>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All autosomes</t>
  </si>
  <si>
    <t>Typical mean</t>
  </si>
  <si>
    <t>Autism mean</t>
  </si>
  <si>
    <t>t-test</t>
  </si>
  <si>
    <t>Wilcoxon rank sum test</t>
  </si>
  <si>
    <t>1_TssA</t>
  </si>
  <si>
    <t>Active TSS</t>
  </si>
  <si>
    <t>2_TssAFlnk</t>
  </si>
  <si>
    <t>Flanking Active TSS</t>
  </si>
  <si>
    <t>3_TxFlnk</t>
  </si>
  <si>
    <t>Transcription at gene 5' and 3'</t>
  </si>
  <si>
    <t>4_Tx</t>
  </si>
  <si>
    <t>Strong transcription</t>
  </si>
  <si>
    <t>5_TxWk</t>
  </si>
  <si>
    <t>Weak transcription</t>
  </si>
  <si>
    <t>6_EnhG</t>
  </si>
  <si>
    <t>Genic enhancers</t>
  </si>
  <si>
    <t>7_Enh</t>
  </si>
  <si>
    <t>Enhancers</t>
  </si>
  <si>
    <t>8_ZNF/Rpts</t>
  </si>
  <si>
    <t>ZNF genes &amp; repeats</t>
  </si>
  <si>
    <t>9_Het</t>
  </si>
  <si>
    <t>Heterochromatin</t>
  </si>
  <si>
    <t>10_TssBiv</t>
  </si>
  <si>
    <t>Bivalent/Poised TSS</t>
  </si>
  <si>
    <t>11_BibFlnk</t>
  </si>
  <si>
    <t>Flanking Bivalent TSS/Enh</t>
  </si>
  <si>
    <t>12_EnhBiv</t>
  </si>
  <si>
    <t>Bivalent Enhancer</t>
  </si>
  <si>
    <t>13_ReprPC</t>
  </si>
  <si>
    <t>Repressed PolyComb</t>
  </si>
  <si>
    <t>14_ReprPCWk</t>
  </si>
  <si>
    <t>Weak Repressed PolyComb</t>
  </si>
  <si>
    <t>15_Quies</t>
  </si>
  <si>
    <t>Quiescent/Low</t>
  </si>
  <si>
    <t>23 typical placentas</t>
  </si>
  <si>
    <t>24 autism placentas</t>
  </si>
  <si>
    <t>IBC</t>
  </si>
  <si>
    <t>COI_GENDER</t>
  </si>
  <si>
    <t>DIAGNOSIS</t>
  </si>
  <si>
    <t>P1</t>
  </si>
  <si>
    <t>P2</t>
  </si>
  <si>
    <t>P3</t>
  </si>
  <si>
    <t>ASD</t>
  </si>
  <si>
    <t>CO</t>
  </si>
  <si>
    <t>TD</t>
  </si>
  <si>
    <t>PMD</t>
  </si>
  <si>
    <t>HMD</t>
  </si>
  <si>
    <t>DLL1</t>
  </si>
  <si>
    <t>AVG (P1, P2, P3)</t>
  </si>
  <si>
    <t>6 (12.8)</t>
  </si>
  <si>
    <t>10 (21.3)</t>
  </si>
  <si>
    <t>4 (8.7)</t>
  </si>
  <si>
    <t>-0.005 (-0.04, 0.03)</t>
  </si>
  <si>
    <t>0.01 (-0.02, 0.04)</t>
  </si>
  <si>
    <t>-0.001 (-0.01, 0.01)</t>
  </si>
  <si>
    <t>0 (0, 0.01)</t>
  </si>
  <si>
    <t>-0.09 (-0.28, 0.09)</t>
  </si>
  <si>
    <t>-0.01 (-0.16, 0.14)</t>
  </si>
  <si>
    <t>0.06 (-0.41, 0.52)</t>
  </si>
  <si>
    <t>0 (-0.37, 0.38)</t>
  </si>
  <si>
    <t>-0.45 (-0.92, 0.01)</t>
  </si>
  <si>
    <t>-0.21 (-0.6, 0.17)</t>
  </si>
  <si>
    <t>0.28 (-0.11, 0.67)</t>
  </si>
  <si>
    <t>0.27 (-0.04, 0.58)</t>
  </si>
  <si>
    <t>-0.12 (-0.59, 0.35)</t>
  </si>
  <si>
    <t>-0.07 (-0.44, 0.3)</t>
  </si>
  <si>
    <t>-0.19 (-0.74, 0.36)</t>
  </si>
  <si>
    <t>-0.11 (-0.54, 0.32)</t>
  </si>
  <si>
    <t>-0.02 (-0.05, 0.01)</t>
  </si>
  <si>
    <t>-0.02 (-0.04, 0.01)</t>
  </si>
  <si>
    <t>-0.01 (-0.01, 0)</t>
  </si>
  <si>
    <t>0 (-0.01, 0)</t>
  </si>
  <si>
    <t>-0.11 (-0.27, 0.05)</t>
  </si>
  <si>
    <t>-0.06 (-0.18, 0.06)</t>
  </si>
  <si>
    <t>0.07 (-0.34, 0.49)</t>
  </si>
  <si>
    <t>0.04 (-0.29, 0.38)</t>
  </si>
  <si>
    <t>-0.35 (-0.77, 0.07)</t>
  </si>
  <si>
    <t>-0.09 (-0.44, 0.25)</t>
  </si>
  <si>
    <t>0.01 (-0.34, 0.36)</t>
  </si>
  <si>
    <t>-0.14 (-0.42, 0.14)</t>
  </si>
  <si>
    <t>-0.08 (-0.5, 0.34)</t>
  </si>
  <si>
    <t>-0.01 (-0.34, 0.32)</t>
  </si>
  <si>
    <t>-0.11 (-0.58, 0.36)</t>
  </si>
  <si>
    <t>0 (-0.37, 0.36)</t>
  </si>
  <si>
    <t>0 (-0.01, 0.01)</t>
  </si>
  <si>
    <t>-0.01 (-0.05, 0.02)</t>
  </si>
  <si>
    <t>-0.05 (-0.23, 0.13)</t>
  </si>
  <si>
    <t>0.01 (-0.46, 0.48)</t>
  </si>
  <si>
    <t>0.06 (-0.41, 0.53)</t>
  </si>
  <si>
    <t>0.24 (-0.15, 0.63)</t>
  </si>
  <si>
    <t>0.22 (-0.28, 0.72)</t>
  </si>
  <si>
    <t>0.04 (-0.48, 0.55)</t>
  </si>
  <si>
    <t>6 (13.0)</t>
  </si>
  <si>
    <t>10 (21.7)</t>
  </si>
  <si>
    <t>5 (10.9)</t>
  </si>
  <si>
    <t>Methylation</t>
  </si>
  <si>
    <t>% 20 kb regions with &lt; 60% Methylation</t>
  </si>
  <si>
    <t>Sequencing or Demographic Factor</t>
  </si>
  <si>
    <t>Table S6. Demographic and Environmental Factors in Relation to Placental Methylation</t>
  </si>
  <si>
    <t xml:space="preserve"> n (%)</t>
  </si>
  <si>
    <t>n (%)</t>
  </si>
  <si>
    <t>058</t>
  </si>
  <si>
    <t>046</t>
  </si>
  <si>
    <t>041</t>
  </si>
  <si>
    <t>065</t>
  </si>
  <si>
    <t>054</t>
  </si>
  <si>
    <t>067</t>
  </si>
  <si>
    <t>097</t>
  </si>
  <si>
    <t>038</t>
  </si>
  <si>
    <t>084</t>
  </si>
  <si>
    <t>005</t>
  </si>
  <si>
    <t>039</t>
  </si>
  <si>
    <t>029</t>
  </si>
  <si>
    <t>114</t>
  </si>
  <si>
    <t>021</t>
  </si>
  <si>
    <t>042</t>
  </si>
  <si>
    <t>093</t>
  </si>
  <si>
    <t>072</t>
  </si>
  <si>
    <t>062</t>
  </si>
  <si>
    <t>068</t>
  </si>
  <si>
    <t>107</t>
  </si>
  <si>
    <t>024</t>
  </si>
  <si>
    <t>035</t>
  </si>
  <si>
    <t>ID</t>
  </si>
  <si>
    <t>Placenta</t>
  </si>
  <si>
    <t>Region</t>
  </si>
  <si>
    <t>Inner Fetal</t>
  </si>
  <si>
    <t>Outer Fetal</t>
  </si>
  <si>
    <t>Inner Maternal</t>
  </si>
  <si>
    <t>Middle Maternal</t>
  </si>
  <si>
    <t>Outer Maternal</t>
  </si>
  <si>
    <t>DLL1 Pyrosequencing</t>
  </si>
  <si>
    <t>DLL1 WGBS</t>
  </si>
  <si>
    <t>p = 0.48</t>
  </si>
  <si>
    <t>p = 0.04</t>
  </si>
  <si>
    <t>p = 0.29</t>
  </si>
  <si>
    <t>p = 0.065</t>
  </si>
  <si>
    <t>Regions from a normal placenta</t>
  </si>
  <si>
    <t>Inner maternal</t>
  </si>
  <si>
    <t>normal</t>
  </si>
  <si>
    <t>Inner fetal</t>
  </si>
  <si>
    <t>Outer fetal</t>
  </si>
  <si>
    <t>Middle maternal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</si>
</sst>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%"/>
    <numFmt numFmtId="166" formatCode="mm/dd/yy"/>
    <numFmt numFmtId="167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164" fontId="1" fillId="0" borderId="0" xfId="0" applyNumberFormat="1" applyFont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3" fontId="0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top"/>
    </xf>
    <xf numFmtId="164" fontId="1" fillId="0" borderId="0" xfId="0" applyNumberFormat="1" applyFont="1" applyFill="1" applyAlignment="1">
      <alignment vertical="top"/>
    </xf>
    <xf numFmtId="164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39" workbookViewId="0">
      <selection activeCell="A50" sqref="A50:G54"/>
    </sheetView>
  </sheetViews>
  <sheetFormatPr baseColWidth="10" defaultColWidth="11.5" defaultRowHeight="14" x14ac:dyDescent="0"/>
  <cols>
    <col min="2" max="2" width="8" customWidth="1"/>
    <col min="3" max="3" width="9.6640625" customWidth="1"/>
    <col min="4" max="4" width="15.6640625" customWidth="1"/>
    <col min="5" max="5" width="16.5" customWidth="1"/>
    <col min="6" max="6" width="19.83203125" customWidth="1"/>
    <col min="7" max="7" width="21.6640625" customWidth="1"/>
  </cols>
  <sheetData>
    <row r="1" spans="1:7">
      <c r="A1" s="8" t="s">
        <v>18</v>
      </c>
      <c r="B1" s="9" t="s">
        <v>19</v>
      </c>
      <c r="C1" s="9" t="s">
        <v>20</v>
      </c>
      <c r="D1" s="8" t="s">
        <v>21</v>
      </c>
      <c r="E1" s="8" t="s">
        <v>22</v>
      </c>
      <c r="F1" s="8" t="s">
        <v>23</v>
      </c>
      <c r="G1" s="8" t="s">
        <v>24</v>
      </c>
    </row>
    <row r="2" spans="1:7">
      <c r="A2" s="10" t="s">
        <v>25</v>
      </c>
      <c r="B2" t="s">
        <v>26</v>
      </c>
      <c r="C2" t="s">
        <v>27</v>
      </c>
      <c r="D2" s="11">
        <v>144405668</v>
      </c>
      <c r="E2" s="11">
        <v>57760075</v>
      </c>
      <c r="F2" s="12">
        <f t="shared" ref="F2:F48" si="0">(E2*85)/2861332606</f>
        <v>1.7158460937763487</v>
      </c>
      <c r="G2" s="13">
        <f>1-0.004289</f>
        <v>0.99571100000000001</v>
      </c>
    </row>
    <row r="3" spans="1:7">
      <c r="A3" s="10" t="s">
        <v>28</v>
      </c>
      <c r="B3" t="s">
        <v>26</v>
      </c>
      <c r="C3" t="s">
        <v>27</v>
      </c>
      <c r="D3" s="11">
        <v>123116344</v>
      </c>
      <c r="E3" s="11">
        <v>56075563</v>
      </c>
      <c r="F3" s="12">
        <f t="shared" si="0"/>
        <v>1.6658052422864678</v>
      </c>
      <c r="G3" s="13">
        <f>1-0.00425262852568036</f>
        <v>0.99574737147431969</v>
      </c>
    </row>
    <row r="4" spans="1:7">
      <c r="A4" s="10" t="s">
        <v>29</v>
      </c>
      <c r="B4" t="s">
        <v>26</v>
      </c>
      <c r="C4" t="s">
        <v>27</v>
      </c>
      <c r="D4" s="11">
        <v>89344125</v>
      </c>
      <c r="E4" s="11">
        <v>34204175</v>
      </c>
      <c r="F4" s="12">
        <f t="shared" si="0"/>
        <v>1.0160842080726633</v>
      </c>
      <c r="G4" s="13">
        <f>1-0.00412873597399594</f>
        <v>0.99587126402600401</v>
      </c>
    </row>
    <row r="5" spans="1:7">
      <c r="A5" s="10" t="s">
        <v>30</v>
      </c>
      <c r="B5" t="s">
        <v>26</v>
      </c>
      <c r="C5" t="s">
        <v>31</v>
      </c>
      <c r="D5" s="11">
        <v>140000000</v>
      </c>
      <c r="E5" s="11">
        <v>64412502</v>
      </c>
      <c r="F5" s="12">
        <f t="shared" si="0"/>
        <v>1.9134660047976262</v>
      </c>
      <c r="G5" s="13">
        <v>0.99482119999999996</v>
      </c>
    </row>
    <row r="6" spans="1:7">
      <c r="A6" s="14" t="s">
        <v>32</v>
      </c>
      <c r="B6" t="s">
        <v>26</v>
      </c>
      <c r="C6" t="s">
        <v>27</v>
      </c>
      <c r="D6" s="15">
        <v>188535134</v>
      </c>
      <c r="E6" s="15">
        <v>69651365</v>
      </c>
      <c r="F6" s="12">
        <f t="shared" si="0"/>
        <v>2.0690939643246775</v>
      </c>
      <c r="G6" s="16">
        <v>0.99547699999999995</v>
      </c>
    </row>
    <row r="7" spans="1:7">
      <c r="A7" s="10" t="s">
        <v>33</v>
      </c>
      <c r="B7" t="s">
        <v>26</v>
      </c>
      <c r="C7" t="s">
        <v>31</v>
      </c>
      <c r="D7" s="11">
        <v>104222826</v>
      </c>
      <c r="E7" s="11">
        <v>43351363</v>
      </c>
      <c r="F7" s="12">
        <f t="shared" si="0"/>
        <v>1.2878145823638651</v>
      </c>
      <c r="G7" s="13">
        <f>1-0.005073</f>
        <v>0.99492700000000001</v>
      </c>
    </row>
    <row r="8" spans="1:7">
      <c r="A8" s="14" t="s">
        <v>34</v>
      </c>
      <c r="B8" t="s">
        <v>26</v>
      </c>
      <c r="C8" t="s">
        <v>31</v>
      </c>
      <c r="D8" s="15">
        <v>185054632</v>
      </c>
      <c r="E8" s="15">
        <v>68267204</v>
      </c>
      <c r="F8" s="12">
        <f t="shared" si="0"/>
        <v>2.0279754712304845</v>
      </c>
      <c r="G8" s="16">
        <v>0.99512599999999996</v>
      </c>
    </row>
    <row r="9" spans="1:7">
      <c r="A9" s="14" t="s">
        <v>35</v>
      </c>
      <c r="B9" t="s">
        <v>26</v>
      </c>
      <c r="C9" t="s">
        <v>31</v>
      </c>
      <c r="D9" s="15">
        <v>128000000</v>
      </c>
      <c r="E9" s="15">
        <v>49227611</v>
      </c>
      <c r="F9" s="12">
        <f t="shared" si="0"/>
        <v>1.4623769799518371</v>
      </c>
      <c r="G9" s="16">
        <f>1-0.004685</f>
        <v>0.99531499999999995</v>
      </c>
    </row>
    <row r="10" spans="1:7">
      <c r="A10" s="10" t="s">
        <v>36</v>
      </c>
      <c r="B10" t="s">
        <v>26</v>
      </c>
      <c r="C10" t="s">
        <v>31</v>
      </c>
      <c r="D10" s="11">
        <v>70535630</v>
      </c>
      <c r="E10" s="11">
        <v>27581548</v>
      </c>
      <c r="F10" s="12">
        <f t="shared" si="0"/>
        <v>0.81934954890735268</v>
      </c>
      <c r="G10" s="13">
        <f>1-0.005218</f>
        <v>0.99478200000000006</v>
      </c>
    </row>
    <row r="11" spans="1:7">
      <c r="A11" s="10" t="s">
        <v>37</v>
      </c>
      <c r="B11" t="s">
        <v>26</v>
      </c>
      <c r="C11" t="s">
        <v>27</v>
      </c>
      <c r="D11" s="11">
        <v>107200742</v>
      </c>
      <c r="E11" s="11">
        <v>42933120</v>
      </c>
      <c r="F11" s="12">
        <f t="shared" si="0"/>
        <v>1.2753900725653702</v>
      </c>
      <c r="G11" s="13">
        <f>1-0.005115</f>
        <v>0.99488500000000002</v>
      </c>
    </row>
    <row r="12" spans="1:7">
      <c r="A12" s="10" t="s">
        <v>38</v>
      </c>
      <c r="B12" t="s">
        <v>26</v>
      </c>
      <c r="C12" t="s">
        <v>31</v>
      </c>
      <c r="D12" s="11">
        <v>163303485</v>
      </c>
      <c r="E12" s="11">
        <v>72420555</v>
      </c>
      <c r="F12" s="12">
        <f t="shared" si="0"/>
        <v>2.1513567357013512</v>
      </c>
      <c r="G12" s="13">
        <v>0.994815</v>
      </c>
    </row>
    <row r="13" spans="1:7">
      <c r="A13" s="10" t="s">
        <v>39</v>
      </c>
      <c r="B13" t="s">
        <v>26</v>
      </c>
      <c r="C13" t="s">
        <v>27</v>
      </c>
      <c r="D13" s="11">
        <v>140000000</v>
      </c>
      <c r="E13" s="11">
        <v>58074976</v>
      </c>
      <c r="F13" s="12">
        <f t="shared" si="0"/>
        <v>1.7252006808466782</v>
      </c>
      <c r="G13" s="13">
        <v>0.99492000000000003</v>
      </c>
    </row>
    <row r="14" spans="1:7">
      <c r="A14" s="10" t="s">
        <v>40</v>
      </c>
      <c r="B14" t="s">
        <v>26</v>
      </c>
      <c r="C14" t="s">
        <v>31</v>
      </c>
      <c r="D14" s="11">
        <v>153780179</v>
      </c>
      <c r="E14" s="11">
        <v>70678648</v>
      </c>
      <c r="F14" s="12">
        <f t="shared" si="0"/>
        <v>2.0996108831955902</v>
      </c>
      <c r="G14" s="13">
        <f>1-0.0050405629009945</f>
        <v>0.99495943709900547</v>
      </c>
    </row>
    <row r="15" spans="1:7">
      <c r="A15" s="10" t="s">
        <v>41</v>
      </c>
      <c r="B15" t="s">
        <v>26</v>
      </c>
      <c r="C15" t="s">
        <v>27</v>
      </c>
      <c r="D15" s="11">
        <v>93300767</v>
      </c>
      <c r="E15" s="11">
        <v>46769072</v>
      </c>
      <c r="F15" s="12">
        <f t="shared" si="0"/>
        <v>1.3893425432834843</v>
      </c>
      <c r="G15" s="13">
        <v>0.99479699999999993</v>
      </c>
    </row>
    <row r="16" spans="1:7">
      <c r="A16" s="10" t="s">
        <v>42</v>
      </c>
      <c r="B16" t="s">
        <v>26</v>
      </c>
      <c r="C16" t="s">
        <v>27</v>
      </c>
      <c r="D16" s="11">
        <v>135826972</v>
      </c>
      <c r="E16" s="11">
        <v>67570890</v>
      </c>
      <c r="F16" s="12">
        <f t="shared" si="0"/>
        <v>2.0072904624776085</v>
      </c>
      <c r="G16" s="13">
        <f>1-0.00491706761259623</f>
        <v>0.99508293238740375</v>
      </c>
    </row>
    <row r="17" spans="1:7">
      <c r="A17" s="10" t="s">
        <v>43</v>
      </c>
      <c r="B17" t="s">
        <v>26</v>
      </c>
      <c r="C17" t="s">
        <v>31</v>
      </c>
      <c r="D17" s="11">
        <v>144843607</v>
      </c>
      <c r="E17" s="11">
        <v>63790975</v>
      </c>
      <c r="F17" s="12">
        <f t="shared" si="0"/>
        <v>1.8950026514324074</v>
      </c>
      <c r="G17" s="13">
        <f>1-0.00445523820282911</f>
        <v>0.99554476179717089</v>
      </c>
    </row>
    <row r="18" spans="1:7">
      <c r="A18" s="10" t="s">
        <v>44</v>
      </c>
      <c r="B18" t="s">
        <v>26</v>
      </c>
      <c r="C18" t="s">
        <v>31</v>
      </c>
      <c r="D18" s="11">
        <v>135301832</v>
      </c>
      <c r="E18" s="11">
        <v>57979621</v>
      </c>
      <c r="F18" s="12">
        <f t="shared" si="0"/>
        <v>1.7223680234397749</v>
      </c>
      <c r="G18" s="13">
        <f>1-0.00512540364883455</f>
        <v>0.99487459635116549</v>
      </c>
    </row>
    <row r="19" spans="1:7">
      <c r="A19" s="10" t="s">
        <v>45</v>
      </c>
      <c r="B19" t="s">
        <v>26</v>
      </c>
      <c r="C19" t="s">
        <v>27</v>
      </c>
      <c r="D19" s="11">
        <v>147149951</v>
      </c>
      <c r="E19" s="11">
        <v>71149698</v>
      </c>
      <c r="F19" s="12">
        <f t="shared" si="0"/>
        <v>2.1136041008718718</v>
      </c>
      <c r="G19" s="13">
        <f>1-0.00491696076413161</f>
        <v>0.99508303923586838</v>
      </c>
    </row>
    <row r="20" spans="1:7">
      <c r="A20" s="10" t="s">
        <v>46</v>
      </c>
      <c r="B20" t="s">
        <v>26</v>
      </c>
      <c r="C20" t="s">
        <v>27</v>
      </c>
      <c r="D20" s="11">
        <v>143519339</v>
      </c>
      <c r="E20" s="11">
        <v>71507356</v>
      </c>
      <c r="F20" s="12">
        <f t="shared" si="0"/>
        <v>2.124228846116885</v>
      </c>
      <c r="G20" s="13">
        <f>1-0.00533248537034484</f>
        <v>0.99466751462965519</v>
      </c>
    </row>
    <row r="21" spans="1:7">
      <c r="A21" s="10" t="s">
        <v>47</v>
      </c>
      <c r="B21" t="s">
        <v>26</v>
      </c>
      <c r="C21" t="s">
        <v>27</v>
      </c>
      <c r="D21" s="11">
        <v>98294770</v>
      </c>
      <c r="E21" s="11">
        <v>49175929</v>
      </c>
      <c r="F21" s="12">
        <f t="shared" si="0"/>
        <v>1.4608416918169351</v>
      </c>
      <c r="G21" s="13">
        <f>1-0.00425599887740556</f>
        <v>0.99574400112259442</v>
      </c>
    </row>
    <row r="22" spans="1:7">
      <c r="A22" s="10" t="s">
        <v>48</v>
      </c>
      <c r="B22" t="s">
        <v>26</v>
      </c>
      <c r="C22" t="s">
        <v>31</v>
      </c>
      <c r="D22" s="11">
        <v>119313210</v>
      </c>
      <c r="E22" s="11">
        <v>56498185</v>
      </c>
      <c r="F22" s="12">
        <f t="shared" si="0"/>
        <v>1.6783598365774888</v>
      </c>
      <c r="G22" s="13">
        <f>1-0.00501515368968412</f>
        <v>0.99498484631031592</v>
      </c>
    </row>
    <row r="23" spans="1:7">
      <c r="A23" s="10" t="s">
        <v>49</v>
      </c>
      <c r="B23" t="s">
        <v>26</v>
      </c>
      <c r="C23" t="s">
        <v>27</v>
      </c>
      <c r="D23" s="11">
        <v>98480053</v>
      </c>
      <c r="E23" s="11">
        <v>49301061</v>
      </c>
      <c r="F23" s="12">
        <f t="shared" si="0"/>
        <v>1.4645589178317286</v>
      </c>
      <c r="G23" s="13">
        <f>1-0.00482823383322039</f>
        <v>0.9951717661667796</v>
      </c>
    </row>
    <row r="24" spans="1:7">
      <c r="A24" s="10" t="s">
        <v>50</v>
      </c>
      <c r="B24" t="s">
        <v>51</v>
      </c>
      <c r="C24" t="s">
        <v>27</v>
      </c>
      <c r="D24" s="11">
        <v>231629312</v>
      </c>
      <c r="E24" s="11">
        <v>92583836</v>
      </c>
      <c r="F24" s="12">
        <f t="shared" si="0"/>
        <v>2.7503359950178403</v>
      </c>
      <c r="G24" s="13">
        <f>1-0.00465922450939924</f>
        <v>0.99534077549060074</v>
      </c>
    </row>
    <row r="25" spans="1:7">
      <c r="A25" s="10" t="s">
        <v>52</v>
      </c>
      <c r="B25" t="s">
        <v>26</v>
      </c>
      <c r="C25" t="s">
        <v>27</v>
      </c>
      <c r="D25" s="11">
        <v>192873902</v>
      </c>
      <c r="E25" s="11">
        <v>85045993</v>
      </c>
      <c r="F25" s="12">
        <f t="shared" si="0"/>
        <v>2.5264135283823763</v>
      </c>
      <c r="G25" s="13">
        <f>1-0.00500681327891353</f>
        <v>0.9949931867210865</v>
      </c>
    </row>
    <row r="26" spans="1:7">
      <c r="A26" s="10" t="s">
        <v>53</v>
      </c>
      <c r="B26" t="s">
        <v>26</v>
      </c>
      <c r="C26" t="s">
        <v>27</v>
      </c>
      <c r="D26" s="11">
        <v>214376271</v>
      </c>
      <c r="E26" s="11">
        <v>77281054</v>
      </c>
      <c r="F26" s="12">
        <f t="shared" si="0"/>
        <v>2.2957448484756826</v>
      </c>
      <c r="G26" s="13">
        <f>1-0.00477885946055541</f>
        <v>0.99522114053944455</v>
      </c>
    </row>
    <row r="27" spans="1:7">
      <c r="A27" s="10" t="s">
        <v>54</v>
      </c>
      <c r="B27" t="s">
        <v>26</v>
      </c>
      <c r="C27" t="s">
        <v>27</v>
      </c>
      <c r="D27" s="11">
        <v>190134920</v>
      </c>
      <c r="E27" s="11">
        <v>73763473</v>
      </c>
      <c r="F27" s="12">
        <f t="shared" si="0"/>
        <v>2.1912500461681734</v>
      </c>
      <c r="G27" s="13">
        <f>1-0.00476634265559677</f>
        <v>0.99523365734440328</v>
      </c>
    </row>
    <row r="28" spans="1:7">
      <c r="A28" s="10" t="s">
        <v>55</v>
      </c>
      <c r="B28" t="s">
        <v>51</v>
      </c>
      <c r="C28" t="s">
        <v>27</v>
      </c>
      <c r="D28" s="11">
        <v>196267954</v>
      </c>
      <c r="E28" s="11">
        <v>88862820</v>
      </c>
      <c r="F28" s="12">
        <f t="shared" si="0"/>
        <v>2.6397978634714514</v>
      </c>
      <c r="G28" s="13">
        <f>1-0.00478245378812291</f>
        <v>0.99521754621187708</v>
      </c>
    </row>
    <row r="29" spans="1:7">
      <c r="A29" s="10" t="s">
        <v>56</v>
      </c>
      <c r="B29" t="s">
        <v>51</v>
      </c>
      <c r="C29" t="s">
        <v>31</v>
      </c>
      <c r="D29" s="11">
        <v>259226680</v>
      </c>
      <c r="E29" s="11">
        <v>89281685</v>
      </c>
      <c r="F29" s="12">
        <f t="shared" si="0"/>
        <v>2.6522408506744566</v>
      </c>
      <c r="G29" s="13">
        <f>1-0.00525045255994407</f>
        <v>0.99474954744005595</v>
      </c>
    </row>
    <row r="30" spans="1:7">
      <c r="A30" s="10" t="s">
        <v>57</v>
      </c>
      <c r="B30" t="s">
        <v>51</v>
      </c>
      <c r="C30" t="s">
        <v>31</v>
      </c>
      <c r="D30" s="11">
        <v>262057490</v>
      </c>
      <c r="E30" s="11">
        <v>91797100</v>
      </c>
      <c r="F30" s="12">
        <f t="shared" si="0"/>
        <v>2.7269648707173051</v>
      </c>
      <c r="G30" s="13">
        <f>1-0.00500153818043937</f>
        <v>0.99499846181956064</v>
      </c>
    </row>
    <row r="31" spans="1:7">
      <c r="A31" s="10" t="s">
        <v>58</v>
      </c>
      <c r="B31" t="s">
        <v>26</v>
      </c>
      <c r="C31" t="s">
        <v>31</v>
      </c>
      <c r="D31" s="11">
        <v>254699816</v>
      </c>
      <c r="E31" s="11">
        <v>92971347</v>
      </c>
      <c r="F31" s="12">
        <f t="shared" si="0"/>
        <v>2.7618475665600406</v>
      </c>
      <c r="G31" s="13">
        <f>1-0.00552144816303789</f>
        <v>0.9944785518369621</v>
      </c>
    </row>
    <row r="32" spans="1:7">
      <c r="A32" s="10" t="s">
        <v>59</v>
      </c>
      <c r="B32" t="s">
        <v>26</v>
      </c>
      <c r="C32" t="s">
        <v>31</v>
      </c>
      <c r="D32" s="11">
        <v>280400146</v>
      </c>
      <c r="E32" s="11">
        <v>74245297</v>
      </c>
      <c r="F32" s="12">
        <f t="shared" si="0"/>
        <v>2.2055633210087566</v>
      </c>
      <c r="G32" s="13">
        <f>1-0.004692760401154</f>
        <v>0.99530723959884604</v>
      </c>
    </row>
    <row r="33" spans="1:7">
      <c r="A33" s="10" t="s">
        <v>60</v>
      </c>
      <c r="B33" t="s">
        <v>26</v>
      </c>
      <c r="C33" t="s">
        <v>31</v>
      </c>
      <c r="D33" s="11">
        <v>207236432</v>
      </c>
      <c r="E33" s="11">
        <v>91849085</v>
      </c>
      <c r="F33" s="12">
        <f t="shared" si="0"/>
        <v>2.7285091599029574</v>
      </c>
      <c r="G33" s="13">
        <f>1-0.00525033776499816</f>
        <v>0.99474966223500183</v>
      </c>
    </row>
    <row r="34" spans="1:7">
      <c r="A34" s="10" t="s">
        <v>61</v>
      </c>
      <c r="B34" t="s">
        <v>26</v>
      </c>
      <c r="C34" t="s">
        <v>31</v>
      </c>
      <c r="D34" s="11">
        <v>170605910</v>
      </c>
      <c r="E34" s="11">
        <v>41267393</v>
      </c>
      <c r="F34" s="12">
        <f t="shared" si="0"/>
        <v>1.2259072565155678</v>
      </c>
      <c r="G34" s="13">
        <f>1-0.00524871411528618</f>
        <v>0.99475128588471384</v>
      </c>
    </row>
    <row r="35" spans="1:7">
      <c r="A35" s="17" t="s">
        <v>62</v>
      </c>
      <c r="B35" s="18" t="s">
        <v>26</v>
      </c>
      <c r="C35" s="18" t="s">
        <v>31</v>
      </c>
      <c r="D35" s="19">
        <v>248680054</v>
      </c>
      <c r="E35" s="19">
        <v>125338248</v>
      </c>
      <c r="F35" s="12">
        <f t="shared" si="0"/>
        <v>3.7233529082427825</v>
      </c>
      <c r="G35" s="13">
        <f>1-0.00430652697508681</f>
        <v>0.99569347302491318</v>
      </c>
    </row>
    <row r="36" spans="1:7">
      <c r="A36" s="17" t="s">
        <v>63</v>
      </c>
      <c r="B36" s="18" t="s">
        <v>26</v>
      </c>
      <c r="C36" s="18" t="s">
        <v>31</v>
      </c>
      <c r="D36" s="19">
        <v>249741126</v>
      </c>
      <c r="E36" s="19">
        <v>109546191</v>
      </c>
      <c r="F36" s="12">
        <f t="shared" si="0"/>
        <v>3.254227144189612</v>
      </c>
      <c r="G36" s="13">
        <f>1-0.0046408885507192</f>
        <v>0.9953591114492808</v>
      </c>
    </row>
    <row r="37" spans="1:7">
      <c r="A37" s="17" t="s">
        <v>64</v>
      </c>
      <c r="B37" s="18" t="s">
        <v>26</v>
      </c>
      <c r="C37" s="18" t="s">
        <v>31</v>
      </c>
      <c r="D37" s="19">
        <v>232858844</v>
      </c>
      <c r="E37" s="19">
        <v>107098136</v>
      </c>
      <c r="F37" s="12">
        <f t="shared" si="0"/>
        <v>3.1815041498185059</v>
      </c>
      <c r="G37" s="13">
        <f>1-0.00354980869624715</f>
        <v>0.9964501913037529</v>
      </c>
    </row>
    <row r="38" spans="1:7">
      <c r="A38" s="17" t="s">
        <v>65</v>
      </c>
      <c r="B38" s="18" t="s">
        <v>26</v>
      </c>
      <c r="C38" s="18" t="s">
        <v>31</v>
      </c>
      <c r="D38" s="19">
        <v>253118854</v>
      </c>
      <c r="E38" s="19">
        <v>134017752</v>
      </c>
      <c r="F38" s="12">
        <f t="shared" si="0"/>
        <v>3.9811900567284138</v>
      </c>
      <c r="G38" s="13">
        <f>1-0.00395057254430194</f>
        <v>0.99604942745569802</v>
      </c>
    </row>
    <row r="39" spans="1:7">
      <c r="A39" s="17" t="s">
        <v>66</v>
      </c>
      <c r="B39" s="18" t="s">
        <v>26</v>
      </c>
      <c r="C39" s="18" t="s">
        <v>31</v>
      </c>
      <c r="D39" s="19">
        <v>235422805</v>
      </c>
      <c r="E39" s="19">
        <v>106692557</v>
      </c>
      <c r="F39" s="12">
        <f t="shared" si="0"/>
        <v>3.1694558423523587</v>
      </c>
      <c r="G39" s="13">
        <f>1-0.0032921557195517</f>
        <v>0.99670784428044834</v>
      </c>
    </row>
    <row r="40" spans="1:7">
      <c r="A40" s="17" t="s">
        <v>67</v>
      </c>
      <c r="B40" s="18" t="s">
        <v>26</v>
      </c>
      <c r="C40" s="18" t="s">
        <v>31</v>
      </c>
      <c r="D40" s="19">
        <v>240977824</v>
      </c>
      <c r="E40" s="19">
        <v>132289136</v>
      </c>
      <c r="F40" s="12">
        <f t="shared" si="0"/>
        <v>3.9298390324917021</v>
      </c>
      <c r="G40" s="13">
        <f>1-0.00429941275528742</f>
        <v>0.99570058724471255</v>
      </c>
    </row>
    <row r="41" spans="1:7">
      <c r="A41" s="17" t="s">
        <v>68</v>
      </c>
      <c r="B41" s="18" t="s">
        <v>26</v>
      </c>
      <c r="C41" s="18" t="s">
        <v>31</v>
      </c>
      <c r="D41" s="19">
        <v>246782864</v>
      </c>
      <c r="E41" s="19">
        <v>112735487</v>
      </c>
      <c r="F41" s="12">
        <f t="shared" si="0"/>
        <v>3.3489697684589976</v>
      </c>
      <c r="G41" s="13">
        <f>1-0.00455987099943402</f>
        <v>0.995440129000566</v>
      </c>
    </row>
    <row r="42" spans="1:7">
      <c r="A42" s="17" t="s">
        <v>69</v>
      </c>
      <c r="B42" s="18" t="s">
        <v>26</v>
      </c>
      <c r="C42" s="18" t="s">
        <v>27</v>
      </c>
      <c r="D42" s="19">
        <v>224615378</v>
      </c>
      <c r="E42" s="19">
        <v>103169000</v>
      </c>
      <c r="F42" s="12">
        <f t="shared" si="0"/>
        <v>3.0647835143706463</v>
      </c>
      <c r="G42" s="13">
        <f>1-0.00461822588029441</f>
        <v>0.99538177411970563</v>
      </c>
    </row>
    <row r="43" spans="1:7">
      <c r="A43" s="17" t="s">
        <v>70</v>
      </c>
      <c r="B43" s="18" t="s">
        <v>26</v>
      </c>
      <c r="C43" s="18" t="s">
        <v>27</v>
      </c>
      <c r="D43" s="19">
        <v>219194177</v>
      </c>
      <c r="E43" s="19">
        <v>112137988</v>
      </c>
      <c r="F43" s="12">
        <f t="shared" si="0"/>
        <v>3.3312202013889189</v>
      </c>
      <c r="G43" s="13">
        <f>1-0.00429962516429064</f>
        <v>0.99570037483570939</v>
      </c>
    </row>
    <row r="44" spans="1:7">
      <c r="A44" s="17" t="s">
        <v>71</v>
      </c>
      <c r="B44" s="18" t="s">
        <v>26</v>
      </c>
      <c r="C44" s="18" t="s">
        <v>27</v>
      </c>
      <c r="D44" s="19">
        <v>226224352</v>
      </c>
      <c r="E44" s="19">
        <v>114295051</v>
      </c>
      <c r="F44" s="12">
        <f t="shared" si="0"/>
        <v>3.3952988599186988</v>
      </c>
      <c r="G44" s="13">
        <f>1-0.00449556126753087</f>
        <v>0.99550443873246908</v>
      </c>
    </row>
    <row r="45" spans="1:7">
      <c r="A45" s="17" t="s">
        <v>72</v>
      </c>
      <c r="B45" s="18" t="s">
        <v>26</v>
      </c>
      <c r="C45" s="18" t="s">
        <v>27</v>
      </c>
      <c r="D45" s="19">
        <v>219174049</v>
      </c>
      <c r="E45" s="19">
        <v>112854194</v>
      </c>
      <c r="F45" s="12">
        <f t="shared" si="0"/>
        <v>3.3524961306088721</v>
      </c>
      <c r="G45" s="13">
        <f>1-0.0049291367852833</f>
        <v>0.99507086321471672</v>
      </c>
    </row>
    <row r="46" spans="1:7">
      <c r="A46" s="17" t="s">
        <v>73</v>
      </c>
      <c r="B46" s="18" t="s">
        <v>26</v>
      </c>
      <c r="C46" s="18" t="s">
        <v>27</v>
      </c>
      <c r="D46" s="19">
        <v>217693942</v>
      </c>
      <c r="E46" s="19">
        <v>111816816</v>
      </c>
      <c r="F46" s="12">
        <f t="shared" si="0"/>
        <v>3.3216793252451406</v>
      </c>
      <c r="G46" s="13">
        <f>1-0.00440857183750373</f>
        <v>0.99559142816249624</v>
      </c>
    </row>
    <row r="47" spans="1:7">
      <c r="A47" s="17" t="s">
        <v>74</v>
      </c>
      <c r="B47" s="18" t="s">
        <v>26</v>
      </c>
      <c r="C47" s="18" t="s">
        <v>27</v>
      </c>
      <c r="D47" s="19">
        <v>225365319</v>
      </c>
      <c r="E47" s="19">
        <v>110280606</v>
      </c>
      <c r="F47" s="12">
        <f t="shared" si="0"/>
        <v>3.2760439979412865</v>
      </c>
      <c r="G47" s="13">
        <f>1-0.00458281740913282</f>
        <v>0.9954171825908672</v>
      </c>
    </row>
    <row r="48" spans="1:7">
      <c r="A48" s="17" t="s">
        <v>75</v>
      </c>
      <c r="B48" s="18" t="s">
        <v>26</v>
      </c>
      <c r="C48" s="18" t="s">
        <v>27</v>
      </c>
      <c r="D48" s="19">
        <v>222068526</v>
      </c>
      <c r="E48" s="19">
        <v>113379715</v>
      </c>
      <c r="F48" s="12">
        <f t="shared" si="0"/>
        <v>3.3681074876759713</v>
      </c>
      <c r="G48" s="13">
        <f>1-0.00429957927134869</f>
        <v>0.99570042072865128</v>
      </c>
    </row>
    <row r="50" spans="1:7">
      <c r="A50" s="50" t="s">
        <v>259</v>
      </c>
      <c r="B50" s="50"/>
      <c r="C50" s="50"/>
      <c r="D50" s="51"/>
      <c r="E50" s="51"/>
      <c r="F50" s="51"/>
      <c r="G50" s="52"/>
    </row>
    <row r="51" spans="1:7">
      <c r="A51" s="52" t="s">
        <v>260</v>
      </c>
      <c r="B51" s="51"/>
      <c r="C51" s="51" t="s">
        <v>261</v>
      </c>
      <c r="D51" s="53">
        <v>39813197</v>
      </c>
      <c r="E51" s="53">
        <v>27427207</v>
      </c>
      <c r="F51" s="52">
        <v>0.82</v>
      </c>
      <c r="G51" s="54">
        <v>0.98740000000000006</v>
      </c>
    </row>
    <row r="52" spans="1:7">
      <c r="A52" s="52" t="s">
        <v>262</v>
      </c>
      <c r="B52" s="51"/>
      <c r="C52" s="51" t="s">
        <v>261</v>
      </c>
      <c r="D52" s="53">
        <v>38297661</v>
      </c>
      <c r="E52" s="53">
        <v>26508438</v>
      </c>
      <c r="F52" s="52">
        <v>0.79</v>
      </c>
      <c r="G52" s="54">
        <v>0.98750000000000004</v>
      </c>
    </row>
    <row r="53" spans="1:7">
      <c r="A53" s="52" t="s">
        <v>263</v>
      </c>
      <c r="B53" s="51"/>
      <c r="C53" s="51" t="s">
        <v>261</v>
      </c>
      <c r="D53" s="53">
        <v>50822647</v>
      </c>
      <c r="E53" s="53">
        <v>35221882</v>
      </c>
      <c r="F53" s="52">
        <v>1.05</v>
      </c>
      <c r="G53" s="54">
        <v>0.98760000000000003</v>
      </c>
    </row>
    <row r="54" spans="1:7">
      <c r="A54" s="52" t="s">
        <v>264</v>
      </c>
      <c r="B54" s="51"/>
      <c r="C54" s="51" t="s">
        <v>261</v>
      </c>
      <c r="D54" s="53">
        <v>43048533</v>
      </c>
      <c r="E54" s="53">
        <v>29404677</v>
      </c>
      <c r="F54" s="52">
        <v>0.88</v>
      </c>
      <c r="G54" s="54">
        <v>0.98670000000000002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49" workbookViewId="0">
      <selection activeCell="I1" sqref="I1"/>
    </sheetView>
  </sheetViews>
  <sheetFormatPr baseColWidth="10" defaultColWidth="11.5" defaultRowHeight="14" x14ac:dyDescent="0"/>
  <cols>
    <col min="9" max="9" width="32.33203125" customWidth="1"/>
  </cols>
  <sheetData>
    <row r="1" spans="1:9">
      <c r="A1" s="20" t="s">
        <v>76</v>
      </c>
      <c r="B1" s="20" t="s">
        <v>77</v>
      </c>
      <c r="C1" s="20" t="s">
        <v>78</v>
      </c>
      <c r="D1" s="20" t="s">
        <v>79</v>
      </c>
      <c r="E1" s="20" t="s">
        <v>80</v>
      </c>
      <c r="F1" s="20" t="s">
        <v>81</v>
      </c>
      <c r="G1" s="20" t="s">
        <v>82</v>
      </c>
      <c r="H1" s="20" t="s">
        <v>83</v>
      </c>
      <c r="I1" s="20" t="s">
        <v>86</v>
      </c>
    </row>
    <row r="2" spans="1:9">
      <c r="A2" s="20" t="s">
        <v>25</v>
      </c>
      <c r="B2" s="20">
        <v>0.7565747567955311</v>
      </c>
      <c r="C2" s="20">
        <v>0.41592318121106303</v>
      </c>
      <c r="D2" s="20" t="s">
        <v>27</v>
      </c>
      <c r="E2" s="20" t="s">
        <v>84</v>
      </c>
      <c r="F2" s="20">
        <v>27</v>
      </c>
      <c r="G2" s="20">
        <v>1</v>
      </c>
      <c r="H2" s="20">
        <v>1.72</v>
      </c>
      <c r="I2" s="21">
        <v>0.45280000000000004</v>
      </c>
    </row>
    <row r="3" spans="1:9">
      <c r="A3" s="20" t="s">
        <v>28</v>
      </c>
      <c r="B3" s="20">
        <v>0.75493421859991905</v>
      </c>
      <c r="C3" s="20">
        <v>0.46418191832401706</v>
      </c>
      <c r="D3" s="20" t="s">
        <v>27</v>
      </c>
      <c r="E3" s="20" t="s">
        <v>84</v>
      </c>
      <c r="F3" s="20">
        <v>28</v>
      </c>
      <c r="G3" s="20">
        <v>1</v>
      </c>
      <c r="H3" s="20">
        <v>1.67</v>
      </c>
      <c r="I3" s="21">
        <v>0.43380000000000002</v>
      </c>
    </row>
    <row r="4" spans="1:9">
      <c r="A4" s="20" t="s">
        <v>29</v>
      </c>
      <c r="B4" s="20">
        <v>0.75889785780870811</v>
      </c>
      <c r="C4" s="20">
        <v>0.49076650370369906</v>
      </c>
      <c r="D4" s="20" t="s">
        <v>27</v>
      </c>
      <c r="E4" s="20" t="s">
        <v>84</v>
      </c>
      <c r="F4" s="20">
        <v>29</v>
      </c>
      <c r="G4" s="20">
        <v>2</v>
      </c>
      <c r="H4" s="20">
        <v>1.02</v>
      </c>
      <c r="I4" s="21">
        <v>0.43109999999999998</v>
      </c>
    </row>
    <row r="5" spans="1:9">
      <c r="A5" s="20" t="s">
        <v>32</v>
      </c>
      <c r="B5" s="20">
        <v>0.75560235000787002</v>
      </c>
      <c r="C5" s="20">
        <v>0.48310366939376503</v>
      </c>
      <c r="D5" s="20" t="s">
        <v>27</v>
      </c>
      <c r="E5" s="20" t="s">
        <v>84</v>
      </c>
      <c r="F5" s="20">
        <v>34</v>
      </c>
      <c r="G5" s="20">
        <v>4</v>
      </c>
      <c r="H5" s="20">
        <v>2.0699999999999998</v>
      </c>
      <c r="I5" s="21">
        <v>0.43020000000000003</v>
      </c>
    </row>
    <row r="6" spans="1:9">
      <c r="A6" s="20" t="s">
        <v>37</v>
      </c>
      <c r="B6" s="20">
        <v>0.74345159623569701</v>
      </c>
      <c r="C6" s="20">
        <v>0.45902669435800902</v>
      </c>
      <c r="D6" s="20" t="s">
        <v>27</v>
      </c>
      <c r="E6" s="20" t="s">
        <v>84</v>
      </c>
      <c r="F6" s="20">
        <v>39</v>
      </c>
      <c r="G6" s="20">
        <v>3</v>
      </c>
      <c r="H6" s="20">
        <v>1.28</v>
      </c>
      <c r="I6" s="21">
        <v>0.4572</v>
      </c>
    </row>
    <row r="7" spans="1:9">
      <c r="A7" s="20" t="s">
        <v>39</v>
      </c>
      <c r="B7" s="20">
        <v>0.75505662583194311</v>
      </c>
      <c r="C7" s="20">
        <v>0.49442608966484802</v>
      </c>
      <c r="D7" s="20" t="s">
        <v>27</v>
      </c>
      <c r="E7" s="20" t="s">
        <v>84</v>
      </c>
      <c r="F7" s="20">
        <v>41</v>
      </c>
      <c r="G7" s="20">
        <v>6</v>
      </c>
      <c r="H7" s="20">
        <v>1.73</v>
      </c>
      <c r="I7" s="21">
        <v>0.42049999999999998</v>
      </c>
    </row>
    <row r="8" spans="1:9">
      <c r="A8" s="20" t="s">
        <v>41</v>
      </c>
      <c r="B8" s="20">
        <v>0.74829215340679001</v>
      </c>
      <c r="C8" s="20">
        <v>0.45839970449640205</v>
      </c>
      <c r="D8" s="20" t="s">
        <v>27</v>
      </c>
      <c r="E8" s="20" t="s">
        <v>84</v>
      </c>
      <c r="F8" s="20">
        <v>43</v>
      </c>
      <c r="G8" s="20">
        <v>4</v>
      </c>
      <c r="H8" s="20">
        <v>1.39</v>
      </c>
      <c r="I8" s="21">
        <v>0.45610000000000001</v>
      </c>
    </row>
    <row r="9" spans="1:9">
      <c r="A9" s="20" t="s">
        <v>42</v>
      </c>
      <c r="B9" s="20">
        <v>0.75442791082833005</v>
      </c>
      <c r="C9" s="20">
        <v>0.45824795395713802</v>
      </c>
      <c r="D9" s="20" t="s">
        <v>27</v>
      </c>
      <c r="E9" s="20" t="s">
        <v>84</v>
      </c>
      <c r="F9" s="20">
        <v>45</v>
      </c>
      <c r="G9" s="20">
        <v>6</v>
      </c>
      <c r="H9" s="20">
        <v>2.0099999999999998</v>
      </c>
      <c r="I9" s="21">
        <v>0.44109999999999999</v>
      </c>
    </row>
    <row r="10" spans="1:9">
      <c r="A10" s="20" t="s">
        <v>45</v>
      </c>
      <c r="B10" s="20">
        <v>0.77748003510562302</v>
      </c>
      <c r="C10" s="20">
        <v>0.47387246383120502</v>
      </c>
      <c r="D10" s="20" t="s">
        <v>27</v>
      </c>
      <c r="E10" s="20" t="s">
        <v>84</v>
      </c>
      <c r="F10" s="20">
        <v>49</v>
      </c>
      <c r="G10" s="20">
        <v>7</v>
      </c>
      <c r="H10" s="20">
        <v>2.11</v>
      </c>
      <c r="I10" s="21">
        <v>0.42259999999999998</v>
      </c>
    </row>
    <row r="11" spans="1:9">
      <c r="A11" s="20" t="s">
        <v>46</v>
      </c>
      <c r="B11" s="20">
        <v>0.75424855494299503</v>
      </c>
      <c r="C11" s="20">
        <v>0.44145396797313702</v>
      </c>
      <c r="D11" s="20" t="s">
        <v>27</v>
      </c>
      <c r="E11" s="20" t="s">
        <v>84</v>
      </c>
      <c r="F11" s="20">
        <v>50</v>
      </c>
      <c r="G11" s="20">
        <v>7</v>
      </c>
      <c r="H11" s="20">
        <v>2.12</v>
      </c>
      <c r="I11" s="21">
        <v>0.4587</v>
      </c>
    </row>
    <row r="12" spans="1:9">
      <c r="A12" s="20" t="s">
        <v>47</v>
      </c>
      <c r="B12" s="20">
        <v>0.7567459246241881</v>
      </c>
      <c r="C12" s="20">
        <v>0.47926463085371201</v>
      </c>
      <c r="D12" s="20" t="s">
        <v>27</v>
      </c>
      <c r="E12" s="20" t="s">
        <v>84</v>
      </c>
      <c r="F12" s="20">
        <v>51</v>
      </c>
      <c r="G12" s="20">
        <v>8</v>
      </c>
      <c r="H12" s="20">
        <v>1.46</v>
      </c>
      <c r="I12" s="21">
        <v>0.41149999999999998</v>
      </c>
    </row>
    <row r="13" spans="1:9">
      <c r="A13" s="20" t="s">
        <v>49</v>
      </c>
      <c r="B13" s="20">
        <v>0.75133225698616901</v>
      </c>
      <c r="C13" s="20">
        <v>0.41933169089881106</v>
      </c>
      <c r="D13" s="20" t="s">
        <v>27</v>
      </c>
      <c r="E13" s="20" t="s">
        <v>84</v>
      </c>
      <c r="F13" s="20">
        <v>53</v>
      </c>
      <c r="G13" s="20">
        <v>8</v>
      </c>
      <c r="H13" s="20">
        <v>1.46</v>
      </c>
      <c r="I13" s="21">
        <v>0.4703</v>
      </c>
    </row>
    <row r="14" spans="1:9">
      <c r="A14" s="20" t="s">
        <v>50</v>
      </c>
      <c r="B14" s="20">
        <v>0.74970807833796804</v>
      </c>
      <c r="C14" s="20">
        <v>0.45964394734292902</v>
      </c>
      <c r="D14" s="20" t="s">
        <v>27</v>
      </c>
      <c r="E14" s="20" t="s">
        <v>85</v>
      </c>
      <c r="F14" s="20">
        <v>54</v>
      </c>
      <c r="G14" s="20">
        <v>9</v>
      </c>
      <c r="H14" s="20">
        <v>2.75</v>
      </c>
      <c r="I14" s="21">
        <v>0.4375</v>
      </c>
    </row>
    <row r="15" spans="1:9">
      <c r="A15" s="20" t="s">
        <v>52</v>
      </c>
      <c r="B15" s="20">
        <v>0.76438327233962411</v>
      </c>
      <c r="C15" s="20">
        <v>0.46888201386159906</v>
      </c>
      <c r="D15" s="20" t="s">
        <v>27</v>
      </c>
      <c r="E15" s="20" t="s">
        <v>84</v>
      </c>
      <c r="F15" s="20">
        <v>55</v>
      </c>
      <c r="G15" s="20">
        <v>9</v>
      </c>
      <c r="H15" s="20">
        <v>2.5300000000000002</v>
      </c>
      <c r="I15" s="21">
        <v>0.43159999999999998</v>
      </c>
    </row>
    <row r="16" spans="1:9">
      <c r="A16" s="20" t="s">
        <v>53</v>
      </c>
      <c r="B16" s="20">
        <v>0.75937262632282998</v>
      </c>
      <c r="C16" s="20">
        <v>0.45073078565796704</v>
      </c>
      <c r="D16" s="20" t="s">
        <v>27</v>
      </c>
      <c r="E16" s="20" t="s">
        <v>84</v>
      </c>
      <c r="F16" s="20">
        <v>56</v>
      </c>
      <c r="G16" s="20">
        <v>9</v>
      </c>
      <c r="H16" s="20">
        <v>2.2999999999999998</v>
      </c>
      <c r="I16" s="21">
        <v>0.44479999999999997</v>
      </c>
    </row>
    <row r="17" spans="1:9">
      <c r="A17" s="20" t="s">
        <v>54</v>
      </c>
      <c r="B17" s="20">
        <v>0.76339919440682702</v>
      </c>
      <c r="C17" s="20">
        <v>0.48931965228257801</v>
      </c>
      <c r="D17" s="20" t="s">
        <v>27</v>
      </c>
      <c r="E17" s="20" t="s">
        <v>84</v>
      </c>
      <c r="F17" s="20">
        <v>57</v>
      </c>
      <c r="G17" s="20">
        <v>9</v>
      </c>
      <c r="H17" s="20">
        <v>2.19</v>
      </c>
      <c r="I17" s="21">
        <v>0.41</v>
      </c>
    </row>
    <row r="18" spans="1:9">
      <c r="A18" s="20" t="s">
        <v>55</v>
      </c>
      <c r="B18" s="20">
        <v>0.74995864225741904</v>
      </c>
      <c r="C18" s="20">
        <v>0.48133956890824403</v>
      </c>
      <c r="D18" s="20" t="s">
        <v>27</v>
      </c>
      <c r="E18" s="20" t="s">
        <v>85</v>
      </c>
      <c r="F18" s="20">
        <v>58</v>
      </c>
      <c r="G18" s="20">
        <v>10</v>
      </c>
      <c r="H18" s="20">
        <v>2.64</v>
      </c>
      <c r="I18" s="21">
        <v>0.43619999999999998</v>
      </c>
    </row>
    <row r="19" spans="1:9">
      <c r="A19" s="20" t="s">
        <v>69</v>
      </c>
      <c r="B19" s="20">
        <v>0.75838593883390004</v>
      </c>
      <c r="C19" s="20">
        <v>0.47592037483942401</v>
      </c>
      <c r="D19" s="20" t="s">
        <v>27</v>
      </c>
      <c r="E19" s="20" t="s">
        <v>84</v>
      </c>
      <c r="F19" s="20">
        <v>77</v>
      </c>
      <c r="G19" s="20">
        <v>14</v>
      </c>
      <c r="H19" s="20">
        <v>3.06</v>
      </c>
      <c r="I19" s="21">
        <v>0.4239</v>
      </c>
    </row>
    <row r="20" spans="1:9">
      <c r="A20" s="20" t="s">
        <v>70</v>
      </c>
      <c r="B20" s="20">
        <v>0.75474602351820408</v>
      </c>
      <c r="C20" s="20">
        <v>0.48285273285130803</v>
      </c>
      <c r="D20" s="20" t="s">
        <v>27</v>
      </c>
      <c r="E20" s="20" t="s">
        <v>84</v>
      </c>
      <c r="F20" s="20">
        <v>78</v>
      </c>
      <c r="G20" s="20">
        <v>14</v>
      </c>
      <c r="H20" s="20">
        <v>3.33</v>
      </c>
      <c r="I20" s="21">
        <v>0.43509999999999999</v>
      </c>
    </row>
    <row r="21" spans="1:9">
      <c r="A21" s="20" t="s">
        <v>71</v>
      </c>
      <c r="B21" s="20">
        <v>0.7560136855678451</v>
      </c>
      <c r="C21" s="20">
        <v>0.47691366897503606</v>
      </c>
      <c r="D21" s="20" t="s">
        <v>27</v>
      </c>
      <c r="E21" s="20" t="s">
        <v>84</v>
      </c>
      <c r="F21" s="20">
        <v>79</v>
      </c>
      <c r="G21" s="20">
        <v>14</v>
      </c>
      <c r="H21" s="20">
        <v>3.4</v>
      </c>
      <c r="I21" s="21">
        <v>0.43890000000000001</v>
      </c>
    </row>
    <row r="22" spans="1:9">
      <c r="A22" s="20" t="s">
        <v>72</v>
      </c>
      <c r="B22" s="20">
        <v>0.7664788350893631</v>
      </c>
      <c r="C22" s="20">
        <v>0.52005099100658503</v>
      </c>
      <c r="D22" s="20" t="s">
        <v>27</v>
      </c>
      <c r="E22" s="20" t="s">
        <v>84</v>
      </c>
      <c r="F22" s="20">
        <v>80</v>
      </c>
      <c r="G22" s="20">
        <v>14</v>
      </c>
      <c r="H22" s="20">
        <v>3.35</v>
      </c>
      <c r="I22" s="21">
        <v>0.38020000000000004</v>
      </c>
    </row>
    <row r="23" spans="1:9">
      <c r="A23" s="20" t="s">
        <v>73</v>
      </c>
      <c r="B23" s="20">
        <v>0.76070105076217309</v>
      </c>
      <c r="C23" s="20">
        <v>0.50513594504444403</v>
      </c>
      <c r="D23" s="20" t="s">
        <v>27</v>
      </c>
      <c r="E23" s="20" t="s">
        <v>84</v>
      </c>
      <c r="F23" s="20">
        <v>81</v>
      </c>
      <c r="G23" s="20">
        <v>14</v>
      </c>
      <c r="H23" s="20">
        <v>3.32</v>
      </c>
      <c r="I23" s="21">
        <v>0.40899999999999997</v>
      </c>
    </row>
    <row r="24" spans="1:9">
      <c r="A24" s="20" t="s">
        <v>74</v>
      </c>
      <c r="B24" s="20">
        <v>0.73726112456787107</v>
      </c>
      <c r="C24" s="20">
        <v>0.41120733783991503</v>
      </c>
      <c r="D24" s="20" t="s">
        <v>27</v>
      </c>
      <c r="E24" s="20" t="s">
        <v>84</v>
      </c>
      <c r="F24" s="20">
        <v>82</v>
      </c>
      <c r="G24" s="20">
        <v>14</v>
      </c>
      <c r="H24" s="20">
        <v>3.28</v>
      </c>
      <c r="I24" s="21">
        <v>0.48560000000000003</v>
      </c>
    </row>
    <row r="25" spans="1:9">
      <c r="A25" s="20" t="s">
        <v>75</v>
      </c>
      <c r="B25" s="20">
        <v>0.75308808205133004</v>
      </c>
      <c r="C25" s="20">
        <v>0.45933247998892801</v>
      </c>
      <c r="D25" s="20" t="s">
        <v>27</v>
      </c>
      <c r="E25" s="20" t="s">
        <v>84</v>
      </c>
      <c r="F25" s="20">
        <v>83</v>
      </c>
      <c r="G25" s="20">
        <v>14</v>
      </c>
      <c r="H25" s="20">
        <v>3.37</v>
      </c>
      <c r="I25" s="21">
        <v>0.44490000000000002</v>
      </c>
    </row>
    <row r="26" spans="1:9">
      <c r="A26" s="20" t="s">
        <v>30</v>
      </c>
      <c r="B26" s="20">
        <v>0.75450780034459108</v>
      </c>
      <c r="C26" s="20">
        <v>0.46104857606555505</v>
      </c>
      <c r="D26" s="20" t="s">
        <v>31</v>
      </c>
      <c r="E26" s="20" t="s">
        <v>84</v>
      </c>
      <c r="F26" s="20">
        <v>33</v>
      </c>
      <c r="G26" s="20">
        <v>5</v>
      </c>
      <c r="H26" s="20">
        <v>1.91</v>
      </c>
      <c r="I26" s="21">
        <v>0.44159999999999999</v>
      </c>
    </row>
    <row r="27" spans="1:9">
      <c r="A27" s="20" t="s">
        <v>33</v>
      </c>
      <c r="B27" s="20">
        <v>0.76207890906972908</v>
      </c>
      <c r="C27" s="20">
        <v>0.49124475434585702</v>
      </c>
      <c r="D27" s="20" t="s">
        <v>31</v>
      </c>
      <c r="E27" s="20" t="s">
        <v>84</v>
      </c>
      <c r="F27" s="20">
        <v>35</v>
      </c>
      <c r="G27" s="20">
        <v>3</v>
      </c>
      <c r="H27" s="20">
        <v>1.29</v>
      </c>
      <c r="I27" s="21">
        <v>0.41270000000000001</v>
      </c>
    </row>
    <row r="28" spans="1:9">
      <c r="A28" s="20" t="s">
        <v>34</v>
      </c>
      <c r="B28" s="20">
        <v>0.75333239115074302</v>
      </c>
      <c r="C28" s="20">
        <v>0.46400314746787302</v>
      </c>
      <c r="D28" s="20" t="s">
        <v>31</v>
      </c>
      <c r="E28" s="20" t="s">
        <v>84</v>
      </c>
      <c r="F28" s="20">
        <v>36</v>
      </c>
      <c r="G28" s="20">
        <v>5</v>
      </c>
      <c r="H28" s="20">
        <v>2.0299999999999998</v>
      </c>
      <c r="I28" s="21">
        <v>0.43709999999999999</v>
      </c>
    </row>
    <row r="29" spans="1:9">
      <c r="A29" s="20" t="s">
        <v>35</v>
      </c>
      <c r="B29" s="20">
        <v>0.75219063858671709</v>
      </c>
      <c r="C29" s="20">
        <v>0.49974231011539405</v>
      </c>
      <c r="D29" s="20" t="s">
        <v>31</v>
      </c>
      <c r="E29" s="20" t="s">
        <v>84</v>
      </c>
      <c r="F29" s="20">
        <v>37</v>
      </c>
      <c r="G29" s="20">
        <v>3</v>
      </c>
      <c r="H29" s="20">
        <v>1.46</v>
      </c>
      <c r="I29" s="21">
        <v>0.42469999999999997</v>
      </c>
    </row>
    <row r="30" spans="1:9">
      <c r="A30" s="20" t="s">
        <v>36</v>
      </c>
      <c r="B30" s="20">
        <v>0.7581782795071661</v>
      </c>
      <c r="C30" s="20">
        <v>0.47637876924036104</v>
      </c>
      <c r="D30" s="20" t="s">
        <v>31</v>
      </c>
      <c r="E30" s="20" t="s">
        <v>84</v>
      </c>
      <c r="F30" s="20">
        <v>38</v>
      </c>
      <c r="G30" s="20">
        <v>3</v>
      </c>
      <c r="H30" s="20">
        <v>0.82</v>
      </c>
      <c r="I30" s="21">
        <v>0.43819999999999998</v>
      </c>
    </row>
    <row r="31" spans="1:9">
      <c r="A31" s="20" t="s">
        <v>38</v>
      </c>
      <c r="B31" s="20">
        <v>0.75773523158395106</v>
      </c>
      <c r="C31" s="20">
        <v>0.45649099418147804</v>
      </c>
      <c r="D31" s="20" t="s">
        <v>31</v>
      </c>
      <c r="E31" s="20" t="s">
        <v>84</v>
      </c>
      <c r="F31" s="20">
        <v>40</v>
      </c>
      <c r="G31" s="20">
        <v>6</v>
      </c>
      <c r="H31" s="20">
        <v>2.15</v>
      </c>
      <c r="I31" s="21">
        <v>0.43619999999999998</v>
      </c>
    </row>
    <row r="32" spans="1:9">
      <c r="A32" s="20" t="s">
        <v>40</v>
      </c>
      <c r="B32" s="20">
        <v>0.75273306457439804</v>
      </c>
      <c r="C32" s="20">
        <v>0.45565219272753704</v>
      </c>
      <c r="D32" s="20" t="s">
        <v>31</v>
      </c>
      <c r="E32" s="20" t="s">
        <v>84</v>
      </c>
      <c r="F32" s="20">
        <v>42</v>
      </c>
      <c r="G32" s="20">
        <v>6</v>
      </c>
      <c r="H32" s="20">
        <v>2.1</v>
      </c>
      <c r="I32" s="21">
        <v>0.45179999999999998</v>
      </c>
    </row>
    <row r="33" spans="1:9">
      <c r="A33" s="20" t="s">
        <v>43</v>
      </c>
      <c r="B33" s="20">
        <v>0.758276011520291</v>
      </c>
      <c r="C33" s="20">
        <v>0.46456585308119702</v>
      </c>
      <c r="D33" s="20" t="s">
        <v>31</v>
      </c>
      <c r="E33" s="20" t="s">
        <v>84</v>
      </c>
      <c r="F33" s="20">
        <v>46</v>
      </c>
      <c r="G33" s="20">
        <v>6</v>
      </c>
      <c r="H33" s="20">
        <v>1.9</v>
      </c>
      <c r="I33" s="21">
        <v>0.41189999999999999</v>
      </c>
    </row>
    <row r="34" spans="1:9">
      <c r="A34" s="20" t="s">
        <v>44</v>
      </c>
      <c r="B34" s="20">
        <v>0.76730304591447707</v>
      </c>
      <c r="C34" s="20">
        <v>0.47518770720805503</v>
      </c>
      <c r="D34" s="20" t="s">
        <v>31</v>
      </c>
      <c r="E34" s="20" t="s">
        <v>84</v>
      </c>
      <c r="F34" s="20">
        <v>47</v>
      </c>
      <c r="G34" s="20">
        <v>7</v>
      </c>
      <c r="H34" s="20">
        <v>1.72</v>
      </c>
      <c r="I34" s="21">
        <v>0.39280000000000004</v>
      </c>
    </row>
    <row r="35" spans="1:9">
      <c r="A35" s="20" t="s">
        <v>48</v>
      </c>
      <c r="B35" s="20">
        <v>0.74551551858113607</v>
      </c>
      <c r="C35" s="20">
        <v>0.44965202591501302</v>
      </c>
      <c r="D35" s="20" t="s">
        <v>31</v>
      </c>
      <c r="E35" s="20" t="s">
        <v>84</v>
      </c>
      <c r="F35" s="20">
        <v>52</v>
      </c>
      <c r="G35" s="20">
        <v>8</v>
      </c>
      <c r="H35" s="20">
        <v>1.6800000000000002</v>
      </c>
      <c r="I35" s="21">
        <v>0.4667</v>
      </c>
    </row>
    <row r="36" spans="1:9">
      <c r="A36" s="20" t="s">
        <v>56</v>
      </c>
      <c r="B36" s="20">
        <v>0.76059800951552803</v>
      </c>
      <c r="C36" s="20">
        <v>0.44794071634121502</v>
      </c>
      <c r="D36" s="20" t="s">
        <v>31</v>
      </c>
      <c r="E36" s="20" t="s">
        <v>85</v>
      </c>
      <c r="F36" s="20">
        <v>63</v>
      </c>
      <c r="G36" s="20">
        <v>11</v>
      </c>
      <c r="H36" s="20">
        <v>2.65</v>
      </c>
      <c r="I36" s="21">
        <v>0.44079999999999997</v>
      </c>
    </row>
    <row r="37" spans="1:9">
      <c r="A37" s="20" t="s">
        <v>57</v>
      </c>
      <c r="B37" s="20">
        <v>0.74911643504247805</v>
      </c>
      <c r="C37" s="20">
        <v>0.43607377269708902</v>
      </c>
      <c r="D37" s="20" t="s">
        <v>31</v>
      </c>
      <c r="E37" s="20" t="s">
        <v>85</v>
      </c>
      <c r="F37" s="20">
        <v>64</v>
      </c>
      <c r="G37" s="20">
        <v>11</v>
      </c>
      <c r="H37" s="20">
        <v>2.73</v>
      </c>
      <c r="I37" s="21">
        <v>0.45740000000000003</v>
      </c>
    </row>
    <row r="38" spans="1:9">
      <c r="A38" s="20" t="s">
        <v>58</v>
      </c>
      <c r="B38" s="20">
        <v>0.76181058580620997</v>
      </c>
      <c r="C38" s="20">
        <v>0.46439010705253503</v>
      </c>
      <c r="D38" s="20" t="s">
        <v>31</v>
      </c>
      <c r="E38" s="20" t="s">
        <v>84</v>
      </c>
      <c r="F38" s="20">
        <v>65</v>
      </c>
      <c r="G38" s="20">
        <v>11</v>
      </c>
      <c r="H38" s="20">
        <v>2.76</v>
      </c>
      <c r="I38" s="21">
        <v>0.42299999999999999</v>
      </c>
    </row>
    <row r="39" spans="1:9">
      <c r="A39" s="20" t="s">
        <v>59</v>
      </c>
      <c r="B39" s="20">
        <v>0.72988238362719005</v>
      </c>
      <c r="C39" s="20">
        <v>0.42077427236237502</v>
      </c>
      <c r="D39" s="20" t="s">
        <v>31</v>
      </c>
      <c r="E39" s="20" t="s">
        <v>84</v>
      </c>
      <c r="F39" s="20">
        <v>66</v>
      </c>
      <c r="G39" s="20">
        <v>11</v>
      </c>
      <c r="H39" s="20">
        <v>2.21</v>
      </c>
      <c r="I39" s="21">
        <v>0.48719999999999997</v>
      </c>
    </row>
    <row r="40" spans="1:9">
      <c r="A40" s="20" t="s">
        <v>60</v>
      </c>
      <c r="B40" s="20">
        <v>0.76681933045802209</v>
      </c>
      <c r="C40" s="20">
        <v>0.50702606744075995</v>
      </c>
      <c r="D40" s="20" t="s">
        <v>31</v>
      </c>
      <c r="E40" s="20" t="s">
        <v>84</v>
      </c>
      <c r="F40" s="20">
        <v>67</v>
      </c>
      <c r="G40" s="20">
        <v>11</v>
      </c>
      <c r="H40" s="20">
        <v>2.73</v>
      </c>
      <c r="I40" s="21">
        <v>0.39679999999999999</v>
      </c>
    </row>
    <row r="41" spans="1:9">
      <c r="A41" s="20" t="s">
        <v>61</v>
      </c>
      <c r="B41" s="20">
        <v>0.76215168705616909</v>
      </c>
      <c r="C41" s="20">
        <v>0.52289620140669502</v>
      </c>
      <c r="D41" s="20" t="s">
        <v>31</v>
      </c>
      <c r="E41" s="20" t="s">
        <v>84</v>
      </c>
      <c r="F41" s="20">
        <v>68</v>
      </c>
      <c r="G41" s="20">
        <v>12</v>
      </c>
      <c r="H41" s="20">
        <v>1.23</v>
      </c>
      <c r="I41" s="21">
        <v>0.38439999999999996</v>
      </c>
    </row>
    <row r="42" spans="1:9">
      <c r="A42" s="20" t="s">
        <v>62</v>
      </c>
      <c r="B42" s="20">
        <v>0.74133677363102601</v>
      </c>
      <c r="C42" s="20">
        <v>0.44632382140432303</v>
      </c>
      <c r="D42" s="20" t="s">
        <v>31</v>
      </c>
      <c r="E42" s="20" t="s">
        <v>84</v>
      </c>
      <c r="F42" s="20">
        <v>80</v>
      </c>
      <c r="G42" s="20">
        <v>13</v>
      </c>
      <c r="H42" s="20">
        <v>3.72</v>
      </c>
      <c r="I42" s="21">
        <v>0.46889999999999998</v>
      </c>
    </row>
    <row r="43" spans="1:9">
      <c r="A43" s="20" t="s">
        <v>63</v>
      </c>
      <c r="B43" s="20">
        <v>0.73441657757054202</v>
      </c>
      <c r="C43" s="20">
        <v>0.42018661345649805</v>
      </c>
      <c r="D43" s="20" t="s">
        <v>31</v>
      </c>
      <c r="E43" s="20" t="s">
        <v>84</v>
      </c>
      <c r="F43" s="20">
        <v>71</v>
      </c>
      <c r="G43" s="20">
        <v>13</v>
      </c>
      <c r="H43" s="20">
        <v>3.25</v>
      </c>
      <c r="I43" s="21">
        <v>0.4889</v>
      </c>
    </row>
    <row r="44" spans="1:9">
      <c r="A44" s="20" t="s">
        <v>64</v>
      </c>
      <c r="B44" s="20">
        <v>0.74994400863940502</v>
      </c>
      <c r="C44" s="20">
        <v>0.46661064470544705</v>
      </c>
      <c r="D44" s="20" t="s">
        <v>31</v>
      </c>
      <c r="E44" s="20" t="s">
        <v>84</v>
      </c>
      <c r="F44" s="20">
        <v>72</v>
      </c>
      <c r="G44" s="20">
        <v>13</v>
      </c>
      <c r="H44" s="20">
        <v>3.18</v>
      </c>
      <c r="I44" s="21">
        <v>0.44429999999999997</v>
      </c>
    </row>
    <row r="45" spans="1:9">
      <c r="A45" s="20" t="s">
        <v>65</v>
      </c>
      <c r="B45" s="20">
        <v>0.75209268589805611</v>
      </c>
      <c r="C45" s="20">
        <v>0.45602657185950801</v>
      </c>
      <c r="D45" s="20" t="s">
        <v>31</v>
      </c>
      <c r="E45" s="20" t="s">
        <v>84</v>
      </c>
      <c r="F45" s="20">
        <v>73</v>
      </c>
      <c r="G45" s="20">
        <v>13</v>
      </c>
      <c r="H45" s="20">
        <v>3.98</v>
      </c>
      <c r="I45" s="21">
        <v>0.4325</v>
      </c>
    </row>
    <row r="46" spans="1:9">
      <c r="A46" s="20" t="s">
        <v>66</v>
      </c>
      <c r="B46" s="20">
        <v>0.741717038948004</v>
      </c>
      <c r="C46" s="20">
        <v>0.43859520431842103</v>
      </c>
      <c r="D46" s="20" t="s">
        <v>31</v>
      </c>
      <c r="E46" s="20" t="s">
        <v>84</v>
      </c>
      <c r="F46" s="20">
        <v>74</v>
      </c>
      <c r="G46" s="20">
        <v>13</v>
      </c>
      <c r="H46" s="20">
        <v>3.17</v>
      </c>
      <c r="I46" s="21">
        <v>0.45840000000000003</v>
      </c>
    </row>
    <row r="47" spans="1:9">
      <c r="A47" s="20" t="s">
        <v>67</v>
      </c>
      <c r="B47" s="20">
        <v>0.75378268647979207</v>
      </c>
      <c r="C47" s="20">
        <v>0.46974790845796605</v>
      </c>
      <c r="D47" s="20" t="s">
        <v>31</v>
      </c>
      <c r="E47" s="20" t="s">
        <v>84</v>
      </c>
      <c r="F47" s="20">
        <v>75</v>
      </c>
      <c r="G47" s="20">
        <v>13</v>
      </c>
      <c r="H47" s="20">
        <v>3.93</v>
      </c>
      <c r="I47" s="21">
        <v>0.42799999999999999</v>
      </c>
    </row>
    <row r="48" spans="1:9">
      <c r="A48" s="20" t="s">
        <v>68</v>
      </c>
      <c r="B48" s="20">
        <v>0.74592175188463605</v>
      </c>
      <c r="C48" s="20">
        <v>0.43801594312595998</v>
      </c>
      <c r="D48" s="20" t="s">
        <v>31</v>
      </c>
      <c r="E48" s="20" t="s">
        <v>84</v>
      </c>
      <c r="F48" s="20">
        <v>76</v>
      </c>
      <c r="G48" s="20">
        <v>13</v>
      </c>
      <c r="H48" s="20">
        <v>3.35</v>
      </c>
      <c r="I48" s="21">
        <v>0.4622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8"/>
  <sheetViews>
    <sheetView topLeftCell="A19" workbookViewId="0">
      <selection sqref="A1:BE28"/>
    </sheetView>
  </sheetViews>
  <sheetFormatPr baseColWidth="10" defaultColWidth="11.5" defaultRowHeight="14" x14ac:dyDescent="0"/>
  <sheetData>
    <row r="1" spans="1:57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 t="s">
        <v>87</v>
      </c>
      <c r="BA1" s="10" t="s">
        <v>88</v>
      </c>
      <c r="BB1" s="10" t="s">
        <v>89</v>
      </c>
      <c r="BC1" s="10" t="s">
        <v>90</v>
      </c>
      <c r="BD1" s="22" t="s">
        <v>91</v>
      </c>
      <c r="BE1" s="10"/>
    </row>
    <row r="2" spans="1:57">
      <c r="A2" s="10" t="s">
        <v>92</v>
      </c>
      <c r="B2" s="10" t="s">
        <v>93</v>
      </c>
      <c r="C2" s="10" t="s">
        <v>94</v>
      </c>
      <c r="D2" s="10" t="s">
        <v>95</v>
      </c>
      <c r="E2" s="10" t="s">
        <v>30</v>
      </c>
      <c r="F2" s="10" t="s">
        <v>33</v>
      </c>
      <c r="G2" s="10" t="s">
        <v>34</v>
      </c>
      <c r="H2" s="10" t="s">
        <v>35</v>
      </c>
      <c r="I2" s="10" t="s">
        <v>36</v>
      </c>
      <c r="J2" s="10" t="s">
        <v>38</v>
      </c>
      <c r="K2" s="10" t="s">
        <v>40</v>
      </c>
      <c r="L2" s="10" t="s">
        <v>43</v>
      </c>
      <c r="M2" s="10" t="s">
        <v>44</v>
      </c>
      <c r="N2" s="10" t="s">
        <v>48</v>
      </c>
      <c r="O2" s="10" t="s">
        <v>56</v>
      </c>
      <c r="P2" s="10" t="s">
        <v>57</v>
      </c>
      <c r="Q2" s="10" t="s">
        <v>58</v>
      </c>
      <c r="R2" s="10" t="s">
        <v>59</v>
      </c>
      <c r="S2" s="10" t="s">
        <v>60</v>
      </c>
      <c r="T2" s="10" t="s">
        <v>61</v>
      </c>
      <c r="U2" s="10" t="s">
        <v>62</v>
      </c>
      <c r="V2" s="10" t="s">
        <v>63</v>
      </c>
      <c r="W2" s="10" t="s">
        <v>64</v>
      </c>
      <c r="X2" s="10" t="s">
        <v>65</v>
      </c>
      <c r="Y2" s="10" t="s">
        <v>66</v>
      </c>
      <c r="Z2" s="10" t="s">
        <v>67</v>
      </c>
      <c r="AA2" s="10" t="s">
        <v>68</v>
      </c>
      <c r="AB2" s="10" t="s">
        <v>25</v>
      </c>
      <c r="AC2" s="10" t="s">
        <v>28</v>
      </c>
      <c r="AD2" s="10" t="s">
        <v>29</v>
      </c>
      <c r="AE2" s="10" t="s">
        <v>32</v>
      </c>
      <c r="AF2" s="10" t="s">
        <v>37</v>
      </c>
      <c r="AG2" s="10" t="s">
        <v>39</v>
      </c>
      <c r="AH2" s="10" t="s">
        <v>41</v>
      </c>
      <c r="AI2" s="10" t="s">
        <v>42</v>
      </c>
      <c r="AJ2" s="10" t="s">
        <v>45</v>
      </c>
      <c r="AK2" s="10" t="s">
        <v>46</v>
      </c>
      <c r="AL2" s="10" t="s">
        <v>47</v>
      </c>
      <c r="AM2" s="10" t="s">
        <v>49</v>
      </c>
      <c r="AN2" s="10" t="s">
        <v>50</v>
      </c>
      <c r="AO2" s="10" t="s">
        <v>52</v>
      </c>
      <c r="AP2" s="10" t="s">
        <v>53</v>
      </c>
      <c r="AQ2" s="10" t="s">
        <v>54</v>
      </c>
      <c r="AR2" s="10" t="s">
        <v>55</v>
      </c>
      <c r="AS2" s="10" t="s">
        <v>69</v>
      </c>
      <c r="AT2" s="10" t="s">
        <v>70</v>
      </c>
      <c r="AU2" s="10" t="s">
        <v>71</v>
      </c>
      <c r="AV2" s="10" t="s">
        <v>72</v>
      </c>
      <c r="AW2" s="10" t="s">
        <v>73</v>
      </c>
      <c r="AX2" s="10" t="s">
        <v>74</v>
      </c>
      <c r="AY2" s="10" t="s">
        <v>75</v>
      </c>
      <c r="AZ2" s="10"/>
      <c r="BA2" s="10"/>
      <c r="BB2" s="10"/>
      <c r="BC2" s="10"/>
      <c r="BD2" s="10"/>
      <c r="BE2" s="10"/>
    </row>
    <row r="3" spans="1:57">
      <c r="A3" s="10" t="s">
        <v>96</v>
      </c>
      <c r="B3" s="10" t="s">
        <v>97</v>
      </c>
      <c r="C3" s="10" t="s">
        <v>97</v>
      </c>
      <c r="D3" s="10" t="s">
        <v>97</v>
      </c>
      <c r="E3" s="10" t="s">
        <v>31</v>
      </c>
      <c r="F3" s="10" t="s">
        <v>31</v>
      </c>
      <c r="G3" s="10" t="s">
        <v>31</v>
      </c>
      <c r="H3" s="10" t="s">
        <v>31</v>
      </c>
      <c r="I3" s="10" t="s">
        <v>31</v>
      </c>
      <c r="J3" s="10" t="s">
        <v>31</v>
      </c>
      <c r="K3" s="10" t="s">
        <v>31</v>
      </c>
      <c r="L3" s="10" t="s">
        <v>31</v>
      </c>
      <c r="M3" s="10" t="s">
        <v>31</v>
      </c>
      <c r="N3" s="10" t="s">
        <v>31</v>
      </c>
      <c r="O3" s="10" t="s">
        <v>31</v>
      </c>
      <c r="P3" s="10" t="s">
        <v>31</v>
      </c>
      <c r="Q3" s="10" t="s">
        <v>31</v>
      </c>
      <c r="R3" s="10" t="s">
        <v>31</v>
      </c>
      <c r="S3" s="10" t="s">
        <v>31</v>
      </c>
      <c r="T3" s="10" t="s">
        <v>31</v>
      </c>
      <c r="U3" s="10" t="s">
        <v>31</v>
      </c>
      <c r="V3" s="10" t="s">
        <v>31</v>
      </c>
      <c r="W3" s="10" t="s">
        <v>31</v>
      </c>
      <c r="X3" s="10" t="s">
        <v>31</v>
      </c>
      <c r="Y3" s="10" t="s">
        <v>31</v>
      </c>
      <c r="Z3" s="10" t="s">
        <v>31</v>
      </c>
      <c r="AA3" s="10" t="s">
        <v>31</v>
      </c>
      <c r="AB3" s="10" t="s">
        <v>27</v>
      </c>
      <c r="AC3" s="10" t="s">
        <v>27</v>
      </c>
      <c r="AD3" s="10" t="s">
        <v>27</v>
      </c>
      <c r="AE3" s="10" t="s">
        <v>27</v>
      </c>
      <c r="AF3" s="10" t="s">
        <v>27</v>
      </c>
      <c r="AG3" s="10" t="s">
        <v>27</v>
      </c>
      <c r="AH3" s="10" t="s">
        <v>27</v>
      </c>
      <c r="AI3" s="10" t="s">
        <v>27</v>
      </c>
      <c r="AJ3" s="10" t="s">
        <v>27</v>
      </c>
      <c r="AK3" s="10" t="s">
        <v>27</v>
      </c>
      <c r="AL3" s="10" t="s">
        <v>27</v>
      </c>
      <c r="AM3" s="10" t="s">
        <v>27</v>
      </c>
      <c r="AN3" s="10" t="s">
        <v>27</v>
      </c>
      <c r="AO3" s="10" t="s">
        <v>27</v>
      </c>
      <c r="AP3" s="10" t="s">
        <v>27</v>
      </c>
      <c r="AQ3" s="10" t="s">
        <v>27</v>
      </c>
      <c r="AR3" s="10" t="s">
        <v>27</v>
      </c>
      <c r="AS3" s="10" t="s">
        <v>27</v>
      </c>
      <c r="AT3" s="10" t="s">
        <v>27</v>
      </c>
      <c r="AU3" s="10" t="s">
        <v>27</v>
      </c>
      <c r="AV3" s="10" t="s">
        <v>27</v>
      </c>
      <c r="AW3" s="10" t="s">
        <v>27</v>
      </c>
      <c r="AX3" s="10" t="s">
        <v>27</v>
      </c>
      <c r="AY3" s="10" t="s">
        <v>27</v>
      </c>
      <c r="AZ3" s="10"/>
      <c r="BA3" s="10"/>
      <c r="BB3" s="10"/>
      <c r="BC3" s="10"/>
      <c r="BD3" s="10"/>
      <c r="BE3" s="10"/>
    </row>
    <row r="4" spans="1:57">
      <c r="A4" s="10" t="s">
        <v>98</v>
      </c>
      <c r="B4" s="21">
        <v>0.65136548468506406</v>
      </c>
      <c r="C4" s="21">
        <v>0.629920920943284</v>
      </c>
      <c r="D4" s="21">
        <v>0.64066931126795901</v>
      </c>
      <c r="E4" s="21">
        <v>0.63051736188694207</v>
      </c>
      <c r="F4" s="21">
        <v>0.63711154911074408</v>
      </c>
      <c r="G4" s="21">
        <v>0.62832895665101507</v>
      </c>
      <c r="H4" s="21">
        <v>0.62958740116999001</v>
      </c>
      <c r="I4" s="21">
        <v>0.62566445769770407</v>
      </c>
      <c r="J4" s="21">
        <v>0.631480978092403</v>
      </c>
      <c r="K4" s="21">
        <v>0.62519073798466107</v>
      </c>
      <c r="L4" s="21">
        <v>0.642200253822931</v>
      </c>
      <c r="M4" s="21">
        <v>0.64205859335961202</v>
      </c>
      <c r="N4" s="21">
        <v>0.620044572452218</v>
      </c>
      <c r="O4" s="21">
        <v>0.63496943257892702</v>
      </c>
      <c r="P4" s="21">
        <v>0.62473125256441997</v>
      </c>
      <c r="Q4" s="21">
        <v>0.63925734475143003</v>
      </c>
      <c r="R4" s="21">
        <v>0.60412807746748709</v>
      </c>
      <c r="S4" s="21">
        <v>0.6473880576471871</v>
      </c>
      <c r="T4" s="21">
        <v>0.64002137006735105</v>
      </c>
      <c r="U4" s="21">
        <v>0.62458780442409501</v>
      </c>
      <c r="V4" s="21">
        <v>0.602451431290005</v>
      </c>
      <c r="W4" s="21">
        <v>0.62771446127012909</v>
      </c>
      <c r="X4" s="21">
        <v>0.62893854569055996</v>
      </c>
      <c r="Y4" s="21">
        <v>0.61823956746556907</v>
      </c>
      <c r="Z4" s="21">
        <v>0.6370031678358411</v>
      </c>
      <c r="AA4" s="21">
        <v>0.62068838406425608</v>
      </c>
      <c r="AB4" s="21">
        <v>0.61846672790773705</v>
      </c>
      <c r="AC4" s="21">
        <v>0.63050102596539404</v>
      </c>
      <c r="AD4" s="21">
        <v>0.63051201464455209</v>
      </c>
      <c r="AE4" s="21">
        <v>0.63549168192198102</v>
      </c>
      <c r="AF4" s="21">
        <v>0.61316124770438996</v>
      </c>
      <c r="AG4" s="21">
        <v>0.63385140440326304</v>
      </c>
      <c r="AH4" s="21">
        <v>0.62026002817566306</v>
      </c>
      <c r="AI4" s="21">
        <v>0.6295464587932611</v>
      </c>
      <c r="AJ4" s="21">
        <v>0.64761704157174005</v>
      </c>
      <c r="AK4" s="21">
        <v>0.62489158176604209</v>
      </c>
      <c r="AL4" s="21">
        <v>0.63632159645154407</v>
      </c>
      <c r="AM4" s="21">
        <v>0.61713734226262995</v>
      </c>
      <c r="AN4" s="21">
        <v>0.62938607073339703</v>
      </c>
      <c r="AO4" s="21">
        <v>0.64472335038990503</v>
      </c>
      <c r="AP4" s="21">
        <v>0.63379247133621808</v>
      </c>
      <c r="AQ4" s="21">
        <v>0.64804852339474905</v>
      </c>
      <c r="AR4" s="21">
        <v>0.62812367743084407</v>
      </c>
      <c r="AS4" s="21">
        <v>0.63596906598300995</v>
      </c>
      <c r="AT4" s="21">
        <v>0.63435428630728108</v>
      </c>
      <c r="AU4" s="21">
        <v>0.63803813091932904</v>
      </c>
      <c r="AV4" s="21">
        <v>0.6542948268882941</v>
      </c>
      <c r="AW4" s="21">
        <v>0.64889778712944801</v>
      </c>
      <c r="AX4" s="21">
        <v>0.61199260959453805</v>
      </c>
      <c r="AY4" s="21">
        <v>0.63062080878064508</v>
      </c>
      <c r="AZ4" s="21">
        <f t="shared" ref="AZ4:AZ27" si="0">AVERAGE(B4:AY4)</f>
        <v>0.63120518473395282</v>
      </c>
      <c r="BA4" s="21">
        <f t="shared" ref="BA4:BA27" si="1">STDEV(B4:AY4)</f>
        <v>1.1355953099602882E-2</v>
      </c>
      <c r="BB4" s="21">
        <f t="shared" ref="BB4:BB27" si="2">AVERAGE(E4:AA4)</f>
        <v>0.62879581562371645</v>
      </c>
      <c r="BC4" s="21">
        <f t="shared" ref="BC4:BC27" si="3">AVERAGE(AB4:AY4)</f>
        <v>0.63233332335232728</v>
      </c>
      <c r="BD4" s="21">
        <f t="shared" ref="BD4:BD27" si="4">AVERAGE(E4:AA4)-AVERAGE(AB4:AY4)</f>
        <v>-3.5375077286108336E-3</v>
      </c>
      <c r="BE4" s="10" t="s">
        <v>98</v>
      </c>
    </row>
    <row r="5" spans="1:57">
      <c r="A5" s="10" t="s">
        <v>99</v>
      </c>
      <c r="B5" s="21">
        <v>0.64569718730691306</v>
      </c>
      <c r="C5" s="21">
        <v>0.61816219370252501</v>
      </c>
      <c r="D5" s="21">
        <v>0.63982240102020604</v>
      </c>
      <c r="E5" s="21">
        <v>0.62526905898223506</v>
      </c>
      <c r="F5" s="21">
        <v>0.63769922884971209</v>
      </c>
      <c r="G5" s="21">
        <v>0.63022728512151605</v>
      </c>
      <c r="H5" s="21">
        <v>0.6334080272426591</v>
      </c>
      <c r="I5" s="21">
        <v>0.62505040851313309</v>
      </c>
      <c r="J5" s="21">
        <v>0.62786393403385998</v>
      </c>
      <c r="K5" s="21">
        <v>0.62864516985022401</v>
      </c>
      <c r="L5" s="21">
        <v>0.63524313938334509</v>
      </c>
      <c r="M5" s="21">
        <v>0.64548468377097001</v>
      </c>
      <c r="N5" s="21">
        <v>0.61396704233187305</v>
      </c>
      <c r="O5" s="21">
        <v>0.62960675566650903</v>
      </c>
      <c r="P5" s="21">
        <v>0.61510700981269406</v>
      </c>
      <c r="Q5" s="21">
        <v>0.63451275806053908</v>
      </c>
      <c r="R5" s="21">
        <v>0.59949287594406309</v>
      </c>
      <c r="S5" s="21">
        <v>0.64783954023317403</v>
      </c>
      <c r="T5" s="21">
        <v>0.6487893107844761</v>
      </c>
      <c r="U5" s="21">
        <v>0.61771780463357906</v>
      </c>
      <c r="V5" s="21">
        <v>0.60081042700415299</v>
      </c>
      <c r="W5" s="21">
        <v>0.62789172459400999</v>
      </c>
      <c r="X5" s="21">
        <v>0.62543103492381302</v>
      </c>
      <c r="Y5" s="21">
        <v>0.61490994558947909</v>
      </c>
      <c r="Z5" s="21">
        <v>0.63247052015095606</v>
      </c>
      <c r="AA5" s="21">
        <v>0.61624995890756507</v>
      </c>
      <c r="AB5" s="21">
        <v>0.61165340392263801</v>
      </c>
      <c r="AC5" s="21">
        <v>0.62520021311729301</v>
      </c>
      <c r="AD5" s="21">
        <v>0.63103695145240701</v>
      </c>
      <c r="AE5" s="21">
        <v>0.63544661448878104</v>
      </c>
      <c r="AF5" s="21">
        <v>0.61709319022358</v>
      </c>
      <c r="AG5" s="21">
        <v>0.635304051270565</v>
      </c>
      <c r="AH5" s="21">
        <v>0.61984623899790303</v>
      </c>
      <c r="AI5" s="21">
        <v>0.63081092056210908</v>
      </c>
      <c r="AJ5" s="21">
        <v>0.64352251796487403</v>
      </c>
      <c r="AK5" s="21">
        <v>0.62060654723195308</v>
      </c>
      <c r="AL5" s="21">
        <v>0.63726141086507004</v>
      </c>
      <c r="AM5" s="21">
        <v>0.61103462222521909</v>
      </c>
      <c r="AN5" s="21">
        <v>0.62013146490939997</v>
      </c>
      <c r="AO5" s="21">
        <v>0.63445316978626909</v>
      </c>
      <c r="AP5" s="21">
        <v>0.62623044912582804</v>
      </c>
      <c r="AQ5" s="21">
        <v>0.64499124905028404</v>
      </c>
      <c r="AR5" s="21">
        <v>0.63274484977546308</v>
      </c>
      <c r="AS5" s="21">
        <v>0.63658323440362108</v>
      </c>
      <c r="AT5" s="21">
        <v>0.63529467107016502</v>
      </c>
      <c r="AU5" s="21">
        <v>0.63508094700441908</v>
      </c>
      <c r="AV5" s="21">
        <v>0.65602776967121101</v>
      </c>
      <c r="AW5" s="21">
        <v>0.65065063287897706</v>
      </c>
      <c r="AX5" s="21">
        <v>0.59868679962145199</v>
      </c>
      <c r="AY5" s="21">
        <v>0.62675454034651401</v>
      </c>
      <c r="AZ5" s="21">
        <f t="shared" si="0"/>
        <v>0.62867631772760357</v>
      </c>
      <c r="BA5" s="21">
        <f t="shared" si="1"/>
        <v>1.2989413591829603E-2</v>
      </c>
      <c r="BB5" s="21">
        <f t="shared" si="2"/>
        <v>0.62668207149497979</v>
      </c>
      <c r="BC5" s="21">
        <f t="shared" si="3"/>
        <v>0.62985193583191645</v>
      </c>
      <c r="BD5" s="21">
        <f t="shared" si="4"/>
        <v>-3.1698643369366675E-3</v>
      </c>
      <c r="BE5" s="10" t="s">
        <v>99</v>
      </c>
    </row>
    <row r="6" spans="1:57">
      <c r="A6" s="10" t="s">
        <v>100</v>
      </c>
      <c r="B6" s="21">
        <v>0.65613458661325907</v>
      </c>
      <c r="C6" s="21">
        <v>0.63372166009491904</v>
      </c>
      <c r="D6" s="21">
        <v>0.65208925770443404</v>
      </c>
      <c r="E6" s="21">
        <v>0.64131539843183405</v>
      </c>
      <c r="F6" s="21">
        <v>0.64564325918572996</v>
      </c>
      <c r="G6" s="21">
        <v>0.64185769839430706</v>
      </c>
      <c r="H6" s="21">
        <v>0.648887335890317</v>
      </c>
      <c r="I6" s="21">
        <v>0.63778816368967606</v>
      </c>
      <c r="J6" s="21">
        <v>0.64181050959382602</v>
      </c>
      <c r="K6" s="21">
        <v>0.63307654387180201</v>
      </c>
      <c r="L6" s="21">
        <v>0.64275296101217305</v>
      </c>
      <c r="M6" s="21">
        <v>0.65414396771368311</v>
      </c>
      <c r="N6" s="21">
        <v>0.62792850619297103</v>
      </c>
      <c r="O6" s="21">
        <v>0.64314605557987803</v>
      </c>
      <c r="P6" s="21">
        <v>0.63348084246080505</v>
      </c>
      <c r="Q6" s="21">
        <v>0.64497661702212805</v>
      </c>
      <c r="R6" s="21">
        <v>0.61129748276921403</v>
      </c>
      <c r="S6" s="21">
        <v>0.658099131988648</v>
      </c>
      <c r="T6" s="21">
        <v>0.65817544044600995</v>
      </c>
      <c r="U6" s="21">
        <v>0.628491608444261</v>
      </c>
      <c r="V6" s="21">
        <v>0.6170876297062341</v>
      </c>
      <c r="W6" s="21">
        <v>0.63347722933190109</v>
      </c>
      <c r="X6" s="21">
        <v>0.63482321784436202</v>
      </c>
      <c r="Y6" s="21">
        <v>0.622191722316631</v>
      </c>
      <c r="Z6" s="21">
        <v>0.64073864841138406</v>
      </c>
      <c r="AA6" s="21">
        <v>0.62365578669315602</v>
      </c>
      <c r="AB6" s="21">
        <v>0.62706581799640204</v>
      </c>
      <c r="AC6" s="21">
        <v>0.63613542772758302</v>
      </c>
      <c r="AD6" s="21">
        <v>0.64408094835214003</v>
      </c>
      <c r="AE6" s="21">
        <v>0.64667277130897005</v>
      </c>
      <c r="AF6" s="21">
        <v>0.62629996409830802</v>
      </c>
      <c r="AG6" s="21">
        <v>0.64669208271383505</v>
      </c>
      <c r="AH6" s="21">
        <v>0.625919012669373</v>
      </c>
      <c r="AI6" s="21">
        <v>0.63921031317923505</v>
      </c>
      <c r="AJ6" s="21">
        <v>0.6599524772346631</v>
      </c>
      <c r="AK6" s="21">
        <v>0.63409380120692205</v>
      </c>
      <c r="AL6" s="21">
        <v>0.6480206824422341</v>
      </c>
      <c r="AM6" s="21">
        <v>0.62747413585481404</v>
      </c>
      <c r="AN6" s="21">
        <v>0.63885159113342305</v>
      </c>
      <c r="AO6" s="21">
        <v>0.64844571470009404</v>
      </c>
      <c r="AP6" s="21">
        <v>0.636900577181433</v>
      </c>
      <c r="AQ6" s="21">
        <v>0.65402654680278605</v>
      </c>
      <c r="AR6" s="21">
        <v>0.64013815445658406</v>
      </c>
      <c r="AS6" s="21">
        <v>0.64724701127915707</v>
      </c>
      <c r="AT6" s="21">
        <v>0.64853421989414206</v>
      </c>
      <c r="AU6" s="21">
        <v>0.64352913552862401</v>
      </c>
      <c r="AV6" s="21">
        <v>0.66305878243759508</v>
      </c>
      <c r="AW6" s="21">
        <v>0.65877919229459603</v>
      </c>
      <c r="AX6" s="21">
        <v>0.612842032062341</v>
      </c>
      <c r="AY6" s="21">
        <v>0.63892879450152307</v>
      </c>
      <c r="AZ6" s="21">
        <f t="shared" si="0"/>
        <v>0.63999380896920643</v>
      </c>
      <c r="BA6" s="21">
        <f t="shared" si="1"/>
        <v>1.2130875714632412E-2</v>
      </c>
      <c r="BB6" s="21">
        <f t="shared" si="2"/>
        <v>0.63760198943438828</v>
      </c>
      <c r="BC6" s="21">
        <f t="shared" si="3"/>
        <v>0.64137079946069908</v>
      </c>
      <c r="BD6" s="21">
        <f t="shared" si="4"/>
        <v>-3.7688100263107982E-3</v>
      </c>
      <c r="BE6" s="10" t="s">
        <v>100</v>
      </c>
    </row>
    <row r="7" spans="1:57">
      <c r="A7" s="10" t="s">
        <v>101</v>
      </c>
      <c r="B7" s="21">
        <v>0.62830104330145509</v>
      </c>
      <c r="C7" s="21">
        <v>0.59214694595516704</v>
      </c>
      <c r="D7" s="21">
        <v>0.62138164374820004</v>
      </c>
      <c r="E7" s="21">
        <v>0.60318455349504108</v>
      </c>
      <c r="F7" s="21">
        <v>0.61707617343206</v>
      </c>
      <c r="G7" s="21">
        <v>0.60707715182950506</v>
      </c>
      <c r="H7" s="21">
        <v>0.61425484574903</v>
      </c>
      <c r="I7" s="21">
        <v>0.60122315304436502</v>
      </c>
      <c r="J7" s="21">
        <v>0.60974130005502603</v>
      </c>
      <c r="K7" s="21">
        <v>0.60584851093651704</v>
      </c>
      <c r="L7" s="21">
        <v>0.61326178196104997</v>
      </c>
      <c r="M7" s="21">
        <v>0.62344101753915404</v>
      </c>
      <c r="N7" s="21">
        <v>0.59280123040920407</v>
      </c>
      <c r="O7" s="21">
        <v>0.59666063084824705</v>
      </c>
      <c r="P7" s="21">
        <v>0.59617773663332996</v>
      </c>
      <c r="Q7" s="21">
        <v>0.6154416239572561</v>
      </c>
      <c r="R7" s="21">
        <v>0.57854622037733605</v>
      </c>
      <c r="S7" s="21">
        <v>0.63064858632583809</v>
      </c>
      <c r="T7" s="21">
        <v>0.63138144014258801</v>
      </c>
      <c r="U7" s="21">
        <v>0.59365970985773509</v>
      </c>
      <c r="V7" s="21">
        <v>0.57636767481624906</v>
      </c>
      <c r="W7" s="21">
        <v>0.60352161335699606</v>
      </c>
      <c r="X7" s="21">
        <v>0.61031166486004607</v>
      </c>
      <c r="Y7" s="21">
        <v>0.58976020162146603</v>
      </c>
      <c r="Z7" s="21">
        <v>0.61046090627579608</v>
      </c>
      <c r="AA7" s="21">
        <v>0.58870643574780501</v>
      </c>
      <c r="AB7" s="21">
        <v>0.58619739816243099</v>
      </c>
      <c r="AC7" s="21">
        <v>0.60901094430245906</v>
      </c>
      <c r="AD7" s="21">
        <v>0.6134469744837221</v>
      </c>
      <c r="AE7" s="21">
        <v>0.61841637904387503</v>
      </c>
      <c r="AF7" s="21">
        <v>0.58867955689515206</v>
      </c>
      <c r="AG7" s="21">
        <v>0.61684954506593104</v>
      </c>
      <c r="AH7" s="21">
        <v>0.59353398320271</v>
      </c>
      <c r="AI7" s="21">
        <v>0.60399475239697209</v>
      </c>
      <c r="AJ7" s="21">
        <v>0.61166755001565609</v>
      </c>
      <c r="AK7" s="21">
        <v>0.59530775835284899</v>
      </c>
      <c r="AL7" s="21">
        <v>0.61498392700740601</v>
      </c>
      <c r="AM7" s="21">
        <v>0.585741417630954</v>
      </c>
      <c r="AN7" s="21">
        <v>0.60519342282899602</v>
      </c>
      <c r="AO7" s="21">
        <v>0.60886198838722005</v>
      </c>
      <c r="AP7" s="21">
        <v>0.59942723530459507</v>
      </c>
      <c r="AQ7" s="21">
        <v>0.621742406416532</v>
      </c>
      <c r="AR7" s="21">
        <v>0.61214567462769909</v>
      </c>
      <c r="AS7" s="21">
        <v>0.61609277345454505</v>
      </c>
      <c r="AT7" s="21">
        <v>0.61760300813878999</v>
      </c>
      <c r="AU7" s="21">
        <v>0.612719952841416</v>
      </c>
      <c r="AV7" s="21">
        <v>0.63946497966656801</v>
      </c>
      <c r="AW7" s="21">
        <v>0.63299582337884908</v>
      </c>
      <c r="AX7" s="21">
        <v>0.56978415348509603</v>
      </c>
      <c r="AY7" s="21">
        <v>0.60405020432473999</v>
      </c>
      <c r="AZ7" s="21">
        <f t="shared" si="0"/>
        <v>0.60658591211383239</v>
      </c>
      <c r="BA7" s="21">
        <f t="shared" si="1"/>
        <v>1.511962839965089E-2</v>
      </c>
      <c r="BB7" s="21">
        <f t="shared" si="2"/>
        <v>0.60476322449007125</v>
      </c>
      <c r="BC7" s="21">
        <f t="shared" si="3"/>
        <v>0.60741299205896526</v>
      </c>
      <c r="BD7" s="21">
        <f t="shared" si="4"/>
        <v>-2.6497675688940125E-3</v>
      </c>
      <c r="BE7" s="10" t="s">
        <v>101</v>
      </c>
    </row>
    <row r="8" spans="1:57">
      <c r="A8" s="10" t="s">
        <v>102</v>
      </c>
      <c r="B8" s="21">
        <v>0.62823263600798307</v>
      </c>
      <c r="C8" s="21">
        <v>0.60592573040842301</v>
      </c>
      <c r="D8" s="21">
        <v>0.62482431307255204</v>
      </c>
      <c r="E8" s="21">
        <v>0.6065630472819451</v>
      </c>
      <c r="F8" s="21">
        <v>0.62204418046357302</v>
      </c>
      <c r="G8" s="21">
        <v>0.61288633990529207</v>
      </c>
      <c r="H8" s="21">
        <v>0.62028581425014806</v>
      </c>
      <c r="I8" s="21">
        <v>0.60857249471654906</v>
      </c>
      <c r="J8" s="21">
        <v>0.61573505856513899</v>
      </c>
      <c r="K8" s="21">
        <v>0.60824735542057706</v>
      </c>
      <c r="L8" s="21">
        <v>0.60644464851976709</v>
      </c>
      <c r="M8" s="21">
        <v>0.61916678734367103</v>
      </c>
      <c r="N8" s="21">
        <v>0.60327928866744507</v>
      </c>
      <c r="O8" s="21">
        <v>0.60959050413388305</v>
      </c>
      <c r="P8" s="21">
        <v>0.60382435919045607</v>
      </c>
      <c r="Q8" s="21">
        <v>0.61698533949268997</v>
      </c>
      <c r="R8" s="21">
        <v>0.576678648909417</v>
      </c>
      <c r="S8" s="21">
        <v>0.63557142944787004</v>
      </c>
      <c r="T8" s="21">
        <v>0.63192389541202998</v>
      </c>
      <c r="U8" s="21">
        <v>0.59546542460016605</v>
      </c>
      <c r="V8" s="21">
        <v>0.5816978870875571</v>
      </c>
      <c r="W8" s="21">
        <v>0.60474036119763996</v>
      </c>
      <c r="X8" s="21">
        <v>0.60620546867852909</v>
      </c>
      <c r="Y8" s="21">
        <v>0.59746228937991608</v>
      </c>
      <c r="Z8" s="21">
        <v>0.61635250965154909</v>
      </c>
      <c r="AA8" s="21">
        <v>0.59364927749213403</v>
      </c>
      <c r="AB8" s="21">
        <v>0.58958673836072995</v>
      </c>
      <c r="AC8" s="21">
        <v>0.609307442083179</v>
      </c>
      <c r="AD8" s="21">
        <v>0.61361962594724406</v>
      </c>
      <c r="AE8" s="21">
        <v>0.61958600020332999</v>
      </c>
      <c r="AF8" s="21">
        <v>0.60173560659161607</v>
      </c>
      <c r="AG8" s="21">
        <v>0.61914819739402904</v>
      </c>
      <c r="AH8" s="21">
        <v>0.59796499942394998</v>
      </c>
      <c r="AI8" s="21">
        <v>0.60929122841628902</v>
      </c>
      <c r="AJ8" s="21">
        <v>0.62193408911713099</v>
      </c>
      <c r="AK8" s="21">
        <v>0.6009057611081271</v>
      </c>
      <c r="AL8" s="21">
        <v>0.620026938061356</v>
      </c>
      <c r="AM8" s="21">
        <v>0.59769328463986304</v>
      </c>
      <c r="AN8" s="21">
        <v>0.609550526430642</v>
      </c>
      <c r="AO8" s="21">
        <v>0.62161860706762806</v>
      </c>
      <c r="AP8" s="21">
        <v>0.60959873240437201</v>
      </c>
      <c r="AQ8" s="21">
        <v>0.62148125075141802</v>
      </c>
      <c r="AR8" s="21">
        <v>0.61659580652483803</v>
      </c>
      <c r="AS8" s="21">
        <v>0.61967736059128409</v>
      </c>
      <c r="AT8" s="21">
        <v>0.6183166255229311</v>
      </c>
      <c r="AU8" s="21">
        <v>0.61832760350742499</v>
      </c>
      <c r="AV8" s="21">
        <v>0.64196769119007002</v>
      </c>
      <c r="AW8" s="21">
        <v>0.63187548108786407</v>
      </c>
      <c r="AX8" s="21">
        <v>0.582566578309761</v>
      </c>
      <c r="AY8" s="21">
        <v>0.60692506905001997</v>
      </c>
      <c r="AZ8" s="21">
        <f t="shared" si="0"/>
        <v>0.61103312666164011</v>
      </c>
      <c r="BA8" s="21">
        <f t="shared" si="1"/>
        <v>1.3491831472837095E-2</v>
      </c>
      <c r="BB8" s="21">
        <f t="shared" si="2"/>
        <v>0.60840749607860622</v>
      </c>
      <c r="BC8" s="21">
        <f t="shared" si="3"/>
        <v>0.61247088515771231</v>
      </c>
      <c r="BD8" s="21">
        <f t="shared" si="4"/>
        <v>-4.0633890791060834E-3</v>
      </c>
      <c r="BE8" s="10" t="s">
        <v>102</v>
      </c>
    </row>
    <row r="9" spans="1:57">
      <c r="A9" s="10" t="s">
        <v>103</v>
      </c>
      <c r="B9" s="21">
        <v>0.6543592958017791</v>
      </c>
      <c r="C9" s="21">
        <v>0.63822051930718804</v>
      </c>
      <c r="D9" s="21">
        <v>0.64773337716838308</v>
      </c>
      <c r="E9" s="21">
        <v>0.635953515249568</v>
      </c>
      <c r="F9" s="21">
        <v>0.64473820758919309</v>
      </c>
      <c r="G9" s="21">
        <v>0.64147081016609409</v>
      </c>
      <c r="H9" s="21">
        <v>0.6366250728553291</v>
      </c>
      <c r="I9" s="21">
        <v>0.63628889080910001</v>
      </c>
      <c r="J9" s="21">
        <v>0.64000039890917104</v>
      </c>
      <c r="K9" s="21">
        <v>0.63154249023576403</v>
      </c>
      <c r="L9" s="21">
        <v>0.64472118910138709</v>
      </c>
      <c r="M9" s="21">
        <v>0.65279942385173406</v>
      </c>
      <c r="N9" s="21">
        <v>0.62460007749546109</v>
      </c>
      <c r="O9" s="21">
        <v>0.63869439005518602</v>
      </c>
      <c r="P9" s="21">
        <v>0.62689883383074996</v>
      </c>
      <c r="Q9" s="21">
        <v>0.64832839610695103</v>
      </c>
      <c r="R9" s="21">
        <v>0.61490778254017997</v>
      </c>
      <c r="S9" s="21">
        <v>0.65515482341764508</v>
      </c>
      <c r="T9" s="21">
        <v>0.65132430470783109</v>
      </c>
      <c r="U9" s="21">
        <v>0.62871455069620308</v>
      </c>
      <c r="V9" s="21">
        <v>0.61902110571631508</v>
      </c>
      <c r="W9" s="21">
        <v>0.635381243009009</v>
      </c>
      <c r="X9" s="21">
        <v>0.633582563857782</v>
      </c>
      <c r="Y9" s="21">
        <v>0.62363464577935701</v>
      </c>
      <c r="Z9" s="21">
        <v>0.641598302793014</v>
      </c>
      <c r="AA9" s="21">
        <v>0.62630271211812405</v>
      </c>
      <c r="AB9" s="21">
        <v>0.62295400417694302</v>
      </c>
      <c r="AC9" s="21">
        <v>0.63811702151451299</v>
      </c>
      <c r="AD9" s="21">
        <v>0.64178794479707701</v>
      </c>
      <c r="AE9" s="21">
        <v>0.643635151038636</v>
      </c>
      <c r="AF9" s="21">
        <v>0.62772009914829208</v>
      </c>
      <c r="AG9" s="21">
        <v>0.64137812546584105</v>
      </c>
      <c r="AH9" s="21">
        <v>0.6273127914495521</v>
      </c>
      <c r="AI9" s="21">
        <v>0.63770229695873404</v>
      </c>
      <c r="AJ9" s="21">
        <v>0.65855938753080601</v>
      </c>
      <c r="AK9" s="21">
        <v>0.63800982816766405</v>
      </c>
      <c r="AL9" s="21">
        <v>0.64917631831067502</v>
      </c>
      <c r="AM9" s="21">
        <v>0.62580781499998706</v>
      </c>
      <c r="AN9" s="21">
        <v>0.63251289953171408</v>
      </c>
      <c r="AO9" s="21">
        <v>0.6463873637207761</v>
      </c>
      <c r="AP9" s="21">
        <v>0.63962441733160202</v>
      </c>
      <c r="AQ9" s="21">
        <v>0.65389134261301995</v>
      </c>
      <c r="AR9" s="21">
        <v>0.64280497428850403</v>
      </c>
      <c r="AS9" s="21">
        <v>0.64358753604007402</v>
      </c>
      <c r="AT9" s="21">
        <v>0.6414077762091861</v>
      </c>
      <c r="AU9" s="21">
        <v>0.64146181817098002</v>
      </c>
      <c r="AV9" s="21">
        <v>0.6597804707043381</v>
      </c>
      <c r="AW9" s="21">
        <v>0.65559332881154109</v>
      </c>
      <c r="AX9" s="21">
        <v>0.6148178158216111</v>
      </c>
      <c r="AY9" s="21">
        <v>0.6402925669032431</v>
      </c>
      <c r="AZ9" s="21">
        <f t="shared" si="0"/>
        <v>0.63873840033747642</v>
      </c>
      <c r="BA9" s="21">
        <f t="shared" si="1"/>
        <v>1.0987674454307535E-2</v>
      </c>
      <c r="BB9" s="21">
        <f t="shared" si="2"/>
        <v>0.63618624916918054</v>
      </c>
      <c r="BC9" s="21">
        <f t="shared" si="3"/>
        <v>0.64018012890438791</v>
      </c>
      <c r="BD9" s="21">
        <f t="shared" si="4"/>
        <v>-3.9938797352073729E-3</v>
      </c>
      <c r="BE9" s="10" t="s">
        <v>103</v>
      </c>
    </row>
    <row r="10" spans="1:57">
      <c r="A10" s="10" t="s">
        <v>104</v>
      </c>
      <c r="B10" s="21">
        <v>0.64201711026637209</v>
      </c>
      <c r="C10" s="21">
        <v>0.62406449481425308</v>
      </c>
      <c r="D10" s="21">
        <v>0.63177340515024205</v>
      </c>
      <c r="E10" s="21">
        <v>0.62384352511440999</v>
      </c>
      <c r="F10" s="21">
        <v>0.63505620858094003</v>
      </c>
      <c r="G10" s="21">
        <v>0.62158310247246107</v>
      </c>
      <c r="H10" s="21">
        <v>0.63247737645657809</v>
      </c>
      <c r="I10" s="21">
        <v>0.62626040477213507</v>
      </c>
      <c r="J10" s="21">
        <v>0.62882229706191506</v>
      </c>
      <c r="K10" s="21">
        <v>0.620719876892872</v>
      </c>
      <c r="L10" s="21">
        <v>0.62373277536058103</v>
      </c>
      <c r="M10" s="21">
        <v>0.63666238951500809</v>
      </c>
      <c r="N10" s="21">
        <v>0.61652421985797801</v>
      </c>
      <c r="O10" s="21">
        <v>0.62222203622005701</v>
      </c>
      <c r="P10" s="21">
        <v>0.619848216859194</v>
      </c>
      <c r="Q10" s="21">
        <v>0.63243447921196805</v>
      </c>
      <c r="R10" s="21">
        <v>0.59624836023333205</v>
      </c>
      <c r="S10" s="21">
        <v>0.64521899912973302</v>
      </c>
      <c r="T10" s="21">
        <v>0.64271274331319106</v>
      </c>
      <c r="U10" s="21">
        <v>0.61858466128023004</v>
      </c>
      <c r="V10" s="21">
        <v>0.59612703196528105</v>
      </c>
      <c r="W10" s="21">
        <v>0.62319129816917707</v>
      </c>
      <c r="X10" s="21">
        <v>0.61787346014611</v>
      </c>
      <c r="Y10" s="21">
        <v>0.60948940837953602</v>
      </c>
      <c r="Z10" s="21">
        <v>0.62563241316454998</v>
      </c>
      <c r="AA10" s="21">
        <v>0.61687905458883407</v>
      </c>
      <c r="AB10" s="21">
        <v>0.60883235752366005</v>
      </c>
      <c r="AC10" s="21">
        <v>0.62065730920584106</v>
      </c>
      <c r="AD10" s="21">
        <v>0.631100821676426</v>
      </c>
      <c r="AE10" s="21">
        <v>0.63038403339155602</v>
      </c>
      <c r="AF10" s="21">
        <v>0.6114605528030741</v>
      </c>
      <c r="AG10" s="21">
        <v>0.63308860874278206</v>
      </c>
      <c r="AH10" s="21">
        <v>0.61327954829988107</v>
      </c>
      <c r="AI10" s="21">
        <v>0.62291627228868807</v>
      </c>
      <c r="AJ10" s="21">
        <v>0.64362835955324704</v>
      </c>
      <c r="AK10" s="21">
        <v>0.61946558437766808</v>
      </c>
      <c r="AL10" s="21">
        <v>0.62795899249034004</v>
      </c>
      <c r="AM10" s="21">
        <v>0.61300751815724308</v>
      </c>
      <c r="AN10" s="21">
        <v>0.61799786913381205</v>
      </c>
      <c r="AO10" s="21">
        <v>0.62557258420329409</v>
      </c>
      <c r="AP10" s="21">
        <v>0.62400434882581701</v>
      </c>
      <c r="AQ10" s="21">
        <v>0.63773647465003502</v>
      </c>
      <c r="AR10" s="21">
        <v>0.630662243660983</v>
      </c>
      <c r="AS10" s="21">
        <v>0.634816285321812</v>
      </c>
      <c r="AT10" s="21">
        <v>0.63269492952375805</v>
      </c>
      <c r="AU10" s="21">
        <v>0.63539595850506303</v>
      </c>
      <c r="AV10" s="21">
        <v>0.65275093978612309</v>
      </c>
      <c r="AW10" s="21">
        <v>0.6485580763502321</v>
      </c>
      <c r="AX10" s="21">
        <v>0.60200406675851503</v>
      </c>
      <c r="AY10" s="21">
        <v>0.62537619527038002</v>
      </c>
      <c r="AZ10" s="21">
        <f t="shared" si="0"/>
        <v>0.62546698558954339</v>
      </c>
      <c r="BA10" s="21">
        <f t="shared" si="1"/>
        <v>1.2158347821680467E-2</v>
      </c>
      <c r="BB10" s="21">
        <f t="shared" si="2"/>
        <v>0.62313671038026397</v>
      </c>
      <c r="BC10" s="21">
        <f t="shared" si="3"/>
        <v>0.62680624710417632</v>
      </c>
      <c r="BD10" s="21">
        <f t="shared" si="4"/>
        <v>-3.6695367239123478E-3</v>
      </c>
      <c r="BE10" s="10" t="s">
        <v>104</v>
      </c>
    </row>
    <row r="11" spans="1:57">
      <c r="A11" s="10" t="s">
        <v>105</v>
      </c>
      <c r="B11" s="21">
        <v>0.60250211213471105</v>
      </c>
      <c r="C11" s="21">
        <v>0.57890061040271601</v>
      </c>
      <c r="D11" s="21">
        <v>0.59905780966717503</v>
      </c>
      <c r="E11" s="21">
        <v>0.58542743281505905</v>
      </c>
      <c r="F11" s="21">
        <v>0.59610644468113305</v>
      </c>
      <c r="G11" s="21">
        <v>0.58352997873395707</v>
      </c>
      <c r="H11" s="21">
        <v>0.59842733531676207</v>
      </c>
      <c r="I11" s="21">
        <v>0.58861223657283201</v>
      </c>
      <c r="J11" s="21">
        <v>0.58754303705901201</v>
      </c>
      <c r="K11" s="21">
        <v>0.58642626984964996</v>
      </c>
      <c r="L11" s="21">
        <v>0.58790370441181805</v>
      </c>
      <c r="M11" s="21">
        <v>0.59675212348803908</v>
      </c>
      <c r="N11" s="21">
        <v>0.57799496313255005</v>
      </c>
      <c r="O11" s="21">
        <v>0.58202227155346109</v>
      </c>
      <c r="P11" s="21">
        <v>0.56720827645355909</v>
      </c>
      <c r="Q11" s="21">
        <v>0.58747084631147306</v>
      </c>
      <c r="R11" s="21">
        <v>0.55728436186725805</v>
      </c>
      <c r="S11" s="21">
        <v>0.62348429028167407</v>
      </c>
      <c r="T11" s="21">
        <v>0.61327479712148003</v>
      </c>
      <c r="U11" s="21">
        <v>0.57052478189956302</v>
      </c>
      <c r="V11" s="21">
        <v>0.5643663566922611</v>
      </c>
      <c r="W11" s="21">
        <v>0.58305232476997904</v>
      </c>
      <c r="X11" s="21">
        <v>0.59469132185896401</v>
      </c>
      <c r="Y11" s="21">
        <v>0.56370098870813301</v>
      </c>
      <c r="Z11" s="21">
        <v>0.587452742637953</v>
      </c>
      <c r="AA11" s="21">
        <v>0.570334304192463</v>
      </c>
      <c r="AB11" s="21">
        <v>0.55670168519836805</v>
      </c>
      <c r="AC11" s="21">
        <v>0.58310873039435307</v>
      </c>
      <c r="AD11" s="21">
        <v>0.595628511760247</v>
      </c>
      <c r="AE11" s="21">
        <v>0.59354538949163405</v>
      </c>
      <c r="AF11" s="21">
        <v>0.58065791003010303</v>
      </c>
      <c r="AG11" s="21">
        <v>0.60068979432610703</v>
      </c>
      <c r="AH11" s="21">
        <v>0.58049660800746605</v>
      </c>
      <c r="AI11" s="21">
        <v>0.5824730055039421</v>
      </c>
      <c r="AJ11" s="21">
        <v>0.60740310063425107</v>
      </c>
      <c r="AK11" s="21">
        <v>0.575206197974094</v>
      </c>
      <c r="AL11" s="21">
        <v>0.58469374129940999</v>
      </c>
      <c r="AM11" s="21">
        <v>0.56743580862445997</v>
      </c>
      <c r="AN11" s="21">
        <v>0.58170162771635803</v>
      </c>
      <c r="AO11" s="21">
        <v>0.59122099484324997</v>
      </c>
      <c r="AP11" s="21">
        <v>0.58128529788773609</v>
      </c>
      <c r="AQ11" s="21">
        <v>0.6020282015594951</v>
      </c>
      <c r="AR11" s="21">
        <v>0.59307729280371502</v>
      </c>
      <c r="AS11" s="21">
        <v>0.59487364681309807</v>
      </c>
      <c r="AT11" s="21">
        <v>0.59753717223000602</v>
      </c>
      <c r="AU11" s="21">
        <v>0.59194688338454604</v>
      </c>
      <c r="AV11" s="21">
        <v>0.61694080315026301</v>
      </c>
      <c r="AW11" s="21">
        <v>0.61506400487800506</v>
      </c>
      <c r="AX11" s="21">
        <v>0.55567618158439902</v>
      </c>
      <c r="AY11" s="21">
        <v>0.57991855230556999</v>
      </c>
      <c r="AZ11" s="21">
        <f t="shared" si="0"/>
        <v>0.58686725730029021</v>
      </c>
      <c r="BA11" s="21">
        <f t="shared" si="1"/>
        <v>1.5251382450687754E-2</v>
      </c>
      <c r="BB11" s="21">
        <f t="shared" si="2"/>
        <v>0.58493874740908836</v>
      </c>
      <c r="BC11" s="21">
        <f t="shared" si="3"/>
        <v>0.58788796426670309</v>
      </c>
      <c r="BD11" s="21">
        <f t="shared" si="4"/>
        <v>-2.9492168576147337E-3</v>
      </c>
      <c r="BE11" s="10" t="s">
        <v>105</v>
      </c>
    </row>
    <row r="12" spans="1:57">
      <c r="A12" s="10" t="s">
        <v>106</v>
      </c>
      <c r="B12" s="21">
        <v>0.6395440219961841</v>
      </c>
      <c r="C12" s="21">
        <v>0.6201054193238541</v>
      </c>
      <c r="D12" s="21">
        <v>0.63144606431889105</v>
      </c>
      <c r="E12" s="21">
        <v>0.61890482844852301</v>
      </c>
      <c r="F12" s="21">
        <v>0.63234609059977409</v>
      </c>
      <c r="G12" s="21">
        <v>0.61786796022861301</v>
      </c>
      <c r="H12" s="21">
        <v>0.62823101596038899</v>
      </c>
      <c r="I12" s="21">
        <v>0.619093745576351</v>
      </c>
      <c r="J12" s="21">
        <v>0.61771900692627202</v>
      </c>
      <c r="K12" s="21">
        <v>0.61506367467551404</v>
      </c>
      <c r="L12" s="21">
        <v>0.62662427043325508</v>
      </c>
      <c r="M12" s="21">
        <v>0.63094949892714802</v>
      </c>
      <c r="N12" s="21">
        <v>0.61010847523605105</v>
      </c>
      <c r="O12" s="21">
        <v>0.62174791942561902</v>
      </c>
      <c r="P12" s="21">
        <v>0.60452770558752</v>
      </c>
      <c r="Q12" s="21">
        <v>0.63611609890004406</v>
      </c>
      <c r="R12" s="21">
        <v>0.593781867996521</v>
      </c>
      <c r="S12" s="21">
        <v>0.64298783334703702</v>
      </c>
      <c r="T12" s="21">
        <v>0.63666929995711707</v>
      </c>
      <c r="U12" s="21">
        <v>0.60691294463394807</v>
      </c>
      <c r="V12" s="21">
        <v>0.59737795127690407</v>
      </c>
      <c r="W12" s="21">
        <v>0.61558216008572209</v>
      </c>
      <c r="X12" s="21">
        <v>0.61561115977900704</v>
      </c>
      <c r="Y12" s="21">
        <v>0.60947234967869401</v>
      </c>
      <c r="Z12" s="21">
        <v>0.62493566785020005</v>
      </c>
      <c r="AA12" s="21">
        <v>0.61040376968653209</v>
      </c>
      <c r="AB12" s="21">
        <v>0.60653864147763903</v>
      </c>
      <c r="AC12" s="21">
        <v>0.61930457516041204</v>
      </c>
      <c r="AD12" s="21">
        <v>0.62779881126951209</v>
      </c>
      <c r="AE12" s="21">
        <v>0.62429065890425306</v>
      </c>
      <c r="AF12" s="21">
        <v>0.60706479819307801</v>
      </c>
      <c r="AG12" s="21">
        <v>0.62809373428898607</v>
      </c>
      <c r="AH12" s="21">
        <v>0.6126478147330251</v>
      </c>
      <c r="AI12" s="21">
        <v>0.62103688592664907</v>
      </c>
      <c r="AJ12" s="21">
        <v>0.64795633992915602</v>
      </c>
      <c r="AK12" s="21">
        <v>0.61453606950532702</v>
      </c>
      <c r="AL12" s="21">
        <v>0.62549824215930405</v>
      </c>
      <c r="AM12" s="21">
        <v>0.60663373442625601</v>
      </c>
      <c r="AN12" s="21">
        <v>0.61342881412143202</v>
      </c>
      <c r="AO12" s="21">
        <v>0.63206094750821995</v>
      </c>
      <c r="AP12" s="21">
        <v>0.62449874713654208</v>
      </c>
      <c r="AQ12" s="21">
        <v>0.63423178764437504</v>
      </c>
      <c r="AR12" s="21">
        <v>0.62257187744537101</v>
      </c>
      <c r="AS12" s="21">
        <v>0.63088262819708507</v>
      </c>
      <c r="AT12" s="21">
        <v>0.6271951229130881</v>
      </c>
      <c r="AU12" s="21">
        <v>0.63216960448218107</v>
      </c>
      <c r="AV12" s="21">
        <v>0.64451359500197503</v>
      </c>
      <c r="AW12" s="21">
        <v>0.64428401839428906</v>
      </c>
      <c r="AX12" s="21">
        <v>0.59797450316572609</v>
      </c>
      <c r="AY12" s="21">
        <v>0.62566463411488504</v>
      </c>
      <c r="AZ12" s="21">
        <f t="shared" si="0"/>
        <v>0.62190014773908897</v>
      </c>
      <c r="BA12" s="21">
        <f t="shared" si="1"/>
        <v>1.2623848195837327E-2</v>
      </c>
      <c r="BB12" s="21">
        <f t="shared" si="2"/>
        <v>0.61882762153116322</v>
      </c>
      <c r="BC12" s="21">
        <f t="shared" si="3"/>
        <v>0.62378652442078197</v>
      </c>
      <c r="BD12" s="21">
        <f t="shared" si="4"/>
        <v>-4.9589028896187548E-3</v>
      </c>
      <c r="BE12" s="10" t="s">
        <v>106</v>
      </c>
    </row>
    <row r="13" spans="1:57">
      <c r="A13" s="10" t="s">
        <v>107</v>
      </c>
      <c r="B13" s="21">
        <v>0.6292643171317891</v>
      </c>
      <c r="C13" s="21">
        <v>0.60245387568352704</v>
      </c>
      <c r="D13" s="21">
        <v>0.627510914039069</v>
      </c>
      <c r="E13" s="21">
        <v>0.61364217475376304</v>
      </c>
      <c r="F13" s="21">
        <v>0.62375712379767101</v>
      </c>
      <c r="G13" s="21">
        <v>0.61042085400162405</v>
      </c>
      <c r="H13" s="21">
        <v>0.61953506333624997</v>
      </c>
      <c r="I13" s="21">
        <v>0.61039067543902503</v>
      </c>
      <c r="J13" s="21">
        <v>0.61262027644403505</v>
      </c>
      <c r="K13" s="21">
        <v>0.61120569622744703</v>
      </c>
      <c r="L13" s="21">
        <v>0.61548891323357802</v>
      </c>
      <c r="M13" s="21">
        <v>0.61750400512363701</v>
      </c>
      <c r="N13" s="21">
        <v>0.60234731177618406</v>
      </c>
      <c r="O13" s="21">
        <v>0.61354261555084999</v>
      </c>
      <c r="P13" s="21">
        <v>0.59634287249308005</v>
      </c>
      <c r="Q13" s="21">
        <v>0.61349888468840907</v>
      </c>
      <c r="R13" s="21">
        <v>0.582443309394163</v>
      </c>
      <c r="S13" s="21">
        <v>0.64380330815294995</v>
      </c>
      <c r="T13" s="21">
        <v>0.63539545407576903</v>
      </c>
      <c r="U13" s="21">
        <v>0.59992114420033804</v>
      </c>
      <c r="V13" s="21">
        <v>0.58639309722170907</v>
      </c>
      <c r="W13" s="21">
        <v>0.60999184522856409</v>
      </c>
      <c r="X13" s="21">
        <v>0.606336494039729</v>
      </c>
      <c r="Y13" s="21">
        <v>0.59566862897822304</v>
      </c>
      <c r="Z13" s="21">
        <v>0.61869751814777996</v>
      </c>
      <c r="AA13" s="21">
        <v>0.5980054229839461</v>
      </c>
      <c r="AB13" s="21">
        <v>0.59527888806700202</v>
      </c>
      <c r="AC13" s="21">
        <v>0.6149038359148461</v>
      </c>
      <c r="AD13" s="21">
        <v>0.61769143893511402</v>
      </c>
      <c r="AE13" s="21">
        <v>0.61590747088500997</v>
      </c>
      <c r="AF13" s="21">
        <v>0.60173083357810409</v>
      </c>
      <c r="AG13" s="21">
        <v>0.61987823325321201</v>
      </c>
      <c r="AH13" s="21">
        <v>0.60571331150447105</v>
      </c>
      <c r="AI13" s="21">
        <v>0.60987194322509608</v>
      </c>
      <c r="AJ13" s="21">
        <v>0.63269746606468202</v>
      </c>
      <c r="AK13" s="21">
        <v>0.60221563630570807</v>
      </c>
      <c r="AL13" s="21">
        <v>0.62597015427014702</v>
      </c>
      <c r="AM13" s="21">
        <v>0.590424411095121</v>
      </c>
      <c r="AN13" s="21">
        <v>0.60482587471615601</v>
      </c>
      <c r="AO13" s="21">
        <v>0.62042826046133204</v>
      </c>
      <c r="AP13" s="21">
        <v>0.61167868498726907</v>
      </c>
      <c r="AQ13" s="21">
        <v>0.62928043581618809</v>
      </c>
      <c r="AR13" s="21">
        <v>0.61524059323523106</v>
      </c>
      <c r="AS13" s="21">
        <v>0.61991537835934607</v>
      </c>
      <c r="AT13" s="21">
        <v>0.62370407263029304</v>
      </c>
      <c r="AU13" s="21">
        <v>0.61695351593757908</v>
      </c>
      <c r="AV13" s="21">
        <v>0.64292812484463602</v>
      </c>
      <c r="AW13" s="21">
        <v>0.63219566324118603</v>
      </c>
      <c r="AX13" s="21">
        <v>0.58909364153194199</v>
      </c>
      <c r="AY13" s="21">
        <v>0.614851932116522</v>
      </c>
      <c r="AZ13" s="21">
        <f t="shared" si="0"/>
        <v>0.61299123194238592</v>
      </c>
      <c r="BA13" s="21">
        <f t="shared" si="1"/>
        <v>1.3726627971534852E-2</v>
      </c>
      <c r="BB13" s="21">
        <f t="shared" si="2"/>
        <v>0.61030229083864018</v>
      </c>
      <c r="BC13" s="21">
        <f t="shared" si="3"/>
        <v>0.61472415837400807</v>
      </c>
      <c r="BD13" s="21">
        <f t="shared" si="4"/>
        <v>-4.4218675353678849E-3</v>
      </c>
      <c r="BE13" s="10" t="s">
        <v>107</v>
      </c>
    </row>
    <row r="14" spans="1:57">
      <c r="A14" s="10" t="s">
        <v>108</v>
      </c>
      <c r="B14" s="21">
        <v>0.61619233965798803</v>
      </c>
      <c r="C14" s="21">
        <v>0.587985565685328</v>
      </c>
      <c r="D14" s="21">
        <v>0.60770994794755706</v>
      </c>
      <c r="E14" s="21">
        <v>0.59455357556584909</v>
      </c>
      <c r="F14" s="21">
        <v>0.61027597027085501</v>
      </c>
      <c r="G14" s="21">
        <v>0.59716313272338506</v>
      </c>
      <c r="H14" s="21">
        <v>0.60867146696460406</v>
      </c>
      <c r="I14" s="21">
        <v>0.59532665564117404</v>
      </c>
      <c r="J14" s="21">
        <v>0.59609739036225207</v>
      </c>
      <c r="K14" s="21">
        <v>0.59056296207829806</v>
      </c>
      <c r="L14" s="21">
        <v>0.60159250820407706</v>
      </c>
      <c r="M14" s="21">
        <v>0.609571769931883</v>
      </c>
      <c r="N14" s="21">
        <v>0.59151462454819703</v>
      </c>
      <c r="O14" s="21">
        <v>0.59908383794142606</v>
      </c>
      <c r="P14" s="21">
        <v>0.59004494199534407</v>
      </c>
      <c r="Q14" s="21">
        <v>0.60328453161461804</v>
      </c>
      <c r="R14" s="21">
        <v>0.56614972266207708</v>
      </c>
      <c r="S14" s="21">
        <v>0.62356656607545602</v>
      </c>
      <c r="T14" s="21">
        <v>0.619111203571867</v>
      </c>
      <c r="U14" s="21">
        <v>0.58674101705932802</v>
      </c>
      <c r="V14" s="21">
        <v>0.57434352450592308</v>
      </c>
      <c r="W14" s="21">
        <v>0.59181397116430701</v>
      </c>
      <c r="X14" s="21">
        <v>0.599772547181604</v>
      </c>
      <c r="Y14" s="21">
        <v>0.58779125269029309</v>
      </c>
      <c r="Z14" s="21">
        <v>0.59932125601815001</v>
      </c>
      <c r="AA14" s="21">
        <v>0.5838579625495941</v>
      </c>
      <c r="AB14" s="21">
        <v>0.58511485917709105</v>
      </c>
      <c r="AC14" s="21">
        <v>0.59648281738245301</v>
      </c>
      <c r="AD14" s="21">
        <v>0.60567560572842505</v>
      </c>
      <c r="AE14" s="21">
        <v>0.60475329436555603</v>
      </c>
      <c r="AF14" s="21">
        <v>0.58663324527141603</v>
      </c>
      <c r="AG14" s="21">
        <v>0.61008652213192405</v>
      </c>
      <c r="AH14" s="21">
        <v>0.59422873652089703</v>
      </c>
      <c r="AI14" s="21">
        <v>0.59741263714861303</v>
      </c>
      <c r="AJ14" s="21">
        <v>0.61781288136205004</v>
      </c>
      <c r="AK14" s="21">
        <v>0.590349843456065</v>
      </c>
      <c r="AL14" s="21">
        <v>0.60878637826750104</v>
      </c>
      <c r="AM14" s="21">
        <v>0.58623278966623005</v>
      </c>
      <c r="AN14" s="21">
        <v>0.59461277451185601</v>
      </c>
      <c r="AO14" s="21">
        <v>0.60683307568783307</v>
      </c>
      <c r="AP14" s="21">
        <v>0.59580610732978201</v>
      </c>
      <c r="AQ14" s="21">
        <v>0.61603368507044309</v>
      </c>
      <c r="AR14" s="21">
        <v>0.60776046549671703</v>
      </c>
      <c r="AS14" s="21">
        <v>0.60665772000896301</v>
      </c>
      <c r="AT14" s="21">
        <v>0.61074633952199808</v>
      </c>
      <c r="AU14" s="21">
        <v>0.60706114224192309</v>
      </c>
      <c r="AV14" s="21">
        <v>0.62777869408853804</v>
      </c>
      <c r="AW14" s="21">
        <v>0.61952890711685404</v>
      </c>
      <c r="AX14" s="21">
        <v>0.57196560827423604</v>
      </c>
      <c r="AY14" s="21">
        <v>0.6034979241169961</v>
      </c>
      <c r="AZ14" s="21">
        <f t="shared" si="0"/>
        <v>0.59967904597111588</v>
      </c>
      <c r="BA14" s="21">
        <f t="shared" si="1"/>
        <v>1.3028848848288324E-2</v>
      </c>
      <c r="BB14" s="21">
        <f t="shared" si="2"/>
        <v>0.59653097353567663</v>
      </c>
      <c r="BC14" s="21">
        <f t="shared" si="3"/>
        <v>0.60216050224768181</v>
      </c>
      <c r="BD14" s="21">
        <f t="shared" si="4"/>
        <v>-5.6295287120051718E-3</v>
      </c>
      <c r="BE14" s="10" t="s">
        <v>108</v>
      </c>
    </row>
    <row r="15" spans="1:57">
      <c r="A15" s="10" t="s">
        <v>109</v>
      </c>
      <c r="B15" s="21">
        <v>0.64261056813942508</v>
      </c>
      <c r="C15" s="21">
        <v>0.618533360722063</v>
      </c>
      <c r="D15" s="21">
        <v>0.63797726815729905</v>
      </c>
      <c r="E15" s="21">
        <v>0.62371340365565409</v>
      </c>
      <c r="F15" s="21">
        <v>0.63093970235240204</v>
      </c>
      <c r="G15" s="21">
        <v>0.62512980756126801</v>
      </c>
      <c r="H15" s="21">
        <v>0.6318726833560111</v>
      </c>
      <c r="I15" s="21">
        <v>0.62480219641248602</v>
      </c>
      <c r="J15" s="21">
        <v>0.62233985109965406</v>
      </c>
      <c r="K15" s="21">
        <v>0.61982217752391</v>
      </c>
      <c r="L15" s="21">
        <v>0.62656623529922906</v>
      </c>
      <c r="M15" s="21">
        <v>0.63564860041150006</v>
      </c>
      <c r="N15" s="21">
        <v>0.61703124817522503</v>
      </c>
      <c r="O15" s="21">
        <v>0.62468297587728205</v>
      </c>
      <c r="P15" s="21">
        <v>0.61560284409495403</v>
      </c>
      <c r="Q15" s="21">
        <v>0.62930025776600207</v>
      </c>
      <c r="R15" s="21">
        <v>0.59489826265397605</v>
      </c>
      <c r="S15" s="21">
        <v>0.64281411607104</v>
      </c>
      <c r="T15" s="21">
        <v>0.64355285358317404</v>
      </c>
      <c r="U15" s="21">
        <v>0.61507820101675403</v>
      </c>
      <c r="V15" s="21">
        <v>0.59628527404123499</v>
      </c>
      <c r="W15" s="21">
        <v>0.6193031826073</v>
      </c>
      <c r="X15" s="21">
        <v>0.62205128292641609</v>
      </c>
      <c r="Y15" s="21">
        <v>0.61328491473478108</v>
      </c>
      <c r="Z15" s="21">
        <v>0.62742689150598308</v>
      </c>
      <c r="AA15" s="21">
        <v>0.61182527354303995</v>
      </c>
      <c r="AB15" s="21">
        <v>0.61370747391550207</v>
      </c>
      <c r="AC15" s="21">
        <v>0.62101278033020801</v>
      </c>
      <c r="AD15" s="21">
        <v>0.625652549332404</v>
      </c>
      <c r="AE15" s="21">
        <v>0.63297101684585999</v>
      </c>
      <c r="AF15" s="21">
        <v>0.61073981056634208</v>
      </c>
      <c r="AG15" s="21">
        <v>0.63257469666903809</v>
      </c>
      <c r="AH15" s="21">
        <v>0.61186793731591405</v>
      </c>
      <c r="AI15" s="21">
        <v>0.6229659690212751</v>
      </c>
      <c r="AJ15" s="21">
        <v>0.640813351743176</v>
      </c>
      <c r="AK15" s="21">
        <v>0.61684192238547808</v>
      </c>
      <c r="AL15" s="21">
        <v>0.62582965696573101</v>
      </c>
      <c r="AM15" s="21">
        <v>0.61093083030880102</v>
      </c>
      <c r="AN15" s="21">
        <v>0.61846894862377499</v>
      </c>
      <c r="AO15" s="21">
        <v>0.63398535146914703</v>
      </c>
      <c r="AP15" s="21">
        <v>0.62375821230904405</v>
      </c>
      <c r="AQ15" s="21">
        <v>0.6376790988689971</v>
      </c>
      <c r="AR15" s="21">
        <v>0.62905756274561808</v>
      </c>
      <c r="AS15" s="21">
        <v>0.62784216832386208</v>
      </c>
      <c r="AT15" s="21">
        <v>0.6307737195260561</v>
      </c>
      <c r="AU15" s="21">
        <v>0.63229172488204199</v>
      </c>
      <c r="AV15" s="21">
        <v>0.65025688965640505</v>
      </c>
      <c r="AW15" s="21">
        <v>0.64366790761564907</v>
      </c>
      <c r="AX15" s="21">
        <v>0.60268683147644908</v>
      </c>
      <c r="AY15" s="21">
        <v>0.62341711265241806</v>
      </c>
      <c r="AZ15" s="21">
        <f t="shared" si="0"/>
        <v>0.62465773913674516</v>
      </c>
      <c r="BA15" s="21">
        <f t="shared" si="1"/>
        <v>1.1789676512995867E-2</v>
      </c>
      <c r="BB15" s="21">
        <f t="shared" si="2"/>
        <v>0.62234661896822951</v>
      </c>
      <c r="BC15" s="21">
        <f t="shared" si="3"/>
        <v>0.62582473014788309</v>
      </c>
      <c r="BD15" s="21">
        <f t="shared" si="4"/>
        <v>-3.4781111796535757E-3</v>
      </c>
      <c r="BE15" s="10" t="s">
        <v>109</v>
      </c>
    </row>
    <row r="16" spans="1:57">
      <c r="A16" s="10" t="s">
        <v>110</v>
      </c>
      <c r="B16" s="21">
        <v>0.60575824803339107</v>
      </c>
      <c r="C16" s="21">
        <v>0.56033941481980809</v>
      </c>
      <c r="D16" s="21">
        <v>0.590797279843981</v>
      </c>
      <c r="E16" s="21">
        <v>0.57458696791147801</v>
      </c>
      <c r="F16" s="21">
        <v>0.5948365735924791</v>
      </c>
      <c r="G16" s="21">
        <v>0.57711194729049908</v>
      </c>
      <c r="H16" s="21">
        <v>0.599074925984169</v>
      </c>
      <c r="I16" s="21">
        <v>0.58080162109144207</v>
      </c>
      <c r="J16" s="21">
        <v>0.5803804621313291</v>
      </c>
      <c r="K16" s="21">
        <v>0.579430838908358</v>
      </c>
      <c r="L16" s="21">
        <v>0.57358621046821001</v>
      </c>
      <c r="M16" s="21">
        <v>0.59097763104802603</v>
      </c>
      <c r="N16" s="21">
        <v>0.56966973575695101</v>
      </c>
      <c r="O16" s="21">
        <v>0.56433610128957201</v>
      </c>
      <c r="P16" s="21">
        <v>0.57238407337818109</v>
      </c>
      <c r="Q16" s="21">
        <v>0.59314923970543709</v>
      </c>
      <c r="R16" s="21">
        <v>0.55282988127781207</v>
      </c>
      <c r="S16" s="21">
        <v>0.609136580437173</v>
      </c>
      <c r="T16" s="21">
        <v>0.61960630111924908</v>
      </c>
      <c r="U16" s="21">
        <v>0.56919723066181405</v>
      </c>
      <c r="V16" s="21">
        <v>0.55081996129795907</v>
      </c>
      <c r="W16" s="21">
        <v>0.57748062229367902</v>
      </c>
      <c r="X16" s="21">
        <v>0.57448183343560899</v>
      </c>
      <c r="Y16" s="21">
        <v>0.56060382462033509</v>
      </c>
      <c r="Z16" s="21">
        <v>0.58460078269568805</v>
      </c>
      <c r="AA16" s="21">
        <v>0.560598153881812</v>
      </c>
      <c r="AB16" s="21">
        <v>0.55546775705553308</v>
      </c>
      <c r="AC16" s="21">
        <v>0.58214513848636207</v>
      </c>
      <c r="AD16" s="21">
        <v>0.59360951908697901</v>
      </c>
      <c r="AE16" s="21">
        <v>0.58961931522120103</v>
      </c>
      <c r="AF16" s="21">
        <v>0.56901277860428801</v>
      </c>
      <c r="AG16" s="21">
        <v>0.60157646327813208</v>
      </c>
      <c r="AH16" s="21">
        <v>0.58006711466670402</v>
      </c>
      <c r="AI16" s="21">
        <v>0.58129546145761202</v>
      </c>
      <c r="AJ16" s="21">
        <v>0.58820733721643503</v>
      </c>
      <c r="AK16" s="21">
        <v>0.570396743150965</v>
      </c>
      <c r="AL16" s="21">
        <v>0.59743214439632508</v>
      </c>
      <c r="AM16" s="21">
        <v>0.55620876116613105</v>
      </c>
      <c r="AN16" s="21">
        <v>0.56845824715721804</v>
      </c>
      <c r="AO16" s="21">
        <v>0.58496946406248707</v>
      </c>
      <c r="AP16" s="21">
        <v>0.57245217564274409</v>
      </c>
      <c r="AQ16" s="21">
        <v>0.59334057921676997</v>
      </c>
      <c r="AR16" s="21">
        <v>0.589265495499666</v>
      </c>
      <c r="AS16" s="21">
        <v>0.5918660534068011</v>
      </c>
      <c r="AT16" s="21">
        <v>0.59817249722233001</v>
      </c>
      <c r="AU16" s="21">
        <v>0.58958649909233807</v>
      </c>
      <c r="AV16" s="21">
        <v>0.61748454108946604</v>
      </c>
      <c r="AW16" s="21">
        <v>0.61708010276666403</v>
      </c>
      <c r="AX16" s="21">
        <v>0.54107649154612103</v>
      </c>
      <c r="AY16" s="21">
        <v>0.57421171701864604</v>
      </c>
      <c r="AZ16" s="21">
        <f t="shared" si="0"/>
        <v>0.58139157680964726</v>
      </c>
      <c r="BA16" s="21">
        <f t="shared" si="1"/>
        <v>1.7637828039604283E-2</v>
      </c>
      <c r="BB16" s="21">
        <f t="shared" si="2"/>
        <v>0.57868180435988104</v>
      </c>
      <c r="BC16" s="21">
        <f t="shared" si="3"/>
        <v>0.58345843322949653</v>
      </c>
      <c r="BD16" s="21">
        <f t="shared" si="4"/>
        <v>-4.7766288696154957E-3</v>
      </c>
      <c r="BE16" s="10" t="s">
        <v>110</v>
      </c>
    </row>
    <row r="17" spans="1:57">
      <c r="A17" s="10" t="s">
        <v>111</v>
      </c>
      <c r="B17" s="21">
        <v>0.62011146754013202</v>
      </c>
      <c r="C17" s="21">
        <v>0.58919203790020602</v>
      </c>
      <c r="D17" s="21">
        <v>0.60852224780847108</v>
      </c>
      <c r="E17" s="21">
        <v>0.59794506318472307</v>
      </c>
      <c r="F17" s="21">
        <v>0.61071512331845701</v>
      </c>
      <c r="G17" s="21">
        <v>0.600553576364519</v>
      </c>
      <c r="H17" s="21">
        <v>0.60896468314497909</v>
      </c>
      <c r="I17" s="21">
        <v>0.59941208662652301</v>
      </c>
      <c r="J17" s="21">
        <v>0.60361144418832702</v>
      </c>
      <c r="K17" s="21">
        <v>0.59491491305060507</v>
      </c>
      <c r="L17" s="21">
        <v>0.60165016929102799</v>
      </c>
      <c r="M17" s="21">
        <v>0.61272325742281608</v>
      </c>
      <c r="N17" s="21">
        <v>0.59309945306326106</v>
      </c>
      <c r="O17" s="21">
        <v>0.59761649745879908</v>
      </c>
      <c r="P17" s="21">
        <v>0.59149984070254402</v>
      </c>
      <c r="Q17" s="21">
        <v>0.602279633419325</v>
      </c>
      <c r="R17" s="21">
        <v>0.57937513967351806</v>
      </c>
      <c r="S17" s="21">
        <v>0.62091988224063099</v>
      </c>
      <c r="T17" s="21">
        <v>0.62367371757310508</v>
      </c>
      <c r="U17" s="21">
        <v>0.59284787207183998</v>
      </c>
      <c r="V17" s="21">
        <v>0.580262223687387</v>
      </c>
      <c r="W17" s="21">
        <v>0.59360139496849706</v>
      </c>
      <c r="X17" s="21">
        <v>0.59912098781132705</v>
      </c>
      <c r="Y17" s="21">
        <v>0.5867957823024641</v>
      </c>
      <c r="Z17" s="21">
        <v>0.6126588334224391</v>
      </c>
      <c r="AA17" s="21">
        <v>0.58864420782326909</v>
      </c>
      <c r="AB17" s="21">
        <v>0.58259370867289606</v>
      </c>
      <c r="AC17" s="21">
        <v>0.600406578446536</v>
      </c>
      <c r="AD17" s="21">
        <v>0.60948648408089601</v>
      </c>
      <c r="AE17" s="21">
        <v>0.61482112417217905</v>
      </c>
      <c r="AF17" s="21">
        <v>0.58983693132956005</v>
      </c>
      <c r="AG17" s="21">
        <v>0.61801246647916308</v>
      </c>
      <c r="AH17" s="21">
        <v>0.58769906095456204</v>
      </c>
      <c r="AI17" s="21">
        <v>0.59926920858585808</v>
      </c>
      <c r="AJ17" s="21">
        <v>0.61808916005072001</v>
      </c>
      <c r="AK17" s="21">
        <v>0.59923854351484607</v>
      </c>
      <c r="AL17" s="21">
        <v>0.61006877579085206</v>
      </c>
      <c r="AM17" s="21">
        <v>0.58562580608132608</v>
      </c>
      <c r="AN17" s="21">
        <v>0.59940244943546506</v>
      </c>
      <c r="AO17" s="21">
        <v>0.61341554137939003</v>
      </c>
      <c r="AP17" s="21">
        <v>0.60299238803122002</v>
      </c>
      <c r="AQ17" s="21">
        <v>0.61454221821293709</v>
      </c>
      <c r="AR17" s="21">
        <v>0.60651380618069106</v>
      </c>
      <c r="AS17" s="21">
        <v>0.61319143707767709</v>
      </c>
      <c r="AT17" s="21">
        <v>0.61459660083414902</v>
      </c>
      <c r="AU17" s="21">
        <v>0.61438197288197904</v>
      </c>
      <c r="AV17" s="21">
        <v>0.63381125964007701</v>
      </c>
      <c r="AW17" s="21">
        <v>0.62708300903690506</v>
      </c>
      <c r="AX17" s="21">
        <v>0.57836222945183002</v>
      </c>
      <c r="AY17" s="21">
        <v>0.59706578442645708</v>
      </c>
      <c r="AZ17" s="21">
        <f t="shared" si="0"/>
        <v>0.60282436161614716</v>
      </c>
      <c r="BA17" s="21">
        <f t="shared" si="1"/>
        <v>1.3028715909800077E-2</v>
      </c>
      <c r="BB17" s="21">
        <f t="shared" si="2"/>
        <v>0.59969068620914701</v>
      </c>
      <c r="BC17" s="21">
        <f t="shared" si="3"/>
        <v>0.6054377726978406</v>
      </c>
      <c r="BD17" s="21">
        <f t="shared" si="4"/>
        <v>-5.7470864886935979E-3</v>
      </c>
      <c r="BE17" s="10" t="s">
        <v>111</v>
      </c>
    </row>
    <row r="18" spans="1:57">
      <c r="A18" s="10" t="s">
        <v>112</v>
      </c>
      <c r="B18" s="21">
        <v>0.65930159740708705</v>
      </c>
      <c r="C18" s="21">
        <v>0.64122867910119108</v>
      </c>
      <c r="D18" s="21">
        <v>0.65325988010977909</v>
      </c>
      <c r="E18" s="21">
        <v>0.64388715797207507</v>
      </c>
      <c r="F18" s="21">
        <v>0.64594787868549108</v>
      </c>
      <c r="G18" s="21">
        <v>0.63804153418968501</v>
      </c>
      <c r="H18" s="21">
        <v>0.64525114610006506</v>
      </c>
      <c r="I18" s="21">
        <v>0.63709514604811202</v>
      </c>
      <c r="J18" s="21">
        <v>0.63956623428585402</v>
      </c>
      <c r="K18" s="21">
        <v>0.64219687689628002</v>
      </c>
      <c r="L18" s="21">
        <v>0.647649750835945</v>
      </c>
      <c r="M18" s="21">
        <v>0.64776480767286904</v>
      </c>
      <c r="N18" s="21">
        <v>0.63029841455217306</v>
      </c>
      <c r="O18" s="21">
        <v>0.64520492872523005</v>
      </c>
      <c r="P18" s="21">
        <v>0.63098023759220501</v>
      </c>
      <c r="Q18" s="21">
        <v>0.64444400139071301</v>
      </c>
      <c r="R18" s="21">
        <v>0.61211589926369503</v>
      </c>
      <c r="S18" s="21">
        <v>0.65756617684615304</v>
      </c>
      <c r="T18" s="21">
        <v>0.65147407844136807</v>
      </c>
      <c r="U18" s="21">
        <v>0.63530688487278109</v>
      </c>
      <c r="V18" s="21">
        <v>0.61621471281710005</v>
      </c>
      <c r="W18" s="21">
        <v>0.63944597437485506</v>
      </c>
      <c r="X18" s="21">
        <v>0.63897687393942304</v>
      </c>
      <c r="Y18" s="21">
        <v>0.62998733783859406</v>
      </c>
      <c r="Z18" s="21">
        <v>0.64457796157590308</v>
      </c>
      <c r="AA18" s="21">
        <v>0.63519039008359102</v>
      </c>
      <c r="AB18" s="21">
        <v>0.62999677216857408</v>
      </c>
      <c r="AC18" s="21">
        <v>0.63775071935073102</v>
      </c>
      <c r="AD18" s="21">
        <v>0.6436458702998461</v>
      </c>
      <c r="AE18" s="21">
        <v>0.64198299397984104</v>
      </c>
      <c r="AF18" s="21">
        <v>0.62897319853656997</v>
      </c>
      <c r="AG18" s="21">
        <v>0.64760826855463305</v>
      </c>
      <c r="AH18" s="21">
        <v>0.63009957057232902</v>
      </c>
      <c r="AI18" s="21">
        <v>0.63844891419865202</v>
      </c>
      <c r="AJ18" s="21">
        <v>0.66361798140028105</v>
      </c>
      <c r="AK18" s="21">
        <v>0.63861886207694407</v>
      </c>
      <c r="AL18" s="21">
        <v>0.64114117795237802</v>
      </c>
      <c r="AM18" s="21">
        <v>0.623153647682404</v>
      </c>
      <c r="AN18" s="21">
        <v>0.64080683943338101</v>
      </c>
      <c r="AO18" s="21">
        <v>0.65213691071139401</v>
      </c>
      <c r="AP18" s="21">
        <v>0.64553155041483901</v>
      </c>
      <c r="AQ18" s="21">
        <v>0.65782230216916004</v>
      </c>
      <c r="AR18" s="21">
        <v>0.64524054471178405</v>
      </c>
      <c r="AS18" s="21">
        <v>0.65004016516061103</v>
      </c>
      <c r="AT18" s="21">
        <v>0.64379386748989609</v>
      </c>
      <c r="AU18" s="21">
        <v>0.65043582310520109</v>
      </c>
      <c r="AV18" s="21">
        <v>0.66542064533619305</v>
      </c>
      <c r="AW18" s="21">
        <v>0.661516463325306</v>
      </c>
      <c r="AX18" s="21">
        <v>0.62441486389157608</v>
      </c>
      <c r="AY18" s="21">
        <v>0.64274765336537809</v>
      </c>
      <c r="AZ18" s="21">
        <f t="shared" si="0"/>
        <v>0.64195840335012244</v>
      </c>
      <c r="BA18" s="21">
        <f t="shared" si="1"/>
        <v>1.115772299080553E-2</v>
      </c>
      <c r="BB18" s="21">
        <f t="shared" si="2"/>
        <v>0.63909497413044181</v>
      </c>
      <c r="BC18" s="21">
        <f t="shared" si="3"/>
        <v>0.64353940024532941</v>
      </c>
      <c r="BD18" s="21">
        <f t="shared" si="4"/>
        <v>-4.4444261148876008E-3</v>
      </c>
      <c r="BE18" s="10" t="s">
        <v>112</v>
      </c>
    </row>
    <row r="19" spans="1:57">
      <c r="A19" s="10" t="s">
        <v>113</v>
      </c>
      <c r="B19" s="21">
        <v>0.6186414060310691</v>
      </c>
      <c r="C19" s="21">
        <v>0.589589552655162</v>
      </c>
      <c r="D19" s="21">
        <v>0.60511377097181507</v>
      </c>
      <c r="E19" s="21">
        <v>0.60281995791195209</v>
      </c>
      <c r="F19" s="21">
        <v>0.60865771886963504</v>
      </c>
      <c r="G19" s="21">
        <v>0.59288593821411606</v>
      </c>
      <c r="H19" s="21">
        <v>0.60841953494359502</v>
      </c>
      <c r="I19" s="21">
        <v>0.60200731886946501</v>
      </c>
      <c r="J19" s="21">
        <v>0.58999797089831996</v>
      </c>
      <c r="K19" s="21">
        <v>0.59653389870874407</v>
      </c>
      <c r="L19" s="21">
        <v>0.59649852698847405</v>
      </c>
      <c r="M19" s="21">
        <v>0.59548722789671504</v>
      </c>
      <c r="N19" s="21">
        <v>0.59133533704462804</v>
      </c>
      <c r="O19" s="21">
        <v>0.59487427143342508</v>
      </c>
      <c r="P19" s="21">
        <v>0.57666081365841304</v>
      </c>
      <c r="Q19" s="21">
        <v>0.60109196057487901</v>
      </c>
      <c r="R19" s="21">
        <v>0.56273669843747809</v>
      </c>
      <c r="S19" s="21">
        <v>0.61873055384630904</v>
      </c>
      <c r="T19" s="21">
        <v>0.61706749011391804</v>
      </c>
      <c r="U19" s="21">
        <v>0.589270574945985</v>
      </c>
      <c r="V19" s="21">
        <v>0.56654026696603998</v>
      </c>
      <c r="W19" s="21">
        <v>0.595872441914019</v>
      </c>
      <c r="X19" s="21">
        <v>0.58612909273563996</v>
      </c>
      <c r="Y19" s="21">
        <v>0.58332438068914905</v>
      </c>
      <c r="Z19" s="21">
        <v>0.60104464228584209</v>
      </c>
      <c r="AA19" s="21">
        <v>0.58728163167120206</v>
      </c>
      <c r="AB19" s="21">
        <v>0.5789732663979551</v>
      </c>
      <c r="AC19" s="21">
        <v>0.59521562855718901</v>
      </c>
      <c r="AD19" s="21">
        <v>0.606741203463107</v>
      </c>
      <c r="AE19" s="21">
        <v>0.601228536078387</v>
      </c>
      <c r="AF19" s="21">
        <v>0.58822267989756505</v>
      </c>
      <c r="AG19" s="21">
        <v>0.61044339088327504</v>
      </c>
      <c r="AH19" s="21">
        <v>0.59594655476756808</v>
      </c>
      <c r="AI19" s="21">
        <v>0.59741517289374302</v>
      </c>
      <c r="AJ19" s="21">
        <v>0.61675606355855506</v>
      </c>
      <c r="AK19" s="21">
        <v>0.59219859406251607</v>
      </c>
      <c r="AL19" s="21">
        <v>0.59539072973737306</v>
      </c>
      <c r="AM19" s="21">
        <v>0.58537237628179806</v>
      </c>
      <c r="AN19" s="21">
        <v>0.59543779033313504</v>
      </c>
      <c r="AO19" s="21">
        <v>0.60139899567192301</v>
      </c>
      <c r="AP19" s="21">
        <v>0.60073800627283402</v>
      </c>
      <c r="AQ19" s="21">
        <v>0.60740040678303209</v>
      </c>
      <c r="AR19" s="21">
        <v>0.60544490312557209</v>
      </c>
      <c r="AS19" s="21">
        <v>0.60220498693424707</v>
      </c>
      <c r="AT19" s="21">
        <v>0.60831665964219306</v>
      </c>
      <c r="AU19" s="21">
        <v>0.60456303274289602</v>
      </c>
      <c r="AV19" s="21">
        <v>0.62295391861955995</v>
      </c>
      <c r="AW19" s="21">
        <v>0.61598876277217995</v>
      </c>
      <c r="AX19" s="21">
        <v>0.58162870340140305</v>
      </c>
      <c r="AY19" s="21">
        <v>0.60372214224607201</v>
      </c>
      <c r="AZ19" s="21">
        <f t="shared" si="0"/>
        <v>0.59784630968800123</v>
      </c>
      <c r="BA19" s="21">
        <f t="shared" si="1"/>
        <v>1.2667135296348456E-2</v>
      </c>
      <c r="BB19" s="21">
        <f t="shared" si="2"/>
        <v>0.59414209780947569</v>
      </c>
      <c r="BC19" s="21">
        <f t="shared" si="3"/>
        <v>0.60057093771350334</v>
      </c>
      <c r="BD19" s="21">
        <f t="shared" si="4"/>
        <v>-6.42883990402765E-3</v>
      </c>
      <c r="BE19" s="10" t="s">
        <v>113</v>
      </c>
    </row>
    <row r="20" spans="1:57">
      <c r="A20" s="10" t="s">
        <v>114</v>
      </c>
      <c r="B20" s="21">
        <v>0.64597401610772709</v>
      </c>
      <c r="C20" s="21">
        <v>0.628622611506371</v>
      </c>
      <c r="D20" s="21">
        <v>0.63810422017089108</v>
      </c>
      <c r="E20" s="21">
        <v>0.6265633606399621</v>
      </c>
      <c r="F20" s="21">
        <v>0.63063300499168706</v>
      </c>
      <c r="G20" s="21">
        <v>0.62447196450092202</v>
      </c>
      <c r="H20" s="21">
        <v>0.62668055626901109</v>
      </c>
      <c r="I20" s="21">
        <v>0.61998172118303208</v>
      </c>
      <c r="J20" s="21">
        <v>0.62348649973694303</v>
      </c>
      <c r="K20" s="21">
        <v>0.62245927820199609</v>
      </c>
      <c r="L20" s="21">
        <v>0.62423952574499997</v>
      </c>
      <c r="M20" s="21">
        <v>0.63318441805540904</v>
      </c>
      <c r="N20" s="21">
        <v>0.61543841116690001</v>
      </c>
      <c r="O20" s="21">
        <v>0.62705769251287902</v>
      </c>
      <c r="P20" s="21">
        <v>0.61423781952901002</v>
      </c>
      <c r="Q20" s="21">
        <v>0.62983362731938908</v>
      </c>
      <c r="R20" s="21">
        <v>0.6025811728905891</v>
      </c>
      <c r="S20" s="21">
        <v>0.64298019367304804</v>
      </c>
      <c r="T20" s="21">
        <v>0.63098538424725303</v>
      </c>
      <c r="U20" s="21">
        <v>0.621695106613249</v>
      </c>
      <c r="V20" s="21">
        <v>0.60538786665421307</v>
      </c>
      <c r="W20" s="21">
        <v>0.62252038865211701</v>
      </c>
      <c r="X20" s="21">
        <v>0.62822559571717407</v>
      </c>
      <c r="Y20" s="21">
        <v>0.61393310989170402</v>
      </c>
      <c r="Z20" s="21">
        <v>0.63310168944160805</v>
      </c>
      <c r="AA20" s="21">
        <v>0.61798781189872509</v>
      </c>
      <c r="AB20" s="21">
        <v>0.61641460341123999</v>
      </c>
      <c r="AC20" s="21">
        <v>0.62255658404720104</v>
      </c>
      <c r="AD20" s="21">
        <v>0.62510858261139401</v>
      </c>
      <c r="AE20" s="21">
        <v>0.629550764190421</v>
      </c>
      <c r="AF20" s="21">
        <v>0.61083307928866404</v>
      </c>
      <c r="AG20" s="21">
        <v>0.62839608982027706</v>
      </c>
      <c r="AH20" s="21">
        <v>0.61932413053445701</v>
      </c>
      <c r="AI20" s="21">
        <v>0.62579698515207705</v>
      </c>
      <c r="AJ20" s="21">
        <v>0.64724365579704302</v>
      </c>
      <c r="AK20" s="21">
        <v>0.61996788792014201</v>
      </c>
      <c r="AL20" s="21">
        <v>0.62912954106338004</v>
      </c>
      <c r="AM20" s="21">
        <v>0.60873254564978507</v>
      </c>
      <c r="AN20" s="21">
        <v>0.62036879332928108</v>
      </c>
      <c r="AO20" s="21">
        <v>0.63045801398663404</v>
      </c>
      <c r="AP20" s="21">
        <v>0.630277899393481</v>
      </c>
      <c r="AQ20" s="21">
        <v>0.63533280160316108</v>
      </c>
      <c r="AR20" s="21">
        <v>0.62784031338493995</v>
      </c>
      <c r="AS20" s="21">
        <v>0.62841253412250209</v>
      </c>
      <c r="AT20" s="21">
        <v>0.63588677396767301</v>
      </c>
      <c r="AU20" s="21">
        <v>0.63371245963226608</v>
      </c>
      <c r="AV20" s="21">
        <v>0.6478526338724081</v>
      </c>
      <c r="AW20" s="21">
        <v>0.64098992283119605</v>
      </c>
      <c r="AX20" s="21">
        <v>0.613269135496601</v>
      </c>
      <c r="AY20" s="21">
        <v>0.62941139305168903</v>
      </c>
      <c r="AZ20" s="21">
        <f t="shared" si="0"/>
        <v>0.6261446834294947</v>
      </c>
      <c r="BA20" s="21">
        <f t="shared" si="1"/>
        <v>1.0026734252526983E-2</v>
      </c>
      <c r="BB20" s="21">
        <f t="shared" si="2"/>
        <v>0.62337679128399226</v>
      </c>
      <c r="BC20" s="21">
        <f t="shared" si="3"/>
        <v>0.62736946350657952</v>
      </c>
      <c r="BD20" s="21">
        <f t="shared" si="4"/>
        <v>-3.9926722225872568E-3</v>
      </c>
      <c r="BE20" s="10" t="s">
        <v>114</v>
      </c>
    </row>
    <row r="21" spans="1:57">
      <c r="A21" s="10" t="s">
        <v>115</v>
      </c>
      <c r="B21" s="21">
        <v>0.59270978535934005</v>
      </c>
      <c r="C21" s="21">
        <v>0.56704398534122102</v>
      </c>
      <c r="D21" s="21">
        <v>0.59500558636101708</v>
      </c>
      <c r="E21" s="21">
        <v>0.59794651751763106</v>
      </c>
      <c r="F21" s="21">
        <v>0.60425769365610305</v>
      </c>
      <c r="G21" s="21">
        <v>0.584379896933654</v>
      </c>
      <c r="H21" s="21">
        <v>0.6014070489899791</v>
      </c>
      <c r="I21" s="21">
        <v>0.59340938302539403</v>
      </c>
      <c r="J21" s="21">
        <v>0.57590917414395904</v>
      </c>
      <c r="K21" s="21">
        <v>0.57300818928823705</v>
      </c>
      <c r="L21" s="21">
        <v>0.58931186846147809</v>
      </c>
      <c r="M21" s="21">
        <v>0.59740166095150904</v>
      </c>
      <c r="N21" s="21">
        <v>0.5790882719905911</v>
      </c>
      <c r="O21" s="21">
        <v>0.57761347822424702</v>
      </c>
      <c r="P21" s="21">
        <v>0.57224378011620303</v>
      </c>
      <c r="Q21" s="21">
        <v>0.58740319260558504</v>
      </c>
      <c r="R21" s="21">
        <v>0.5575040818775181</v>
      </c>
      <c r="S21" s="21">
        <v>0.61462226026474809</v>
      </c>
      <c r="T21" s="21">
        <v>0.61718700805482307</v>
      </c>
      <c r="U21" s="21">
        <v>0.57437702194182605</v>
      </c>
      <c r="V21" s="21">
        <v>0.56580680775030701</v>
      </c>
      <c r="W21" s="21">
        <v>0.58750701189758403</v>
      </c>
      <c r="X21" s="21">
        <v>0.57499539385362508</v>
      </c>
      <c r="Y21" s="21">
        <v>0.5722314565589951</v>
      </c>
      <c r="Z21" s="21">
        <v>0.58590125393109105</v>
      </c>
      <c r="AA21" s="21">
        <v>0.57150566457101104</v>
      </c>
      <c r="AB21" s="21">
        <v>0.56234853069675106</v>
      </c>
      <c r="AC21" s="21">
        <v>0.58624319092844301</v>
      </c>
      <c r="AD21" s="21">
        <v>0.5951178795691221</v>
      </c>
      <c r="AE21" s="21">
        <v>0.593106030358446</v>
      </c>
      <c r="AF21" s="21">
        <v>0.58105307215466706</v>
      </c>
      <c r="AG21" s="21">
        <v>0.60187493358834609</v>
      </c>
      <c r="AH21" s="21">
        <v>0.57609177412185208</v>
      </c>
      <c r="AI21" s="21">
        <v>0.58824971306919405</v>
      </c>
      <c r="AJ21" s="21">
        <v>0.60345579856960907</v>
      </c>
      <c r="AK21" s="21">
        <v>0.57407971505519406</v>
      </c>
      <c r="AL21" s="21">
        <v>0.59204122036160001</v>
      </c>
      <c r="AM21" s="21">
        <v>0.56341197850212399</v>
      </c>
      <c r="AN21" s="21">
        <v>0.57944864260191709</v>
      </c>
      <c r="AO21" s="21">
        <v>0.59260788383146001</v>
      </c>
      <c r="AP21" s="21">
        <v>0.58592616197103109</v>
      </c>
      <c r="AQ21" s="21">
        <v>0.59520589182823302</v>
      </c>
      <c r="AR21" s="21">
        <v>0.59131934640254702</v>
      </c>
      <c r="AS21" s="21">
        <v>0.59273449013549406</v>
      </c>
      <c r="AT21" s="21">
        <v>0.59954528707087407</v>
      </c>
      <c r="AU21" s="21">
        <v>0.60114758810438207</v>
      </c>
      <c r="AV21" s="21">
        <v>0.62223406096132405</v>
      </c>
      <c r="AW21" s="21">
        <v>0.61434299386206304</v>
      </c>
      <c r="AX21" s="21">
        <v>0.55104346237497903</v>
      </c>
      <c r="AY21" s="21">
        <v>0.58050613290088204</v>
      </c>
      <c r="AZ21" s="21">
        <f t="shared" si="0"/>
        <v>0.58665826505376428</v>
      </c>
      <c r="BA21" s="21">
        <f t="shared" si="1"/>
        <v>1.5464256368621669E-2</v>
      </c>
      <c r="BB21" s="21">
        <f t="shared" si="2"/>
        <v>0.58500078767852615</v>
      </c>
      <c r="BC21" s="21">
        <f t="shared" si="3"/>
        <v>0.58846399079252232</v>
      </c>
      <c r="BD21" s="21">
        <f t="shared" si="4"/>
        <v>-3.4632031139961716E-3</v>
      </c>
      <c r="BE21" s="10" t="s">
        <v>115</v>
      </c>
    </row>
    <row r="22" spans="1:57">
      <c r="A22" s="10" t="s">
        <v>116</v>
      </c>
      <c r="B22" s="21">
        <v>0.595909346734246</v>
      </c>
      <c r="C22" s="21">
        <v>0.57410570256348303</v>
      </c>
      <c r="D22" s="21">
        <v>0.586072071662598</v>
      </c>
      <c r="E22" s="21">
        <v>0.5757309348452061</v>
      </c>
      <c r="F22" s="21">
        <v>0.57999029858915996</v>
      </c>
      <c r="G22" s="21">
        <v>0.57636563445323707</v>
      </c>
      <c r="H22" s="21">
        <v>0.58337046477075405</v>
      </c>
      <c r="I22" s="21">
        <v>0.57714433865148407</v>
      </c>
      <c r="J22" s="21">
        <v>0.57498853328104305</v>
      </c>
      <c r="K22" s="21">
        <v>0.57637972189421904</v>
      </c>
      <c r="L22" s="21">
        <v>0.57124662734856801</v>
      </c>
      <c r="M22" s="21">
        <v>0.576559313310819</v>
      </c>
      <c r="N22" s="21">
        <v>0.57521016167321604</v>
      </c>
      <c r="O22" s="21">
        <v>0.57718842193027908</v>
      </c>
      <c r="P22" s="21">
        <v>0.56421937012529899</v>
      </c>
      <c r="Q22" s="21">
        <v>0.57867640530168807</v>
      </c>
      <c r="R22" s="21">
        <v>0.54679850181774903</v>
      </c>
      <c r="S22" s="21">
        <v>0.59277609637584305</v>
      </c>
      <c r="T22" s="21">
        <v>0.58966819922267</v>
      </c>
      <c r="U22" s="21">
        <v>0.57037507705826807</v>
      </c>
      <c r="V22" s="21">
        <v>0.55475292681340704</v>
      </c>
      <c r="W22" s="21">
        <v>0.57603482332771405</v>
      </c>
      <c r="X22" s="21">
        <v>0.570254596801128</v>
      </c>
      <c r="Y22" s="21">
        <v>0.56531648664497403</v>
      </c>
      <c r="Z22" s="21">
        <v>0.58374760150985805</v>
      </c>
      <c r="AA22" s="21">
        <v>0.57100504001685704</v>
      </c>
      <c r="AB22" s="21">
        <v>0.56430512013105105</v>
      </c>
      <c r="AC22" s="21">
        <v>0.57672979459646601</v>
      </c>
      <c r="AD22" s="21">
        <v>0.57688133791130103</v>
      </c>
      <c r="AE22" s="21">
        <v>0.58449300377898705</v>
      </c>
      <c r="AF22" s="21">
        <v>0.56364941082612507</v>
      </c>
      <c r="AG22" s="21">
        <v>0.5805784358730981</v>
      </c>
      <c r="AH22" s="21">
        <v>0.57518077329360207</v>
      </c>
      <c r="AI22" s="21">
        <v>0.57879432523385299</v>
      </c>
      <c r="AJ22" s="21">
        <v>0.59531024453235004</v>
      </c>
      <c r="AK22" s="21">
        <v>0.57544454429036507</v>
      </c>
      <c r="AL22" s="21">
        <v>0.57464360704860007</v>
      </c>
      <c r="AM22" s="21">
        <v>0.563569499673503</v>
      </c>
      <c r="AN22" s="21">
        <v>0.57006910894214302</v>
      </c>
      <c r="AO22" s="21">
        <v>0.58548942150554306</v>
      </c>
      <c r="AP22" s="21">
        <v>0.57962894790590902</v>
      </c>
      <c r="AQ22" s="21">
        <v>0.5881748911580631</v>
      </c>
      <c r="AR22" s="21">
        <v>0.58052197989863108</v>
      </c>
      <c r="AS22" s="21">
        <v>0.5804210922577171</v>
      </c>
      <c r="AT22" s="21">
        <v>0.59394077782423704</v>
      </c>
      <c r="AU22" s="21">
        <v>0.58578078677943302</v>
      </c>
      <c r="AV22" s="21">
        <v>0.60297212758213203</v>
      </c>
      <c r="AW22" s="21">
        <v>0.59614773690755507</v>
      </c>
      <c r="AX22" s="21">
        <v>0.56336173505278608</v>
      </c>
      <c r="AY22" s="21">
        <v>0.58675293144531504</v>
      </c>
      <c r="AZ22" s="21">
        <f t="shared" si="0"/>
        <v>0.57773456662345068</v>
      </c>
      <c r="BA22" s="21">
        <f t="shared" si="1"/>
        <v>1.0790827482868149E-2</v>
      </c>
      <c r="BB22" s="21">
        <f t="shared" si="2"/>
        <v>0.5742521554679757</v>
      </c>
      <c r="BC22" s="21">
        <f t="shared" si="3"/>
        <v>0.58011840143536519</v>
      </c>
      <c r="BD22" s="21">
        <f t="shared" si="4"/>
        <v>-5.866245967389494E-3</v>
      </c>
      <c r="BE22" s="10" t="s">
        <v>116</v>
      </c>
    </row>
    <row r="23" spans="1:57">
      <c r="A23" s="10" t="s">
        <v>117</v>
      </c>
      <c r="B23" s="21">
        <v>0.61474862962009602</v>
      </c>
      <c r="C23" s="21">
        <v>0.583775310820284</v>
      </c>
      <c r="D23" s="21">
        <v>0.60062737674573108</v>
      </c>
      <c r="E23" s="21">
        <v>0.590554077748632</v>
      </c>
      <c r="F23" s="21">
        <v>0.60302870824697707</v>
      </c>
      <c r="G23" s="21">
        <v>0.59129812635339407</v>
      </c>
      <c r="H23" s="21">
        <v>0.60005037413287909</v>
      </c>
      <c r="I23" s="21">
        <v>0.59507245497820604</v>
      </c>
      <c r="J23" s="21">
        <v>0.59190959718938407</v>
      </c>
      <c r="K23" s="21">
        <v>0.59478944966625003</v>
      </c>
      <c r="L23" s="21">
        <v>0.59039266985871208</v>
      </c>
      <c r="M23" s="21">
        <v>0.60107364729124502</v>
      </c>
      <c r="N23" s="21">
        <v>0.58536860543677505</v>
      </c>
      <c r="O23" s="21">
        <v>0.59437537658769901</v>
      </c>
      <c r="P23" s="21">
        <v>0.57908250923900106</v>
      </c>
      <c r="Q23" s="21">
        <v>0.59122011371044902</v>
      </c>
      <c r="R23" s="21">
        <v>0.567689296502779</v>
      </c>
      <c r="S23" s="21">
        <v>0.6201854564389141</v>
      </c>
      <c r="T23" s="21">
        <v>0.61476941678958408</v>
      </c>
      <c r="U23" s="21">
        <v>0.58380158988897302</v>
      </c>
      <c r="V23" s="21">
        <v>0.56884105276825303</v>
      </c>
      <c r="W23" s="21">
        <v>0.58892847595825304</v>
      </c>
      <c r="X23" s="21">
        <v>0.58237136752191709</v>
      </c>
      <c r="Y23" s="21">
        <v>0.5763114151036971</v>
      </c>
      <c r="Z23" s="21">
        <v>0.59407804544327403</v>
      </c>
      <c r="AA23" s="21">
        <v>0.58166337425636305</v>
      </c>
      <c r="AB23" s="21">
        <v>0.57530239467309308</v>
      </c>
      <c r="AC23" s="21">
        <v>0.59036050220015801</v>
      </c>
      <c r="AD23" s="21">
        <v>0.59643907972635601</v>
      </c>
      <c r="AE23" s="21">
        <v>0.60055378509716995</v>
      </c>
      <c r="AF23" s="21">
        <v>0.58211199686694404</v>
      </c>
      <c r="AG23" s="21">
        <v>0.59883578027594409</v>
      </c>
      <c r="AH23" s="21">
        <v>0.58189118002784201</v>
      </c>
      <c r="AI23" s="21">
        <v>0.59494190930454705</v>
      </c>
      <c r="AJ23" s="21">
        <v>0.62280204433060704</v>
      </c>
      <c r="AK23" s="21">
        <v>0.58575413847791202</v>
      </c>
      <c r="AL23" s="21">
        <v>0.59815768907878308</v>
      </c>
      <c r="AM23" s="21">
        <v>0.57163954650193605</v>
      </c>
      <c r="AN23" s="21">
        <v>0.59436603917579101</v>
      </c>
      <c r="AO23" s="21">
        <v>0.60333665267681502</v>
      </c>
      <c r="AP23" s="21">
        <v>0.59170946649340705</v>
      </c>
      <c r="AQ23" s="21">
        <v>0.60494648408377705</v>
      </c>
      <c r="AR23" s="21">
        <v>0.5946474172840871</v>
      </c>
      <c r="AS23" s="21">
        <v>0.603317371193831</v>
      </c>
      <c r="AT23" s="21">
        <v>0.60421309300563997</v>
      </c>
      <c r="AU23" s="21">
        <v>0.61142715670364001</v>
      </c>
      <c r="AV23" s="21">
        <v>0.62374895067194602</v>
      </c>
      <c r="AW23" s="21">
        <v>0.61703870581099707</v>
      </c>
      <c r="AX23" s="21">
        <v>0.57660823236088909</v>
      </c>
      <c r="AY23" s="21">
        <v>0.59205074199872709</v>
      </c>
      <c r="AZ23" s="21">
        <f t="shared" si="0"/>
        <v>0.59404413752637131</v>
      </c>
      <c r="BA23" s="21">
        <f t="shared" si="1"/>
        <v>1.3424812030122361E-2</v>
      </c>
      <c r="BB23" s="21">
        <f t="shared" si="2"/>
        <v>0.59073283483093963</v>
      </c>
      <c r="BC23" s="21">
        <f t="shared" si="3"/>
        <v>0.59650834825086829</v>
      </c>
      <c r="BD23" s="21">
        <f t="shared" si="4"/>
        <v>-5.7755134199286573E-3</v>
      </c>
      <c r="BE23" s="10" t="s">
        <v>117</v>
      </c>
    </row>
    <row r="24" spans="1:57">
      <c r="A24" s="10" t="s">
        <v>118</v>
      </c>
      <c r="B24" s="21">
        <v>0.59776857214357404</v>
      </c>
      <c r="C24" s="21">
        <v>0.56968607112881609</v>
      </c>
      <c r="D24" s="21">
        <v>0.60952760377735005</v>
      </c>
      <c r="E24" s="21">
        <v>0.58251429752636608</v>
      </c>
      <c r="F24" s="21">
        <v>0.60135079134466207</v>
      </c>
      <c r="G24" s="21">
        <v>0.58146820899486307</v>
      </c>
      <c r="H24" s="21">
        <v>0.59773076340887998</v>
      </c>
      <c r="I24" s="21">
        <v>0.588209881644704</v>
      </c>
      <c r="J24" s="21">
        <v>0.57480447791994504</v>
      </c>
      <c r="K24" s="21">
        <v>0.57963413223242399</v>
      </c>
      <c r="L24" s="21">
        <v>0.57024144680186206</v>
      </c>
      <c r="M24" s="21">
        <v>0.59017028863298004</v>
      </c>
      <c r="N24" s="21">
        <v>0.58238616240627106</v>
      </c>
      <c r="O24" s="21">
        <v>0.57441426462451506</v>
      </c>
      <c r="P24" s="21">
        <v>0.56221235822767801</v>
      </c>
      <c r="Q24" s="21">
        <v>0.581754003274919</v>
      </c>
      <c r="R24" s="21">
        <v>0.55225274456739204</v>
      </c>
      <c r="S24" s="21">
        <v>0.61986899460561906</v>
      </c>
      <c r="T24" s="21">
        <v>0.6146783975090151</v>
      </c>
      <c r="U24" s="21">
        <v>0.572913035933451</v>
      </c>
      <c r="V24" s="21">
        <v>0.55176278829444803</v>
      </c>
      <c r="W24" s="21">
        <v>0.580474120529058</v>
      </c>
      <c r="X24" s="21">
        <v>0.57517753249489001</v>
      </c>
      <c r="Y24" s="21">
        <v>0.56142047173113407</v>
      </c>
      <c r="Z24" s="21">
        <v>0.58329054523927704</v>
      </c>
      <c r="AA24" s="21">
        <v>0.57138046108155804</v>
      </c>
      <c r="AB24" s="21">
        <v>0.55302427793382303</v>
      </c>
      <c r="AC24" s="21">
        <v>0.57915546494464809</v>
      </c>
      <c r="AD24" s="21">
        <v>0.59118400772928803</v>
      </c>
      <c r="AE24" s="21">
        <v>0.58316874890132708</v>
      </c>
      <c r="AF24" s="21">
        <v>0.58438782489740804</v>
      </c>
      <c r="AG24" s="21">
        <v>0.60667163716829997</v>
      </c>
      <c r="AH24" s="21">
        <v>0.58264573042601908</v>
      </c>
      <c r="AI24" s="21">
        <v>0.57933213191345501</v>
      </c>
      <c r="AJ24" s="21">
        <v>0.59061188869666104</v>
      </c>
      <c r="AK24" s="21">
        <v>0.57047292152733109</v>
      </c>
      <c r="AL24" s="21">
        <v>0.58859025271364107</v>
      </c>
      <c r="AM24" s="21">
        <v>0.55802147546903003</v>
      </c>
      <c r="AN24" s="21">
        <v>0.56997668757219999</v>
      </c>
      <c r="AO24" s="21">
        <v>0.59404981637810905</v>
      </c>
      <c r="AP24" s="21">
        <v>0.582374501918973</v>
      </c>
      <c r="AQ24" s="21">
        <v>0.59082354713361906</v>
      </c>
      <c r="AR24" s="21">
        <v>0.59125459687145998</v>
      </c>
      <c r="AS24" s="21">
        <v>0.58710694116651607</v>
      </c>
      <c r="AT24" s="21">
        <v>0.59759569469552209</v>
      </c>
      <c r="AU24" s="21">
        <v>0.59850351785204603</v>
      </c>
      <c r="AV24" s="21">
        <v>0.617869856137227</v>
      </c>
      <c r="AW24" s="21">
        <v>0.60249375619487699</v>
      </c>
      <c r="AX24" s="21">
        <v>0.55070415181363208</v>
      </c>
      <c r="AY24" s="21">
        <v>0.58059031218465607</v>
      </c>
      <c r="AZ24" s="21">
        <f t="shared" si="0"/>
        <v>0.58315404316630848</v>
      </c>
      <c r="BA24" s="21">
        <f t="shared" si="1"/>
        <v>1.6597636998185394E-2</v>
      </c>
      <c r="BB24" s="21">
        <f t="shared" si="2"/>
        <v>0.58043957256634415</v>
      </c>
      <c r="BC24" s="21">
        <f t="shared" si="3"/>
        <v>0.58460873925999046</v>
      </c>
      <c r="BD24" s="21">
        <f t="shared" si="4"/>
        <v>-4.169166693646309E-3</v>
      </c>
      <c r="BE24" s="10" t="s">
        <v>118</v>
      </c>
    </row>
    <row r="25" spans="1:57">
      <c r="A25" s="10" t="s">
        <v>119</v>
      </c>
      <c r="B25" s="21">
        <v>0.62011078784257501</v>
      </c>
      <c r="C25" s="21">
        <v>0.60498612256518602</v>
      </c>
      <c r="D25" s="21">
        <v>0.60640911265375608</v>
      </c>
      <c r="E25" s="21">
        <v>0.61246911339459109</v>
      </c>
      <c r="F25" s="21">
        <v>0.61066278347353709</v>
      </c>
      <c r="G25" s="21">
        <v>0.60435536716310401</v>
      </c>
      <c r="H25" s="21">
        <v>0.61318625089225509</v>
      </c>
      <c r="I25" s="21">
        <v>0.60499366032510804</v>
      </c>
      <c r="J25" s="21">
        <v>0.59677351189822603</v>
      </c>
      <c r="K25" s="21">
        <v>0.602401679714057</v>
      </c>
      <c r="L25" s="21">
        <v>0.60702971017206708</v>
      </c>
      <c r="M25" s="21">
        <v>0.61331620423717204</v>
      </c>
      <c r="N25" s="21">
        <v>0.60051766834232201</v>
      </c>
      <c r="O25" s="21">
        <v>0.60504514027877809</v>
      </c>
      <c r="P25" s="21">
        <v>0.59677813715818306</v>
      </c>
      <c r="Q25" s="21">
        <v>0.59857080790913508</v>
      </c>
      <c r="R25" s="21">
        <v>0.57246896228155508</v>
      </c>
      <c r="S25" s="21">
        <v>0.62657487973342707</v>
      </c>
      <c r="T25" s="21">
        <v>0.62126849114905502</v>
      </c>
      <c r="U25" s="21">
        <v>0.60080362916658903</v>
      </c>
      <c r="V25" s="21">
        <v>0.58473150411433705</v>
      </c>
      <c r="W25" s="21">
        <v>0.60754400061458003</v>
      </c>
      <c r="X25" s="21">
        <v>0.59850614164957205</v>
      </c>
      <c r="Y25" s="21">
        <v>0.58960040279302606</v>
      </c>
      <c r="Z25" s="21">
        <v>0.60910675588550101</v>
      </c>
      <c r="AA25" s="21">
        <v>0.59720023808074907</v>
      </c>
      <c r="AB25" s="21">
        <v>0.58851888261362306</v>
      </c>
      <c r="AC25" s="21">
        <v>0.60604827291343299</v>
      </c>
      <c r="AD25" s="21">
        <v>0.614344266384652</v>
      </c>
      <c r="AE25" s="21">
        <v>0.61835837786342107</v>
      </c>
      <c r="AF25" s="21">
        <v>0.58942266942995802</v>
      </c>
      <c r="AG25" s="21">
        <v>0.6106631423381621</v>
      </c>
      <c r="AH25" s="21">
        <v>0.60114719919676507</v>
      </c>
      <c r="AI25" s="21">
        <v>0.60905045278667103</v>
      </c>
      <c r="AJ25" s="21">
        <v>0.62852454323514906</v>
      </c>
      <c r="AK25" s="21">
        <v>0.599821163195429</v>
      </c>
      <c r="AL25" s="21">
        <v>0.60982213599902402</v>
      </c>
      <c r="AM25" s="21">
        <v>0.59233137760990207</v>
      </c>
      <c r="AN25" s="21">
        <v>0.60309140305097997</v>
      </c>
      <c r="AO25" s="21">
        <v>0.606362328647852</v>
      </c>
      <c r="AP25" s="21">
        <v>0.61196361453273906</v>
      </c>
      <c r="AQ25" s="21">
        <v>0.61536309770147901</v>
      </c>
      <c r="AR25" s="21">
        <v>0.61141831692524995</v>
      </c>
      <c r="AS25" s="21">
        <v>0.61222957565105407</v>
      </c>
      <c r="AT25" s="21">
        <v>0.61698113921226405</v>
      </c>
      <c r="AU25" s="21">
        <v>0.61607147146183505</v>
      </c>
      <c r="AV25" s="21">
        <v>0.63175560343724202</v>
      </c>
      <c r="AW25" s="21">
        <v>0.62324258623067508</v>
      </c>
      <c r="AX25" s="21">
        <v>0.58235373792231304</v>
      </c>
      <c r="AY25" s="21">
        <v>0.61283147789173609</v>
      </c>
      <c r="AZ25" s="21">
        <f t="shared" si="0"/>
        <v>0.60634255799440095</v>
      </c>
      <c r="BA25" s="21">
        <f t="shared" si="1"/>
        <v>1.1870715899654345E-2</v>
      </c>
      <c r="BB25" s="21">
        <f t="shared" si="2"/>
        <v>0.60321326262725761</v>
      </c>
      <c r="BC25" s="21">
        <f t="shared" si="3"/>
        <v>0.60882153484298362</v>
      </c>
      <c r="BD25" s="21">
        <f t="shared" si="4"/>
        <v>-5.6082722157260179E-3</v>
      </c>
      <c r="BE25" s="10" t="s">
        <v>119</v>
      </c>
    </row>
    <row r="26" spans="1:57">
      <c r="A26" s="10" t="s">
        <v>120</v>
      </c>
      <c r="B26" s="21">
        <v>0.6249457803882541</v>
      </c>
      <c r="C26" s="21">
        <v>0.58407388244882308</v>
      </c>
      <c r="D26" s="21">
        <v>0.60380596944606202</v>
      </c>
      <c r="E26" s="21">
        <v>0.60452297835577506</v>
      </c>
      <c r="F26" s="21">
        <v>0.61104559346810405</v>
      </c>
      <c r="G26" s="21">
        <v>0.59937979471776903</v>
      </c>
      <c r="H26" s="21">
        <v>0.61541408690851407</v>
      </c>
      <c r="I26" s="21">
        <v>0.59951146431386804</v>
      </c>
      <c r="J26" s="21">
        <v>0.603793697610018</v>
      </c>
      <c r="K26" s="21">
        <v>0.593730656015658</v>
      </c>
      <c r="L26" s="21">
        <v>0.607799341537687</v>
      </c>
      <c r="M26" s="21">
        <v>0.60146779697641506</v>
      </c>
      <c r="N26" s="21">
        <v>0.60086892918962609</v>
      </c>
      <c r="O26" s="21">
        <v>0.50460052482635709</v>
      </c>
      <c r="P26" s="21">
        <v>0.49390991079660906</v>
      </c>
      <c r="Q26" s="21">
        <v>0.60728983033210904</v>
      </c>
      <c r="R26" s="21">
        <v>0.57655779334146406</v>
      </c>
      <c r="S26" s="21">
        <v>0.62627634460827408</v>
      </c>
      <c r="T26" s="21">
        <v>0.62911914773296806</v>
      </c>
      <c r="U26" s="21">
        <v>0.576400327334327</v>
      </c>
      <c r="V26" s="21">
        <v>0.56442654161160899</v>
      </c>
      <c r="W26" s="21">
        <v>0.59071540953611201</v>
      </c>
      <c r="X26" s="21">
        <v>0.59414557139927704</v>
      </c>
      <c r="Y26" s="21">
        <v>0.57501417102319108</v>
      </c>
      <c r="Z26" s="21">
        <v>0.603027466812732</v>
      </c>
      <c r="AA26" s="21">
        <v>0.58589584801839101</v>
      </c>
      <c r="AB26" s="21">
        <v>0.58447465425467504</v>
      </c>
      <c r="AC26" s="21">
        <v>0.59332892186908903</v>
      </c>
      <c r="AD26" s="21">
        <v>0.61096564456258906</v>
      </c>
      <c r="AE26" s="21">
        <v>0.6134166887832061</v>
      </c>
      <c r="AF26" s="21">
        <v>0.58930262255665999</v>
      </c>
      <c r="AG26" s="21">
        <v>0.61684830301162907</v>
      </c>
      <c r="AH26" s="21">
        <v>0.59039083821766303</v>
      </c>
      <c r="AI26" s="21">
        <v>0.60297401831139907</v>
      </c>
      <c r="AJ26" s="21">
        <v>0.62034364743474302</v>
      </c>
      <c r="AK26" s="21">
        <v>0.59264399192744999</v>
      </c>
      <c r="AL26" s="21">
        <v>0.60614272929486901</v>
      </c>
      <c r="AM26" s="21">
        <v>0.57708470678790302</v>
      </c>
      <c r="AN26" s="21">
        <v>0.50562614750443002</v>
      </c>
      <c r="AO26" s="21">
        <v>0.61359113578471702</v>
      </c>
      <c r="AP26" s="21">
        <v>0.59955703982892705</v>
      </c>
      <c r="AQ26" s="21">
        <v>0.61568240220735504</v>
      </c>
      <c r="AR26" s="21">
        <v>0.53088764880110306</v>
      </c>
      <c r="AS26" s="21">
        <v>0.60932040916074004</v>
      </c>
      <c r="AT26" s="21">
        <v>0.62457840368040607</v>
      </c>
      <c r="AU26" s="21">
        <v>0.61359016969807501</v>
      </c>
      <c r="AV26" s="21">
        <v>0.64280106824485705</v>
      </c>
      <c r="AW26" s="21">
        <v>0.631888382000103</v>
      </c>
      <c r="AX26" s="21">
        <v>0.57429684929360902</v>
      </c>
      <c r="AY26" s="21">
        <v>0.5955639316112491</v>
      </c>
      <c r="AZ26" s="21">
        <f t="shared" si="0"/>
        <v>0.59466078427154878</v>
      </c>
      <c r="BA26" s="21">
        <f t="shared" si="1"/>
        <v>3.0596233086076806E-2</v>
      </c>
      <c r="BB26" s="21">
        <f t="shared" si="2"/>
        <v>0.58977883593334157</v>
      </c>
      <c r="BC26" s="21">
        <f t="shared" si="3"/>
        <v>0.59813751478447685</v>
      </c>
      <c r="BD26" s="21">
        <f t="shared" si="4"/>
        <v>-8.3586788511352816E-3</v>
      </c>
      <c r="BE26" s="10" t="s">
        <v>120</v>
      </c>
    </row>
    <row r="27" spans="1:57">
      <c r="A27" s="23" t="s">
        <v>121</v>
      </c>
      <c r="B27" s="24">
        <v>0.63218854404508207</v>
      </c>
      <c r="C27" s="24">
        <v>0.60766309160092602</v>
      </c>
      <c r="D27" s="24">
        <v>0.62490741780041703</v>
      </c>
      <c r="E27" s="24">
        <v>0.61327061076857903</v>
      </c>
      <c r="F27" s="24">
        <v>0.622964518157337</v>
      </c>
      <c r="G27" s="24">
        <v>0.61316456304176503</v>
      </c>
      <c r="H27" s="24">
        <v>0.62089426408335302</v>
      </c>
      <c r="I27" s="24">
        <v>0.612492178930514</v>
      </c>
      <c r="J27" s="24">
        <v>0.61352020553397402</v>
      </c>
      <c r="K27" s="24">
        <v>0.61059392832295301</v>
      </c>
      <c r="L27" s="24">
        <v>0.61635680769158407</v>
      </c>
      <c r="M27" s="24">
        <v>0.62421808170938908</v>
      </c>
      <c r="N27" s="24">
        <v>0.6044629841436181</v>
      </c>
      <c r="O27" s="24">
        <v>0.61301938065113204</v>
      </c>
      <c r="P27" s="24">
        <v>0.60284414143009302</v>
      </c>
      <c r="Q27" s="24">
        <v>0.61930805642950704</v>
      </c>
      <c r="R27" s="24">
        <v>0.58540019486469996</v>
      </c>
      <c r="S27" s="24">
        <v>0.63614524541519302</v>
      </c>
      <c r="T27" s="24">
        <v>0.63260670735770208</v>
      </c>
      <c r="U27" s="24">
        <v>0.604076053714109</v>
      </c>
      <c r="V27" s="24">
        <v>0.58854164059241998</v>
      </c>
      <c r="W27" s="24">
        <v>0.6107800943215661</v>
      </c>
      <c r="X27" s="24">
        <v>0.61063456184943998</v>
      </c>
      <c r="Y27" s="24">
        <v>0.59943869517638904</v>
      </c>
      <c r="Z27" s="24">
        <v>0.61789349353610401</v>
      </c>
      <c r="AA27" s="24">
        <v>0.60159060794576502</v>
      </c>
      <c r="AB27" s="24">
        <v>0.59731416601647203</v>
      </c>
      <c r="AC27" s="24">
        <v>0.61244578441729902</v>
      </c>
      <c r="AD27" s="24">
        <v>0.6185735589705641</v>
      </c>
      <c r="AE27" s="24">
        <v>0.62056550746971206</v>
      </c>
      <c r="AF27" s="24">
        <v>0.60175304808302998</v>
      </c>
      <c r="AG27" s="24">
        <v>0.62239498103209701</v>
      </c>
      <c r="AH27" s="24">
        <v>0.60512438734794805</v>
      </c>
      <c r="AI27" s="24">
        <v>0.61331330305112208</v>
      </c>
      <c r="AJ27" s="24">
        <v>0.63180794089743608</v>
      </c>
      <c r="AK27" s="24">
        <v>0.60711771177319807</v>
      </c>
      <c r="AL27" s="24">
        <v>0.61991400770418703</v>
      </c>
      <c r="AM27" s="24">
        <v>0.59804639366052703</v>
      </c>
      <c r="AN27" s="24">
        <v>0.60947763872832705</v>
      </c>
      <c r="AO27" s="24">
        <v>0.62164143090190205</v>
      </c>
      <c r="AP27" s="24">
        <v>0.61364950665829709</v>
      </c>
      <c r="AQ27" s="24">
        <v>0.62787419597826</v>
      </c>
      <c r="AR27" s="24">
        <v>0.61814869891298407</v>
      </c>
      <c r="AS27" s="24">
        <v>0.62144238590857703</v>
      </c>
      <c r="AT27" s="24">
        <v>0.62311259660896701</v>
      </c>
      <c r="AU27" s="24">
        <v>0.6220934678339991</v>
      </c>
      <c r="AV27" s="24">
        <v>0.64164832333057609</v>
      </c>
      <c r="AW27" s="24">
        <v>0.63574472669627302</v>
      </c>
      <c r="AX27" s="24">
        <v>0.58956091861526305</v>
      </c>
      <c r="AY27" s="24">
        <v>0.61430318677671303</v>
      </c>
      <c r="AZ27" s="24">
        <f t="shared" si="0"/>
        <v>0.61452087872974692</v>
      </c>
      <c r="BA27" s="24">
        <f t="shared" si="1"/>
        <v>1.2292324043855463E-2</v>
      </c>
      <c r="BB27" s="24">
        <f t="shared" si="2"/>
        <v>0.61192247894205154</v>
      </c>
      <c r="BC27" s="24">
        <f t="shared" si="3"/>
        <v>0.61612782780723874</v>
      </c>
      <c r="BD27" s="24">
        <f t="shared" si="4"/>
        <v>-4.2053488651871973E-3</v>
      </c>
      <c r="BE27" s="23" t="s">
        <v>121</v>
      </c>
    </row>
    <row r="28" spans="1:57">
      <c r="A28" s="10"/>
      <c r="B28" s="10"/>
      <c r="C28" s="10"/>
      <c r="D28" s="10"/>
      <c r="E28" s="10"/>
      <c r="I28" s="10"/>
      <c r="J28" s="10"/>
      <c r="K28" s="10"/>
      <c r="L28" s="10"/>
      <c r="M28" s="10"/>
      <c r="N28" s="10"/>
      <c r="O28" s="10" t="s">
        <v>85</v>
      </c>
      <c r="P28" s="10" t="s">
        <v>85</v>
      </c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 t="s">
        <v>85</v>
      </c>
      <c r="AO28" s="10"/>
      <c r="AP28" s="10"/>
      <c r="AQ28" s="10"/>
      <c r="AR28" s="10" t="s">
        <v>85</v>
      </c>
      <c r="AS28" s="10"/>
      <c r="AT28" s="10"/>
      <c r="AU28" s="10"/>
      <c r="AV28" s="10"/>
      <c r="AW28" s="10"/>
      <c r="AX28" s="10"/>
      <c r="AY28" s="10"/>
      <c r="AZ28" s="10"/>
      <c r="BA28" s="10"/>
      <c r="BB28" s="25"/>
      <c r="BC28" s="25"/>
      <c r="BD28" s="10"/>
      <c r="BE28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F20"/>
    </sheetView>
  </sheetViews>
  <sheetFormatPr baseColWidth="10" defaultColWidth="11.5" defaultRowHeight="14" x14ac:dyDescent="0"/>
  <cols>
    <col min="1" max="1" width="13.1640625" customWidth="1"/>
    <col min="2" max="2" width="23.6640625" customWidth="1"/>
    <col min="6" max="6" width="23.5" customWidth="1"/>
  </cols>
  <sheetData>
    <row r="1" spans="1:6">
      <c r="A1" s="26"/>
      <c r="B1" s="26"/>
      <c r="C1" s="10" t="s">
        <v>122</v>
      </c>
      <c r="D1" s="10" t="s">
        <v>123</v>
      </c>
      <c r="E1" s="10" t="s">
        <v>124</v>
      </c>
      <c r="F1" s="10" t="s">
        <v>125</v>
      </c>
    </row>
    <row r="2" spans="1:6">
      <c r="A2" s="26" t="s">
        <v>126</v>
      </c>
      <c r="B2" s="26" t="s">
        <v>127</v>
      </c>
      <c r="C2" s="27">
        <v>2.8000000000000001E-2</v>
      </c>
      <c r="D2" s="27">
        <v>2.9000000000000001E-2</v>
      </c>
      <c r="E2" s="27">
        <v>0.26069999999999999</v>
      </c>
      <c r="F2" s="27">
        <v>0.46640000000000004</v>
      </c>
    </row>
    <row r="3" spans="1:6">
      <c r="A3" s="26" t="s">
        <v>128</v>
      </c>
      <c r="B3" s="26" t="s">
        <v>129</v>
      </c>
      <c r="C3" s="27">
        <v>0.1038</v>
      </c>
      <c r="D3" s="27">
        <v>0.10640000000000001</v>
      </c>
      <c r="E3" s="27">
        <v>5.3360000000000005E-2</v>
      </c>
      <c r="F3" s="27">
        <v>7.5400000000000009E-2</v>
      </c>
    </row>
    <row r="4" spans="1:6">
      <c r="A4" s="26" t="s">
        <v>130</v>
      </c>
      <c r="B4" s="26" t="s">
        <v>131</v>
      </c>
      <c r="C4" s="27">
        <v>0.43</v>
      </c>
      <c r="D4" s="27">
        <v>0.43280000000000002</v>
      </c>
      <c r="E4" s="27">
        <v>0.43240000000000001</v>
      </c>
      <c r="F4" s="27">
        <v>0.50619999999999998</v>
      </c>
    </row>
    <row r="5" spans="1:6">
      <c r="A5" s="26" t="s">
        <v>132</v>
      </c>
      <c r="B5" s="26" t="s">
        <v>133</v>
      </c>
      <c r="C5" s="27">
        <v>0.88170000000000004</v>
      </c>
      <c r="D5" s="27">
        <v>0.88390000000000002</v>
      </c>
      <c r="E5" s="27">
        <v>0.14380000000000001</v>
      </c>
      <c r="F5" s="27">
        <v>0.28539999999999999</v>
      </c>
    </row>
    <row r="6" spans="1:6">
      <c r="A6" s="26" t="s">
        <v>134</v>
      </c>
      <c r="B6" s="26" t="s">
        <v>135</v>
      </c>
      <c r="C6" s="27">
        <v>0.81930000000000003</v>
      </c>
      <c r="D6" s="27">
        <v>0.82230000000000003</v>
      </c>
      <c r="E6" s="27">
        <v>0.10630000000000001</v>
      </c>
      <c r="F6" s="27">
        <v>0.15840000000000001</v>
      </c>
    </row>
    <row r="7" spans="1:6">
      <c r="A7" s="26" t="s">
        <v>136</v>
      </c>
      <c r="B7" s="26" t="s">
        <v>137</v>
      </c>
      <c r="C7" s="27">
        <v>0.72789999999999999</v>
      </c>
      <c r="D7" s="27">
        <v>0.73140000000000005</v>
      </c>
      <c r="E7" s="27">
        <v>0.153</v>
      </c>
      <c r="F7" s="27">
        <v>0.30510000000000004</v>
      </c>
    </row>
    <row r="8" spans="1:6">
      <c r="A8" s="26" t="s">
        <v>138</v>
      </c>
      <c r="B8" s="26" t="s">
        <v>139</v>
      </c>
      <c r="C8" s="27">
        <v>0.55110000000000003</v>
      </c>
      <c r="D8" s="27">
        <v>0.55620000000000003</v>
      </c>
      <c r="E8" s="27">
        <v>5.1200000000000002E-2</v>
      </c>
      <c r="F8" s="27">
        <v>6.8500000000000005E-2</v>
      </c>
    </row>
    <row r="9" spans="1:6">
      <c r="A9" s="26" t="s">
        <v>140</v>
      </c>
      <c r="B9" s="26" t="s">
        <v>141</v>
      </c>
      <c r="C9" s="27">
        <v>0.67849999999999999</v>
      </c>
      <c r="D9" s="27">
        <v>0.6825</v>
      </c>
      <c r="E9" s="27">
        <v>0.11280000000000001</v>
      </c>
      <c r="F9" s="27">
        <v>9.9400000000000002E-2</v>
      </c>
    </row>
    <row r="10" spans="1:6">
      <c r="A10" s="26" t="s">
        <v>142</v>
      </c>
      <c r="B10" s="26" t="s">
        <v>143</v>
      </c>
      <c r="C10" s="27">
        <v>0.51839999999999997</v>
      </c>
      <c r="D10" s="27">
        <v>0.52529999999999999</v>
      </c>
      <c r="E10" s="27">
        <v>0.36780000000000002</v>
      </c>
      <c r="F10" s="27">
        <v>0.22340000000000002</v>
      </c>
    </row>
    <row r="11" spans="1:6">
      <c r="A11" s="26" t="s">
        <v>144</v>
      </c>
      <c r="B11" s="26" t="s">
        <v>145</v>
      </c>
      <c r="C11" s="27">
        <v>0.11</v>
      </c>
      <c r="D11" s="27">
        <v>0.11270000000000001</v>
      </c>
      <c r="E11" s="27">
        <v>0.38700000000000001</v>
      </c>
      <c r="F11" s="27">
        <v>0.4284</v>
      </c>
    </row>
    <row r="12" spans="1:6">
      <c r="A12" s="26" t="s">
        <v>146</v>
      </c>
      <c r="B12" s="26" t="s">
        <v>147</v>
      </c>
      <c r="C12" s="27">
        <v>7.7700000000000005E-2</v>
      </c>
      <c r="D12" s="27">
        <v>8.14E-2</v>
      </c>
      <c r="E12" s="27">
        <v>9.7100000000000006E-2</v>
      </c>
      <c r="F12" s="27">
        <v>0.15210000000000001</v>
      </c>
    </row>
    <row r="13" spans="1:6">
      <c r="A13" s="26" t="s">
        <v>148</v>
      </c>
      <c r="B13" s="26" t="s">
        <v>149</v>
      </c>
      <c r="C13" s="27">
        <v>0.2366</v>
      </c>
      <c r="D13" s="27">
        <v>0.24380000000000002</v>
      </c>
      <c r="E13" s="27">
        <v>5.0800000000000005E-2</v>
      </c>
      <c r="F13" s="27">
        <v>9.0800000000000006E-2</v>
      </c>
    </row>
    <row r="14" spans="1:6">
      <c r="A14" s="26" t="s">
        <v>150</v>
      </c>
      <c r="B14" s="26" t="s">
        <v>151</v>
      </c>
      <c r="C14" s="27">
        <v>0.40640000000000004</v>
      </c>
      <c r="D14" s="27">
        <v>0.41610000000000003</v>
      </c>
      <c r="E14" s="27">
        <v>0.1401</v>
      </c>
      <c r="F14" s="27">
        <v>9.5000000000000001E-2</v>
      </c>
    </row>
    <row r="15" spans="1:6">
      <c r="A15" s="26" t="s">
        <v>152</v>
      </c>
      <c r="B15" s="26" t="s">
        <v>153</v>
      </c>
      <c r="C15" s="27">
        <v>0.58730000000000004</v>
      </c>
      <c r="D15" s="27">
        <v>0.59260000000000002</v>
      </c>
      <c r="E15" s="27">
        <v>0.3599</v>
      </c>
      <c r="F15" s="27">
        <v>0.2666</v>
      </c>
    </row>
    <row r="16" spans="1:6">
      <c r="A16" s="26" t="s">
        <v>154</v>
      </c>
      <c r="B16" s="26" t="s">
        <v>155</v>
      </c>
      <c r="C16" s="27">
        <v>0.64810000000000001</v>
      </c>
      <c r="D16" s="27">
        <v>0.65190000000000003</v>
      </c>
      <c r="E16" s="27">
        <v>0.47290000000000004</v>
      </c>
      <c r="F16" s="27">
        <v>0.39219999999999999</v>
      </c>
    </row>
    <row r="17" spans="1:6">
      <c r="A17" s="26"/>
      <c r="B17" s="26"/>
      <c r="C17" s="10"/>
      <c r="D17" s="10"/>
      <c r="E17" s="10"/>
      <c r="F17" s="10"/>
    </row>
    <row r="18" spans="1:6">
      <c r="A18" s="26"/>
      <c r="B18" s="26"/>
      <c r="C18" s="10"/>
      <c r="D18" s="10"/>
      <c r="E18" s="10"/>
      <c r="F18" s="10"/>
    </row>
    <row r="19" spans="1:6">
      <c r="A19" s="26"/>
      <c r="B19" s="26" t="s">
        <v>156</v>
      </c>
      <c r="C19" s="10"/>
      <c r="D19" s="10"/>
      <c r="E19" s="10"/>
      <c r="F19" s="10"/>
    </row>
    <row r="20" spans="1:6">
      <c r="A20" s="26"/>
      <c r="B20" s="26" t="s">
        <v>157</v>
      </c>
      <c r="C20" s="10"/>
      <c r="D20" s="10"/>
      <c r="E20" s="10"/>
      <c r="F20" s="1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opLeftCell="A48" workbookViewId="0">
      <selection activeCell="G72" sqref="G72"/>
    </sheetView>
  </sheetViews>
  <sheetFormatPr baseColWidth="10" defaultColWidth="11.5" defaultRowHeight="14" x14ac:dyDescent="0"/>
  <cols>
    <col min="3" max="3" width="15.83203125" bestFit="1" customWidth="1"/>
    <col min="7" max="7" width="15.33203125" bestFit="1" customWidth="1"/>
  </cols>
  <sheetData>
    <row r="1" spans="1:15">
      <c r="A1" s="40" t="s">
        <v>158</v>
      </c>
      <c r="B1" s="40" t="s">
        <v>159</v>
      </c>
      <c r="C1" s="40" t="s">
        <v>160</v>
      </c>
      <c r="D1" s="40" t="s">
        <v>161</v>
      </c>
      <c r="E1" s="40" t="s">
        <v>162</v>
      </c>
      <c r="F1" s="40" t="s">
        <v>163</v>
      </c>
      <c r="G1" s="40" t="s">
        <v>170</v>
      </c>
      <c r="I1" s="41" t="s">
        <v>245</v>
      </c>
      <c r="J1" s="41" t="s">
        <v>246</v>
      </c>
      <c r="K1" s="41" t="s">
        <v>247</v>
      </c>
      <c r="L1" s="41" t="s">
        <v>161</v>
      </c>
      <c r="M1" s="41" t="s">
        <v>162</v>
      </c>
      <c r="N1" s="41" t="s">
        <v>163</v>
      </c>
      <c r="O1" s="41" t="s">
        <v>170</v>
      </c>
    </row>
    <row r="2" spans="1:15">
      <c r="A2">
        <v>100397</v>
      </c>
      <c r="B2" t="s">
        <v>26</v>
      </c>
      <c r="C2" t="s">
        <v>164</v>
      </c>
      <c r="D2">
        <v>21</v>
      </c>
      <c r="E2">
        <v>24</v>
      </c>
      <c r="F2">
        <v>21</v>
      </c>
      <c r="G2">
        <v>22</v>
      </c>
      <c r="I2" s="39" t="s">
        <v>223</v>
      </c>
      <c r="J2">
        <v>11</v>
      </c>
      <c r="K2" t="s">
        <v>248</v>
      </c>
      <c r="L2">
        <v>11</v>
      </c>
      <c r="M2">
        <v>13</v>
      </c>
      <c r="N2">
        <v>9</v>
      </c>
      <c r="O2">
        <f xml:space="preserve"> AVERAGE(L2:N2)</f>
        <v>11</v>
      </c>
    </row>
    <row r="3" spans="1:15">
      <c r="A3">
        <v>100654</v>
      </c>
      <c r="B3" t="s">
        <v>26</v>
      </c>
      <c r="C3" t="s">
        <v>164</v>
      </c>
      <c r="D3">
        <v>17</v>
      </c>
      <c r="E3">
        <v>17</v>
      </c>
      <c r="F3">
        <v>14</v>
      </c>
      <c r="G3">
        <v>16</v>
      </c>
      <c r="I3" s="39">
        <v>117</v>
      </c>
      <c r="J3">
        <v>1</v>
      </c>
      <c r="K3" t="s">
        <v>248</v>
      </c>
      <c r="L3">
        <v>12</v>
      </c>
      <c r="M3">
        <v>13</v>
      </c>
      <c r="N3">
        <v>7</v>
      </c>
      <c r="O3">
        <f t="shared" ref="O3:O25" si="0" xml:space="preserve"> AVERAGE(L3:N3)</f>
        <v>10.666666666666666</v>
      </c>
    </row>
    <row r="4" spans="1:15">
      <c r="A4">
        <v>100692</v>
      </c>
      <c r="B4" t="s">
        <v>26</v>
      </c>
      <c r="C4" t="s">
        <v>164</v>
      </c>
      <c r="D4">
        <v>13</v>
      </c>
      <c r="E4">
        <v>16</v>
      </c>
      <c r="F4">
        <v>10</v>
      </c>
      <c r="G4">
        <v>13</v>
      </c>
      <c r="I4" s="39" t="s">
        <v>224</v>
      </c>
      <c r="J4">
        <v>1</v>
      </c>
      <c r="K4" t="s">
        <v>249</v>
      </c>
      <c r="L4">
        <v>13</v>
      </c>
      <c r="M4">
        <v>11</v>
      </c>
      <c r="N4">
        <v>7</v>
      </c>
      <c r="O4">
        <f t="shared" si="0"/>
        <v>10.333333333333334</v>
      </c>
    </row>
    <row r="5" spans="1:15">
      <c r="A5">
        <v>103068</v>
      </c>
      <c r="B5" t="s">
        <v>26</v>
      </c>
      <c r="C5" t="s">
        <v>164</v>
      </c>
      <c r="D5">
        <v>19</v>
      </c>
      <c r="E5">
        <v>20</v>
      </c>
      <c r="F5">
        <v>14</v>
      </c>
      <c r="G5">
        <v>17.666666670000001</v>
      </c>
      <c r="I5" s="39">
        <v>110</v>
      </c>
      <c r="J5">
        <v>1</v>
      </c>
      <c r="K5" t="s">
        <v>250</v>
      </c>
      <c r="L5">
        <v>13</v>
      </c>
      <c r="M5">
        <v>14</v>
      </c>
      <c r="N5">
        <v>11</v>
      </c>
      <c r="O5">
        <f t="shared" si="0"/>
        <v>12.666666666666666</v>
      </c>
    </row>
    <row r="6" spans="1:15">
      <c r="A6">
        <v>103140</v>
      </c>
      <c r="B6" t="s">
        <v>26</v>
      </c>
      <c r="C6" t="s">
        <v>164</v>
      </c>
      <c r="D6">
        <v>18</v>
      </c>
      <c r="E6">
        <v>20</v>
      </c>
      <c r="F6">
        <v>15</v>
      </c>
      <c r="G6">
        <v>17.666666670000001</v>
      </c>
      <c r="I6" s="39" t="s">
        <v>225</v>
      </c>
      <c r="J6">
        <v>3</v>
      </c>
      <c r="K6" t="s">
        <v>248</v>
      </c>
      <c r="L6">
        <v>13</v>
      </c>
      <c r="M6">
        <v>17</v>
      </c>
      <c r="N6">
        <v>6</v>
      </c>
      <c r="O6">
        <f t="shared" si="0"/>
        <v>12</v>
      </c>
    </row>
    <row r="7" spans="1:15">
      <c r="A7">
        <v>103634</v>
      </c>
      <c r="B7" t="s">
        <v>51</v>
      </c>
      <c r="C7" t="s">
        <v>164</v>
      </c>
      <c r="D7">
        <v>19</v>
      </c>
      <c r="E7">
        <v>22</v>
      </c>
      <c r="F7">
        <v>16</v>
      </c>
      <c r="G7">
        <v>19</v>
      </c>
      <c r="I7" s="39" t="s">
        <v>226</v>
      </c>
      <c r="J7">
        <v>3</v>
      </c>
      <c r="K7" t="s">
        <v>251</v>
      </c>
      <c r="L7">
        <v>13</v>
      </c>
      <c r="M7">
        <v>13</v>
      </c>
      <c r="N7">
        <v>9</v>
      </c>
      <c r="O7">
        <f t="shared" si="0"/>
        <v>11.666666666666666</v>
      </c>
    </row>
    <row r="8" spans="1:15">
      <c r="A8">
        <v>104037</v>
      </c>
      <c r="B8" t="s">
        <v>26</v>
      </c>
      <c r="C8" t="s">
        <v>164</v>
      </c>
      <c r="D8">
        <v>18</v>
      </c>
      <c r="E8">
        <v>20</v>
      </c>
      <c r="F8">
        <v>14</v>
      </c>
      <c r="G8">
        <v>17.333333329999999</v>
      </c>
      <c r="I8" s="39" t="s">
        <v>227</v>
      </c>
      <c r="J8">
        <v>7</v>
      </c>
      <c r="K8" t="s">
        <v>251</v>
      </c>
      <c r="L8">
        <v>13</v>
      </c>
      <c r="M8">
        <v>13</v>
      </c>
      <c r="N8">
        <v>10</v>
      </c>
      <c r="O8">
        <f t="shared" si="0"/>
        <v>12</v>
      </c>
    </row>
    <row r="9" spans="1:15">
      <c r="A9">
        <v>104231</v>
      </c>
      <c r="B9" t="s">
        <v>26</v>
      </c>
      <c r="C9" t="s">
        <v>164</v>
      </c>
      <c r="D9">
        <v>18</v>
      </c>
      <c r="E9">
        <v>20</v>
      </c>
      <c r="F9">
        <v>15</v>
      </c>
      <c r="G9">
        <v>17.666666670000001</v>
      </c>
      <c r="I9" s="39" t="s">
        <v>228</v>
      </c>
      <c r="J9">
        <v>10</v>
      </c>
      <c r="K9" t="s">
        <v>251</v>
      </c>
      <c r="L9">
        <v>13</v>
      </c>
      <c r="M9">
        <v>15</v>
      </c>
      <c r="N9">
        <v>10</v>
      </c>
      <c r="O9">
        <f t="shared" si="0"/>
        <v>12.666666666666666</v>
      </c>
    </row>
    <row r="10" spans="1:15">
      <c r="A10">
        <v>104287</v>
      </c>
      <c r="B10" t="s">
        <v>26</v>
      </c>
      <c r="C10" t="s">
        <v>164</v>
      </c>
      <c r="D10">
        <v>16</v>
      </c>
      <c r="E10">
        <v>19</v>
      </c>
      <c r="F10">
        <v>12</v>
      </c>
      <c r="G10">
        <v>15.66666667</v>
      </c>
      <c r="I10" s="39" t="s">
        <v>229</v>
      </c>
      <c r="J10">
        <v>11</v>
      </c>
      <c r="K10" t="s">
        <v>252</v>
      </c>
      <c r="L10">
        <v>13</v>
      </c>
      <c r="M10">
        <v>13</v>
      </c>
      <c r="N10">
        <v>9</v>
      </c>
      <c r="O10">
        <f t="shared" si="0"/>
        <v>11.666666666666666</v>
      </c>
    </row>
    <row r="11" spans="1:15">
      <c r="A11">
        <v>104345</v>
      </c>
      <c r="B11" t="s">
        <v>26</v>
      </c>
      <c r="C11" t="s">
        <v>164</v>
      </c>
      <c r="D11">
        <v>19</v>
      </c>
      <c r="E11">
        <v>23</v>
      </c>
      <c r="F11">
        <v>18</v>
      </c>
      <c r="G11">
        <v>20</v>
      </c>
      <c r="I11" s="39" t="s">
        <v>230</v>
      </c>
      <c r="J11">
        <v>13</v>
      </c>
      <c r="K11" t="s">
        <v>248</v>
      </c>
      <c r="L11">
        <v>13</v>
      </c>
      <c r="M11">
        <v>13</v>
      </c>
      <c r="N11">
        <v>10</v>
      </c>
      <c r="O11">
        <f t="shared" si="0"/>
        <v>12</v>
      </c>
    </row>
    <row r="12" spans="1:15">
      <c r="A12">
        <v>104554</v>
      </c>
      <c r="B12" t="s">
        <v>26</v>
      </c>
      <c r="C12" t="s">
        <v>164</v>
      </c>
      <c r="D12">
        <v>13</v>
      </c>
      <c r="E12">
        <v>13</v>
      </c>
      <c r="F12">
        <v>10</v>
      </c>
      <c r="G12">
        <v>12</v>
      </c>
      <c r="I12" s="39" t="s">
        <v>231</v>
      </c>
      <c r="J12">
        <v>1</v>
      </c>
      <c r="K12" t="s">
        <v>251</v>
      </c>
      <c r="L12">
        <v>14</v>
      </c>
      <c r="M12">
        <v>17</v>
      </c>
      <c r="N12">
        <v>13</v>
      </c>
      <c r="O12">
        <f t="shared" si="0"/>
        <v>14.666666666666666</v>
      </c>
    </row>
    <row r="13" spans="1:15">
      <c r="A13">
        <v>105076</v>
      </c>
      <c r="B13" t="s">
        <v>26</v>
      </c>
      <c r="C13" t="s">
        <v>164</v>
      </c>
      <c r="D13">
        <v>16</v>
      </c>
      <c r="E13">
        <v>15</v>
      </c>
      <c r="F13">
        <v>13</v>
      </c>
      <c r="G13">
        <v>14.66666667</v>
      </c>
      <c r="I13" s="39" t="s">
        <v>232</v>
      </c>
      <c r="J13">
        <v>11</v>
      </c>
      <c r="K13" t="s">
        <v>249</v>
      </c>
      <c r="L13">
        <v>14</v>
      </c>
      <c r="M13">
        <v>14</v>
      </c>
      <c r="N13">
        <v>11</v>
      </c>
      <c r="O13">
        <f t="shared" si="0"/>
        <v>13</v>
      </c>
    </row>
    <row r="14" spans="1:15">
      <c r="A14">
        <v>105081</v>
      </c>
      <c r="B14" t="s">
        <v>26</v>
      </c>
      <c r="C14" t="s">
        <v>164</v>
      </c>
      <c r="D14">
        <v>12</v>
      </c>
      <c r="E14">
        <v>12</v>
      </c>
      <c r="F14">
        <v>9</v>
      </c>
      <c r="G14">
        <v>11</v>
      </c>
      <c r="I14" s="39" t="s">
        <v>233</v>
      </c>
      <c r="J14">
        <v>11</v>
      </c>
      <c r="K14" t="s">
        <v>250</v>
      </c>
      <c r="L14">
        <v>14</v>
      </c>
      <c r="M14">
        <v>15</v>
      </c>
      <c r="N14">
        <v>11</v>
      </c>
      <c r="O14">
        <f t="shared" si="0"/>
        <v>13.333333333333334</v>
      </c>
    </row>
    <row r="15" spans="1:15">
      <c r="A15">
        <v>105306</v>
      </c>
      <c r="B15" t="s">
        <v>51</v>
      </c>
      <c r="C15" t="s">
        <v>164</v>
      </c>
      <c r="D15">
        <v>19</v>
      </c>
      <c r="E15">
        <v>25</v>
      </c>
      <c r="F15">
        <v>16</v>
      </c>
      <c r="G15">
        <v>20</v>
      </c>
      <c r="I15" s="39" t="s">
        <v>234</v>
      </c>
      <c r="J15">
        <v>13</v>
      </c>
      <c r="K15" t="s">
        <v>249</v>
      </c>
      <c r="L15">
        <v>14</v>
      </c>
      <c r="M15">
        <v>13</v>
      </c>
      <c r="N15">
        <v>8</v>
      </c>
      <c r="O15">
        <f t="shared" si="0"/>
        <v>11.666666666666666</v>
      </c>
    </row>
    <row r="16" spans="1:15">
      <c r="A16">
        <v>105699</v>
      </c>
      <c r="B16" t="s">
        <v>26</v>
      </c>
      <c r="C16" t="s">
        <v>164</v>
      </c>
      <c r="D16">
        <v>17</v>
      </c>
      <c r="E16">
        <v>15</v>
      </c>
      <c r="F16">
        <v>10</v>
      </c>
      <c r="G16">
        <v>14</v>
      </c>
      <c r="I16" s="39" t="s">
        <v>235</v>
      </c>
      <c r="J16">
        <v>13</v>
      </c>
      <c r="K16" t="s">
        <v>250</v>
      </c>
      <c r="L16">
        <v>14</v>
      </c>
      <c r="M16">
        <v>15</v>
      </c>
      <c r="N16">
        <v>10</v>
      </c>
      <c r="O16">
        <f t="shared" si="0"/>
        <v>13</v>
      </c>
    </row>
    <row r="17" spans="1:15">
      <c r="A17">
        <v>105872</v>
      </c>
      <c r="B17" t="s">
        <v>26</v>
      </c>
      <c r="C17" t="s">
        <v>164</v>
      </c>
      <c r="D17">
        <v>22</v>
      </c>
      <c r="E17">
        <v>23</v>
      </c>
      <c r="F17">
        <v>15</v>
      </c>
      <c r="G17">
        <v>20</v>
      </c>
      <c r="I17" s="39" t="s">
        <v>236</v>
      </c>
      <c r="J17">
        <v>7</v>
      </c>
      <c r="K17" t="s">
        <v>250</v>
      </c>
      <c r="L17">
        <v>15</v>
      </c>
      <c r="M17">
        <v>16</v>
      </c>
      <c r="N17">
        <v>12</v>
      </c>
      <c r="O17">
        <f t="shared" si="0"/>
        <v>14.333333333333334</v>
      </c>
    </row>
    <row r="18" spans="1:15">
      <c r="A18">
        <v>106032</v>
      </c>
      <c r="B18" t="s">
        <v>26</v>
      </c>
      <c r="C18" t="s">
        <v>164</v>
      </c>
      <c r="D18">
        <v>12</v>
      </c>
      <c r="E18">
        <v>12</v>
      </c>
      <c r="F18">
        <v>8</v>
      </c>
      <c r="G18">
        <v>10.66666667</v>
      </c>
      <c r="I18" s="39" t="s">
        <v>237</v>
      </c>
      <c r="J18">
        <v>7</v>
      </c>
      <c r="K18" t="s">
        <v>249</v>
      </c>
      <c r="L18">
        <v>15</v>
      </c>
      <c r="M18">
        <v>15</v>
      </c>
      <c r="N18">
        <v>11</v>
      </c>
      <c r="O18">
        <f t="shared" si="0"/>
        <v>13.666666666666666</v>
      </c>
    </row>
    <row r="19" spans="1:15">
      <c r="A19">
        <v>106643</v>
      </c>
      <c r="B19" t="s">
        <v>26</v>
      </c>
      <c r="C19" t="s">
        <v>164</v>
      </c>
      <c r="D19">
        <v>15</v>
      </c>
      <c r="E19">
        <v>16</v>
      </c>
      <c r="F19">
        <v>11</v>
      </c>
      <c r="G19">
        <v>14</v>
      </c>
      <c r="I19" s="39" t="s">
        <v>238</v>
      </c>
      <c r="J19">
        <v>10</v>
      </c>
      <c r="K19" t="s">
        <v>248</v>
      </c>
      <c r="L19">
        <v>16</v>
      </c>
      <c r="M19">
        <v>17</v>
      </c>
      <c r="N19">
        <v>10</v>
      </c>
      <c r="O19">
        <f t="shared" si="0"/>
        <v>14.333333333333334</v>
      </c>
    </row>
    <row r="20" spans="1:15">
      <c r="A20">
        <v>107047</v>
      </c>
      <c r="B20" t="s">
        <v>26</v>
      </c>
      <c r="C20" t="s">
        <v>164</v>
      </c>
      <c r="D20">
        <v>15</v>
      </c>
      <c r="E20">
        <v>17</v>
      </c>
      <c r="F20">
        <v>12</v>
      </c>
      <c r="G20">
        <v>14.66666667</v>
      </c>
      <c r="I20" s="39" t="s">
        <v>239</v>
      </c>
      <c r="J20">
        <v>13</v>
      </c>
      <c r="K20" t="s">
        <v>251</v>
      </c>
      <c r="L20">
        <v>16</v>
      </c>
      <c r="M20">
        <v>20</v>
      </c>
      <c r="N20">
        <v>14</v>
      </c>
      <c r="O20">
        <f t="shared" si="0"/>
        <v>16.666666666666668</v>
      </c>
    </row>
    <row r="21" spans="1:15">
      <c r="A21">
        <v>107051</v>
      </c>
      <c r="B21" t="s">
        <v>26</v>
      </c>
      <c r="C21" t="s">
        <v>164</v>
      </c>
      <c r="D21">
        <v>13</v>
      </c>
      <c r="E21">
        <v>15</v>
      </c>
      <c r="F21">
        <v>10</v>
      </c>
      <c r="G21">
        <v>12.66666667</v>
      </c>
      <c r="I21" s="39" t="s">
        <v>240</v>
      </c>
      <c r="J21">
        <v>3</v>
      </c>
      <c r="K21" t="s">
        <v>249</v>
      </c>
      <c r="L21">
        <v>17</v>
      </c>
      <c r="M21">
        <v>16</v>
      </c>
      <c r="N21">
        <v>12</v>
      </c>
      <c r="O21">
        <f t="shared" si="0"/>
        <v>15</v>
      </c>
    </row>
    <row r="22" spans="1:15">
      <c r="A22">
        <v>107345</v>
      </c>
      <c r="B22" t="s">
        <v>26</v>
      </c>
      <c r="C22" t="s">
        <v>164</v>
      </c>
      <c r="D22">
        <v>18</v>
      </c>
      <c r="E22">
        <v>18</v>
      </c>
      <c r="F22">
        <v>12</v>
      </c>
      <c r="G22">
        <v>16</v>
      </c>
      <c r="I22" s="39" t="s">
        <v>241</v>
      </c>
      <c r="J22">
        <v>10</v>
      </c>
      <c r="K22" t="s">
        <v>249</v>
      </c>
      <c r="L22">
        <v>18</v>
      </c>
      <c r="M22">
        <v>18</v>
      </c>
      <c r="N22">
        <v>13</v>
      </c>
      <c r="O22">
        <f t="shared" si="0"/>
        <v>16.333333333333332</v>
      </c>
    </row>
    <row r="23" spans="1:15">
      <c r="A23">
        <v>107470</v>
      </c>
      <c r="B23" t="s">
        <v>26</v>
      </c>
      <c r="C23" t="s">
        <v>164</v>
      </c>
      <c r="D23">
        <v>13</v>
      </c>
      <c r="E23">
        <v>17</v>
      </c>
      <c r="F23">
        <v>11</v>
      </c>
      <c r="G23">
        <v>13.66666667</v>
      </c>
      <c r="I23" s="39" t="s">
        <v>242</v>
      </c>
      <c r="J23">
        <v>3</v>
      </c>
      <c r="K23" t="s">
        <v>250</v>
      </c>
      <c r="L23">
        <v>19</v>
      </c>
      <c r="M23">
        <v>21</v>
      </c>
      <c r="N23">
        <v>15</v>
      </c>
      <c r="O23">
        <f t="shared" si="0"/>
        <v>18.333333333333332</v>
      </c>
    </row>
    <row r="24" spans="1:15">
      <c r="A24">
        <v>108131</v>
      </c>
      <c r="B24" t="s">
        <v>26</v>
      </c>
      <c r="C24" t="s">
        <v>164</v>
      </c>
      <c r="D24">
        <v>20</v>
      </c>
      <c r="E24">
        <v>18</v>
      </c>
      <c r="F24">
        <v>14</v>
      </c>
      <c r="G24">
        <v>17.333333329999999</v>
      </c>
      <c r="I24" s="39" t="s">
        <v>243</v>
      </c>
      <c r="J24">
        <v>7</v>
      </c>
      <c r="K24" t="s">
        <v>248</v>
      </c>
      <c r="L24">
        <v>19</v>
      </c>
      <c r="M24">
        <v>18</v>
      </c>
      <c r="N24">
        <v>13</v>
      </c>
      <c r="O24">
        <f t="shared" si="0"/>
        <v>16.666666666666668</v>
      </c>
    </row>
    <row r="25" spans="1:15">
      <c r="A25">
        <v>108188</v>
      </c>
      <c r="B25" t="s">
        <v>26</v>
      </c>
      <c r="C25" t="s">
        <v>164</v>
      </c>
      <c r="D25">
        <v>19</v>
      </c>
      <c r="E25">
        <v>21</v>
      </c>
      <c r="F25">
        <v>17</v>
      </c>
      <c r="G25">
        <v>19</v>
      </c>
      <c r="I25" s="39" t="s">
        <v>244</v>
      </c>
      <c r="J25">
        <v>10</v>
      </c>
      <c r="K25" t="s">
        <v>250</v>
      </c>
      <c r="L25">
        <v>19</v>
      </c>
      <c r="M25">
        <v>16</v>
      </c>
      <c r="N25">
        <v>12</v>
      </c>
      <c r="O25">
        <f t="shared" si="0"/>
        <v>15.666666666666666</v>
      </c>
    </row>
    <row r="26" spans="1:15">
      <c r="A26">
        <v>104213</v>
      </c>
      <c r="B26" t="s">
        <v>26</v>
      </c>
      <c r="C26" t="s">
        <v>165</v>
      </c>
      <c r="D26">
        <v>18</v>
      </c>
      <c r="E26">
        <v>20</v>
      </c>
      <c r="F26">
        <v>16</v>
      </c>
      <c r="G26">
        <v>18</v>
      </c>
    </row>
    <row r="27" spans="1:15">
      <c r="A27">
        <v>100199</v>
      </c>
      <c r="B27" t="s">
        <v>26</v>
      </c>
      <c r="C27" t="s">
        <v>165</v>
      </c>
      <c r="D27">
        <v>19</v>
      </c>
      <c r="E27">
        <v>23</v>
      </c>
      <c r="F27">
        <v>15</v>
      </c>
      <c r="G27">
        <v>19</v>
      </c>
    </row>
    <row r="28" spans="1:15">
      <c r="A28">
        <v>100695</v>
      </c>
      <c r="B28" t="s">
        <v>26</v>
      </c>
      <c r="C28" t="s">
        <v>165</v>
      </c>
      <c r="D28">
        <v>18</v>
      </c>
      <c r="E28">
        <v>18</v>
      </c>
      <c r="F28">
        <v>11</v>
      </c>
      <c r="G28">
        <v>15.66666667</v>
      </c>
    </row>
    <row r="29" spans="1:15">
      <c r="A29">
        <v>100869</v>
      </c>
      <c r="B29" t="s">
        <v>26</v>
      </c>
      <c r="C29" t="s">
        <v>165</v>
      </c>
      <c r="D29">
        <v>17</v>
      </c>
      <c r="E29">
        <v>18</v>
      </c>
      <c r="F29">
        <v>11</v>
      </c>
      <c r="G29">
        <v>15.33333333</v>
      </c>
    </row>
    <row r="30" spans="1:15">
      <c r="A30">
        <v>101440</v>
      </c>
      <c r="B30" t="s">
        <v>26</v>
      </c>
      <c r="C30" t="s">
        <v>165</v>
      </c>
      <c r="D30">
        <v>23</v>
      </c>
      <c r="E30">
        <v>24</v>
      </c>
      <c r="F30">
        <v>17</v>
      </c>
      <c r="G30">
        <v>21.333333329999999</v>
      </c>
    </row>
    <row r="31" spans="1:15">
      <c r="A31">
        <v>101871</v>
      </c>
      <c r="B31" t="s">
        <v>26</v>
      </c>
      <c r="C31" t="s">
        <v>165</v>
      </c>
      <c r="D31">
        <v>22</v>
      </c>
      <c r="E31">
        <v>21</v>
      </c>
      <c r="F31">
        <v>17</v>
      </c>
      <c r="G31">
        <v>20</v>
      </c>
    </row>
    <row r="32" spans="1:15">
      <c r="A32">
        <v>101977</v>
      </c>
      <c r="B32" t="s">
        <v>26</v>
      </c>
      <c r="C32" t="s">
        <v>165</v>
      </c>
      <c r="D32">
        <v>17</v>
      </c>
      <c r="E32">
        <v>15</v>
      </c>
      <c r="F32">
        <v>11</v>
      </c>
      <c r="G32">
        <v>14.33333333</v>
      </c>
    </row>
    <row r="33" spans="1:7">
      <c r="A33">
        <v>102044</v>
      </c>
      <c r="B33" t="s">
        <v>26</v>
      </c>
      <c r="C33" t="s">
        <v>165</v>
      </c>
      <c r="D33">
        <v>22</v>
      </c>
      <c r="E33">
        <v>18</v>
      </c>
      <c r="F33">
        <v>13</v>
      </c>
      <c r="G33">
        <v>17.666666670000001</v>
      </c>
    </row>
    <row r="34" spans="1:7">
      <c r="A34">
        <v>102047</v>
      </c>
      <c r="B34" t="s">
        <v>26</v>
      </c>
      <c r="C34" t="s">
        <v>165</v>
      </c>
      <c r="D34">
        <v>14</v>
      </c>
      <c r="E34">
        <v>16</v>
      </c>
      <c r="F34">
        <v>10</v>
      </c>
      <c r="G34">
        <v>13.33333333</v>
      </c>
    </row>
    <row r="35" spans="1:7">
      <c r="A35">
        <v>103277</v>
      </c>
      <c r="B35" t="s">
        <v>26</v>
      </c>
      <c r="C35" t="s">
        <v>165</v>
      </c>
      <c r="D35">
        <v>11</v>
      </c>
      <c r="E35">
        <v>15</v>
      </c>
      <c r="F35">
        <v>11</v>
      </c>
      <c r="G35">
        <v>12.33333333</v>
      </c>
    </row>
    <row r="36" spans="1:7">
      <c r="A36">
        <v>103326</v>
      </c>
      <c r="B36" t="s">
        <v>26</v>
      </c>
      <c r="C36" t="s">
        <v>165</v>
      </c>
      <c r="D36">
        <v>12</v>
      </c>
      <c r="E36">
        <v>14</v>
      </c>
      <c r="F36">
        <v>11</v>
      </c>
      <c r="G36">
        <v>12.33333333</v>
      </c>
    </row>
    <row r="37" spans="1:7">
      <c r="A37">
        <v>103957</v>
      </c>
      <c r="B37" t="s">
        <v>26</v>
      </c>
      <c r="C37" t="s">
        <v>165</v>
      </c>
      <c r="D37">
        <v>9</v>
      </c>
      <c r="E37">
        <v>11</v>
      </c>
      <c r="F37">
        <v>8</v>
      </c>
      <c r="G37">
        <v>9.3333333330000006</v>
      </c>
    </row>
    <row r="38" spans="1:7">
      <c r="A38">
        <v>104148</v>
      </c>
      <c r="B38" t="s">
        <v>26</v>
      </c>
      <c r="C38" t="s">
        <v>165</v>
      </c>
      <c r="D38">
        <v>16</v>
      </c>
      <c r="E38">
        <v>17</v>
      </c>
      <c r="F38">
        <v>13</v>
      </c>
      <c r="G38">
        <v>15.33333333</v>
      </c>
    </row>
    <row r="39" spans="1:7">
      <c r="A39">
        <v>104836</v>
      </c>
      <c r="B39" t="s">
        <v>26</v>
      </c>
      <c r="C39" t="s">
        <v>165</v>
      </c>
      <c r="D39">
        <v>19</v>
      </c>
      <c r="E39">
        <v>20</v>
      </c>
      <c r="F39">
        <v>14</v>
      </c>
      <c r="G39">
        <v>17.666666670000001</v>
      </c>
    </row>
    <row r="40" spans="1:7">
      <c r="A40">
        <v>105085</v>
      </c>
      <c r="B40" t="s">
        <v>26</v>
      </c>
      <c r="C40" t="s">
        <v>165</v>
      </c>
      <c r="D40">
        <v>11</v>
      </c>
      <c r="E40">
        <v>12</v>
      </c>
      <c r="F40">
        <v>9</v>
      </c>
      <c r="G40">
        <v>10.66666667</v>
      </c>
    </row>
    <row r="41" spans="1:7">
      <c r="A41">
        <v>106053</v>
      </c>
      <c r="B41" t="s">
        <v>26</v>
      </c>
      <c r="C41" t="s">
        <v>165</v>
      </c>
      <c r="D41">
        <v>17</v>
      </c>
      <c r="E41">
        <v>18</v>
      </c>
      <c r="F41">
        <v>14</v>
      </c>
      <c r="G41">
        <v>16.333333329999999</v>
      </c>
    </row>
    <row r="42" spans="1:7">
      <c r="A42">
        <v>100403</v>
      </c>
      <c r="B42" t="s">
        <v>51</v>
      </c>
      <c r="C42" t="s">
        <v>166</v>
      </c>
      <c r="D42">
        <v>14</v>
      </c>
      <c r="E42">
        <v>14</v>
      </c>
      <c r="F42">
        <v>11</v>
      </c>
      <c r="G42">
        <v>13</v>
      </c>
    </row>
    <row r="43" spans="1:7">
      <c r="A43">
        <v>100845</v>
      </c>
      <c r="B43" t="s">
        <v>26</v>
      </c>
      <c r="C43" t="s">
        <v>166</v>
      </c>
      <c r="D43">
        <v>17</v>
      </c>
      <c r="E43">
        <v>19</v>
      </c>
      <c r="F43">
        <v>16</v>
      </c>
      <c r="G43">
        <v>17.333333329999999</v>
      </c>
    </row>
    <row r="44" spans="1:7">
      <c r="A44">
        <v>100845</v>
      </c>
      <c r="B44" t="s">
        <v>26</v>
      </c>
      <c r="C44" t="s">
        <v>166</v>
      </c>
      <c r="D44">
        <v>20</v>
      </c>
      <c r="E44">
        <v>22</v>
      </c>
      <c r="F44">
        <v>15</v>
      </c>
      <c r="G44">
        <v>19</v>
      </c>
    </row>
    <row r="45" spans="1:7">
      <c r="A45">
        <v>100990</v>
      </c>
      <c r="B45" t="s">
        <v>26</v>
      </c>
      <c r="C45" t="s">
        <v>166</v>
      </c>
      <c r="D45">
        <v>21</v>
      </c>
      <c r="E45">
        <v>19</v>
      </c>
      <c r="F45">
        <v>13</v>
      </c>
      <c r="G45">
        <v>17.666666670000001</v>
      </c>
    </row>
    <row r="46" spans="1:7">
      <c r="A46">
        <v>101416</v>
      </c>
      <c r="B46" t="s">
        <v>26</v>
      </c>
      <c r="C46" t="s">
        <v>166</v>
      </c>
      <c r="D46">
        <v>14</v>
      </c>
      <c r="E46">
        <v>16</v>
      </c>
      <c r="F46">
        <v>11</v>
      </c>
      <c r="G46">
        <v>13.66666667</v>
      </c>
    </row>
    <row r="47" spans="1:7">
      <c r="A47">
        <v>101469</v>
      </c>
      <c r="B47" t="s">
        <v>26</v>
      </c>
      <c r="C47" t="s">
        <v>166</v>
      </c>
      <c r="D47">
        <v>11</v>
      </c>
      <c r="E47">
        <v>13</v>
      </c>
      <c r="F47">
        <v>10</v>
      </c>
      <c r="G47">
        <v>11.33333333</v>
      </c>
    </row>
    <row r="48" spans="1:7">
      <c r="A48">
        <v>101702</v>
      </c>
      <c r="B48" t="s">
        <v>51</v>
      </c>
      <c r="C48" t="s">
        <v>166</v>
      </c>
      <c r="D48">
        <v>11</v>
      </c>
      <c r="E48">
        <v>11</v>
      </c>
      <c r="F48">
        <v>9</v>
      </c>
      <c r="G48">
        <v>10.33333333</v>
      </c>
    </row>
    <row r="49" spans="1:7">
      <c r="A49">
        <v>101997</v>
      </c>
      <c r="B49" t="s">
        <v>26</v>
      </c>
      <c r="C49" t="s">
        <v>166</v>
      </c>
      <c r="D49">
        <v>16</v>
      </c>
      <c r="E49">
        <v>19</v>
      </c>
      <c r="F49">
        <v>13</v>
      </c>
      <c r="G49">
        <v>16</v>
      </c>
    </row>
    <row r="50" spans="1:7">
      <c r="A50">
        <v>102090</v>
      </c>
      <c r="B50" t="s">
        <v>26</v>
      </c>
      <c r="C50" t="s">
        <v>166</v>
      </c>
      <c r="D50">
        <v>12</v>
      </c>
      <c r="E50">
        <v>13</v>
      </c>
      <c r="F50">
        <v>8</v>
      </c>
      <c r="G50">
        <v>11</v>
      </c>
    </row>
    <row r="51" spans="1:7">
      <c r="A51">
        <v>102093</v>
      </c>
      <c r="B51" t="s">
        <v>26</v>
      </c>
      <c r="C51" t="s">
        <v>166</v>
      </c>
      <c r="D51">
        <v>13</v>
      </c>
      <c r="E51">
        <v>14</v>
      </c>
      <c r="F51">
        <v>10</v>
      </c>
      <c r="G51">
        <v>12.33333333</v>
      </c>
    </row>
    <row r="52" spans="1:7">
      <c r="A52">
        <v>103637</v>
      </c>
      <c r="B52" t="s">
        <v>26</v>
      </c>
      <c r="C52" t="s">
        <v>166</v>
      </c>
      <c r="D52">
        <v>18</v>
      </c>
      <c r="E52">
        <v>21</v>
      </c>
      <c r="F52">
        <v>15</v>
      </c>
      <c r="G52">
        <v>18</v>
      </c>
    </row>
    <row r="53" spans="1:7">
      <c r="A53">
        <v>103665</v>
      </c>
      <c r="B53" t="s">
        <v>26</v>
      </c>
      <c r="C53" t="s">
        <v>166</v>
      </c>
      <c r="D53">
        <v>15</v>
      </c>
      <c r="E53">
        <v>18</v>
      </c>
      <c r="F53">
        <v>12</v>
      </c>
      <c r="G53">
        <v>15</v>
      </c>
    </row>
    <row r="54" spans="1:7">
      <c r="A54">
        <v>103909</v>
      </c>
      <c r="B54" t="s">
        <v>26</v>
      </c>
      <c r="C54" t="s">
        <v>166</v>
      </c>
      <c r="D54">
        <v>15</v>
      </c>
      <c r="E54">
        <v>16</v>
      </c>
      <c r="F54">
        <v>13</v>
      </c>
      <c r="G54">
        <v>14.66666667</v>
      </c>
    </row>
    <row r="55" spans="1:7">
      <c r="A55">
        <v>104265</v>
      </c>
      <c r="B55" t="s">
        <v>26</v>
      </c>
      <c r="C55" t="s">
        <v>166</v>
      </c>
      <c r="D55">
        <v>14</v>
      </c>
      <c r="E55">
        <v>15</v>
      </c>
      <c r="F55">
        <v>13</v>
      </c>
      <c r="G55">
        <v>14</v>
      </c>
    </row>
    <row r="56" spans="1:7">
      <c r="A56">
        <v>104278</v>
      </c>
      <c r="B56" t="s">
        <v>26</v>
      </c>
      <c r="C56" t="s">
        <v>166</v>
      </c>
      <c r="D56">
        <v>14</v>
      </c>
      <c r="E56">
        <v>16</v>
      </c>
      <c r="F56">
        <v>10</v>
      </c>
      <c r="G56">
        <v>13.33333333</v>
      </c>
    </row>
    <row r="57" spans="1:7">
      <c r="A57">
        <v>104452</v>
      </c>
      <c r="B57" t="s">
        <v>26</v>
      </c>
      <c r="C57" t="s">
        <v>166</v>
      </c>
      <c r="D57">
        <v>17</v>
      </c>
      <c r="E57">
        <v>17</v>
      </c>
      <c r="F57">
        <v>12</v>
      </c>
      <c r="G57">
        <v>15.33333333</v>
      </c>
    </row>
    <row r="58" spans="1:7">
      <c r="A58">
        <v>104550</v>
      </c>
      <c r="B58" t="s">
        <v>26</v>
      </c>
      <c r="C58" t="s">
        <v>166</v>
      </c>
      <c r="D58">
        <v>18</v>
      </c>
      <c r="E58">
        <v>24</v>
      </c>
      <c r="F58">
        <v>15</v>
      </c>
      <c r="G58">
        <v>19</v>
      </c>
    </row>
    <row r="59" spans="1:7">
      <c r="A59">
        <v>104797</v>
      </c>
      <c r="B59" t="s">
        <v>26</v>
      </c>
      <c r="C59" t="s">
        <v>166</v>
      </c>
      <c r="D59">
        <v>18</v>
      </c>
      <c r="E59">
        <v>20</v>
      </c>
      <c r="F59">
        <v>13</v>
      </c>
      <c r="G59">
        <v>17</v>
      </c>
    </row>
    <row r="60" spans="1:7">
      <c r="A60">
        <v>105074</v>
      </c>
      <c r="B60" t="s">
        <v>26</v>
      </c>
      <c r="C60" t="s">
        <v>166</v>
      </c>
      <c r="D60">
        <v>16</v>
      </c>
      <c r="E60">
        <v>15</v>
      </c>
      <c r="F60">
        <v>12</v>
      </c>
      <c r="G60">
        <v>14.33333333</v>
      </c>
    </row>
    <row r="61" spans="1:7">
      <c r="A61">
        <v>105731</v>
      </c>
      <c r="B61" t="s">
        <v>26</v>
      </c>
      <c r="C61" t="s">
        <v>166</v>
      </c>
      <c r="D61">
        <v>13</v>
      </c>
      <c r="E61">
        <v>15</v>
      </c>
      <c r="F61">
        <v>10</v>
      </c>
      <c r="G61">
        <v>12.66666667</v>
      </c>
    </row>
    <row r="62" spans="1:7">
      <c r="A62">
        <v>105833</v>
      </c>
      <c r="B62" t="s">
        <v>26</v>
      </c>
      <c r="C62" t="s">
        <v>166</v>
      </c>
      <c r="D62">
        <v>19</v>
      </c>
      <c r="E62">
        <v>21</v>
      </c>
      <c r="F62">
        <v>15</v>
      </c>
      <c r="G62">
        <v>18.333333329999999</v>
      </c>
    </row>
    <row r="63" spans="1:7">
      <c r="A63">
        <v>106424</v>
      </c>
      <c r="B63" t="s">
        <v>26</v>
      </c>
      <c r="C63" t="s">
        <v>166</v>
      </c>
      <c r="D63">
        <v>13</v>
      </c>
      <c r="E63">
        <v>15</v>
      </c>
      <c r="F63">
        <v>9</v>
      </c>
      <c r="G63">
        <v>12.33333333</v>
      </c>
    </row>
    <row r="64" spans="1:7">
      <c r="A64">
        <v>106499</v>
      </c>
      <c r="B64" t="s">
        <v>26</v>
      </c>
      <c r="C64" t="s">
        <v>166</v>
      </c>
      <c r="D64">
        <v>15</v>
      </c>
      <c r="E64">
        <v>17</v>
      </c>
      <c r="F64">
        <v>12</v>
      </c>
      <c r="G64">
        <v>14.66666667</v>
      </c>
    </row>
    <row r="65" spans="1:7">
      <c r="A65">
        <v>100387</v>
      </c>
      <c r="B65" t="s">
        <v>26</v>
      </c>
      <c r="C65" t="s">
        <v>166</v>
      </c>
      <c r="D65">
        <v>23</v>
      </c>
      <c r="E65">
        <v>20</v>
      </c>
      <c r="F65">
        <v>15</v>
      </c>
      <c r="G65">
        <v>19.333333329999999</v>
      </c>
    </row>
    <row r="66" spans="1:7">
      <c r="A66">
        <v>105112</v>
      </c>
      <c r="B66" t="s">
        <v>26</v>
      </c>
      <c r="C66" t="s">
        <v>166</v>
      </c>
      <c r="D66">
        <v>16</v>
      </c>
      <c r="E66">
        <v>18</v>
      </c>
      <c r="F66">
        <v>13</v>
      </c>
      <c r="G66">
        <v>15.66666667</v>
      </c>
    </row>
    <row r="67" spans="1:7">
      <c r="A67">
        <v>105734</v>
      </c>
      <c r="B67" t="s">
        <v>26</v>
      </c>
      <c r="C67" t="s">
        <v>166</v>
      </c>
      <c r="D67">
        <v>19</v>
      </c>
      <c r="E67">
        <v>25</v>
      </c>
      <c r="F67">
        <v>17</v>
      </c>
      <c r="G67">
        <v>20.333333329999999</v>
      </c>
    </row>
    <row r="69" spans="1:7">
      <c r="A69" s="46" t="s">
        <v>253</v>
      </c>
      <c r="B69" s="46"/>
      <c r="C69" s="46"/>
      <c r="D69" s="47" t="s">
        <v>254</v>
      </c>
      <c r="E69" s="46"/>
      <c r="F69" s="46"/>
    </row>
    <row r="70" spans="1:7">
      <c r="B70" t="s">
        <v>164</v>
      </c>
      <c r="C70" t="s">
        <v>165</v>
      </c>
      <c r="D70" s="42"/>
      <c r="E70" s="43" t="s">
        <v>164</v>
      </c>
    </row>
    <row r="71" spans="1:7">
      <c r="A71" t="s">
        <v>165</v>
      </c>
      <c r="B71" t="s">
        <v>255</v>
      </c>
      <c r="D71" s="44" t="s">
        <v>166</v>
      </c>
      <c r="E71" s="45" t="s">
        <v>258</v>
      </c>
    </row>
    <row r="72" spans="1:7">
      <c r="A72" t="s">
        <v>166</v>
      </c>
      <c r="B72" t="s">
        <v>256</v>
      </c>
      <c r="C72" t="s">
        <v>257</v>
      </c>
      <c r="D72" s="44"/>
    </row>
  </sheetData>
  <mergeCells count="2">
    <mergeCell ref="A69:C69"/>
    <mergeCell ref="D69:F6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7" zoomScale="85" zoomScaleNormal="85" zoomScalePageLayoutView="85" workbookViewId="0">
      <selection activeCell="G30" sqref="G30"/>
    </sheetView>
  </sheetViews>
  <sheetFormatPr baseColWidth="10" defaultColWidth="8.83203125" defaultRowHeight="13" x14ac:dyDescent="0"/>
  <cols>
    <col min="1" max="1" width="12.5" style="1" customWidth="1"/>
    <col min="2" max="2" width="39.83203125" style="1" customWidth="1"/>
    <col min="3" max="3" width="20.5" style="2" customWidth="1"/>
    <col min="4" max="4" width="8.5" style="2" customWidth="1"/>
    <col min="5" max="5" width="8.5" style="4" customWidth="1"/>
    <col min="6" max="6" width="19.5" style="2" customWidth="1"/>
    <col min="7" max="7" width="8.83203125" style="2"/>
    <col min="8" max="8" width="8.83203125" style="4"/>
    <col min="9" max="9" width="5.5" style="1" customWidth="1"/>
    <col min="10" max="11" width="11.5" style="1" customWidth="1"/>
    <col min="12" max="12" width="6.1640625" style="1" customWidth="1"/>
    <col min="13" max="16384" width="8.83203125" style="1"/>
  </cols>
  <sheetData>
    <row r="1" spans="1:13">
      <c r="B1" s="5" t="s">
        <v>220</v>
      </c>
    </row>
    <row r="2" spans="1:13" ht="54.75" customHeight="1">
      <c r="A2" s="30" t="s">
        <v>217</v>
      </c>
      <c r="B2" s="30" t="s">
        <v>219</v>
      </c>
      <c r="C2" s="31" t="s">
        <v>0</v>
      </c>
      <c r="D2" s="31" t="s">
        <v>1</v>
      </c>
      <c r="E2" s="32" t="s">
        <v>9</v>
      </c>
      <c r="F2" s="31" t="s">
        <v>11</v>
      </c>
      <c r="G2" s="31" t="s">
        <v>12</v>
      </c>
      <c r="H2" s="32" t="s">
        <v>13</v>
      </c>
      <c r="I2" s="33" t="s">
        <v>14</v>
      </c>
      <c r="J2" s="34" t="s">
        <v>221</v>
      </c>
    </row>
    <row r="3" spans="1:13">
      <c r="A3" s="49" t="s">
        <v>167</v>
      </c>
      <c r="B3" s="1" t="s">
        <v>2</v>
      </c>
      <c r="C3" s="2" t="s">
        <v>174</v>
      </c>
      <c r="D3" s="4">
        <v>0.81</v>
      </c>
      <c r="E3" s="37">
        <f>1-(1-D3)^6</f>
        <v>0.99995295411899998</v>
      </c>
      <c r="F3" s="2" t="s">
        <v>175</v>
      </c>
      <c r="G3" s="4">
        <v>0.48199999999999998</v>
      </c>
      <c r="H3" s="37">
        <f>1-(1-G3)^6</f>
        <v>0.98068127063728383</v>
      </c>
      <c r="I3" s="7">
        <v>47</v>
      </c>
    </row>
    <row r="4" spans="1:13">
      <c r="A4" s="49"/>
      <c r="B4" s="1" t="s">
        <v>3</v>
      </c>
      <c r="C4" s="2" t="s">
        <v>176</v>
      </c>
      <c r="D4" s="4">
        <v>0.79</v>
      </c>
      <c r="E4" s="37">
        <f t="shared" ref="E4:E10" si="0">1-(1-D4)^6</f>
        <v>0.99991423387900003</v>
      </c>
      <c r="F4" s="2" t="s">
        <v>177</v>
      </c>
      <c r="G4" s="4">
        <v>0.41299999999999998</v>
      </c>
      <c r="H4" s="37">
        <f t="shared" ref="H4:H10" si="1">1-(1-G4)^6</f>
        <v>0.95909008214242797</v>
      </c>
      <c r="I4" s="7">
        <v>47</v>
      </c>
    </row>
    <row r="5" spans="1:13">
      <c r="A5" s="49"/>
      <c r="B5" s="1" t="s">
        <v>4</v>
      </c>
      <c r="C5" s="2" t="s">
        <v>178</v>
      </c>
      <c r="D5" s="4">
        <v>0.31</v>
      </c>
      <c r="E5" s="37">
        <f t="shared" si="0"/>
        <v>0.892081836919</v>
      </c>
      <c r="F5" s="2" t="s">
        <v>179</v>
      </c>
      <c r="G5" s="4">
        <v>0.88</v>
      </c>
      <c r="H5" s="37">
        <f t="shared" si="1"/>
        <v>0.99999701401600005</v>
      </c>
      <c r="I5" s="7">
        <v>47</v>
      </c>
      <c r="J5" s="2"/>
    </row>
    <row r="6" spans="1:13">
      <c r="A6" s="49"/>
      <c r="B6" s="1" t="s">
        <v>5</v>
      </c>
      <c r="C6" s="2" t="s">
        <v>180</v>
      </c>
      <c r="D6" s="4">
        <v>0.81</v>
      </c>
      <c r="E6" s="37">
        <f t="shared" si="0"/>
        <v>0.99995295411899998</v>
      </c>
      <c r="F6" s="2" t="s">
        <v>181</v>
      </c>
      <c r="G6" s="4">
        <v>0.98499999999999999</v>
      </c>
      <c r="H6" s="37">
        <f t="shared" si="1"/>
        <v>0.99999999998860933</v>
      </c>
      <c r="I6" s="7">
        <v>47</v>
      </c>
      <c r="J6" s="2" t="s">
        <v>171</v>
      </c>
      <c r="M6" s="2"/>
    </row>
    <row r="7" spans="1:13">
      <c r="A7" s="49"/>
      <c r="B7" s="1" t="s">
        <v>6</v>
      </c>
      <c r="C7" s="2" t="s">
        <v>182</v>
      </c>
      <c r="D7" s="38">
        <v>0.06</v>
      </c>
      <c r="E7" s="37">
        <f t="shared" si="0"/>
        <v>0.31013021894400006</v>
      </c>
      <c r="F7" s="2" t="s">
        <v>183</v>
      </c>
      <c r="G7" s="4">
        <v>0.27100000000000002</v>
      </c>
      <c r="H7" s="37">
        <f t="shared" si="1"/>
        <v>0.84990536470300093</v>
      </c>
      <c r="I7" s="7">
        <v>47</v>
      </c>
      <c r="J7" s="2" t="s">
        <v>171</v>
      </c>
      <c r="M7" s="2"/>
    </row>
    <row r="8" spans="1:13">
      <c r="A8" s="49"/>
      <c r="B8" s="1" t="s">
        <v>7</v>
      </c>
      <c r="C8" s="2" t="s">
        <v>184</v>
      </c>
      <c r="D8" s="4">
        <v>0.16</v>
      </c>
      <c r="E8" s="37">
        <f t="shared" si="0"/>
        <v>0.64870196838400007</v>
      </c>
      <c r="F8" s="2" t="s">
        <v>185</v>
      </c>
      <c r="G8" s="38">
        <v>8.7999999999999995E-2</v>
      </c>
      <c r="H8" s="37">
        <f t="shared" si="1"/>
        <v>0.42460109647092115</v>
      </c>
      <c r="I8" s="7">
        <v>47</v>
      </c>
      <c r="J8" s="2" t="s">
        <v>172</v>
      </c>
      <c r="M8" s="2"/>
    </row>
    <row r="9" spans="1:13">
      <c r="A9" s="49"/>
      <c r="B9" s="1" t="s">
        <v>8</v>
      </c>
      <c r="C9" s="2" t="s">
        <v>186</v>
      </c>
      <c r="D9" s="4">
        <v>0.6</v>
      </c>
      <c r="E9" s="37">
        <f t="shared" si="0"/>
        <v>0.99590400000000001</v>
      </c>
      <c r="F9" s="2" t="s">
        <v>187</v>
      </c>
      <c r="G9" s="4">
        <v>0.71299999999999997</v>
      </c>
      <c r="H9" s="37">
        <f t="shared" si="1"/>
        <v>0.9994411549861506</v>
      </c>
      <c r="I9" s="7">
        <v>47</v>
      </c>
      <c r="J9" s="2" t="s">
        <v>171</v>
      </c>
      <c r="M9" s="2"/>
    </row>
    <row r="10" spans="1:13">
      <c r="A10" s="49"/>
      <c r="B10" s="1" t="s">
        <v>10</v>
      </c>
      <c r="C10" s="2" t="s">
        <v>188</v>
      </c>
      <c r="D10" s="4">
        <v>0.5</v>
      </c>
      <c r="E10" s="37">
        <f t="shared" si="0"/>
        <v>0.984375</v>
      </c>
      <c r="F10" s="2" t="s">
        <v>189</v>
      </c>
      <c r="G10" s="4">
        <v>0.61599999999999999</v>
      </c>
      <c r="H10" s="37">
        <f t="shared" si="1"/>
        <v>0.99679382409340522</v>
      </c>
      <c r="I10" s="7">
        <v>47</v>
      </c>
      <c r="J10" s="2" t="s">
        <v>17</v>
      </c>
      <c r="M10" s="2"/>
    </row>
    <row r="11" spans="1:13" ht="53">
      <c r="A11" s="30" t="s">
        <v>217</v>
      </c>
      <c r="B11" s="30" t="s">
        <v>219</v>
      </c>
      <c r="C11" s="31" t="s">
        <v>0</v>
      </c>
      <c r="D11" s="31" t="s">
        <v>1</v>
      </c>
      <c r="E11" s="32" t="s">
        <v>9</v>
      </c>
      <c r="F11" s="31" t="s">
        <v>16</v>
      </c>
      <c r="G11" s="32" t="s">
        <v>12</v>
      </c>
      <c r="H11" s="32" t="s">
        <v>13</v>
      </c>
      <c r="I11" s="33" t="s">
        <v>14</v>
      </c>
      <c r="J11" s="34" t="s">
        <v>221</v>
      </c>
    </row>
    <row r="12" spans="1:13">
      <c r="A12" s="49" t="s">
        <v>168</v>
      </c>
      <c r="B12" s="1" t="s">
        <v>2</v>
      </c>
      <c r="C12" s="2" t="s">
        <v>190</v>
      </c>
      <c r="D12" s="2">
        <v>0.224</v>
      </c>
      <c r="E12" s="37">
        <f>1-(1-D12)^6</f>
        <v>0.78164138673989214</v>
      </c>
      <c r="F12" s="2" t="s">
        <v>191</v>
      </c>
      <c r="G12" s="4">
        <v>0.17</v>
      </c>
      <c r="H12" s="37">
        <f>1-(1-G12)^6</f>
        <v>0.67305962663100005</v>
      </c>
      <c r="I12" s="7">
        <v>47</v>
      </c>
    </row>
    <row r="13" spans="1:13">
      <c r="A13" s="49"/>
      <c r="B13" s="1" t="s">
        <v>3</v>
      </c>
      <c r="C13" s="2" t="s">
        <v>192</v>
      </c>
      <c r="D13" s="2">
        <v>0.16500000000000001</v>
      </c>
      <c r="E13" s="37">
        <f t="shared" ref="E13:E19" si="2">1-(1-D13)^6</f>
        <v>0.66106310005673441</v>
      </c>
      <c r="F13" s="2" t="s">
        <v>193</v>
      </c>
      <c r="G13" s="4">
        <v>0.115</v>
      </c>
      <c r="H13" s="37">
        <f t="shared" ref="H13:H19" si="3">1-(1-G13)^6</f>
        <v>0.51953735899548426</v>
      </c>
      <c r="I13" s="7">
        <v>47</v>
      </c>
    </row>
    <row r="14" spans="1:13">
      <c r="A14" s="49"/>
      <c r="B14" s="1" t="s">
        <v>4</v>
      </c>
      <c r="C14" s="2" t="s">
        <v>194</v>
      </c>
      <c r="D14" s="2">
        <v>0.16300000000000001</v>
      </c>
      <c r="E14" s="37">
        <f t="shared" si="2"/>
        <v>0.65616288991768001</v>
      </c>
      <c r="F14" s="2" t="s">
        <v>195</v>
      </c>
      <c r="G14" s="4">
        <v>0.33400000000000002</v>
      </c>
      <c r="H14" s="37">
        <f t="shared" si="3"/>
        <v>0.91273393865437646</v>
      </c>
      <c r="I14" s="7">
        <v>47</v>
      </c>
      <c r="J14" s="2"/>
    </row>
    <row r="15" spans="1:13">
      <c r="A15" s="49"/>
      <c r="B15" s="1" t="s">
        <v>5</v>
      </c>
      <c r="C15" s="2" t="s">
        <v>196</v>
      </c>
      <c r="D15" s="2">
        <v>0.72199999999999998</v>
      </c>
      <c r="E15" s="37">
        <f t="shared" si="2"/>
        <v>0.99953839683755774</v>
      </c>
      <c r="F15" s="2" t="s">
        <v>197</v>
      </c>
      <c r="G15" s="4">
        <v>0.79200000000000004</v>
      </c>
      <c r="H15" s="37">
        <f t="shared" si="3"/>
        <v>0.99991901958281626</v>
      </c>
      <c r="I15" s="7">
        <v>47</v>
      </c>
      <c r="J15" s="2" t="s">
        <v>171</v>
      </c>
    </row>
    <row r="16" spans="1:13">
      <c r="A16" s="49"/>
      <c r="B16" s="1" t="s">
        <v>6</v>
      </c>
      <c r="C16" s="2" t="s">
        <v>198</v>
      </c>
      <c r="D16" s="2">
        <v>0.10199999999999999</v>
      </c>
      <c r="E16" s="37">
        <f t="shared" si="2"/>
        <v>0.47560563044577275</v>
      </c>
      <c r="F16" s="2" t="s">
        <v>199</v>
      </c>
      <c r="G16" s="4">
        <v>0.58699999999999997</v>
      </c>
      <c r="H16" s="37">
        <f t="shared" si="3"/>
        <v>0.99503750239766997</v>
      </c>
      <c r="I16" s="7">
        <v>47</v>
      </c>
      <c r="J16" s="2" t="s">
        <v>171</v>
      </c>
    </row>
    <row r="17" spans="1:10">
      <c r="A17" s="49"/>
      <c r="B17" s="1" t="s">
        <v>7</v>
      </c>
      <c r="C17" s="2" t="s">
        <v>200</v>
      </c>
      <c r="D17" s="2">
        <v>0.93300000000000005</v>
      </c>
      <c r="E17" s="37">
        <f t="shared" si="2"/>
        <v>0.99999990954161788</v>
      </c>
      <c r="F17" s="2" t="s">
        <v>201</v>
      </c>
      <c r="G17" s="4">
        <v>0.32300000000000001</v>
      </c>
      <c r="H17" s="37">
        <f t="shared" si="3"/>
        <v>0.90372090217325474</v>
      </c>
      <c r="I17" s="7">
        <v>47</v>
      </c>
      <c r="J17" s="2" t="s">
        <v>172</v>
      </c>
    </row>
    <row r="18" spans="1:10">
      <c r="A18" s="49"/>
      <c r="B18" s="1" t="s">
        <v>8</v>
      </c>
      <c r="C18" s="2" t="s">
        <v>202</v>
      </c>
      <c r="D18" s="2">
        <v>0.70799999999999996</v>
      </c>
      <c r="E18" s="37">
        <f t="shared" si="2"/>
        <v>0.99938013500912026</v>
      </c>
      <c r="F18" s="2" t="s">
        <v>203</v>
      </c>
      <c r="G18" s="4">
        <v>0.95299999999999996</v>
      </c>
      <c r="H18" s="37">
        <f t="shared" si="3"/>
        <v>0.9999999892207847</v>
      </c>
      <c r="I18" s="7">
        <v>47</v>
      </c>
      <c r="J18" s="2" t="s">
        <v>171</v>
      </c>
    </row>
    <row r="19" spans="1:10">
      <c r="A19" s="49"/>
      <c r="B19" s="1" t="s">
        <v>10</v>
      </c>
      <c r="C19" s="2" t="s">
        <v>204</v>
      </c>
      <c r="D19" s="2">
        <v>0.64900000000000002</v>
      </c>
      <c r="E19" s="37">
        <f t="shared" si="2"/>
        <v>0.99812999529691038</v>
      </c>
      <c r="F19" s="2" t="s">
        <v>205</v>
      </c>
      <c r="G19" s="4">
        <v>0.98299999999999998</v>
      </c>
      <c r="H19" s="37">
        <f t="shared" si="3"/>
        <v>0.99999999997586242</v>
      </c>
      <c r="I19" s="7">
        <v>47</v>
      </c>
      <c r="J19" s="2" t="s">
        <v>17</v>
      </c>
    </row>
    <row r="20" spans="1:10" ht="26">
      <c r="A20" s="30"/>
      <c r="B20" s="30" t="s">
        <v>219</v>
      </c>
      <c r="C20" s="31" t="s">
        <v>0</v>
      </c>
      <c r="D20" s="31" t="s">
        <v>1</v>
      </c>
      <c r="E20" s="32" t="s">
        <v>15</v>
      </c>
      <c r="F20" s="33" t="s">
        <v>14</v>
      </c>
      <c r="G20" s="34" t="s">
        <v>222</v>
      </c>
    </row>
    <row r="21" spans="1:10">
      <c r="A21" s="48" t="s">
        <v>218</v>
      </c>
      <c r="B21" s="1" t="s">
        <v>2</v>
      </c>
      <c r="C21" s="2" t="s">
        <v>207</v>
      </c>
      <c r="D21" s="4">
        <v>0.434</v>
      </c>
      <c r="E21" s="37">
        <f>1-(1-D21)^6</f>
        <v>0.96712251508832192</v>
      </c>
      <c r="F21" s="7">
        <v>46</v>
      </c>
      <c r="G21" s="1"/>
    </row>
    <row r="22" spans="1:10">
      <c r="A22" s="48"/>
      <c r="B22" s="1" t="s">
        <v>3</v>
      </c>
      <c r="C22" s="2" t="s">
        <v>206</v>
      </c>
      <c r="D22" s="4">
        <v>0.55500000000000005</v>
      </c>
      <c r="E22" s="37">
        <f t="shared" ref="E22:E28" si="4">1-(1-D22)^6</f>
        <v>0.99223466732873433</v>
      </c>
      <c r="F22" s="7">
        <v>46</v>
      </c>
      <c r="G22" s="1"/>
    </row>
    <row r="23" spans="1:10">
      <c r="A23" s="48"/>
      <c r="B23" s="1" t="s">
        <v>4</v>
      </c>
      <c r="C23" s="2" t="s">
        <v>208</v>
      </c>
      <c r="D23" s="4">
        <v>0.59099999999999997</v>
      </c>
      <c r="E23" s="37">
        <f t="shared" si="4"/>
        <v>0.99531898699135091</v>
      </c>
      <c r="F23" s="7">
        <v>46</v>
      </c>
    </row>
    <row r="24" spans="1:10">
      <c r="A24" s="48"/>
      <c r="B24" s="1" t="s">
        <v>5</v>
      </c>
      <c r="C24" s="2" t="s">
        <v>209</v>
      </c>
      <c r="D24" s="4">
        <v>0.95699999999999996</v>
      </c>
      <c r="E24" s="37">
        <f t="shared" si="4"/>
        <v>0.9999999936786369</v>
      </c>
      <c r="F24" s="7">
        <v>46</v>
      </c>
      <c r="G24" s="2" t="s">
        <v>214</v>
      </c>
    </row>
    <row r="25" spans="1:10">
      <c r="A25" s="48"/>
      <c r="B25" s="1" t="s">
        <v>6</v>
      </c>
      <c r="C25" s="2" t="s">
        <v>210</v>
      </c>
      <c r="D25" s="4">
        <v>0.80100000000000005</v>
      </c>
      <c r="E25" s="37">
        <f t="shared" si="4"/>
        <v>0.99993789615940121</v>
      </c>
      <c r="F25" s="7">
        <v>46</v>
      </c>
      <c r="G25" s="2" t="s">
        <v>214</v>
      </c>
    </row>
    <row r="26" spans="1:10">
      <c r="A26" s="48"/>
      <c r="B26" s="1" t="s">
        <v>7</v>
      </c>
      <c r="C26" s="2" t="s">
        <v>211</v>
      </c>
      <c r="D26" s="4">
        <v>0.214</v>
      </c>
      <c r="E26" s="37">
        <f t="shared" si="4"/>
        <v>0.76420462834042568</v>
      </c>
      <c r="F26" s="7">
        <v>46</v>
      </c>
      <c r="G26" s="2" t="s">
        <v>215</v>
      </c>
    </row>
    <row r="27" spans="1:10">
      <c r="A27" s="48"/>
      <c r="B27" s="1" t="s">
        <v>8</v>
      </c>
      <c r="C27" s="2" t="s">
        <v>212</v>
      </c>
      <c r="D27" s="4">
        <v>0.378</v>
      </c>
      <c r="E27" s="37">
        <f t="shared" si="4"/>
        <v>0.94209150099114491</v>
      </c>
      <c r="F27" s="7">
        <v>46</v>
      </c>
      <c r="G27" s="2" t="s">
        <v>216</v>
      </c>
    </row>
    <row r="28" spans="1:10">
      <c r="A28" s="48"/>
      <c r="B28" s="1" t="s">
        <v>10</v>
      </c>
      <c r="C28" s="2" t="s">
        <v>213</v>
      </c>
      <c r="D28" s="4">
        <v>0.89</v>
      </c>
      <c r="E28" s="37">
        <f t="shared" si="4"/>
        <v>0.99999822843899999</v>
      </c>
      <c r="F28" s="7">
        <v>46</v>
      </c>
      <c r="G28" s="2" t="s">
        <v>173</v>
      </c>
    </row>
    <row r="29" spans="1:10" ht="26">
      <c r="A29" s="35" t="s">
        <v>169</v>
      </c>
      <c r="B29" s="30" t="s">
        <v>219</v>
      </c>
      <c r="C29" s="31" t="s">
        <v>0</v>
      </c>
      <c r="D29" s="32" t="s">
        <v>1</v>
      </c>
      <c r="E29" s="32" t="s">
        <v>15</v>
      </c>
      <c r="F29" s="33" t="s">
        <v>14</v>
      </c>
      <c r="G29" s="34" t="s">
        <v>221</v>
      </c>
    </row>
    <row r="30" spans="1:10">
      <c r="B30" s="1" t="s">
        <v>2</v>
      </c>
      <c r="C30" s="2" t="s">
        <v>207</v>
      </c>
      <c r="D30" s="28">
        <v>0.434</v>
      </c>
      <c r="E30" s="37">
        <f>1-(1-D30)^6</f>
        <v>0.96712251508832192</v>
      </c>
      <c r="F30" s="7">
        <v>47</v>
      </c>
      <c r="G30" s="1"/>
    </row>
    <row r="31" spans="1:10">
      <c r="B31" s="1" t="s">
        <v>3</v>
      </c>
      <c r="C31" s="2" t="s">
        <v>206</v>
      </c>
      <c r="D31" s="28">
        <v>0.55500000000000005</v>
      </c>
      <c r="E31" s="37">
        <f t="shared" ref="E31:E37" si="5">1-(1-D31)^6</f>
        <v>0.99223466732873433</v>
      </c>
      <c r="F31" s="7">
        <v>47</v>
      </c>
      <c r="G31" s="1"/>
    </row>
    <row r="32" spans="1:10">
      <c r="B32" s="1" t="s">
        <v>4</v>
      </c>
      <c r="C32" s="2" t="s">
        <v>208</v>
      </c>
      <c r="D32" s="28">
        <v>0.59099999999999997</v>
      </c>
      <c r="E32" s="37">
        <f t="shared" si="5"/>
        <v>0.99531898699135091</v>
      </c>
      <c r="F32" s="7">
        <v>47</v>
      </c>
    </row>
    <row r="33" spans="1:7">
      <c r="B33" s="1" t="s">
        <v>5</v>
      </c>
      <c r="C33" s="2" t="s">
        <v>209</v>
      </c>
      <c r="D33" s="28">
        <v>0.95699999999999996</v>
      </c>
      <c r="E33" s="37">
        <f t="shared" si="5"/>
        <v>0.9999999936786369</v>
      </c>
      <c r="F33" s="7">
        <v>47</v>
      </c>
      <c r="G33" s="2" t="s">
        <v>171</v>
      </c>
    </row>
    <row r="34" spans="1:7">
      <c r="B34" s="1" t="s">
        <v>6</v>
      </c>
      <c r="C34" s="2" t="s">
        <v>210</v>
      </c>
      <c r="D34" s="28">
        <v>0.80100000000000005</v>
      </c>
      <c r="E34" s="37">
        <f t="shared" si="5"/>
        <v>0.99993789615940121</v>
      </c>
      <c r="F34" s="7">
        <v>47</v>
      </c>
      <c r="G34" s="2" t="s">
        <v>171</v>
      </c>
    </row>
    <row r="35" spans="1:7">
      <c r="B35" s="1" t="s">
        <v>7</v>
      </c>
      <c r="C35" s="2" t="s">
        <v>211</v>
      </c>
      <c r="D35" s="28">
        <v>0.214</v>
      </c>
      <c r="E35" s="37">
        <f t="shared" si="5"/>
        <v>0.76420462834042568</v>
      </c>
      <c r="F35" s="7">
        <v>47</v>
      </c>
      <c r="G35" s="2" t="s">
        <v>172</v>
      </c>
    </row>
    <row r="36" spans="1:7">
      <c r="B36" s="1" t="s">
        <v>8</v>
      </c>
      <c r="C36" s="2" t="s">
        <v>212</v>
      </c>
      <c r="D36" s="28">
        <v>0.378</v>
      </c>
      <c r="E36" s="37">
        <f t="shared" si="5"/>
        <v>0.94209150099114491</v>
      </c>
      <c r="F36" s="7">
        <v>47</v>
      </c>
      <c r="G36" s="2" t="s">
        <v>171</v>
      </c>
    </row>
    <row r="37" spans="1:7">
      <c r="A37" s="3"/>
      <c r="B37" s="3" t="s">
        <v>10</v>
      </c>
      <c r="C37" s="6" t="s">
        <v>213</v>
      </c>
      <c r="D37" s="29">
        <v>0.89</v>
      </c>
      <c r="E37" s="37">
        <f t="shared" si="5"/>
        <v>0.99999822843899999</v>
      </c>
      <c r="F37" s="36">
        <v>47</v>
      </c>
      <c r="G37" s="6" t="s">
        <v>17</v>
      </c>
    </row>
  </sheetData>
  <mergeCells count="3">
    <mergeCell ref="A21:A28"/>
    <mergeCell ref="A12:A19"/>
    <mergeCell ref="A3:A10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 MethylCseq stats</vt:lpstr>
      <vt:lpstr>Table S2 Av Meth PMD HMD</vt:lpstr>
      <vt:lpstr>Table S3 Av Meth by chromosome</vt:lpstr>
      <vt:lpstr>Table S4 Av Meth ChomHMM states</vt:lpstr>
      <vt:lpstr>Table S5 DLL1 pyroseq</vt:lpstr>
      <vt:lpstr>Table S6 Exposures PMD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J. Schmidt</dc:creator>
  <cp:lastModifiedBy>Janine Lasalle</cp:lastModifiedBy>
  <dcterms:created xsi:type="dcterms:W3CDTF">2016-01-15T06:32:28Z</dcterms:created>
  <dcterms:modified xsi:type="dcterms:W3CDTF">2016-08-16T22:33:56Z</dcterms:modified>
</cp:coreProperties>
</file>