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firstSheet="19" activeTab="24"/>
  </bookViews>
  <sheets>
    <sheet name="Courbe STD" sheetId="2" r:id="rId1"/>
    <sheet name="Dec 2013" sheetId="3" r:id="rId2"/>
    <sheet name="Hypoxie 070114" sheetId="4" r:id="rId3"/>
    <sheet name="24 janvier" sheetId="6" r:id="rId4"/>
    <sheet name="MC Hyp vs Norm" sheetId="7" r:id="rId5"/>
    <sheet name="15 avril" sheetId="8" r:id="rId6"/>
    <sheet name="15 mai" sheetId="10" r:id="rId7"/>
    <sheet name="26 mai" sheetId="11" r:id="rId8"/>
    <sheet name="30 mars 2015" sheetId="12" r:id="rId9"/>
    <sheet name="30 avril (erreur concentration)" sheetId="13" r:id="rId10"/>
    <sheet name="STAT" sheetId="9" r:id="rId11"/>
    <sheet name="30 avril (2e lecture) erreur" sheetId="14" r:id="rId12"/>
    <sheet name="5 juin 2015" sheetId="15" r:id="rId13"/>
    <sheet name="5 juin 2015 (reprise)" sheetId="16" r:id="rId14"/>
    <sheet name="Statistiques" sheetId="19" r:id="rId15"/>
    <sheet name="Modélisation" sheetId="17" r:id="rId16"/>
    <sheet name="ALL" sheetId="21" r:id="rId17"/>
    <sheet name="Statistiques Saline BMP9" sheetId="22" r:id="rId18"/>
    <sheet name="Statistiques BMP2 Saline" sheetId="23" r:id="rId19"/>
    <sheet name="Statistiques BMP9 CTX" sheetId="24" r:id="rId20"/>
    <sheet name="Statistiques BMP2 CTX" sheetId="25" r:id="rId21"/>
    <sheet name="Calcul moyenne SEM" sheetId="27" r:id="rId22"/>
    <sheet name="Modèle total" sheetId="28" r:id="rId23"/>
    <sheet name="Modèle pondéré" sheetId="26" r:id="rId24"/>
    <sheet name="New_model" sheetId="30" r:id="rId2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536" i="30" l="1"/>
  <c r="F32" i="30"/>
  <c r="AE536" i="30"/>
  <c r="F34" i="30"/>
  <c r="AD536" i="30"/>
  <c r="F33" i="30"/>
  <c r="F38" i="30"/>
  <c r="X536" i="30"/>
  <c r="D32" i="30"/>
  <c r="W536" i="30"/>
  <c r="D34" i="30"/>
  <c r="V536" i="30"/>
  <c r="D33" i="30"/>
  <c r="D38" i="30"/>
  <c r="D22" i="30"/>
  <c r="AB536" i="30"/>
  <c r="E32" i="30"/>
  <c r="AA536" i="30"/>
  <c r="E34" i="30"/>
  <c r="Z536" i="30"/>
  <c r="E33" i="30"/>
  <c r="E38" i="30"/>
  <c r="E22" i="30"/>
  <c r="F22" i="30"/>
  <c r="D40" i="30"/>
  <c r="D23" i="30"/>
  <c r="E40" i="30"/>
  <c r="E23" i="30"/>
  <c r="F40" i="30"/>
  <c r="F23" i="30"/>
  <c r="D41" i="30"/>
  <c r="D24" i="30"/>
  <c r="E41" i="30"/>
  <c r="E24" i="30"/>
  <c r="F41" i="30"/>
  <c r="F24" i="30"/>
  <c r="D42" i="30"/>
  <c r="D25" i="30"/>
  <c r="E42" i="30"/>
  <c r="E25" i="30"/>
  <c r="F42" i="30"/>
  <c r="F25" i="30"/>
  <c r="D45" i="30"/>
  <c r="D26" i="30"/>
  <c r="E45" i="30"/>
  <c r="E26" i="30"/>
  <c r="F45" i="30"/>
  <c r="F26" i="30"/>
  <c r="D48" i="30"/>
  <c r="D27" i="30"/>
  <c r="E48" i="30"/>
  <c r="E27" i="30"/>
  <c r="F48" i="30"/>
  <c r="F27" i="30"/>
  <c r="D68" i="30"/>
  <c r="D28" i="30"/>
  <c r="E68" i="30"/>
  <c r="E28" i="30"/>
  <c r="F68" i="30"/>
  <c r="F28" i="30"/>
  <c r="D93" i="30"/>
  <c r="D29" i="30"/>
  <c r="E93" i="30"/>
  <c r="E29" i="30"/>
  <c r="F93" i="30"/>
  <c r="F29" i="30"/>
  <c r="D143" i="30"/>
  <c r="D30" i="30"/>
  <c r="E143" i="30"/>
  <c r="E30" i="30"/>
  <c r="F143" i="30"/>
  <c r="F30" i="30"/>
  <c r="T536" i="30"/>
  <c r="C32" i="30"/>
  <c r="S536" i="30"/>
  <c r="C34" i="30"/>
  <c r="R536" i="30"/>
  <c r="C33" i="30"/>
  <c r="C143" i="30"/>
  <c r="C30" i="30"/>
  <c r="C93" i="30"/>
  <c r="C29" i="30"/>
  <c r="C68" i="30"/>
  <c r="C28" i="30"/>
  <c r="C48" i="30"/>
  <c r="C27" i="30"/>
  <c r="C45" i="30"/>
  <c r="C26" i="30"/>
  <c r="C42" i="30"/>
  <c r="C25" i="30"/>
  <c r="C41" i="30"/>
  <c r="C24" i="30"/>
  <c r="C40" i="30"/>
  <c r="C23" i="30"/>
  <c r="C38" i="30"/>
  <c r="C22" i="30"/>
  <c r="L78" i="30"/>
  <c r="K78" i="30"/>
  <c r="J78" i="30"/>
  <c r="I78" i="30"/>
  <c r="AF537" i="30"/>
  <c r="AF538" i="30"/>
  <c r="AF539" i="30"/>
  <c r="AE537" i="30"/>
  <c r="AE538" i="30"/>
  <c r="AE539" i="30"/>
  <c r="AD537" i="30"/>
  <c r="AD538" i="30"/>
  <c r="AD539" i="30"/>
  <c r="AB537" i="30"/>
  <c r="AB538" i="30"/>
  <c r="AB539" i="30"/>
  <c r="AA537" i="30"/>
  <c r="AA538" i="30"/>
  <c r="AA539" i="30"/>
  <c r="Z537" i="30"/>
  <c r="Z538" i="30"/>
  <c r="Z539" i="30"/>
  <c r="X537" i="30"/>
  <c r="X538" i="30"/>
  <c r="X539" i="30"/>
  <c r="W537" i="30"/>
  <c r="W538" i="30"/>
  <c r="W539" i="30"/>
  <c r="V537" i="30"/>
  <c r="V538" i="30"/>
  <c r="V539" i="30"/>
  <c r="S537" i="30"/>
  <c r="S538" i="30"/>
  <c r="S539" i="30"/>
  <c r="T537" i="30"/>
  <c r="T538" i="30"/>
  <c r="T539" i="30"/>
  <c r="R537" i="30"/>
  <c r="R538" i="30"/>
  <c r="R539" i="30"/>
  <c r="T25" i="30"/>
  <c r="T26" i="30"/>
  <c r="T19" i="30"/>
  <c r="T20" i="30"/>
  <c r="T13" i="30"/>
  <c r="T14" i="30"/>
  <c r="T7" i="30"/>
  <c r="T8" i="30"/>
  <c r="D39" i="30"/>
  <c r="E39" i="30"/>
  <c r="F39" i="30"/>
  <c r="D43" i="30"/>
  <c r="E43" i="30"/>
  <c r="F43" i="30"/>
  <c r="D44" i="30"/>
  <c r="E44" i="30"/>
  <c r="F44" i="30"/>
  <c r="D46" i="30"/>
  <c r="E46" i="30"/>
  <c r="F46" i="30"/>
  <c r="D47" i="30"/>
  <c r="E47" i="30"/>
  <c r="F47" i="30"/>
  <c r="D49" i="30"/>
  <c r="E49" i="30"/>
  <c r="F49" i="30"/>
  <c r="D50" i="30"/>
  <c r="E50" i="30"/>
  <c r="F50" i="30"/>
  <c r="D51" i="30"/>
  <c r="E51" i="30"/>
  <c r="F51" i="30"/>
  <c r="D52" i="30"/>
  <c r="E52" i="30"/>
  <c r="F52" i="30"/>
  <c r="D53" i="30"/>
  <c r="E53" i="30"/>
  <c r="F53" i="30"/>
  <c r="D54" i="30"/>
  <c r="E54" i="30"/>
  <c r="F54" i="30"/>
  <c r="D55" i="30"/>
  <c r="E55" i="30"/>
  <c r="F55" i="30"/>
  <c r="D56" i="30"/>
  <c r="E56" i="30"/>
  <c r="F56" i="30"/>
  <c r="D57" i="30"/>
  <c r="E57" i="30"/>
  <c r="F57" i="30"/>
  <c r="D58" i="30"/>
  <c r="E58" i="30"/>
  <c r="F58" i="30"/>
  <c r="D59" i="30"/>
  <c r="E59" i="30"/>
  <c r="F59" i="30"/>
  <c r="D60" i="30"/>
  <c r="E60" i="30"/>
  <c r="F60" i="30"/>
  <c r="D61" i="30"/>
  <c r="E61" i="30"/>
  <c r="F61" i="30"/>
  <c r="D62" i="30"/>
  <c r="E62" i="30"/>
  <c r="F62" i="30"/>
  <c r="D63" i="30"/>
  <c r="E63" i="30"/>
  <c r="F63" i="30"/>
  <c r="D64" i="30"/>
  <c r="E64" i="30"/>
  <c r="F64" i="30"/>
  <c r="D65" i="30"/>
  <c r="E65" i="30"/>
  <c r="F65" i="30"/>
  <c r="D66" i="30"/>
  <c r="E66" i="30"/>
  <c r="F66" i="30"/>
  <c r="D67" i="30"/>
  <c r="E67" i="30"/>
  <c r="F67" i="30"/>
  <c r="D69" i="30"/>
  <c r="E69" i="30"/>
  <c r="F69" i="30"/>
  <c r="D70" i="30"/>
  <c r="E70" i="30"/>
  <c r="F70" i="30"/>
  <c r="D71" i="30"/>
  <c r="E71" i="30"/>
  <c r="F71" i="30"/>
  <c r="D72" i="30"/>
  <c r="E72" i="30"/>
  <c r="F72" i="30"/>
  <c r="D73" i="30"/>
  <c r="E73" i="30"/>
  <c r="F73" i="30"/>
  <c r="D74" i="30"/>
  <c r="E74" i="30"/>
  <c r="F74" i="30"/>
  <c r="D75" i="30"/>
  <c r="E75" i="30"/>
  <c r="F75" i="30"/>
  <c r="D76" i="30"/>
  <c r="E76" i="30"/>
  <c r="F76" i="30"/>
  <c r="D77" i="30"/>
  <c r="E77" i="30"/>
  <c r="F77" i="30"/>
  <c r="D78" i="30"/>
  <c r="E78" i="30"/>
  <c r="F78" i="30"/>
  <c r="D79" i="30"/>
  <c r="E79" i="30"/>
  <c r="F79" i="30"/>
  <c r="D80" i="30"/>
  <c r="E80" i="30"/>
  <c r="F80" i="30"/>
  <c r="D81" i="30"/>
  <c r="E81" i="30"/>
  <c r="F81" i="30"/>
  <c r="D82" i="30"/>
  <c r="E82" i="30"/>
  <c r="F82" i="30"/>
  <c r="D83" i="30"/>
  <c r="E83" i="30"/>
  <c r="F83" i="30"/>
  <c r="D84" i="30"/>
  <c r="E84" i="30"/>
  <c r="F84" i="30"/>
  <c r="D85" i="30"/>
  <c r="E85" i="30"/>
  <c r="F85" i="30"/>
  <c r="D86" i="30"/>
  <c r="E86" i="30"/>
  <c r="F86" i="30"/>
  <c r="D87" i="30"/>
  <c r="E87" i="30"/>
  <c r="F87" i="30"/>
  <c r="D88" i="30"/>
  <c r="E88" i="30"/>
  <c r="F88" i="30"/>
  <c r="D89" i="30"/>
  <c r="E89" i="30"/>
  <c r="F89" i="30"/>
  <c r="D90" i="30"/>
  <c r="E90" i="30"/>
  <c r="F90" i="30"/>
  <c r="D91" i="30"/>
  <c r="E91" i="30"/>
  <c r="F91" i="30"/>
  <c r="D92" i="30"/>
  <c r="E92" i="30"/>
  <c r="F92" i="30"/>
  <c r="D94" i="30"/>
  <c r="E94" i="30"/>
  <c r="F94" i="30"/>
  <c r="D95" i="30"/>
  <c r="E95" i="30"/>
  <c r="F95" i="30"/>
  <c r="D96" i="30"/>
  <c r="E96" i="30"/>
  <c r="F96" i="30"/>
  <c r="D97" i="30"/>
  <c r="E97" i="30"/>
  <c r="F97" i="30"/>
  <c r="D98" i="30"/>
  <c r="E98" i="30"/>
  <c r="F98" i="30"/>
  <c r="D99" i="30"/>
  <c r="E99" i="30"/>
  <c r="F99" i="30"/>
  <c r="D100" i="30"/>
  <c r="E100" i="30"/>
  <c r="F100" i="30"/>
  <c r="D101" i="30"/>
  <c r="E101" i="30"/>
  <c r="F101" i="30"/>
  <c r="D102" i="30"/>
  <c r="E102" i="30"/>
  <c r="F102" i="30"/>
  <c r="D103" i="30"/>
  <c r="E103" i="30"/>
  <c r="F103" i="30"/>
  <c r="D104" i="30"/>
  <c r="E104" i="30"/>
  <c r="F104" i="30"/>
  <c r="D105" i="30"/>
  <c r="E105" i="30"/>
  <c r="F105" i="30"/>
  <c r="D106" i="30"/>
  <c r="E106" i="30"/>
  <c r="F106" i="30"/>
  <c r="D107" i="30"/>
  <c r="E107" i="30"/>
  <c r="F107" i="30"/>
  <c r="D108" i="30"/>
  <c r="E108" i="30"/>
  <c r="F108" i="30"/>
  <c r="D109" i="30"/>
  <c r="E109" i="30"/>
  <c r="F109" i="30"/>
  <c r="D110" i="30"/>
  <c r="E110" i="30"/>
  <c r="F110" i="30"/>
  <c r="D111" i="30"/>
  <c r="E111" i="30"/>
  <c r="F111" i="30"/>
  <c r="D112" i="30"/>
  <c r="E112" i="30"/>
  <c r="F112" i="30"/>
  <c r="D113" i="30"/>
  <c r="E113" i="30"/>
  <c r="F113" i="30"/>
  <c r="D114" i="30"/>
  <c r="E114" i="30"/>
  <c r="F114" i="30"/>
  <c r="D115" i="30"/>
  <c r="E115" i="30"/>
  <c r="F115" i="30"/>
  <c r="D116" i="30"/>
  <c r="E116" i="30"/>
  <c r="F116" i="30"/>
  <c r="D117" i="30"/>
  <c r="E117" i="30"/>
  <c r="F117" i="30"/>
  <c r="D118" i="30"/>
  <c r="E118" i="30"/>
  <c r="F118" i="30"/>
  <c r="D119" i="30"/>
  <c r="E119" i="30"/>
  <c r="F119" i="30"/>
  <c r="D120" i="30"/>
  <c r="E120" i="30"/>
  <c r="F120" i="30"/>
  <c r="D121" i="30"/>
  <c r="E121" i="30"/>
  <c r="F121" i="30"/>
  <c r="D122" i="30"/>
  <c r="E122" i="30"/>
  <c r="F122" i="30"/>
  <c r="D123" i="30"/>
  <c r="E123" i="30"/>
  <c r="F123" i="30"/>
  <c r="D124" i="30"/>
  <c r="E124" i="30"/>
  <c r="F124" i="30"/>
  <c r="D125" i="30"/>
  <c r="E125" i="30"/>
  <c r="F125" i="30"/>
  <c r="D126" i="30"/>
  <c r="E126" i="30"/>
  <c r="F126" i="30"/>
  <c r="D127" i="30"/>
  <c r="E127" i="30"/>
  <c r="F127" i="30"/>
  <c r="D128" i="30"/>
  <c r="E128" i="30"/>
  <c r="F128" i="30"/>
  <c r="D129" i="30"/>
  <c r="E129" i="30"/>
  <c r="F129" i="30"/>
  <c r="D130" i="30"/>
  <c r="E130" i="30"/>
  <c r="F130" i="30"/>
  <c r="D131" i="30"/>
  <c r="E131" i="30"/>
  <c r="F131" i="30"/>
  <c r="D132" i="30"/>
  <c r="E132" i="30"/>
  <c r="F132" i="30"/>
  <c r="D133" i="30"/>
  <c r="E133" i="30"/>
  <c r="F133" i="30"/>
  <c r="D134" i="30"/>
  <c r="E134" i="30"/>
  <c r="F134" i="30"/>
  <c r="D135" i="30"/>
  <c r="E135" i="30"/>
  <c r="F135" i="30"/>
  <c r="D136" i="30"/>
  <c r="E136" i="30"/>
  <c r="F136" i="30"/>
  <c r="D137" i="30"/>
  <c r="E137" i="30"/>
  <c r="F137" i="30"/>
  <c r="D138" i="30"/>
  <c r="E138" i="30"/>
  <c r="F138" i="30"/>
  <c r="D139" i="30"/>
  <c r="E139" i="30"/>
  <c r="F139" i="30"/>
  <c r="D140" i="30"/>
  <c r="E140" i="30"/>
  <c r="F140" i="30"/>
  <c r="D141" i="30"/>
  <c r="E141" i="30"/>
  <c r="F141" i="30"/>
  <c r="D142" i="30"/>
  <c r="E142" i="30"/>
  <c r="F142" i="30"/>
  <c r="C39" i="30"/>
  <c r="C43" i="30"/>
  <c r="C44" i="30"/>
  <c r="C46" i="30"/>
  <c r="C47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82" i="30"/>
  <c r="C83" i="30"/>
  <c r="C84" i="30"/>
  <c r="C85" i="30"/>
  <c r="C86" i="30"/>
  <c r="C87" i="30"/>
  <c r="C88" i="30"/>
  <c r="C89" i="30"/>
  <c r="C90" i="30"/>
  <c r="C91" i="30"/>
  <c r="C92" i="30"/>
  <c r="C94" i="30"/>
  <c r="C95" i="30"/>
  <c r="C96" i="30"/>
  <c r="C97" i="30"/>
  <c r="C98" i="30"/>
  <c r="C99" i="30"/>
  <c r="C100" i="30"/>
  <c r="C101" i="30"/>
  <c r="C102" i="30"/>
  <c r="C103" i="30"/>
  <c r="C104" i="30"/>
  <c r="C105" i="30"/>
  <c r="C106" i="30"/>
  <c r="C107" i="30"/>
  <c r="C108" i="30"/>
  <c r="C109" i="30"/>
  <c r="C110" i="30"/>
  <c r="C111" i="30"/>
  <c r="C112" i="30"/>
  <c r="C113" i="30"/>
  <c r="C114" i="30"/>
  <c r="C115" i="30"/>
  <c r="C116" i="30"/>
  <c r="C117" i="30"/>
  <c r="C118" i="30"/>
  <c r="C119" i="30"/>
  <c r="C120" i="30"/>
  <c r="C121" i="30"/>
  <c r="C122" i="30"/>
  <c r="C123" i="30"/>
  <c r="C124" i="30"/>
  <c r="C125" i="30"/>
  <c r="C126" i="30"/>
  <c r="C127" i="30"/>
  <c r="C128" i="30"/>
  <c r="C129" i="30"/>
  <c r="C130" i="30"/>
  <c r="C131" i="30"/>
  <c r="C132" i="30"/>
  <c r="C133" i="30"/>
  <c r="C134" i="30"/>
  <c r="C135" i="30"/>
  <c r="C136" i="30"/>
  <c r="C137" i="30"/>
  <c r="C138" i="30"/>
  <c r="C139" i="30"/>
  <c r="C140" i="30"/>
  <c r="C141" i="30"/>
  <c r="C142" i="30"/>
  <c r="B30" i="30"/>
  <c r="B29" i="30"/>
  <c r="B28" i="30"/>
  <c r="B27" i="30"/>
  <c r="B26" i="30"/>
  <c r="B25" i="30"/>
  <c r="B24" i="30"/>
  <c r="B23" i="30"/>
  <c r="B22" i="30"/>
  <c r="C108" i="27"/>
  <c r="Z108" i="27"/>
  <c r="D108" i="27"/>
  <c r="AA108" i="27"/>
  <c r="AB108" i="27"/>
  <c r="AC108" i="27"/>
  <c r="AD108" i="27"/>
  <c r="X108" i="27"/>
  <c r="L14" i="30"/>
  <c r="C81" i="27"/>
  <c r="Z81" i="27"/>
  <c r="D81" i="27"/>
  <c r="AA81" i="27"/>
  <c r="AB81" i="27"/>
  <c r="AC81" i="27"/>
  <c r="AD81" i="27"/>
  <c r="X81" i="27"/>
  <c r="K14" i="30"/>
  <c r="C54" i="27"/>
  <c r="Z54" i="27"/>
  <c r="D54" i="27"/>
  <c r="AA54" i="27"/>
  <c r="AB54" i="27"/>
  <c r="AC54" i="27"/>
  <c r="AD54" i="27"/>
  <c r="X54" i="27"/>
  <c r="J14" i="30"/>
  <c r="C27" i="27"/>
  <c r="Z27" i="27"/>
  <c r="D27" i="27"/>
  <c r="AA27" i="27"/>
  <c r="AB27" i="27"/>
  <c r="AC27" i="27"/>
  <c r="AD27" i="27"/>
  <c r="X27" i="27"/>
  <c r="I14" i="30"/>
  <c r="W108" i="27"/>
  <c r="F14" i="30"/>
  <c r="W81" i="27"/>
  <c r="E14" i="30"/>
  <c r="W54" i="27"/>
  <c r="D14" i="30"/>
  <c r="W27" i="27"/>
  <c r="C14" i="30"/>
  <c r="C107" i="27"/>
  <c r="Z107" i="27"/>
  <c r="D107" i="27"/>
  <c r="AA107" i="27"/>
  <c r="AB107" i="27"/>
  <c r="O107" i="27"/>
  <c r="AC107" i="27"/>
  <c r="P107" i="27"/>
  <c r="AD107" i="27"/>
  <c r="X107" i="27"/>
  <c r="L13" i="30"/>
  <c r="C80" i="27"/>
  <c r="Z80" i="27"/>
  <c r="D80" i="27"/>
  <c r="AA80" i="27"/>
  <c r="AB80" i="27"/>
  <c r="O80" i="27"/>
  <c r="AC80" i="27"/>
  <c r="P80" i="27"/>
  <c r="AD80" i="27"/>
  <c r="X80" i="27"/>
  <c r="K13" i="30"/>
  <c r="C53" i="27"/>
  <c r="Z53" i="27"/>
  <c r="D53" i="27"/>
  <c r="AA53" i="27"/>
  <c r="AB53" i="27"/>
  <c r="O53" i="27"/>
  <c r="AC53" i="27"/>
  <c r="P53" i="27"/>
  <c r="AD53" i="27"/>
  <c r="X53" i="27"/>
  <c r="J13" i="30"/>
  <c r="C26" i="27"/>
  <c r="Z26" i="27"/>
  <c r="D26" i="27"/>
  <c r="AA26" i="27"/>
  <c r="AB26" i="27"/>
  <c r="O26" i="27"/>
  <c r="AC26" i="27"/>
  <c r="P26" i="27"/>
  <c r="AD26" i="27"/>
  <c r="X26" i="27"/>
  <c r="I13" i="30"/>
  <c r="W107" i="27"/>
  <c r="F13" i="30"/>
  <c r="W80" i="27"/>
  <c r="E13" i="30"/>
  <c r="W53" i="27"/>
  <c r="D13" i="30"/>
  <c r="W26" i="27"/>
  <c r="C13" i="30"/>
  <c r="C106" i="27"/>
  <c r="Z106" i="27"/>
  <c r="D106" i="27"/>
  <c r="G106" i="27"/>
  <c r="AA106" i="27"/>
  <c r="K106" i="27"/>
  <c r="AB106" i="27"/>
  <c r="O106" i="27"/>
  <c r="AC106" i="27"/>
  <c r="P106" i="27"/>
  <c r="S106" i="27"/>
  <c r="AD106" i="27"/>
  <c r="X106" i="27"/>
  <c r="L12" i="30"/>
  <c r="C79" i="27"/>
  <c r="Z79" i="27"/>
  <c r="D79" i="27"/>
  <c r="G79" i="27"/>
  <c r="AA79" i="27"/>
  <c r="H79" i="27"/>
  <c r="K79" i="27"/>
  <c r="AB79" i="27"/>
  <c r="L79" i="27"/>
  <c r="O79" i="27"/>
  <c r="AC79" i="27"/>
  <c r="P79" i="27"/>
  <c r="S79" i="27"/>
  <c r="AD79" i="27"/>
  <c r="T79" i="27"/>
  <c r="X79" i="27"/>
  <c r="K12" i="30"/>
  <c r="C52" i="27"/>
  <c r="Z52" i="27"/>
  <c r="D52" i="27"/>
  <c r="G52" i="27"/>
  <c r="AA52" i="27"/>
  <c r="K52" i="27"/>
  <c r="AB52" i="27"/>
  <c r="O52" i="27"/>
  <c r="AC52" i="27"/>
  <c r="P52" i="27"/>
  <c r="S52" i="27"/>
  <c r="AD52" i="27"/>
  <c r="X52" i="27"/>
  <c r="J12" i="30"/>
  <c r="C25" i="27"/>
  <c r="Z25" i="27"/>
  <c r="D25" i="27"/>
  <c r="G25" i="27"/>
  <c r="AA25" i="27"/>
  <c r="H25" i="27"/>
  <c r="K25" i="27"/>
  <c r="AB25" i="27"/>
  <c r="L25" i="27"/>
  <c r="O25" i="27"/>
  <c r="AC25" i="27"/>
  <c r="P25" i="27"/>
  <c r="S25" i="27"/>
  <c r="AD25" i="27"/>
  <c r="T25" i="27"/>
  <c r="X25" i="27"/>
  <c r="I12" i="30"/>
  <c r="W106" i="27"/>
  <c r="F12" i="30"/>
  <c r="W79" i="27"/>
  <c r="E12" i="30"/>
  <c r="W52" i="27"/>
  <c r="D12" i="30"/>
  <c r="W25" i="27"/>
  <c r="C12" i="30"/>
  <c r="C105" i="27"/>
  <c r="Z105" i="27"/>
  <c r="D105" i="27"/>
  <c r="G105" i="27"/>
  <c r="AA105" i="27"/>
  <c r="K105" i="27"/>
  <c r="AB105" i="27"/>
  <c r="O105" i="27"/>
  <c r="AC105" i="27"/>
  <c r="P105" i="27"/>
  <c r="S105" i="27"/>
  <c r="AD105" i="27"/>
  <c r="X105" i="27"/>
  <c r="L11" i="30"/>
  <c r="C78" i="27"/>
  <c r="Z78" i="27"/>
  <c r="D78" i="27"/>
  <c r="G78" i="27"/>
  <c r="AA78" i="27"/>
  <c r="H78" i="27"/>
  <c r="K78" i="27"/>
  <c r="AB78" i="27"/>
  <c r="L78" i="27"/>
  <c r="O78" i="27"/>
  <c r="AC78" i="27"/>
  <c r="P78" i="27"/>
  <c r="S78" i="27"/>
  <c r="AD78" i="27"/>
  <c r="T78" i="27"/>
  <c r="X78" i="27"/>
  <c r="K11" i="30"/>
  <c r="C51" i="27"/>
  <c r="Z51" i="27"/>
  <c r="D51" i="27"/>
  <c r="G51" i="27"/>
  <c r="AA51" i="27"/>
  <c r="K51" i="27"/>
  <c r="AB51" i="27"/>
  <c r="O51" i="27"/>
  <c r="AC51" i="27"/>
  <c r="P51" i="27"/>
  <c r="S51" i="27"/>
  <c r="AD51" i="27"/>
  <c r="X51" i="27"/>
  <c r="J11" i="30"/>
  <c r="C24" i="27"/>
  <c r="Z24" i="27"/>
  <c r="D24" i="27"/>
  <c r="G24" i="27"/>
  <c r="AA24" i="27"/>
  <c r="H24" i="27"/>
  <c r="K24" i="27"/>
  <c r="AB24" i="27"/>
  <c r="L24" i="27"/>
  <c r="O24" i="27"/>
  <c r="AC24" i="27"/>
  <c r="P24" i="27"/>
  <c r="S24" i="27"/>
  <c r="AD24" i="27"/>
  <c r="T24" i="27"/>
  <c r="X24" i="27"/>
  <c r="I11" i="30"/>
  <c r="W105" i="27"/>
  <c r="F11" i="30"/>
  <c r="W78" i="27"/>
  <c r="E11" i="30"/>
  <c r="W51" i="27"/>
  <c r="D11" i="30"/>
  <c r="W24" i="27"/>
  <c r="C11" i="30"/>
  <c r="C104" i="27"/>
  <c r="Z104" i="27"/>
  <c r="D104" i="27"/>
  <c r="G104" i="27"/>
  <c r="AA104" i="27"/>
  <c r="K104" i="27"/>
  <c r="AB104" i="27"/>
  <c r="O104" i="27"/>
  <c r="AC104" i="27"/>
  <c r="P104" i="27"/>
  <c r="S104" i="27"/>
  <c r="AD104" i="27"/>
  <c r="X104" i="27"/>
  <c r="L10" i="30"/>
  <c r="C77" i="27"/>
  <c r="Z77" i="27"/>
  <c r="D77" i="27"/>
  <c r="G77" i="27"/>
  <c r="AA77" i="27"/>
  <c r="H77" i="27"/>
  <c r="K77" i="27"/>
  <c r="AB77" i="27"/>
  <c r="L77" i="27"/>
  <c r="O77" i="27"/>
  <c r="AC77" i="27"/>
  <c r="P77" i="27"/>
  <c r="S77" i="27"/>
  <c r="AD77" i="27"/>
  <c r="T77" i="27"/>
  <c r="X77" i="27"/>
  <c r="K10" i="30"/>
  <c r="C50" i="27"/>
  <c r="Z50" i="27"/>
  <c r="D50" i="27"/>
  <c r="G50" i="27"/>
  <c r="AA50" i="27"/>
  <c r="K50" i="27"/>
  <c r="AB50" i="27"/>
  <c r="O50" i="27"/>
  <c r="AC50" i="27"/>
  <c r="P50" i="27"/>
  <c r="S50" i="27"/>
  <c r="AD50" i="27"/>
  <c r="X50" i="27"/>
  <c r="J10" i="30"/>
  <c r="C23" i="27"/>
  <c r="Z23" i="27"/>
  <c r="D23" i="27"/>
  <c r="G23" i="27"/>
  <c r="AA23" i="27"/>
  <c r="H23" i="27"/>
  <c r="K23" i="27"/>
  <c r="AB23" i="27"/>
  <c r="L23" i="27"/>
  <c r="O23" i="27"/>
  <c r="AC23" i="27"/>
  <c r="P23" i="27"/>
  <c r="S23" i="27"/>
  <c r="AD23" i="27"/>
  <c r="T23" i="27"/>
  <c r="X23" i="27"/>
  <c r="I10" i="30"/>
  <c r="W104" i="27"/>
  <c r="F10" i="30"/>
  <c r="W77" i="27"/>
  <c r="E10" i="30"/>
  <c r="W50" i="27"/>
  <c r="D10" i="30"/>
  <c r="W23" i="27"/>
  <c r="C10" i="30"/>
  <c r="C103" i="27"/>
  <c r="Z103" i="27"/>
  <c r="D103" i="27"/>
  <c r="G103" i="27"/>
  <c r="AA103" i="27"/>
  <c r="K103" i="27"/>
  <c r="AB103" i="27"/>
  <c r="O103" i="27"/>
  <c r="AC103" i="27"/>
  <c r="P103" i="27"/>
  <c r="S103" i="27"/>
  <c r="AD103" i="27"/>
  <c r="X103" i="27"/>
  <c r="L9" i="30"/>
  <c r="C76" i="27"/>
  <c r="Z76" i="27"/>
  <c r="D76" i="27"/>
  <c r="G76" i="27"/>
  <c r="AA76" i="27"/>
  <c r="H76" i="27"/>
  <c r="K76" i="27"/>
  <c r="AB76" i="27"/>
  <c r="L76" i="27"/>
  <c r="O76" i="27"/>
  <c r="AC76" i="27"/>
  <c r="P76" i="27"/>
  <c r="S76" i="27"/>
  <c r="AD76" i="27"/>
  <c r="T76" i="27"/>
  <c r="X76" i="27"/>
  <c r="K9" i="30"/>
  <c r="C49" i="27"/>
  <c r="Z49" i="27"/>
  <c r="D49" i="27"/>
  <c r="G49" i="27"/>
  <c r="AA49" i="27"/>
  <c r="K49" i="27"/>
  <c r="AB49" i="27"/>
  <c r="O49" i="27"/>
  <c r="AC49" i="27"/>
  <c r="P49" i="27"/>
  <c r="S49" i="27"/>
  <c r="AD49" i="27"/>
  <c r="X49" i="27"/>
  <c r="J9" i="30"/>
  <c r="C22" i="27"/>
  <c r="Z22" i="27"/>
  <c r="D22" i="27"/>
  <c r="G22" i="27"/>
  <c r="AA22" i="27"/>
  <c r="H22" i="27"/>
  <c r="K22" i="27"/>
  <c r="AB22" i="27"/>
  <c r="L22" i="27"/>
  <c r="O22" i="27"/>
  <c r="AC22" i="27"/>
  <c r="P22" i="27"/>
  <c r="S22" i="27"/>
  <c r="AD22" i="27"/>
  <c r="T22" i="27"/>
  <c r="X22" i="27"/>
  <c r="I9" i="30"/>
  <c r="W103" i="27"/>
  <c r="F9" i="30"/>
  <c r="W76" i="27"/>
  <c r="E9" i="30"/>
  <c r="W49" i="27"/>
  <c r="D9" i="30"/>
  <c r="W22" i="27"/>
  <c r="C9" i="30"/>
  <c r="C102" i="27"/>
  <c r="Z102" i="27"/>
  <c r="D102" i="27"/>
  <c r="G102" i="27"/>
  <c r="AA102" i="27"/>
  <c r="K102" i="27"/>
  <c r="AB102" i="27"/>
  <c r="O102" i="27"/>
  <c r="AC102" i="27"/>
  <c r="P102" i="27"/>
  <c r="S102" i="27"/>
  <c r="AD102" i="27"/>
  <c r="X102" i="27"/>
  <c r="L8" i="30"/>
  <c r="C75" i="27"/>
  <c r="Z75" i="27"/>
  <c r="D75" i="27"/>
  <c r="G75" i="27"/>
  <c r="AA75" i="27"/>
  <c r="H75" i="27"/>
  <c r="K75" i="27"/>
  <c r="AB75" i="27"/>
  <c r="L75" i="27"/>
  <c r="O75" i="27"/>
  <c r="AC75" i="27"/>
  <c r="P75" i="27"/>
  <c r="S75" i="27"/>
  <c r="AD75" i="27"/>
  <c r="T75" i="27"/>
  <c r="X75" i="27"/>
  <c r="K8" i="30"/>
  <c r="C48" i="27"/>
  <c r="Z48" i="27"/>
  <c r="D48" i="27"/>
  <c r="G48" i="27"/>
  <c r="AA48" i="27"/>
  <c r="K48" i="27"/>
  <c r="AB48" i="27"/>
  <c r="O48" i="27"/>
  <c r="AC48" i="27"/>
  <c r="P48" i="27"/>
  <c r="S48" i="27"/>
  <c r="AD48" i="27"/>
  <c r="X48" i="27"/>
  <c r="J8" i="30"/>
  <c r="C21" i="27"/>
  <c r="Z21" i="27"/>
  <c r="D21" i="27"/>
  <c r="G21" i="27"/>
  <c r="AA21" i="27"/>
  <c r="H21" i="27"/>
  <c r="K21" i="27"/>
  <c r="AB21" i="27"/>
  <c r="L21" i="27"/>
  <c r="O21" i="27"/>
  <c r="AC21" i="27"/>
  <c r="P21" i="27"/>
  <c r="S21" i="27"/>
  <c r="AD21" i="27"/>
  <c r="T21" i="27"/>
  <c r="X21" i="27"/>
  <c r="I8" i="30"/>
  <c r="W102" i="27"/>
  <c r="F8" i="30"/>
  <c r="W75" i="27"/>
  <c r="E8" i="30"/>
  <c r="W48" i="27"/>
  <c r="D8" i="30"/>
  <c r="W21" i="27"/>
  <c r="C8" i="30"/>
  <c r="C101" i="27"/>
  <c r="Z101" i="27"/>
  <c r="D101" i="27"/>
  <c r="G101" i="27"/>
  <c r="AA101" i="27"/>
  <c r="K101" i="27"/>
  <c r="AB101" i="27"/>
  <c r="O101" i="27"/>
  <c r="AC101" i="27"/>
  <c r="P101" i="27"/>
  <c r="S101" i="27"/>
  <c r="AD101" i="27"/>
  <c r="X101" i="27"/>
  <c r="L7" i="30"/>
  <c r="C74" i="27"/>
  <c r="Z74" i="27"/>
  <c r="D74" i="27"/>
  <c r="G74" i="27"/>
  <c r="AA74" i="27"/>
  <c r="H74" i="27"/>
  <c r="K74" i="27"/>
  <c r="AB74" i="27"/>
  <c r="L74" i="27"/>
  <c r="O74" i="27"/>
  <c r="AC74" i="27"/>
  <c r="P74" i="27"/>
  <c r="S74" i="27"/>
  <c r="AD74" i="27"/>
  <c r="T74" i="27"/>
  <c r="X74" i="27"/>
  <c r="K7" i="30"/>
  <c r="C47" i="27"/>
  <c r="Z47" i="27"/>
  <c r="D47" i="27"/>
  <c r="G47" i="27"/>
  <c r="AA47" i="27"/>
  <c r="K47" i="27"/>
  <c r="AB47" i="27"/>
  <c r="O47" i="27"/>
  <c r="AC47" i="27"/>
  <c r="P47" i="27"/>
  <c r="S47" i="27"/>
  <c r="AD47" i="27"/>
  <c r="X47" i="27"/>
  <c r="J7" i="30"/>
  <c r="C20" i="27"/>
  <c r="Z20" i="27"/>
  <c r="D20" i="27"/>
  <c r="G20" i="27"/>
  <c r="AA20" i="27"/>
  <c r="H20" i="27"/>
  <c r="K20" i="27"/>
  <c r="AB20" i="27"/>
  <c r="L20" i="27"/>
  <c r="O20" i="27"/>
  <c r="AC20" i="27"/>
  <c r="P20" i="27"/>
  <c r="S20" i="27"/>
  <c r="AD20" i="27"/>
  <c r="T20" i="27"/>
  <c r="X20" i="27"/>
  <c r="I7" i="30"/>
  <c r="W101" i="27"/>
  <c r="F7" i="30"/>
  <c r="W74" i="27"/>
  <c r="E7" i="30"/>
  <c r="W47" i="27"/>
  <c r="D7" i="30"/>
  <c r="W20" i="27"/>
  <c r="C7" i="30"/>
  <c r="C100" i="27"/>
  <c r="Z100" i="27"/>
  <c r="D100" i="27"/>
  <c r="G100" i="27"/>
  <c r="AA100" i="27"/>
  <c r="K100" i="27"/>
  <c r="AB100" i="27"/>
  <c r="O100" i="27"/>
  <c r="AC100" i="27"/>
  <c r="P100" i="27"/>
  <c r="S100" i="27"/>
  <c r="AD100" i="27"/>
  <c r="X100" i="27"/>
  <c r="L6" i="30"/>
  <c r="C73" i="27"/>
  <c r="Z73" i="27"/>
  <c r="D73" i="27"/>
  <c r="G73" i="27"/>
  <c r="AA73" i="27"/>
  <c r="H73" i="27"/>
  <c r="K73" i="27"/>
  <c r="AB73" i="27"/>
  <c r="L73" i="27"/>
  <c r="O73" i="27"/>
  <c r="AC73" i="27"/>
  <c r="P73" i="27"/>
  <c r="S73" i="27"/>
  <c r="AD73" i="27"/>
  <c r="T73" i="27"/>
  <c r="X73" i="27"/>
  <c r="K6" i="30"/>
  <c r="C46" i="27"/>
  <c r="Z46" i="27"/>
  <c r="D46" i="27"/>
  <c r="G46" i="27"/>
  <c r="AA46" i="27"/>
  <c r="K46" i="27"/>
  <c r="AB46" i="27"/>
  <c r="O46" i="27"/>
  <c r="AC46" i="27"/>
  <c r="P46" i="27"/>
  <c r="S46" i="27"/>
  <c r="AD46" i="27"/>
  <c r="X46" i="27"/>
  <c r="J6" i="30"/>
  <c r="C19" i="27"/>
  <c r="Z19" i="27"/>
  <c r="D19" i="27"/>
  <c r="G19" i="27"/>
  <c r="AA19" i="27"/>
  <c r="H19" i="27"/>
  <c r="N5" i="27" a="1"/>
  <c r="N5" i="27"/>
  <c r="O5" i="27"/>
  <c r="P5" i="27"/>
  <c r="Q5" i="27"/>
  <c r="R5" i="27"/>
  <c r="S5" i="27"/>
  <c r="K19" i="27"/>
  <c r="AB19" i="27"/>
  <c r="L19" i="27"/>
  <c r="O19" i="27"/>
  <c r="AC19" i="27"/>
  <c r="P19" i="27"/>
  <c r="S19" i="27"/>
  <c r="AD19" i="27"/>
  <c r="T19" i="27"/>
  <c r="X19" i="27"/>
  <c r="I6" i="30"/>
  <c r="W100" i="27"/>
  <c r="F6" i="30"/>
  <c r="W73" i="27"/>
  <c r="E6" i="30"/>
  <c r="W46" i="27"/>
  <c r="D6" i="30"/>
  <c r="W19" i="27"/>
  <c r="C6" i="30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C14" i="22" a="1"/>
  <c r="F14" i="22"/>
  <c r="F33" i="22"/>
  <c r="E14" i="22"/>
  <c r="E33" i="22"/>
  <c r="D14" i="22"/>
  <c r="D33" i="22"/>
  <c r="C14" i="22"/>
  <c r="C33" i="22"/>
  <c r="AC32" i="22"/>
  <c r="AB32" i="22"/>
  <c r="AA32" i="22"/>
  <c r="Z32" i="22"/>
  <c r="Y32" i="22"/>
  <c r="X32" i="22"/>
  <c r="T13" i="22" a="1"/>
  <c r="W13" i="22"/>
  <c r="W32" i="22"/>
  <c r="V13" i="22"/>
  <c r="V32" i="22"/>
  <c r="U13" i="22"/>
  <c r="U32" i="22"/>
  <c r="T13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C13" i="22" a="1"/>
  <c r="F13" i="22"/>
  <c r="F32" i="22"/>
  <c r="E13" i="22"/>
  <c r="E32" i="22"/>
  <c r="D13" i="22"/>
  <c r="D32" i="22"/>
  <c r="C13" i="22"/>
  <c r="C32" i="22"/>
  <c r="AC31" i="22"/>
  <c r="AB31" i="22"/>
  <c r="AA31" i="22"/>
  <c r="X12" i="22" a="1"/>
  <c r="Z12" i="22"/>
  <c r="Z31" i="22"/>
  <c r="Y12" i="22"/>
  <c r="Y31" i="22"/>
  <c r="X12" i="22"/>
  <c r="X31" i="22"/>
  <c r="T12" i="22" a="1"/>
  <c r="W12" i="22"/>
  <c r="W31" i="22"/>
  <c r="V12" i="22"/>
  <c r="V31" i="22"/>
  <c r="U12" i="22"/>
  <c r="U31" i="22"/>
  <c r="T12" i="22"/>
  <c r="T31" i="22"/>
  <c r="S31" i="22"/>
  <c r="R31" i="22"/>
  <c r="Q31" i="22"/>
  <c r="N12" i="22" a="1"/>
  <c r="P12" i="22"/>
  <c r="P31" i="22"/>
  <c r="O12" i="22"/>
  <c r="O31" i="22"/>
  <c r="N12" i="22"/>
  <c r="N31" i="22"/>
  <c r="K12" i="22" a="1"/>
  <c r="M12" i="22"/>
  <c r="M31" i="22"/>
  <c r="L12" i="22"/>
  <c r="L31" i="22"/>
  <c r="K12" i="22"/>
  <c r="K31" i="22"/>
  <c r="J31" i="22"/>
  <c r="I31" i="22"/>
  <c r="H31" i="22"/>
  <c r="G31" i="22"/>
  <c r="C12" i="22" a="1"/>
  <c r="F12" i="22"/>
  <c r="F31" i="22"/>
  <c r="E12" i="22"/>
  <c r="E31" i="22"/>
  <c r="D12" i="22"/>
  <c r="D31" i="22"/>
  <c r="C12" i="22"/>
  <c r="C31" i="22"/>
  <c r="AC30" i="22"/>
  <c r="AB30" i="22"/>
  <c r="AA30" i="22"/>
  <c r="X11" i="22" a="1"/>
  <c r="Z11" i="22"/>
  <c r="Z30" i="22"/>
  <c r="Y11" i="22"/>
  <c r="Y30" i="22"/>
  <c r="X11" i="22"/>
  <c r="X30" i="22"/>
  <c r="T11" i="22" a="1"/>
  <c r="W11" i="22"/>
  <c r="W30" i="22"/>
  <c r="V11" i="22"/>
  <c r="V30" i="22"/>
  <c r="U11" i="22"/>
  <c r="U30" i="22"/>
  <c r="T11" i="22"/>
  <c r="T30" i="22"/>
  <c r="S30" i="22"/>
  <c r="R30" i="22"/>
  <c r="Q30" i="22"/>
  <c r="N11" i="22" a="1"/>
  <c r="P11" i="22"/>
  <c r="P30" i="22"/>
  <c r="O11" i="22"/>
  <c r="O30" i="22"/>
  <c r="N11" i="22"/>
  <c r="N30" i="22"/>
  <c r="K11" i="22" a="1"/>
  <c r="M11" i="22"/>
  <c r="M30" i="22"/>
  <c r="L11" i="22"/>
  <c r="L30" i="22"/>
  <c r="K11" i="22"/>
  <c r="K30" i="22"/>
  <c r="J30" i="22"/>
  <c r="I30" i="22"/>
  <c r="H30" i="22"/>
  <c r="G30" i="22"/>
  <c r="C11" i="22" a="1"/>
  <c r="F11" i="22"/>
  <c r="F30" i="22"/>
  <c r="E11" i="22"/>
  <c r="E30" i="22"/>
  <c r="D11" i="22"/>
  <c r="D30" i="22"/>
  <c r="C11" i="22"/>
  <c r="C30" i="22"/>
  <c r="AC29" i="22"/>
  <c r="AB29" i="22"/>
  <c r="AA29" i="22"/>
  <c r="Z29" i="22"/>
  <c r="X10" i="22" a="1"/>
  <c r="Y10" i="22"/>
  <c r="Y29" i="22"/>
  <c r="X10" i="22"/>
  <c r="X29" i="22"/>
  <c r="T10" i="22" a="1"/>
  <c r="W10" i="22"/>
  <c r="W29" i="22"/>
  <c r="V10" i="22"/>
  <c r="V29" i="22"/>
  <c r="U10" i="22"/>
  <c r="U29" i="22"/>
  <c r="T10" i="22"/>
  <c r="T29" i="22"/>
  <c r="S29" i="22"/>
  <c r="R29" i="22"/>
  <c r="Q29" i="22"/>
  <c r="N10" i="22" a="1"/>
  <c r="P10" i="22"/>
  <c r="P29" i="22"/>
  <c r="O10" i="22"/>
  <c r="O29" i="22"/>
  <c r="N10" i="22"/>
  <c r="N29" i="22"/>
  <c r="K10" i="22" a="1"/>
  <c r="M10" i="22"/>
  <c r="M29" i="22"/>
  <c r="L10" i="22"/>
  <c r="L29" i="22"/>
  <c r="K10" i="22"/>
  <c r="K29" i="22"/>
  <c r="J29" i="22"/>
  <c r="I29" i="22"/>
  <c r="H29" i="22"/>
  <c r="G29" i="22"/>
  <c r="C10" i="22" a="1"/>
  <c r="F10" i="22"/>
  <c r="F29" i="22"/>
  <c r="E10" i="22"/>
  <c r="E29" i="22"/>
  <c r="D10" i="22"/>
  <c r="D29" i="22"/>
  <c r="C10" i="22"/>
  <c r="C29" i="22"/>
  <c r="AC28" i="22"/>
  <c r="AB28" i="22"/>
  <c r="AA28" i="22"/>
  <c r="X9" i="22" a="1"/>
  <c r="Z9" i="22"/>
  <c r="Z28" i="22"/>
  <c r="Y9" i="22"/>
  <c r="Y28" i="22"/>
  <c r="X9" i="22"/>
  <c r="X28" i="22"/>
  <c r="T9" i="22" a="1"/>
  <c r="W9" i="22"/>
  <c r="W28" i="22"/>
  <c r="V9" i="22"/>
  <c r="V28" i="22"/>
  <c r="U9" i="22"/>
  <c r="U28" i="22"/>
  <c r="T9" i="22"/>
  <c r="T28" i="22"/>
  <c r="S28" i="22"/>
  <c r="R28" i="22"/>
  <c r="Q28" i="22"/>
  <c r="N9" i="22" a="1"/>
  <c r="P9" i="22"/>
  <c r="P28" i="22"/>
  <c r="O9" i="22"/>
  <c r="O28" i="22"/>
  <c r="N9" i="22"/>
  <c r="N28" i="22"/>
  <c r="K9" i="22" a="1"/>
  <c r="M9" i="22"/>
  <c r="M28" i="22"/>
  <c r="L9" i="22"/>
  <c r="L28" i="22"/>
  <c r="K9" i="22"/>
  <c r="K28" i="22"/>
  <c r="J28" i="22"/>
  <c r="I28" i="22"/>
  <c r="H28" i="22"/>
  <c r="G28" i="22"/>
  <c r="C9" i="22" a="1"/>
  <c r="F9" i="22"/>
  <c r="F28" i="22"/>
  <c r="E9" i="22"/>
  <c r="E28" i="22"/>
  <c r="D9" i="22"/>
  <c r="D28" i="22"/>
  <c r="C9" i="22"/>
  <c r="C28" i="22"/>
  <c r="AC27" i="22"/>
  <c r="AB27" i="22"/>
  <c r="AA27" i="22"/>
  <c r="X8" i="22" a="1"/>
  <c r="Z8" i="22"/>
  <c r="Z27" i="22"/>
  <c r="Y8" i="22"/>
  <c r="Y27" i="22"/>
  <c r="X8" i="22"/>
  <c r="X27" i="22"/>
  <c r="T8" i="22" a="1"/>
  <c r="W8" i="22"/>
  <c r="W27" i="22"/>
  <c r="V8" i="22"/>
  <c r="V27" i="22"/>
  <c r="U8" i="22"/>
  <c r="U27" i="22"/>
  <c r="T8" i="22"/>
  <c r="T27" i="22"/>
  <c r="S27" i="22"/>
  <c r="R27" i="22"/>
  <c r="Q27" i="22"/>
  <c r="N8" i="22" a="1"/>
  <c r="P8" i="22"/>
  <c r="P27" i="22"/>
  <c r="O8" i="22"/>
  <c r="O27" i="22"/>
  <c r="N8" i="22"/>
  <c r="N27" i="22"/>
  <c r="K8" i="22" a="1"/>
  <c r="M8" i="22"/>
  <c r="M27" i="22"/>
  <c r="L8" i="22"/>
  <c r="L27" i="22"/>
  <c r="K8" i="22"/>
  <c r="K27" i="22"/>
  <c r="J27" i="22"/>
  <c r="I27" i="22"/>
  <c r="H27" i="22"/>
  <c r="G27" i="22"/>
  <c r="C8" i="22" a="1"/>
  <c r="F8" i="22"/>
  <c r="F27" i="22"/>
  <c r="E8" i="22"/>
  <c r="E27" i="22"/>
  <c r="D8" i="22"/>
  <c r="D27" i="22"/>
  <c r="C8" i="22"/>
  <c r="C27" i="22"/>
  <c r="AC26" i="22"/>
  <c r="AB26" i="22"/>
  <c r="AA26" i="22"/>
  <c r="X7" i="22" a="1"/>
  <c r="Z7" i="22"/>
  <c r="Z26" i="22"/>
  <c r="Y7" i="22"/>
  <c r="Y26" i="22"/>
  <c r="X7" i="22"/>
  <c r="X26" i="22"/>
  <c r="T7" i="22" a="1"/>
  <c r="W7" i="22"/>
  <c r="W26" i="22"/>
  <c r="V7" i="22"/>
  <c r="V26" i="22"/>
  <c r="U7" i="22"/>
  <c r="U26" i="22"/>
  <c r="T7" i="22"/>
  <c r="T26" i="22"/>
  <c r="S26" i="22"/>
  <c r="R26" i="22"/>
  <c r="Q26" i="22"/>
  <c r="N7" i="22" a="1"/>
  <c r="P7" i="22"/>
  <c r="P26" i="22"/>
  <c r="O7" i="22"/>
  <c r="O26" i="22"/>
  <c r="N7" i="22"/>
  <c r="N26" i="22"/>
  <c r="K7" i="22" a="1"/>
  <c r="M7" i="22"/>
  <c r="M26" i="22"/>
  <c r="L7" i="22"/>
  <c r="L26" i="22"/>
  <c r="K7" i="22"/>
  <c r="K26" i="22"/>
  <c r="J26" i="22"/>
  <c r="I26" i="22"/>
  <c r="H26" i="22"/>
  <c r="G26" i="22"/>
  <c r="C7" i="22" a="1"/>
  <c r="F7" i="22"/>
  <c r="F26" i="22"/>
  <c r="E7" i="22"/>
  <c r="E26" i="22"/>
  <c r="D7" i="22"/>
  <c r="D26" i="22"/>
  <c r="C7" i="22"/>
  <c r="C26" i="22"/>
  <c r="AC25" i="22"/>
  <c r="AB25" i="22"/>
  <c r="AA25" i="22"/>
  <c r="X6" i="22" a="1"/>
  <c r="Z6" i="22"/>
  <c r="Z25" i="22"/>
  <c r="Y6" i="22"/>
  <c r="Y25" i="22"/>
  <c r="X6" i="22"/>
  <c r="X25" i="22"/>
  <c r="T6" i="22" a="1"/>
  <c r="W6" i="22"/>
  <c r="W25" i="22"/>
  <c r="V6" i="22"/>
  <c r="V25" i="22"/>
  <c r="U6" i="22"/>
  <c r="U25" i="22"/>
  <c r="T6" i="22"/>
  <c r="T25" i="22"/>
  <c r="N6" i="22" a="1"/>
  <c r="S6" i="22"/>
  <c r="S25" i="22"/>
  <c r="R6" i="22"/>
  <c r="R25" i="22"/>
  <c r="Q6" i="22"/>
  <c r="Q25" i="22"/>
  <c r="P6" i="22"/>
  <c r="P25" i="22"/>
  <c r="O6" i="22"/>
  <c r="O25" i="22"/>
  <c r="N6" i="22"/>
  <c r="N25" i="22"/>
  <c r="K6" i="22" a="1"/>
  <c r="M6" i="22"/>
  <c r="M25" i="22"/>
  <c r="L6" i="22"/>
  <c r="L25" i="22"/>
  <c r="K6" i="22"/>
  <c r="K25" i="22"/>
  <c r="C6" i="22" a="1"/>
  <c r="J6" i="22"/>
  <c r="J25" i="22"/>
  <c r="I6" i="22"/>
  <c r="I25" i="22"/>
  <c r="H6" i="22"/>
  <c r="H25" i="22"/>
  <c r="G6" i="22"/>
  <c r="G25" i="22"/>
  <c r="F6" i="22"/>
  <c r="F25" i="22"/>
  <c r="E6" i="22"/>
  <c r="E25" i="22"/>
  <c r="D6" i="22"/>
  <c r="D25" i="22"/>
  <c r="C6" i="22"/>
  <c r="C25" i="22"/>
  <c r="AC33" i="23"/>
  <c r="AB33" i="23"/>
  <c r="AA33" i="23"/>
  <c r="Z33" i="23"/>
  <c r="Y33" i="23"/>
  <c r="X33" i="23"/>
  <c r="W33" i="23"/>
  <c r="V33" i="23"/>
  <c r="U33" i="23"/>
  <c r="T33" i="23"/>
  <c r="S33" i="23"/>
  <c r="R33" i="23"/>
  <c r="Q33" i="23"/>
  <c r="P33" i="23"/>
  <c r="O33" i="23"/>
  <c r="N33" i="23"/>
  <c r="M33" i="23"/>
  <c r="L33" i="23"/>
  <c r="K33" i="23"/>
  <c r="J33" i="23"/>
  <c r="I33" i="23"/>
  <c r="H33" i="23"/>
  <c r="G33" i="23"/>
  <c r="C14" i="23" a="1"/>
  <c r="F14" i="23"/>
  <c r="F33" i="23"/>
  <c r="E14" i="23"/>
  <c r="E33" i="23"/>
  <c r="D14" i="23"/>
  <c r="D33" i="23"/>
  <c r="C14" i="23"/>
  <c r="C33" i="23"/>
  <c r="AC32" i="23"/>
  <c r="AB32" i="23"/>
  <c r="AA32" i="23"/>
  <c r="Z32" i="23"/>
  <c r="Y32" i="23"/>
  <c r="X32" i="23"/>
  <c r="T13" i="23" a="1"/>
  <c r="W13" i="23"/>
  <c r="W32" i="23"/>
  <c r="V13" i="23"/>
  <c r="V32" i="23"/>
  <c r="U13" i="23"/>
  <c r="U32" i="23"/>
  <c r="T13" i="23"/>
  <c r="T32" i="23"/>
  <c r="S32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C13" i="23" a="1"/>
  <c r="F13" i="23"/>
  <c r="F32" i="23"/>
  <c r="E13" i="23"/>
  <c r="E32" i="23"/>
  <c r="D13" i="23"/>
  <c r="D32" i="23"/>
  <c r="C13" i="23"/>
  <c r="C32" i="23"/>
  <c r="AC31" i="23"/>
  <c r="AB31" i="23"/>
  <c r="AA31" i="23"/>
  <c r="Z31" i="23"/>
  <c r="Y31" i="23"/>
  <c r="X31" i="23"/>
  <c r="T12" i="23" a="1"/>
  <c r="W12" i="23"/>
  <c r="W31" i="23"/>
  <c r="V12" i="23"/>
  <c r="V31" i="23"/>
  <c r="U12" i="23"/>
  <c r="U31" i="23"/>
  <c r="T12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G31" i="23"/>
  <c r="C12" i="23" a="1"/>
  <c r="F12" i="23"/>
  <c r="F31" i="23"/>
  <c r="E12" i="23"/>
  <c r="E31" i="23"/>
  <c r="D12" i="23"/>
  <c r="D31" i="23"/>
  <c r="C12" i="23"/>
  <c r="C31" i="23"/>
  <c r="AC30" i="23"/>
  <c r="AB30" i="23"/>
  <c r="AA30" i="23"/>
  <c r="Z30" i="23"/>
  <c r="Y30" i="23"/>
  <c r="X30" i="23"/>
  <c r="T11" i="23" a="1"/>
  <c r="W11" i="23"/>
  <c r="W30" i="23"/>
  <c r="V11" i="23"/>
  <c r="V30" i="23"/>
  <c r="U11" i="23"/>
  <c r="U30" i="23"/>
  <c r="T11" i="23"/>
  <c r="T30" i="23"/>
  <c r="S30" i="23"/>
  <c r="R30" i="23"/>
  <c r="Q30" i="23"/>
  <c r="P30" i="23"/>
  <c r="O30" i="23"/>
  <c r="N30" i="23"/>
  <c r="M30" i="23"/>
  <c r="L30" i="23"/>
  <c r="K30" i="23"/>
  <c r="J30" i="23"/>
  <c r="I30" i="23"/>
  <c r="H30" i="23"/>
  <c r="G30" i="23"/>
  <c r="C11" i="23" a="1"/>
  <c r="F11" i="23"/>
  <c r="F30" i="23"/>
  <c r="E11" i="23"/>
  <c r="E30" i="23"/>
  <c r="D11" i="23"/>
  <c r="D30" i="23"/>
  <c r="C11" i="23"/>
  <c r="C30" i="23"/>
  <c r="AC29" i="23"/>
  <c r="AB29" i="23"/>
  <c r="AA29" i="23"/>
  <c r="Z29" i="23"/>
  <c r="Y29" i="23"/>
  <c r="X29" i="23"/>
  <c r="T10" i="23" a="1"/>
  <c r="W10" i="23"/>
  <c r="W29" i="23"/>
  <c r="V10" i="23"/>
  <c r="V29" i="23"/>
  <c r="U10" i="23"/>
  <c r="U29" i="23"/>
  <c r="T10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C10" i="23" a="1"/>
  <c r="F10" i="23"/>
  <c r="F29" i="23"/>
  <c r="E10" i="23"/>
  <c r="E29" i="23"/>
  <c r="D10" i="23"/>
  <c r="D29" i="23"/>
  <c r="C10" i="23"/>
  <c r="C29" i="23"/>
  <c r="AC28" i="23"/>
  <c r="AB28" i="23"/>
  <c r="AA28" i="23"/>
  <c r="Z28" i="23"/>
  <c r="Y28" i="23"/>
  <c r="X28" i="23"/>
  <c r="T9" i="23" a="1"/>
  <c r="W9" i="23"/>
  <c r="W28" i="23"/>
  <c r="V9" i="23"/>
  <c r="V28" i="23"/>
  <c r="U9" i="23"/>
  <c r="U28" i="23"/>
  <c r="T9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C9" i="23" a="1"/>
  <c r="F9" i="23"/>
  <c r="F28" i="23"/>
  <c r="E9" i="23"/>
  <c r="E28" i="23"/>
  <c r="D9" i="23"/>
  <c r="D28" i="23"/>
  <c r="C9" i="23"/>
  <c r="C28" i="23"/>
  <c r="AC27" i="23"/>
  <c r="AB27" i="23"/>
  <c r="AA27" i="23"/>
  <c r="Z27" i="23"/>
  <c r="Y27" i="23"/>
  <c r="X27" i="23"/>
  <c r="T8" i="23" a="1"/>
  <c r="W8" i="23"/>
  <c r="W27" i="23"/>
  <c r="V8" i="23"/>
  <c r="V27" i="23"/>
  <c r="U8" i="23"/>
  <c r="U27" i="23"/>
  <c r="T8" i="23"/>
  <c r="T27" i="23"/>
  <c r="S27" i="23"/>
  <c r="R27" i="23"/>
  <c r="Q27" i="23"/>
  <c r="P27" i="23"/>
  <c r="O27" i="23"/>
  <c r="N27" i="23"/>
  <c r="M27" i="23"/>
  <c r="L27" i="23"/>
  <c r="K27" i="23"/>
  <c r="J27" i="23"/>
  <c r="I27" i="23"/>
  <c r="H27" i="23"/>
  <c r="G27" i="23"/>
  <c r="C8" i="23" a="1"/>
  <c r="F8" i="23"/>
  <c r="F27" i="23"/>
  <c r="E8" i="23"/>
  <c r="E27" i="23"/>
  <c r="D8" i="23"/>
  <c r="D27" i="23"/>
  <c r="C8" i="23"/>
  <c r="C27" i="23"/>
  <c r="AC26" i="23"/>
  <c r="AB26" i="23"/>
  <c r="AA26" i="23"/>
  <c r="Z26" i="23"/>
  <c r="Y26" i="23"/>
  <c r="X26" i="23"/>
  <c r="T7" i="23" a="1"/>
  <c r="W7" i="23"/>
  <c r="W26" i="23"/>
  <c r="V7" i="23"/>
  <c r="V26" i="23"/>
  <c r="U7" i="23"/>
  <c r="U26" i="23"/>
  <c r="T7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C7" i="23" a="1"/>
  <c r="F7" i="23"/>
  <c r="F26" i="23"/>
  <c r="E7" i="23"/>
  <c r="E26" i="23"/>
  <c r="D7" i="23"/>
  <c r="D26" i="23"/>
  <c r="C7" i="23"/>
  <c r="C26" i="23"/>
  <c r="AC25" i="23"/>
  <c r="AB25" i="23"/>
  <c r="AA25" i="23"/>
  <c r="Z25" i="23"/>
  <c r="Y25" i="23"/>
  <c r="X25" i="23"/>
  <c r="T6" i="23" a="1"/>
  <c r="W6" i="23"/>
  <c r="W25" i="23"/>
  <c r="V6" i="23"/>
  <c r="V25" i="23"/>
  <c r="U6" i="23"/>
  <c r="U25" i="23"/>
  <c r="T6" i="23"/>
  <c r="T25" i="23"/>
  <c r="S25" i="23"/>
  <c r="R25" i="23"/>
  <c r="Q25" i="23"/>
  <c r="P25" i="23"/>
  <c r="O25" i="23"/>
  <c r="N25" i="23"/>
  <c r="M25" i="23"/>
  <c r="L25" i="23"/>
  <c r="K25" i="23"/>
  <c r="C6" i="23" a="1"/>
  <c r="J6" i="23"/>
  <c r="J25" i="23"/>
  <c r="I6" i="23"/>
  <c r="I25" i="23"/>
  <c r="H6" i="23"/>
  <c r="H25" i="23"/>
  <c r="G6" i="23"/>
  <c r="G25" i="23"/>
  <c r="F6" i="23"/>
  <c r="F25" i="23"/>
  <c r="E6" i="23"/>
  <c r="E25" i="23"/>
  <c r="D6" i="23"/>
  <c r="D25" i="23"/>
  <c r="C6" i="23"/>
  <c r="C25" i="23"/>
  <c r="AC33" i="25"/>
  <c r="AB33" i="25"/>
  <c r="AA33" i="25"/>
  <c r="Z33" i="25"/>
  <c r="Y33" i="25"/>
  <c r="X33" i="25"/>
  <c r="W33" i="25"/>
  <c r="V33" i="25"/>
  <c r="U33" i="25"/>
  <c r="T33" i="25"/>
  <c r="S33" i="25"/>
  <c r="R33" i="25"/>
  <c r="Q33" i="25"/>
  <c r="P33" i="25"/>
  <c r="O33" i="25"/>
  <c r="N33" i="25"/>
  <c r="M33" i="25"/>
  <c r="L33" i="25"/>
  <c r="K33" i="25"/>
  <c r="J33" i="25"/>
  <c r="I33" i="25"/>
  <c r="H33" i="25"/>
  <c r="G33" i="25"/>
  <c r="C14" i="25" a="1"/>
  <c r="F14" i="25"/>
  <c r="F33" i="25"/>
  <c r="E14" i="25"/>
  <c r="E33" i="25"/>
  <c r="D14" i="25"/>
  <c r="D33" i="25"/>
  <c r="C14" i="25"/>
  <c r="C33" i="25"/>
  <c r="AC32" i="25"/>
  <c r="AB32" i="25"/>
  <c r="AA32" i="25"/>
  <c r="Z32" i="25"/>
  <c r="Y32" i="25"/>
  <c r="X32" i="25"/>
  <c r="T13" i="25" a="1"/>
  <c r="W13" i="25"/>
  <c r="W32" i="25"/>
  <c r="V13" i="25"/>
  <c r="V32" i="25"/>
  <c r="U13" i="25"/>
  <c r="U32" i="25"/>
  <c r="T13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C13" i="25" a="1"/>
  <c r="F13" i="25"/>
  <c r="F32" i="25"/>
  <c r="E13" i="25"/>
  <c r="E32" i="25"/>
  <c r="D13" i="25"/>
  <c r="D32" i="25"/>
  <c r="C13" i="25"/>
  <c r="C32" i="25"/>
  <c r="AC31" i="25"/>
  <c r="AB31" i="25"/>
  <c r="AA31" i="25"/>
  <c r="Z31" i="25"/>
  <c r="Y31" i="25"/>
  <c r="X31" i="25"/>
  <c r="T12" i="25" a="1"/>
  <c r="W12" i="25"/>
  <c r="W31" i="25"/>
  <c r="V12" i="25"/>
  <c r="V31" i="25"/>
  <c r="U12" i="25"/>
  <c r="U31" i="25"/>
  <c r="T12" i="25"/>
  <c r="T31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C12" i="25" a="1"/>
  <c r="F12" i="25"/>
  <c r="F31" i="25"/>
  <c r="E12" i="25"/>
  <c r="E31" i="25"/>
  <c r="D12" i="25"/>
  <c r="D31" i="25"/>
  <c r="C12" i="25"/>
  <c r="C31" i="25"/>
  <c r="AC30" i="25"/>
  <c r="AB30" i="25"/>
  <c r="AA30" i="25"/>
  <c r="Z30" i="25"/>
  <c r="Y30" i="25"/>
  <c r="X30" i="25"/>
  <c r="T11" i="25" a="1"/>
  <c r="W11" i="25"/>
  <c r="W30" i="25"/>
  <c r="V11" i="25"/>
  <c r="V30" i="25"/>
  <c r="U11" i="25"/>
  <c r="U30" i="25"/>
  <c r="T11" i="25"/>
  <c r="T30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C11" i="25" a="1"/>
  <c r="F11" i="25"/>
  <c r="F30" i="25"/>
  <c r="E11" i="25"/>
  <c r="E30" i="25"/>
  <c r="D11" i="25"/>
  <c r="D30" i="25"/>
  <c r="C11" i="25"/>
  <c r="C30" i="25"/>
  <c r="AC29" i="25"/>
  <c r="AB29" i="25"/>
  <c r="AA29" i="25"/>
  <c r="Z29" i="25"/>
  <c r="Y29" i="25"/>
  <c r="X29" i="25"/>
  <c r="T10" i="25" a="1"/>
  <c r="W10" i="25"/>
  <c r="W29" i="25"/>
  <c r="V10" i="25"/>
  <c r="V29" i="25"/>
  <c r="U10" i="25"/>
  <c r="U29" i="25"/>
  <c r="T10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C10" i="25" a="1"/>
  <c r="F10" i="25"/>
  <c r="F29" i="25"/>
  <c r="E10" i="25"/>
  <c r="E29" i="25"/>
  <c r="D10" i="25"/>
  <c r="D29" i="25"/>
  <c r="C10" i="25"/>
  <c r="C29" i="25"/>
  <c r="AC28" i="25"/>
  <c r="AB28" i="25"/>
  <c r="AA28" i="25"/>
  <c r="Z28" i="25"/>
  <c r="Y28" i="25"/>
  <c r="X28" i="25"/>
  <c r="T9" i="25" a="1"/>
  <c r="W9" i="25"/>
  <c r="W28" i="25"/>
  <c r="V9" i="25"/>
  <c r="V28" i="25"/>
  <c r="U9" i="25"/>
  <c r="U28" i="25"/>
  <c r="T9" i="25"/>
  <c r="T28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C9" i="25" a="1"/>
  <c r="F9" i="25"/>
  <c r="F28" i="25"/>
  <c r="E9" i="25"/>
  <c r="E28" i="25"/>
  <c r="D9" i="25"/>
  <c r="D28" i="25"/>
  <c r="C9" i="25"/>
  <c r="C28" i="25"/>
  <c r="AC27" i="25"/>
  <c r="AB27" i="25"/>
  <c r="AA27" i="25"/>
  <c r="Z27" i="25"/>
  <c r="Y27" i="25"/>
  <c r="X27" i="25"/>
  <c r="T8" i="25" a="1"/>
  <c r="W8" i="25"/>
  <c r="W27" i="25"/>
  <c r="V8" i="25"/>
  <c r="V27" i="25"/>
  <c r="U8" i="25"/>
  <c r="U27" i="25"/>
  <c r="T8" i="25"/>
  <c r="T27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C8" i="25" a="1"/>
  <c r="F8" i="25"/>
  <c r="F27" i="25"/>
  <c r="E8" i="25"/>
  <c r="E27" i="25"/>
  <c r="D8" i="25"/>
  <c r="D27" i="25"/>
  <c r="C8" i="25"/>
  <c r="C27" i="25"/>
  <c r="AC26" i="25"/>
  <c r="AB26" i="25"/>
  <c r="AA26" i="25"/>
  <c r="Z26" i="25"/>
  <c r="Y26" i="25"/>
  <c r="X26" i="25"/>
  <c r="T7" i="25" a="1"/>
  <c r="W7" i="25"/>
  <c r="W26" i="25"/>
  <c r="V7" i="25"/>
  <c r="V26" i="25"/>
  <c r="U7" i="25"/>
  <c r="U26" i="25"/>
  <c r="T7" i="25"/>
  <c r="T26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C7" i="25" a="1"/>
  <c r="F7" i="25"/>
  <c r="F26" i="25"/>
  <c r="E7" i="25"/>
  <c r="E26" i="25"/>
  <c r="D7" i="25"/>
  <c r="D26" i="25"/>
  <c r="C7" i="25"/>
  <c r="C26" i="25"/>
  <c r="AC25" i="25"/>
  <c r="AB25" i="25"/>
  <c r="AA25" i="25"/>
  <c r="Z25" i="25"/>
  <c r="Y25" i="25"/>
  <c r="X25" i="25"/>
  <c r="T6" i="25" a="1"/>
  <c r="W6" i="25"/>
  <c r="W25" i="25"/>
  <c r="V6" i="25"/>
  <c r="V25" i="25"/>
  <c r="U6" i="25"/>
  <c r="U25" i="25"/>
  <c r="T6" i="25"/>
  <c r="T25" i="25"/>
  <c r="S25" i="25"/>
  <c r="R25" i="25"/>
  <c r="Q25" i="25"/>
  <c r="P25" i="25"/>
  <c r="O25" i="25"/>
  <c r="N25" i="25"/>
  <c r="M25" i="25"/>
  <c r="L25" i="25"/>
  <c r="K25" i="25"/>
  <c r="C6" i="25" a="1"/>
  <c r="J6" i="25"/>
  <c r="J25" i="25"/>
  <c r="I6" i="25"/>
  <c r="I25" i="25"/>
  <c r="H6" i="25"/>
  <c r="H25" i="25"/>
  <c r="G6" i="25"/>
  <c r="G25" i="25"/>
  <c r="F6" i="25"/>
  <c r="F25" i="25"/>
  <c r="E6" i="25"/>
  <c r="E25" i="25"/>
  <c r="D6" i="25"/>
  <c r="D25" i="25"/>
  <c r="C6" i="25"/>
  <c r="C25" i="25"/>
  <c r="C6" i="24" a="1"/>
  <c r="D6" i="24"/>
  <c r="D25" i="24"/>
  <c r="E6" i="24"/>
  <c r="E25" i="24"/>
  <c r="F6" i="24"/>
  <c r="F25" i="24"/>
  <c r="G6" i="24"/>
  <c r="G25" i="24"/>
  <c r="H6" i="24"/>
  <c r="H25" i="24"/>
  <c r="I6" i="24"/>
  <c r="I25" i="24"/>
  <c r="J6" i="24"/>
  <c r="J25" i="24"/>
  <c r="K6" i="24" a="1"/>
  <c r="K6" i="24"/>
  <c r="K25" i="24"/>
  <c r="L6" i="24"/>
  <c r="L25" i="24"/>
  <c r="M6" i="24"/>
  <c r="M25" i="24"/>
  <c r="N6" i="24" a="1"/>
  <c r="N6" i="24"/>
  <c r="N25" i="24"/>
  <c r="O6" i="24"/>
  <c r="O25" i="24"/>
  <c r="P6" i="24"/>
  <c r="P25" i="24"/>
  <c r="Q6" i="24"/>
  <c r="Q25" i="24"/>
  <c r="R6" i="24"/>
  <c r="R25" i="24"/>
  <c r="S6" i="24"/>
  <c r="S25" i="24"/>
  <c r="T6" i="24" a="1"/>
  <c r="T6" i="24"/>
  <c r="T25" i="24"/>
  <c r="U6" i="24"/>
  <c r="U25" i="24"/>
  <c r="V6" i="24"/>
  <c r="V25" i="24"/>
  <c r="W6" i="24"/>
  <c r="W25" i="24"/>
  <c r="X6" i="24" a="1"/>
  <c r="X6" i="24"/>
  <c r="X25" i="24"/>
  <c r="Y6" i="24"/>
  <c r="Y25" i="24"/>
  <c r="Z6" i="24"/>
  <c r="Z25" i="24"/>
  <c r="AA6" i="24"/>
  <c r="AA25" i="24"/>
  <c r="AB6" i="24"/>
  <c r="AB25" i="24"/>
  <c r="AC6" i="24"/>
  <c r="AC25" i="24"/>
  <c r="C7" i="24" a="1"/>
  <c r="D7" i="24"/>
  <c r="D26" i="24"/>
  <c r="E7" i="24"/>
  <c r="E26" i="24"/>
  <c r="F7" i="24"/>
  <c r="F26" i="24"/>
  <c r="G26" i="24"/>
  <c r="H26" i="24"/>
  <c r="I26" i="24"/>
  <c r="J26" i="24"/>
  <c r="K7" i="24" a="1"/>
  <c r="K7" i="24"/>
  <c r="K26" i="24"/>
  <c r="L7" i="24"/>
  <c r="L26" i="24"/>
  <c r="M7" i="24"/>
  <c r="M26" i="24"/>
  <c r="N7" i="24" a="1"/>
  <c r="N7" i="24"/>
  <c r="N26" i="24"/>
  <c r="O7" i="24"/>
  <c r="O26" i="24"/>
  <c r="P7" i="24"/>
  <c r="P26" i="24"/>
  <c r="Q26" i="24"/>
  <c r="R26" i="24"/>
  <c r="S26" i="24"/>
  <c r="T7" i="24" a="1"/>
  <c r="T7" i="24"/>
  <c r="T26" i="24"/>
  <c r="U7" i="24"/>
  <c r="U26" i="24"/>
  <c r="V7" i="24"/>
  <c r="V26" i="24"/>
  <c r="W7" i="24"/>
  <c r="W26" i="24"/>
  <c r="X7" i="24" a="1"/>
  <c r="X7" i="24"/>
  <c r="X26" i="24"/>
  <c r="Y7" i="24"/>
  <c r="Y26" i="24"/>
  <c r="Z7" i="24"/>
  <c r="Z26" i="24"/>
  <c r="AA26" i="24"/>
  <c r="AB26" i="24"/>
  <c r="AC26" i="24"/>
  <c r="C8" i="24" a="1"/>
  <c r="D8" i="24"/>
  <c r="D27" i="24"/>
  <c r="E8" i="24"/>
  <c r="E27" i="24"/>
  <c r="F8" i="24"/>
  <c r="F27" i="24"/>
  <c r="G27" i="24"/>
  <c r="H27" i="24"/>
  <c r="I27" i="24"/>
  <c r="J27" i="24"/>
  <c r="K8" i="24" a="1"/>
  <c r="K8" i="24"/>
  <c r="K27" i="24"/>
  <c r="L8" i="24"/>
  <c r="L27" i="24"/>
  <c r="M8" i="24"/>
  <c r="M27" i="24"/>
  <c r="N8" i="24" a="1"/>
  <c r="N8" i="24"/>
  <c r="N27" i="24"/>
  <c r="O8" i="24"/>
  <c r="O27" i="24"/>
  <c r="P8" i="24"/>
  <c r="P27" i="24"/>
  <c r="Q27" i="24"/>
  <c r="R27" i="24"/>
  <c r="S27" i="24"/>
  <c r="T8" i="24" a="1"/>
  <c r="T8" i="24"/>
  <c r="T27" i="24"/>
  <c r="U8" i="24"/>
  <c r="U27" i="24"/>
  <c r="V8" i="24"/>
  <c r="V27" i="24"/>
  <c r="W8" i="24"/>
  <c r="W27" i="24"/>
  <c r="X8" i="24" a="1"/>
  <c r="X8" i="24"/>
  <c r="X27" i="24"/>
  <c r="Y8" i="24"/>
  <c r="Y27" i="24"/>
  <c r="Z8" i="24"/>
  <c r="Z27" i="24"/>
  <c r="AA27" i="24"/>
  <c r="AB27" i="24"/>
  <c r="AC27" i="24"/>
  <c r="C9" i="24" a="1"/>
  <c r="D9" i="24"/>
  <c r="D28" i="24"/>
  <c r="E9" i="24"/>
  <c r="E28" i="24"/>
  <c r="F9" i="24"/>
  <c r="F28" i="24"/>
  <c r="G28" i="24"/>
  <c r="H28" i="24"/>
  <c r="I28" i="24"/>
  <c r="J28" i="24"/>
  <c r="K9" i="24" a="1"/>
  <c r="K9" i="24"/>
  <c r="K28" i="24"/>
  <c r="L9" i="24"/>
  <c r="L28" i="24"/>
  <c r="M9" i="24"/>
  <c r="M28" i="24"/>
  <c r="N9" i="24" a="1"/>
  <c r="N9" i="24"/>
  <c r="N28" i="24"/>
  <c r="O9" i="24"/>
  <c r="O28" i="24"/>
  <c r="P9" i="24"/>
  <c r="P28" i="24"/>
  <c r="Q28" i="24"/>
  <c r="R28" i="24"/>
  <c r="S28" i="24"/>
  <c r="T9" i="24" a="1"/>
  <c r="T9" i="24"/>
  <c r="T28" i="24"/>
  <c r="U9" i="24"/>
  <c r="U28" i="24"/>
  <c r="V9" i="24"/>
  <c r="V28" i="24"/>
  <c r="W9" i="24"/>
  <c r="W28" i="24"/>
  <c r="X9" i="24" a="1"/>
  <c r="X9" i="24"/>
  <c r="X28" i="24"/>
  <c r="Y9" i="24"/>
  <c r="Y28" i="24"/>
  <c r="Z9" i="24"/>
  <c r="Z28" i="24"/>
  <c r="AA28" i="24"/>
  <c r="AB28" i="24"/>
  <c r="AC28" i="24"/>
  <c r="C10" i="24" a="1"/>
  <c r="D10" i="24"/>
  <c r="D29" i="24"/>
  <c r="E10" i="24"/>
  <c r="E29" i="24"/>
  <c r="F10" i="24"/>
  <c r="F29" i="24"/>
  <c r="G29" i="24"/>
  <c r="H29" i="24"/>
  <c r="I29" i="24"/>
  <c r="J29" i="24"/>
  <c r="K10" i="24" a="1"/>
  <c r="K10" i="24"/>
  <c r="K29" i="24"/>
  <c r="L10" i="24"/>
  <c r="L29" i="24"/>
  <c r="M10" i="24"/>
  <c r="M29" i="24"/>
  <c r="N10" i="24" a="1"/>
  <c r="N10" i="24"/>
  <c r="N29" i="24"/>
  <c r="O10" i="24"/>
  <c r="O29" i="24"/>
  <c r="P10" i="24"/>
  <c r="P29" i="24"/>
  <c r="Q29" i="24"/>
  <c r="R29" i="24"/>
  <c r="S29" i="24"/>
  <c r="T10" i="24" a="1"/>
  <c r="T10" i="24"/>
  <c r="T29" i="24"/>
  <c r="U10" i="24"/>
  <c r="U29" i="24"/>
  <c r="V10" i="24"/>
  <c r="V29" i="24"/>
  <c r="W10" i="24"/>
  <c r="W29" i="24"/>
  <c r="X10" i="24" a="1"/>
  <c r="X10" i="24"/>
  <c r="X29" i="24"/>
  <c r="Y10" i="24"/>
  <c r="Y29" i="24"/>
  <c r="Z10" i="24"/>
  <c r="Z29" i="24"/>
  <c r="AA29" i="24"/>
  <c r="AB29" i="24"/>
  <c r="AC29" i="24"/>
  <c r="C11" i="24" a="1"/>
  <c r="D11" i="24"/>
  <c r="D30" i="24"/>
  <c r="E11" i="24"/>
  <c r="E30" i="24"/>
  <c r="F11" i="24"/>
  <c r="F30" i="24"/>
  <c r="G30" i="24"/>
  <c r="H30" i="24"/>
  <c r="I30" i="24"/>
  <c r="J30" i="24"/>
  <c r="K11" i="24" a="1"/>
  <c r="K11" i="24"/>
  <c r="K30" i="24"/>
  <c r="L11" i="24"/>
  <c r="L30" i="24"/>
  <c r="M30" i="24"/>
  <c r="N11" i="24" a="1"/>
  <c r="N11" i="24"/>
  <c r="N30" i="24"/>
  <c r="O11" i="24"/>
  <c r="O30" i="24"/>
  <c r="P11" i="24"/>
  <c r="P30" i="24"/>
  <c r="Q30" i="24"/>
  <c r="R30" i="24"/>
  <c r="S30" i="24"/>
  <c r="T11" i="24" a="1"/>
  <c r="T11" i="24"/>
  <c r="T30" i="24"/>
  <c r="U11" i="24"/>
  <c r="U30" i="24"/>
  <c r="V11" i="24"/>
  <c r="V30" i="24"/>
  <c r="W11" i="24"/>
  <c r="W30" i="24"/>
  <c r="X11" i="24" a="1"/>
  <c r="X11" i="24"/>
  <c r="X30" i="24"/>
  <c r="Y11" i="24"/>
  <c r="Y30" i="24"/>
  <c r="Z11" i="24"/>
  <c r="Z30" i="24"/>
  <c r="AA30" i="24"/>
  <c r="AB30" i="24"/>
  <c r="AC30" i="24"/>
  <c r="C12" i="24" a="1"/>
  <c r="D12" i="24"/>
  <c r="D31" i="24"/>
  <c r="E12" i="24"/>
  <c r="E31" i="24"/>
  <c r="F12" i="24"/>
  <c r="F31" i="24"/>
  <c r="G31" i="24"/>
  <c r="H31" i="24"/>
  <c r="I31" i="24"/>
  <c r="J31" i="24"/>
  <c r="K12" i="24" a="1"/>
  <c r="K12" i="24"/>
  <c r="K31" i="24"/>
  <c r="L12" i="24"/>
  <c r="L31" i="24"/>
  <c r="M12" i="24"/>
  <c r="M31" i="24"/>
  <c r="N12" i="24"/>
  <c r="N31" i="24"/>
  <c r="O12" i="24"/>
  <c r="O31" i="24"/>
  <c r="P31" i="24"/>
  <c r="Q31" i="24"/>
  <c r="R31" i="24"/>
  <c r="S31" i="24"/>
  <c r="T12" i="24" a="1"/>
  <c r="T12" i="24"/>
  <c r="T31" i="24"/>
  <c r="U12" i="24"/>
  <c r="U31" i="24"/>
  <c r="V12" i="24"/>
  <c r="V31" i="24"/>
  <c r="W12" i="24"/>
  <c r="W31" i="24"/>
  <c r="X12" i="24" a="1"/>
  <c r="X12" i="24"/>
  <c r="X31" i="24"/>
  <c r="Y12" i="24"/>
  <c r="Y31" i="24"/>
  <c r="Z12" i="24"/>
  <c r="Z31" i="24"/>
  <c r="AA31" i="24"/>
  <c r="AB31" i="24"/>
  <c r="AC31" i="24"/>
  <c r="C13" i="24" a="1"/>
  <c r="D13" i="24"/>
  <c r="D32" i="24"/>
  <c r="E13" i="24"/>
  <c r="E32" i="24"/>
  <c r="F13" i="24"/>
  <c r="F32" i="24"/>
  <c r="G32" i="24"/>
  <c r="H32" i="24"/>
  <c r="I32" i="24"/>
  <c r="J32" i="24"/>
  <c r="K32" i="24"/>
  <c r="L32" i="24"/>
  <c r="M32" i="24"/>
  <c r="N32" i="24"/>
  <c r="O32" i="24"/>
  <c r="P32" i="24"/>
  <c r="Q32" i="24"/>
  <c r="R32" i="24"/>
  <c r="S32" i="24"/>
  <c r="T13" i="24" a="1"/>
  <c r="T13" i="24"/>
  <c r="T32" i="24"/>
  <c r="U13" i="24"/>
  <c r="U32" i="24"/>
  <c r="V13" i="24"/>
  <c r="V32" i="24"/>
  <c r="W13" i="24"/>
  <c r="W32" i="24"/>
  <c r="X32" i="24"/>
  <c r="Y32" i="24"/>
  <c r="Z32" i="24"/>
  <c r="AA32" i="24"/>
  <c r="AB32" i="24"/>
  <c r="AC32" i="24"/>
  <c r="C14" i="24" a="1"/>
  <c r="D14" i="24"/>
  <c r="D33" i="24"/>
  <c r="E14" i="24"/>
  <c r="E33" i="24"/>
  <c r="F14" i="24"/>
  <c r="F33" i="24"/>
  <c r="G33" i="24"/>
  <c r="H33" i="24"/>
  <c r="I33" i="24"/>
  <c r="J33" i="24"/>
  <c r="K33" i="24"/>
  <c r="L33" i="24"/>
  <c r="M33" i="24"/>
  <c r="N33" i="24"/>
  <c r="O33" i="24"/>
  <c r="P33" i="24"/>
  <c r="Q33" i="24"/>
  <c r="R33" i="24"/>
  <c r="S33" i="24"/>
  <c r="T33" i="24"/>
  <c r="U33" i="24"/>
  <c r="V33" i="24"/>
  <c r="W33" i="24"/>
  <c r="X33" i="24"/>
  <c r="Y33" i="24"/>
  <c r="Z33" i="24"/>
  <c r="AA33" i="24"/>
  <c r="AB33" i="24"/>
  <c r="AC33" i="24"/>
  <c r="C7" i="24"/>
  <c r="C26" i="24"/>
  <c r="C8" i="24"/>
  <c r="C27" i="24"/>
  <c r="C9" i="24"/>
  <c r="C28" i="24"/>
  <c r="C10" i="24"/>
  <c r="C29" i="24"/>
  <c r="C11" i="24"/>
  <c r="C30" i="24"/>
  <c r="C12" i="24"/>
  <c r="C31" i="24"/>
  <c r="C13" i="24"/>
  <c r="C32" i="24"/>
  <c r="C14" i="24"/>
  <c r="C33" i="24"/>
  <c r="C6" i="24"/>
  <c r="C25" i="24"/>
  <c r="BG7" i="24"/>
  <c r="AS100" i="24"/>
  <c r="BH7" i="24"/>
  <c r="AS101" i="24"/>
  <c r="BI7" i="24"/>
  <c r="AS102" i="24"/>
  <c r="BQ7" i="24"/>
  <c r="AS156" i="24"/>
  <c r="BR7" i="24"/>
  <c r="AS157" i="24"/>
  <c r="BS7" i="24"/>
  <c r="AS158" i="24"/>
  <c r="F142" i="28"/>
  <c r="E142" i="28"/>
  <c r="D142" i="28"/>
  <c r="C142" i="28"/>
  <c r="F141" i="28"/>
  <c r="E141" i="28"/>
  <c r="D141" i="28"/>
  <c r="C141" i="28"/>
  <c r="F140" i="28"/>
  <c r="E140" i="28"/>
  <c r="D140" i="28"/>
  <c r="C140" i="28"/>
  <c r="F139" i="28"/>
  <c r="E139" i="28"/>
  <c r="D139" i="28"/>
  <c r="C139" i="28"/>
  <c r="F138" i="28"/>
  <c r="E138" i="28"/>
  <c r="D138" i="28"/>
  <c r="C138" i="28"/>
  <c r="F137" i="28"/>
  <c r="E137" i="28"/>
  <c r="D137" i="28"/>
  <c r="C137" i="28"/>
  <c r="F136" i="28"/>
  <c r="E136" i="28"/>
  <c r="D136" i="28"/>
  <c r="C136" i="28"/>
  <c r="F135" i="28"/>
  <c r="E135" i="28"/>
  <c r="D135" i="28"/>
  <c r="C135" i="28"/>
  <c r="F134" i="28"/>
  <c r="E134" i="28"/>
  <c r="D134" i="28"/>
  <c r="C134" i="28"/>
  <c r="F133" i="28"/>
  <c r="E133" i="28"/>
  <c r="D133" i="28"/>
  <c r="C133" i="28"/>
  <c r="F132" i="28"/>
  <c r="E132" i="28"/>
  <c r="D132" i="28"/>
  <c r="C132" i="28"/>
  <c r="F131" i="28"/>
  <c r="E131" i="28"/>
  <c r="D131" i="28"/>
  <c r="C131" i="28"/>
  <c r="F130" i="28"/>
  <c r="E130" i="28"/>
  <c r="D130" i="28"/>
  <c r="C130" i="28"/>
  <c r="F129" i="28"/>
  <c r="E129" i="28"/>
  <c r="D129" i="28"/>
  <c r="C129" i="28"/>
  <c r="F128" i="28"/>
  <c r="E128" i="28"/>
  <c r="D128" i="28"/>
  <c r="C128" i="28"/>
  <c r="F127" i="28"/>
  <c r="E127" i="28"/>
  <c r="D127" i="28"/>
  <c r="C127" i="28"/>
  <c r="F126" i="28"/>
  <c r="E126" i="28"/>
  <c r="D126" i="28"/>
  <c r="C126" i="28"/>
  <c r="F125" i="28"/>
  <c r="E125" i="28"/>
  <c r="D125" i="28"/>
  <c r="C125" i="28"/>
  <c r="F124" i="28"/>
  <c r="E124" i="28"/>
  <c r="D124" i="28"/>
  <c r="C124" i="28"/>
  <c r="F123" i="28"/>
  <c r="E123" i="28"/>
  <c r="D123" i="28"/>
  <c r="C123" i="28"/>
  <c r="F122" i="28"/>
  <c r="E122" i="28"/>
  <c r="D122" i="28"/>
  <c r="C122" i="28"/>
  <c r="F121" i="28"/>
  <c r="E121" i="28"/>
  <c r="D121" i="28"/>
  <c r="C121" i="28"/>
  <c r="F120" i="28"/>
  <c r="E120" i="28"/>
  <c r="D120" i="28"/>
  <c r="C120" i="28"/>
  <c r="F119" i="28"/>
  <c r="E119" i="28"/>
  <c r="D119" i="28"/>
  <c r="C119" i="28"/>
  <c r="F118" i="28"/>
  <c r="E118" i="28"/>
  <c r="D118" i="28"/>
  <c r="C118" i="28"/>
  <c r="F117" i="28"/>
  <c r="E117" i="28"/>
  <c r="D117" i="28"/>
  <c r="C117" i="28"/>
  <c r="F116" i="28"/>
  <c r="E116" i="28"/>
  <c r="D116" i="28"/>
  <c r="C116" i="28"/>
  <c r="F115" i="28"/>
  <c r="E115" i="28"/>
  <c r="D115" i="28"/>
  <c r="C115" i="28"/>
  <c r="F114" i="28"/>
  <c r="E114" i="28"/>
  <c r="D114" i="28"/>
  <c r="C114" i="28"/>
  <c r="F113" i="28"/>
  <c r="E113" i="28"/>
  <c r="D113" i="28"/>
  <c r="C113" i="28"/>
  <c r="F112" i="28"/>
  <c r="E112" i="28"/>
  <c r="D112" i="28"/>
  <c r="C112" i="28"/>
  <c r="F111" i="28"/>
  <c r="E111" i="28"/>
  <c r="D111" i="28"/>
  <c r="C111" i="28"/>
  <c r="F110" i="28"/>
  <c r="E110" i="28"/>
  <c r="D110" i="28"/>
  <c r="C110" i="28"/>
  <c r="F109" i="28"/>
  <c r="E109" i="28"/>
  <c r="D109" i="28"/>
  <c r="C109" i="28"/>
  <c r="F108" i="28"/>
  <c r="E108" i="28"/>
  <c r="D108" i="28"/>
  <c r="C108" i="28"/>
  <c r="F107" i="28"/>
  <c r="E107" i="28"/>
  <c r="D107" i="28"/>
  <c r="C107" i="28"/>
  <c r="F106" i="28"/>
  <c r="E106" i="28"/>
  <c r="D106" i="28"/>
  <c r="C106" i="28"/>
  <c r="F105" i="28"/>
  <c r="E105" i="28"/>
  <c r="D105" i="28"/>
  <c r="C105" i="28"/>
  <c r="F104" i="28"/>
  <c r="E104" i="28"/>
  <c r="D104" i="28"/>
  <c r="C104" i="28"/>
  <c r="F103" i="28"/>
  <c r="E103" i="28"/>
  <c r="D103" i="28"/>
  <c r="C103" i="28"/>
  <c r="F102" i="28"/>
  <c r="E102" i="28"/>
  <c r="D102" i="28"/>
  <c r="C102" i="28"/>
  <c r="F101" i="28"/>
  <c r="E101" i="28"/>
  <c r="D101" i="28"/>
  <c r="C101" i="28"/>
  <c r="F100" i="28"/>
  <c r="E100" i="28"/>
  <c r="D100" i="28"/>
  <c r="C100" i="28"/>
  <c r="F99" i="28"/>
  <c r="E99" i="28"/>
  <c r="D99" i="28"/>
  <c r="C99" i="28"/>
  <c r="F98" i="28"/>
  <c r="E98" i="28"/>
  <c r="D98" i="28"/>
  <c r="C98" i="28"/>
  <c r="F97" i="28"/>
  <c r="E97" i="28"/>
  <c r="D97" i="28"/>
  <c r="C97" i="28"/>
  <c r="F96" i="28"/>
  <c r="E96" i="28"/>
  <c r="D96" i="28"/>
  <c r="C96" i="28"/>
  <c r="F95" i="28"/>
  <c r="E95" i="28"/>
  <c r="D95" i="28"/>
  <c r="C95" i="28"/>
  <c r="F94" i="28"/>
  <c r="E94" i="28"/>
  <c r="D94" i="28"/>
  <c r="C94" i="28"/>
  <c r="F93" i="28"/>
  <c r="E93" i="28"/>
  <c r="D93" i="28"/>
  <c r="C93" i="28"/>
  <c r="F92" i="28"/>
  <c r="E92" i="28"/>
  <c r="D92" i="28"/>
  <c r="C92" i="28"/>
  <c r="F91" i="28"/>
  <c r="E91" i="28"/>
  <c r="D91" i="28"/>
  <c r="C91" i="28"/>
  <c r="F90" i="28"/>
  <c r="E90" i="28"/>
  <c r="D90" i="28"/>
  <c r="C90" i="28"/>
  <c r="F89" i="28"/>
  <c r="E89" i="28"/>
  <c r="D89" i="28"/>
  <c r="C89" i="28"/>
  <c r="F88" i="28"/>
  <c r="E88" i="28"/>
  <c r="D88" i="28"/>
  <c r="C88" i="28"/>
  <c r="F87" i="28"/>
  <c r="E87" i="28"/>
  <c r="D87" i="28"/>
  <c r="C87" i="28"/>
  <c r="F86" i="28"/>
  <c r="E86" i="28"/>
  <c r="D86" i="28"/>
  <c r="C86" i="28"/>
  <c r="F85" i="28"/>
  <c r="E85" i="28"/>
  <c r="D85" i="28"/>
  <c r="C85" i="28"/>
  <c r="F84" i="28"/>
  <c r="E84" i="28"/>
  <c r="D84" i="28"/>
  <c r="C84" i="28"/>
  <c r="F83" i="28"/>
  <c r="E83" i="28"/>
  <c r="D83" i="28"/>
  <c r="C83" i="28"/>
  <c r="F82" i="28"/>
  <c r="E82" i="28"/>
  <c r="D82" i="28"/>
  <c r="C82" i="28"/>
  <c r="F81" i="28"/>
  <c r="E81" i="28"/>
  <c r="D81" i="28"/>
  <c r="C81" i="28"/>
  <c r="F80" i="28"/>
  <c r="E80" i="28"/>
  <c r="D80" i="28"/>
  <c r="C80" i="28"/>
  <c r="F79" i="28"/>
  <c r="E79" i="28"/>
  <c r="D79" i="28"/>
  <c r="C79" i="28"/>
  <c r="F78" i="28"/>
  <c r="E78" i="28"/>
  <c r="D78" i="28"/>
  <c r="C78" i="28"/>
  <c r="F77" i="28"/>
  <c r="E77" i="28"/>
  <c r="D77" i="28"/>
  <c r="C77" i="28"/>
  <c r="F76" i="28"/>
  <c r="E76" i="28"/>
  <c r="D76" i="28"/>
  <c r="C76" i="28"/>
  <c r="F75" i="28"/>
  <c r="E75" i="28"/>
  <c r="D75" i="28"/>
  <c r="C75" i="28"/>
  <c r="F74" i="28"/>
  <c r="E74" i="28"/>
  <c r="D74" i="28"/>
  <c r="C74" i="28"/>
  <c r="F73" i="28"/>
  <c r="E73" i="28"/>
  <c r="D73" i="28"/>
  <c r="C73" i="28"/>
  <c r="F72" i="28"/>
  <c r="E72" i="28"/>
  <c r="D72" i="28"/>
  <c r="C72" i="28"/>
  <c r="F71" i="28"/>
  <c r="E71" i="28"/>
  <c r="D71" i="28"/>
  <c r="C71" i="28"/>
  <c r="F70" i="28"/>
  <c r="E70" i="28"/>
  <c r="D70" i="28"/>
  <c r="C70" i="28"/>
  <c r="F69" i="28"/>
  <c r="E69" i="28"/>
  <c r="D69" i="28"/>
  <c r="C69" i="28"/>
  <c r="F68" i="28"/>
  <c r="E68" i="28"/>
  <c r="D68" i="28"/>
  <c r="C68" i="28"/>
  <c r="F67" i="28"/>
  <c r="E67" i="28"/>
  <c r="D67" i="28"/>
  <c r="C67" i="28"/>
  <c r="F66" i="28"/>
  <c r="E66" i="28"/>
  <c r="D66" i="28"/>
  <c r="C66" i="28"/>
  <c r="F65" i="28"/>
  <c r="E65" i="28"/>
  <c r="D65" i="28"/>
  <c r="C65" i="28"/>
  <c r="F64" i="28"/>
  <c r="E64" i="28"/>
  <c r="D64" i="28"/>
  <c r="C64" i="28"/>
  <c r="F63" i="28"/>
  <c r="E63" i="28"/>
  <c r="D63" i="28"/>
  <c r="C63" i="28"/>
  <c r="F62" i="28"/>
  <c r="E62" i="28"/>
  <c r="D62" i="28"/>
  <c r="C62" i="28"/>
  <c r="F61" i="28"/>
  <c r="E61" i="28"/>
  <c r="D61" i="28"/>
  <c r="C61" i="28"/>
  <c r="F60" i="28"/>
  <c r="E60" i="28"/>
  <c r="D60" i="28"/>
  <c r="C60" i="28"/>
  <c r="F59" i="28"/>
  <c r="E59" i="28"/>
  <c r="D59" i="28"/>
  <c r="C59" i="28"/>
  <c r="F58" i="28"/>
  <c r="E58" i="28"/>
  <c r="D58" i="28"/>
  <c r="C58" i="28"/>
  <c r="F57" i="28"/>
  <c r="E57" i="28"/>
  <c r="D57" i="28"/>
  <c r="C57" i="28"/>
  <c r="F56" i="28"/>
  <c r="E56" i="28"/>
  <c r="D56" i="28"/>
  <c r="C56" i="28"/>
  <c r="F55" i="28"/>
  <c r="E55" i="28"/>
  <c r="D55" i="28"/>
  <c r="C55" i="28"/>
  <c r="F54" i="28"/>
  <c r="E54" i="28"/>
  <c r="D54" i="28"/>
  <c r="C54" i="28"/>
  <c r="F53" i="28"/>
  <c r="E53" i="28"/>
  <c r="D53" i="28"/>
  <c r="C53" i="28"/>
  <c r="F52" i="28"/>
  <c r="E52" i="28"/>
  <c r="D52" i="28"/>
  <c r="C52" i="28"/>
  <c r="F51" i="28"/>
  <c r="E51" i="28"/>
  <c r="D51" i="28"/>
  <c r="C51" i="28"/>
  <c r="F50" i="28"/>
  <c r="E50" i="28"/>
  <c r="D50" i="28"/>
  <c r="C50" i="28"/>
  <c r="F49" i="28"/>
  <c r="E49" i="28"/>
  <c r="D49" i="28"/>
  <c r="C49" i="28"/>
  <c r="F48" i="28"/>
  <c r="E48" i="28"/>
  <c r="D48" i="28"/>
  <c r="C48" i="28"/>
  <c r="F47" i="28"/>
  <c r="E47" i="28"/>
  <c r="D47" i="28"/>
  <c r="C47" i="28"/>
  <c r="F46" i="28"/>
  <c r="E46" i="28"/>
  <c r="D46" i="28"/>
  <c r="C46" i="28"/>
  <c r="F45" i="28"/>
  <c r="E45" i="28"/>
  <c r="D45" i="28"/>
  <c r="C45" i="28"/>
  <c r="F44" i="28"/>
  <c r="E44" i="28"/>
  <c r="D44" i="28"/>
  <c r="C44" i="28"/>
  <c r="F43" i="28"/>
  <c r="E43" i="28"/>
  <c r="D43" i="28"/>
  <c r="C43" i="28"/>
  <c r="F42" i="28"/>
  <c r="E42" i="28"/>
  <c r="D42" i="28"/>
  <c r="C42" i="28"/>
  <c r="F41" i="28"/>
  <c r="E41" i="28"/>
  <c r="D41" i="28"/>
  <c r="C41" i="28"/>
  <c r="F40" i="28"/>
  <c r="E40" i="28"/>
  <c r="D40" i="28"/>
  <c r="C40" i="28"/>
  <c r="F39" i="28"/>
  <c r="E39" i="28"/>
  <c r="D39" i="28"/>
  <c r="C39" i="28"/>
  <c r="B30" i="28"/>
  <c r="B29" i="28"/>
  <c r="B28" i="28"/>
  <c r="B27" i="28"/>
  <c r="B26" i="28"/>
  <c r="B25" i="28"/>
  <c r="B24" i="28"/>
  <c r="B23" i="28"/>
  <c r="B22" i="28"/>
  <c r="L14" i="28"/>
  <c r="K14" i="28"/>
  <c r="J14" i="28"/>
  <c r="I14" i="28"/>
  <c r="F14" i="28"/>
  <c r="E14" i="28"/>
  <c r="D14" i="28"/>
  <c r="C14" i="28"/>
  <c r="L13" i="28"/>
  <c r="K13" i="28"/>
  <c r="J13" i="28"/>
  <c r="I13" i="28"/>
  <c r="F13" i="28"/>
  <c r="E13" i="28"/>
  <c r="D13" i="28"/>
  <c r="C13" i="28"/>
  <c r="L12" i="28"/>
  <c r="K12" i="28"/>
  <c r="J12" i="28"/>
  <c r="I12" i="28"/>
  <c r="F12" i="28"/>
  <c r="E12" i="28"/>
  <c r="D12" i="28"/>
  <c r="C12" i="28"/>
  <c r="L11" i="28"/>
  <c r="K11" i="28"/>
  <c r="J11" i="28"/>
  <c r="I11" i="28"/>
  <c r="F11" i="28"/>
  <c r="E11" i="28"/>
  <c r="D11" i="28"/>
  <c r="C11" i="28"/>
  <c r="L10" i="28"/>
  <c r="K10" i="28"/>
  <c r="J10" i="28"/>
  <c r="I10" i="28"/>
  <c r="F10" i="28"/>
  <c r="E10" i="28"/>
  <c r="D10" i="28"/>
  <c r="C10" i="28"/>
  <c r="L9" i="28"/>
  <c r="K9" i="28"/>
  <c r="J9" i="28"/>
  <c r="I9" i="28"/>
  <c r="F9" i="28"/>
  <c r="E9" i="28"/>
  <c r="D9" i="28"/>
  <c r="C9" i="28"/>
  <c r="L8" i="28"/>
  <c r="K8" i="28"/>
  <c r="J8" i="28"/>
  <c r="I8" i="28"/>
  <c r="F8" i="28"/>
  <c r="E8" i="28"/>
  <c r="D8" i="28"/>
  <c r="C8" i="28"/>
  <c r="L7" i="28"/>
  <c r="K7" i="28"/>
  <c r="J7" i="28"/>
  <c r="I7" i="28"/>
  <c r="F7" i="28"/>
  <c r="E7" i="28"/>
  <c r="D7" i="28"/>
  <c r="C7" i="28"/>
  <c r="L6" i="28"/>
  <c r="K6" i="28"/>
  <c r="J6" i="28"/>
  <c r="I6" i="28"/>
  <c r="F6" i="28"/>
  <c r="E6" i="28"/>
  <c r="D6" i="28"/>
  <c r="C6" i="28"/>
  <c r="AD31" i="23"/>
  <c r="AD32" i="23"/>
  <c r="C85" i="23"/>
  <c r="C6" i="26"/>
  <c r="T52" i="27"/>
  <c r="L52" i="27"/>
  <c r="H52" i="27"/>
  <c r="T51" i="27"/>
  <c r="L51" i="27"/>
  <c r="H51" i="27"/>
  <c r="T50" i="27"/>
  <c r="L50" i="27"/>
  <c r="H50" i="27"/>
  <c r="T49" i="27"/>
  <c r="L49" i="27"/>
  <c r="H49" i="27"/>
  <c r="T48" i="27"/>
  <c r="L48" i="27"/>
  <c r="H48" i="27"/>
  <c r="T47" i="27"/>
  <c r="L47" i="27"/>
  <c r="H47" i="27"/>
  <c r="T46" i="27"/>
  <c r="L46" i="27"/>
  <c r="H46" i="27"/>
  <c r="H101" i="27"/>
  <c r="H102" i="27"/>
  <c r="H103" i="27"/>
  <c r="H104" i="27"/>
  <c r="H105" i="27"/>
  <c r="H106" i="27"/>
  <c r="H100" i="27"/>
  <c r="L101" i="27"/>
  <c r="L102" i="27"/>
  <c r="L103" i="27"/>
  <c r="L104" i="27"/>
  <c r="L105" i="27"/>
  <c r="L106" i="27"/>
  <c r="L100" i="27"/>
  <c r="T101" i="27"/>
  <c r="T102" i="27"/>
  <c r="T103" i="27"/>
  <c r="T104" i="27"/>
  <c r="T105" i="27"/>
  <c r="T106" i="27"/>
  <c r="T100" i="27"/>
  <c r="L7" i="26"/>
  <c r="L8" i="26"/>
  <c r="L9" i="26"/>
  <c r="L10" i="26"/>
  <c r="L11" i="26"/>
  <c r="L12" i="26"/>
  <c r="L13" i="26"/>
  <c r="L14" i="26"/>
  <c r="L6" i="26"/>
  <c r="F7" i="26"/>
  <c r="F8" i="26"/>
  <c r="F9" i="26"/>
  <c r="F10" i="26"/>
  <c r="F11" i="26"/>
  <c r="F12" i="26"/>
  <c r="F13" i="26"/>
  <c r="F14" i="26"/>
  <c r="F6" i="26"/>
  <c r="K7" i="26"/>
  <c r="K8" i="26"/>
  <c r="K9" i="26"/>
  <c r="K10" i="26"/>
  <c r="K11" i="26"/>
  <c r="K12" i="26"/>
  <c r="K13" i="26"/>
  <c r="K14" i="26"/>
  <c r="K6" i="26"/>
  <c r="E7" i="26"/>
  <c r="E8" i="26"/>
  <c r="E9" i="26"/>
  <c r="E10" i="26"/>
  <c r="E11" i="26"/>
  <c r="E12" i="26"/>
  <c r="E13" i="26"/>
  <c r="E14" i="26"/>
  <c r="E6" i="26"/>
  <c r="J7" i="26"/>
  <c r="J8" i="26"/>
  <c r="J9" i="26"/>
  <c r="J10" i="26"/>
  <c r="J11" i="26"/>
  <c r="J12" i="26"/>
  <c r="J13" i="26"/>
  <c r="J14" i="26"/>
  <c r="J6" i="26"/>
  <c r="D7" i="26"/>
  <c r="D8" i="26"/>
  <c r="D9" i="26"/>
  <c r="D10" i="26"/>
  <c r="D11" i="26"/>
  <c r="D12" i="26"/>
  <c r="D13" i="26"/>
  <c r="D14" i="26"/>
  <c r="D6" i="26"/>
  <c r="I7" i="26"/>
  <c r="I8" i="26"/>
  <c r="I9" i="26"/>
  <c r="I10" i="26"/>
  <c r="I11" i="26"/>
  <c r="I12" i="26"/>
  <c r="I13" i="26"/>
  <c r="I14" i="26"/>
  <c r="I6" i="26"/>
  <c r="C7" i="26"/>
  <c r="C8" i="26"/>
  <c r="C9" i="26"/>
  <c r="C10" i="26"/>
  <c r="C11" i="26"/>
  <c r="C12" i="26"/>
  <c r="C13" i="26"/>
  <c r="C14" i="26"/>
  <c r="BI7" i="22"/>
  <c r="AS103" i="22"/>
  <c r="BH7" i="22"/>
  <c r="AS102" i="22"/>
  <c r="BG7" i="22"/>
  <c r="AS101" i="22"/>
  <c r="AZ7" i="22"/>
  <c r="AS58" i="22"/>
  <c r="AY7" i="22"/>
  <c r="AS57" i="22"/>
  <c r="AW7" i="22"/>
  <c r="AS56" i="22"/>
  <c r="AZ7" i="23"/>
  <c r="AS58" i="23"/>
  <c r="AY7" i="23"/>
  <c r="AS57" i="23"/>
  <c r="AX7" i="23"/>
  <c r="AS56" i="23"/>
  <c r="AW7" i="23"/>
  <c r="AS55" i="23"/>
  <c r="AZ7" i="24"/>
  <c r="AS59" i="24"/>
  <c r="AY7" i="24"/>
  <c r="AS58" i="24"/>
  <c r="AX7" i="24"/>
  <c r="AS57" i="24"/>
  <c r="AW7" i="24"/>
  <c r="AS56" i="24"/>
  <c r="AZ7" i="25"/>
  <c r="AY7" i="25"/>
  <c r="AX7" i="25"/>
  <c r="AW7" i="25"/>
  <c r="F142" i="26"/>
  <c r="E142" i="26"/>
  <c r="D142" i="26"/>
  <c r="C142" i="26"/>
  <c r="F141" i="26"/>
  <c r="E141" i="26"/>
  <c r="D141" i="26"/>
  <c r="C141" i="26"/>
  <c r="F140" i="26"/>
  <c r="E140" i="26"/>
  <c r="D140" i="26"/>
  <c r="C140" i="26"/>
  <c r="F139" i="26"/>
  <c r="E139" i="26"/>
  <c r="D139" i="26"/>
  <c r="C139" i="26"/>
  <c r="F138" i="26"/>
  <c r="E138" i="26"/>
  <c r="D138" i="26"/>
  <c r="C138" i="26"/>
  <c r="F137" i="26"/>
  <c r="E137" i="26"/>
  <c r="D137" i="26"/>
  <c r="C137" i="26"/>
  <c r="F136" i="26"/>
  <c r="E136" i="26"/>
  <c r="D136" i="26"/>
  <c r="C136" i="26"/>
  <c r="F135" i="26"/>
  <c r="E135" i="26"/>
  <c r="D135" i="26"/>
  <c r="C135" i="26"/>
  <c r="F134" i="26"/>
  <c r="E134" i="26"/>
  <c r="D134" i="26"/>
  <c r="C134" i="26"/>
  <c r="F133" i="26"/>
  <c r="E133" i="26"/>
  <c r="D133" i="26"/>
  <c r="C133" i="26"/>
  <c r="F132" i="26"/>
  <c r="E132" i="26"/>
  <c r="D132" i="26"/>
  <c r="C132" i="26"/>
  <c r="F131" i="26"/>
  <c r="E131" i="26"/>
  <c r="D131" i="26"/>
  <c r="C131" i="26"/>
  <c r="F130" i="26"/>
  <c r="E130" i="26"/>
  <c r="D130" i="26"/>
  <c r="C130" i="26"/>
  <c r="F129" i="26"/>
  <c r="E129" i="26"/>
  <c r="D129" i="26"/>
  <c r="C129" i="26"/>
  <c r="F128" i="26"/>
  <c r="E128" i="26"/>
  <c r="D128" i="26"/>
  <c r="C128" i="26"/>
  <c r="F127" i="26"/>
  <c r="E127" i="26"/>
  <c r="D127" i="26"/>
  <c r="C127" i="26"/>
  <c r="F126" i="26"/>
  <c r="E126" i="26"/>
  <c r="D126" i="26"/>
  <c r="C126" i="26"/>
  <c r="F125" i="26"/>
  <c r="E125" i="26"/>
  <c r="D125" i="26"/>
  <c r="C125" i="26"/>
  <c r="F124" i="26"/>
  <c r="E124" i="26"/>
  <c r="D124" i="26"/>
  <c r="C124" i="26"/>
  <c r="F123" i="26"/>
  <c r="E123" i="26"/>
  <c r="D123" i="26"/>
  <c r="C123" i="26"/>
  <c r="F122" i="26"/>
  <c r="E122" i="26"/>
  <c r="D122" i="26"/>
  <c r="C122" i="26"/>
  <c r="F121" i="26"/>
  <c r="E121" i="26"/>
  <c r="D121" i="26"/>
  <c r="C121" i="26"/>
  <c r="F120" i="26"/>
  <c r="E120" i="26"/>
  <c r="D120" i="26"/>
  <c r="C120" i="26"/>
  <c r="F119" i="26"/>
  <c r="E119" i="26"/>
  <c r="D119" i="26"/>
  <c r="C119" i="26"/>
  <c r="F118" i="26"/>
  <c r="E118" i="26"/>
  <c r="D118" i="26"/>
  <c r="C118" i="26"/>
  <c r="F117" i="26"/>
  <c r="E117" i="26"/>
  <c r="D117" i="26"/>
  <c r="C117" i="26"/>
  <c r="F116" i="26"/>
  <c r="E116" i="26"/>
  <c r="D116" i="26"/>
  <c r="C116" i="26"/>
  <c r="F115" i="26"/>
  <c r="E115" i="26"/>
  <c r="D115" i="26"/>
  <c r="C115" i="26"/>
  <c r="F114" i="26"/>
  <c r="E114" i="26"/>
  <c r="D114" i="26"/>
  <c r="C114" i="26"/>
  <c r="F113" i="26"/>
  <c r="E113" i="26"/>
  <c r="D113" i="26"/>
  <c r="C113" i="26"/>
  <c r="F112" i="26"/>
  <c r="E112" i="26"/>
  <c r="D112" i="26"/>
  <c r="C112" i="26"/>
  <c r="F111" i="26"/>
  <c r="E111" i="26"/>
  <c r="D111" i="26"/>
  <c r="C111" i="26"/>
  <c r="F110" i="26"/>
  <c r="E110" i="26"/>
  <c r="D110" i="26"/>
  <c r="C110" i="26"/>
  <c r="F109" i="26"/>
  <c r="E109" i="26"/>
  <c r="D109" i="26"/>
  <c r="C109" i="26"/>
  <c r="F108" i="26"/>
  <c r="E108" i="26"/>
  <c r="D108" i="26"/>
  <c r="C108" i="26"/>
  <c r="F107" i="26"/>
  <c r="E107" i="26"/>
  <c r="D107" i="26"/>
  <c r="C107" i="26"/>
  <c r="F106" i="26"/>
  <c r="E106" i="26"/>
  <c r="D106" i="26"/>
  <c r="C106" i="26"/>
  <c r="F105" i="26"/>
  <c r="E105" i="26"/>
  <c r="D105" i="26"/>
  <c r="C105" i="26"/>
  <c r="F104" i="26"/>
  <c r="E104" i="26"/>
  <c r="D104" i="26"/>
  <c r="C104" i="26"/>
  <c r="F103" i="26"/>
  <c r="E103" i="26"/>
  <c r="D103" i="26"/>
  <c r="C103" i="26"/>
  <c r="F102" i="26"/>
  <c r="E102" i="26"/>
  <c r="D102" i="26"/>
  <c r="C102" i="26"/>
  <c r="F101" i="26"/>
  <c r="E101" i="26"/>
  <c r="D101" i="26"/>
  <c r="C101" i="26"/>
  <c r="F100" i="26"/>
  <c r="E100" i="26"/>
  <c r="D100" i="26"/>
  <c r="C100" i="26"/>
  <c r="F99" i="26"/>
  <c r="E99" i="26"/>
  <c r="D99" i="26"/>
  <c r="C99" i="26"/>
  <c r="F98" i="26"/>
  <c r="E98" i="26"/>
  <c r="D98" i="26"/>
  <c r="C98" i="26"/>
  <c r="F97" i="26"/>
  <c r="E97" i="26"/>
  <c r="D97" i="26"/>
  <c r="C97" i="26"/>
  <c r="F96" i="26"/>
  <c r="E96" i="26"/>
  <c r="D96" i="26"/>
  <c r="C96" i="26"/>
  <c r="F95" i="26"/>
  <c r="E95" i="26"/>
  <c r="D95" i="26"/>
  <c r="C95" i="26"/>
  <c r="F94" i="26"/>
  <c r="E94" i="26"/>
  <c r="D94" i="26"/>
  <c r="C94" i="26"/>
  <c r="F93" i="26"/>
  <c r="E93" i="26"/>
  <c r="D93" i="26"/>
  <c r="C93" i="26"/>
  <c r="F92" i="26"/>
  <c r="E92" i="26"/>
  <c r="D92" i="26"/>
  <c r="C92" i="26"/>
  <c r="F91" i="26"/>
  <c r="E91" i="26"/>
  <c r="D91" i="26"/>
  <c r="C91" i="26"/>
  <c r="F90" i="26"/>
  <c r="E90" i="26"/>
  <c r="D90" i="26"/>
  <c r="C90" i="26"/>
  <c r="F89" i="26"/>
  <c r="E89" i="26"/>
  <c r="D89" i="26"/>
  <c r="C89" i="26"/>
  <c r="F88" i="26"/>
  <c r="E88" i="26"/>
  <c r="D88" i="26"/>
  <c r="C88" i="26"/>
  <c r="F87" i="26"/>
  <c r="E87" i="26"/>
  <c r="D87" i="26"/>
  <c r="C87" i="26"/>
  <c r="F86" i="26"/>
  <c r="E86" i="26"/>
  <c r="D86" i="26"/>
  <c r="C86" i="26"/>
  <c r="F85" i="26"/>
  <c r="E85" i="26"/>
  <c r="D85" i="26"/>
  <c r="C85" i="26"/>
  <c r="F84" i="26"/>
  <c r="E84" i="26"/>
  <c r="D84" i="26"/>
  <c r="C84" i="26"/>
  <c r="F83" i="26"/>
  <c r="E83" i="26"/>
  <c r="D83" i="26"/>
  <c r="C83" i="26"/>
  <c r="F82" i="26"/>
  <c r="E82" i="26"/>
  <c r="D82" i="26"/>
  <c r="C82" i="26"/>
  <c r="F81" i="26"/>
  <c r="E81" i="26"/>
  <c r="D81" i="26"/>
  <c r="C81" i="26"/>
  <c r="F80" i="26"/>
  <c r="E80" i="26"/>
  <c r="D80" i="26"/>
  <c r="C80" i="26"/>
  <c r="F79" i="26"/>
  <c r="E79" i="26"/>
  <c r="D79" i="26"/>
  <c r="C79" i="26"/>
  <c r="F78" i="26"/>
  <c r="E78" i="26"/>
  <c r="D78" i="26"/>
  <c r="C78" i="26"/>
  <c r="F77" i="26"/>
  <c r="E77" i="26"/>
  <c r="D77" i="26"/>
  <c r="C77" i="26"/>
  <c r="F76" i="26"/>
  <c r="E76" i="26"/>
  <c r="D76" i="26"/>
  <c r="C76" i="26"/>
  <c r="F75" i="26"/>
  <c r="E75" i="26"/>
  <c r="D75" i="26"/>
  <c r="C75" i="26"/>
  <c r="F74" i="26"/>
  <c r="E74" i="26"/>
  <c r="D74" i="26"/>
  <c r="C74" i="26"/>
  <c r="F73" i="26"/>
  <c r="E73" i="26"/>
  <c r="D73" i="26"/>
  <c r="C73" i="26"/>
  <c r="F72" i="26"/>
  <c r="E72" i="26"/>
  <c r="D72" i="26"/>
  <c r="C72" i="26"/>
  <c r="F71" i="26"/>
  <c r="E71" i="26"/>
  <c r="D71" i="26"/>
  <c r="C71" i="26"/>
  <c r="F70" i="26"/>
  <c r="E70" i="26"/>
  <c r="D70" i="26"/>
  <c r="C70" i="26"/>
  <c r="F69" i="26"/>
  <c r="E69" i="26"/>
  <c r="D69" i="26"/>
  <c r="C69" i="26"/>
  <c r="F68" i="26"/>
  <c r="E68" i="26"/>
  <c r="D68" i="26"/>
  <c r="C68" i="26"/>
  <c r="F67" i="26"/>
  <c r="E67" i="26"/>
  <c r="D67" i="26"/>
  <c r="C67" i="26"/>
  <c r="F66" i="26"/>
  <c r="E66" i="26"/>
  <c r="D66" i="26"/>
  <c r="C66" i="26"/>
  <c r="F65" i="26"/>
  <c r="E65" i="26"/>
  <c r="D65" i="26"/>
  <c r="C65" i="26"/>
  <c r="F64" i="26"/>
  <c r="E64" i="26"/>
  <c r="D64" i="26"/>
  <c r="C64" i="26"/>
  <c r="F63" i="26"/>
  <c r="E63" i="26"/>
  <c r="D63" i="26"/>
  <c r="C63" i="26"/>
  <c r="F62" i="26"/>
  <c r="E62" i="26"/>
  <c r="D62" i="26"/>
  <c r="C62" i="26"/>
  <c r="F61" i="26"/>
  <c r="E61" i="26"/>
  <c r="D61" i="26"/>
  <c r="C61" i="26"/>
  <c r="F60" i="26"/>
  <c r="E60" i="26"/>
  <c r="D60" i="26"/>
  <c r="C60" i="26"/>
  <c r="F59" i="26"/>
  <c r="E59" i="26"/>
  <c r="D59" i="26"/>
  <c r="C59" i="26"/>
  <c r="F58" i="26"/>
  <c r="E58" i="26"/>
  <c r="D58" i="26"/>
  <c r="C58" i="26"/>
  <c r="F57" i="26"/>
  <c r="E57" i="26"/>
  <c r="D57" i="26"/>
  <c r="C57" i="26"/>
  <c r="F56" i="26"/>
  <c r="E56" i="26"/>
  <c r="D56" i="26"/>
  <c r="C56" i="26"/>
  <c r="F55" i="26"/>
  <c r="E55" i="26"/>
  <c r="D55" i="26"/>
  <c r="C55" i="26"/>
  <c r="F54" i="26"/>
  <c r="E54" i="26"/>
  <c r="D54" i="26"/>
  <c r="C54" i="26"/>
  <c r="F53" i="26"/>
  <c r="E53" i="26"/>
  <c r="D53" i="26"/>
  <c r="C53" i="26"/>
  <c r="F52" i="26"/>
  <c r="E52" i="26"/>
  <c r="D52" i="26"/>
  <c r="C52" i="26"/>
  <c r="F51" i="26"/>
  <c r="E51" i="26"/>
  <c r="D51" i="26"/>
  <c r="C51" i="26"/>
  <c r="F50" i="26"/>
  <c r="E50" i="26"/>
  <c r="D50" i="26"/>
  <c r="C50" i="26"/>
  <c r="F49" i="26"/>
  <c r="E49" i="26"/>
  <c r="D49" i="26"/>
  <c r="C49" i="26"/>
  <c r="F48" i="26"/>
  <c r="E48" i="26"/>
  <c r="D48" i="26"/>
  <c r="C48" i="26"/>
  <c r="F47" i="26"/>
  <c r="E47" i="26"/>
  <c r="D47" i="26"/>
  <c r="C47" i="26"/>
  <c r="F46" i="26"/>
  <c r="E46" i="26"/>
  <c r="D46" i="26"/>
  <c r="C46" i="26"/>
  <c r="F45" i="26"/>
  <c r="E45" i="26"/>
  <c r="D45" i="26"/>
  <c r="C45" i="26"/>
  <c r="F44" i="26"/>
  <c r="E44" i="26"/>
  <c r="D44" i="26"/>
  <c r="C44" i="26"/>
  <c r="F43" i="26"/>
  <c r="E43" i="26"/>
  <c r="D43" i="26"/>
  <c r="C43" i="26"/>
  <c r="F42" i="26"/>
  <c r="E42" i="26"/>
  <c r="D42" i="26"/>
  <c r="C42" i="26"/>
  <c r="F41" i="26"/>
  <c r="E41" i="26"/>
  <c r="D41" i="26"/>
  <c r="C41" i="26"/>
  <c r="F40" i="26"/>
  <c r="E40" i="26"/>
  <c r="D40" i="26"/>
  <c r="C40" i="26"/>
  <c r="F39" i="26"/>
  <c r="E39" i="26"/>
  <c r="D39" i="26"/>
  <c r="C39" i="26"/>
  <c r="B30" i="26"/>
  <c r="B29" i="26"/>
  <c r="B28" i="26"/>
  <c r="B27" i="26"/>
  <c r="B26" i="26"/>
  <c r="B25" i="26"/>
  <c r="B24" i="26"/>
  <c r="B23" i="26"/>
  <c r="B22" i="26"/>
  <c r="C16" i="25"/>
  <c r="K16" i="25"/>
  <c r="N16" i="25"/>
  <c r="T16" i="25"/>
  <c r="X16" i="25"/>
  <c r="D45" i="25"/>
  <c r="AD33" i="22"/>
  <c r="AD32" i="22"/>
  <c r="AD31" i="22"/>
  <c r="AD30" i="22"/>
  <c r="AD29" i="22"/>
  <c r="AD28" i="22"/>
  <c r="AD27" i="22"/>
  <c r="AD26" i="22"/>
  <c r="AD25" i="22"/>
  <c r="AD14" i="22"/>
  <c r="AD13" i="22"/>
  <c r="AD12" i="22"/>
  <c r="AD11" i="22"/>
  <c r="AD10" i="22"/>
  <c r="AD9" i="22"/>
  <c r="AD8" i="22"/>
  <c r="AD7" i="22"/>
  <c r="AD6" i="22"/>
  <c r="AD33" i="24"/>
  <c r="AD32" i="24"/>
  <c r="AD31" i="24"/>
  <c r="AD30" i="24"/>
  <c r="AD29" i="24"/>
  <c r="AD28" i="24"/>
  <c r="AD27" i="24"/>
  <c r="AD26" i="24"/>
  <c r="AD25" i="24"/>
  <c r="AD13" i="24"/>
  <c r="AD14" i="24"/>
  <c r="AD7" i="24"/>
  <c r="AD8" i="24"/>
  <c r="AD9" i="24"/>
  <c r="AD10" i="24"/>
  <c r="AD11" i="24"/>
  <c r="AD12" i="24"/>
  <c r="AD6" i="24"/>
  <c r="AD33" i="23"/>
  <c r="AD30" i="23"/>
  <c r="AD29" i="23"/>
  <c r="AD28" i="23"/>
  <c r="AD27" i="23"/>
  <c r="AD26" i="23"/>
  <c r="AD25" i="23"/>
  <c r="AD14" i="23"/>
  <c r="AD13" i="23"/>
  <c r="AD12" i="23"/>
  <c r="AD11" i="23"/>
  <c r="AD10" i="23"/>
  <c r="AD9" i="23"/>
  <c r="AD8" i="23"/>
  <c r="AD7" i="23"/>
  <c r="AD6" i="23"/>
  <c r="AD33" i="25"/>
  <c r="AD32" i="25"/>
  <c r="AD31" i="25"/>
  <c r="AD30" i="25"/>
  <c r="AD29" i="25"/>
  <c r="AD28" i="25"/>
  <c r="AD27" i="25"/>
  <c r="AD26" i="25"/>
  <c r="AD25" i="25"/>
  <c r="AD14" i="25"/>
  <c r="AD7" i="25"/>
  <c r="AD8" i="25"/>
  <c r="AD9" i="25"/>
  <c r="AD10" i="25"/>
  <c r="AD11" i="25"/>
  <c r="AD12" i="25"/>
  <c r="AD13" i="25"/>
  <c r="AD6" i="25"/>
  <c r="N36" i="25"/>
  <c r="X17" i="25"/>
  <c r="AD20" i="25"/>
  <c r="AF20" i="25"/>
  <c r="T17" i="25"/>
  <c r="AD19" i="25"/>
  <c r="N17" i="25"/>
  <c r="AD18" i="25"/>
  <c r="AF18" i="25"/>
  <c r="K17" i="25"/>
  <c r="AD17" i="25"/>
  <c r="AF17" i="25"/>
  <c r="C17" i="25"/>
  <c r="AD16" i="25"/>
  <c r="X36" i="25"/>
  <c r="K36" i="25"/>
  <c r="AE25" i="22"/>
  <c r="AE26" i="22"/>
  <c r="AE27" i="22"/>
  <c r="AE28" i="22"/>
  <c r="AE29" i="22"/>
  <c r="AE30" i="22"/>
  <c r="AE31" i="22"/>
  <c r="AE32" i="22"/>
  <c r="AE33" i="22"/>
  <c r="AF25" i="22" a="1"/>
  <c r="AF25" i="22"/>
  <c r="AX7" i="22"/>
  <c r="AX17" i="22"/>
  <c r="AY17" i="22"/>
  <c r="AZ17" i="22"/>
  <c r="AW17" i="22"/>
  <c r="AF26" i="22"/>
  <c r="AF27" i="22"/>
  <c r="AF28" i="22"/>
  <c r="AF29" i="22"/>
  <c r="AF30" i="22"/>
  <c r="AF31" i="22"/>
  <c r="AF32" i="22"/>
  <c r="BH17" i="22"/>
  <c r="BI17" i="22"/>
  <c r="BG17" i="22"/>
  <c r="BE7" i="22"/>
  <c r="BE8" i="22"/>
  <c r="BE9" i="22"/>
  <c r="BE10" i="22"/>
  <c r="BE11" i="22"/>
  <c r="BE12" i="22"/>
  <c r="BE13" i="22"/>
  <c r="BE17" i="22" a="1"/>
  <c r="BE17" i="22"/>
  <c r="BF7" i="22"/>
  <c r="BF8" i="22"/>
  <c r="BF9" i="22"/>
  <c r="BF10" i="22"/>
  <c r="BF11" i="22"/>
  <c r="BF12" i="22"/>
  <c r="BF13" i="22"/>
  <c r="BF17" i="22" a="1"/>
  <c r="BF17" i="22"/>
  <c r="BD7" i="22"/>
  <c r="BD8" i="22"/>
  <c r="BD9" i="22"/>
  <c r="BD10" i="22"/>
  <c r="BD11" i="22"/>
  <c r="BD12" i="22"/>
  <c r="BD13" i="22"/>
  <c r="BD17" i="22" a="1"/>
  <c r="BD17" i="22"/>
  <c r="D43" i="23"/>
  <c r="K36" i="23"/>
  <c r="AD36" i="23"/>
  <c r="AF36" i="23"/>
  <c r="N36" i="23"/>
  <c r="AD37" i="23"/>
  <c r="AF37" i="23"/>
  <c r="T36" i="23"/>
  <c r="AD38" i="23"/>
  <c r="X36" i="23"/>
  <c r="AD39" i="23"/>
  <c r="AF39" i="23"/>
  <c r="C36" i="23"/>
  <c r="AD35" i="23"/>
  <c r="C16" i="23"/>
  <c r="K16" i="23"/>
  <c r="N16" i="23"/>
  <c r="T16" i="23"/>
  <c r="X16" i="23"/>
  <c r="D45" i="23"/>
  <c r="D42" i="23"/>
  <c r="D44" i="23"/>
  <c r="X17" i="23"/>
  <c r="C17" i="23"/>
  <c r="T17" i="23"/>
  <c r="K17" i="23"/>
  <c r="N17" i="23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36" i="25"/>
  <c r="AD35" i="25"/>
  <c r="AD36" i="25"/>
  <c r="AD37" i="25"/>
  <c r="T36" i="25"/>
  <c r="AD38" i="25"/>
  <c r="AD39" i="25"/>
  <c r="D42" i="25"/>
  <c r="D44" i="25"/>
  <c r="X35" i="25"/>
  <c r="T35" i="25"/>
  <c r="N35" i="25"/>
  <c r="K35" i="25"/>
  <c r="C35" i="25"/>
  <c r="AE33" i="25"/>
  <c r="B33" i="25"/>
  <c r="AE32" i="25"/>
  <c r="B32" i="25"/>
  <c r="AE31" i="25"/>
  <c r="B31" i="25"/>
  <c r="AE30" i="25"/>
  <c r="B30" i="25"/>
  <c r="AE29" i="25"/>
  <c r="AE28" i="25"/>
  <c r="B28" i="25"/>
  <c r="AE27" i="25"/>
  <c r="B27" i="25"/>
  <c r="AE26" i="25"/>
  <c r="B26" i="25"/>
  <c r="AE25" i="25"/>
  <c r="B25" i="25"/>
  <c r="AF24" i="25"/>
  <c r="AD24" i="25"/>
  <c r="AC24" i="25"/>
  <c r="AB24" i="25"/>
  <c r="AA24" i="25"/>
  <c r="Z24" i="25"/>
  <c r="Y24" i="25"/>
  <c r="X24" i="25"/>
  <c r="W24" i="25"/>
  <c r="V24" i="25"/>
  <c r="U24" i="25"/>
  <c r="T24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X23" i="25"/>
  <c r="T23" i="25"/>
  <c r="N23" i="25"/>
  <c r="K23" i="25"/>
  <c r="C23" i="25"/>
  <c r="AL20" i="25"/>
  <c r="AK19" i="25"/>
  <c r="AJ18" i="25"/>
  <c r="AI17" i="25"/>
  <c r="AH16" i="25"/>
  <c r="BS15" i="25"/>
  <c r="BR15" i="25"/>
  <c r="BQ15" i="25"/>
  <c r="BP15" i="25"/>
  <c r="BO15" i="25"/>
  <c r="BN15" i="25"/>
  <c r="BM15" i="25"/>
  <c r="BL15" i="25"/>
  <c r="BK15" i="25"/>
  <c r="BJ15" i="25"/>
  <c r="BI15" i="25"/>
  <c r="BH15" i="25"/>
  <c r="BG15" i="25"/>
  <c r="BF15" i="25"/>
  <c r="BE15" i="25"/>
  <c r="BD15" i="25"/>
  <c r="BC15" i="25"/>
  <c r="BB15" i="25"/>
  <c r="BA15" i="25"/>
  <c r="AZ15" i="25"/>
  <c r="AY15" i="25"/>
  <c r="AX15" i="25"/>
  <c r="AW15" i="25"/>
  <c r="AV15" i="25"/>
  <c r="AU15" i="25"/>
  <c r="AT15" i="25"/>
  <c r="AS15" i="25"/>
  <c r="BS14" i="25"/>
  <c r="BR14" i="25"/>
  <c r="BQ14" i="25"/>
  <c r="BP14" i="25"/>
  <c r="BO14" i="25"/>
  <c r="BN14" i="25"/>
  <c r="BM14" i="25"/>
  <c r="BL14" i="25"/>
  <c r="BK14" i="25"/>
  <c r="BJ14" i="25"/>
  <c r="BI14" i="25"/>
  <c r="BH14" i="25"/>
  <c r="BG14" i="25"/>
  <c r="BF14" i="25"/>
  <c r="BE14" i="25"/>
  <c r="BD14" i="25"/>
  <c r="BC14" i="25"/>
  <c r="BB14" i="25"/>
  <c r="BA14" i="25"/>
  <c r="AZ14" i="25"/>
  <c r="AY14" i="25"/>
  <c r="AX14" i="25"/>
  <c r="AW14" i="25"/>
  <c r="AV14" i="25"/>
  <c r="AU14" i="25"/>
  <c r="AT14" i="25"/>
  <c r="AS14" i="25"/>
  <c r="AQ14" i="25"/>
  <c r="AP14" i="25"/>
  <c r="AE14" i="25"/>
  <c r="BS13" i="25"/>
  <c r="BR13" i="25"/>
  <c r="BQ13" i="25"/>
  <c r="BP13" i="25"/>
  <c r="BO13" i="25"/>
  <c r="BN13" i="25"/>
  <c r="BM13" i="25"/>
  <c r="BL13" i="25"/>
  <c r="BK13" i="25"/>
  <c r="BJ13" i="25"/>
  <c r="BI13" i="25"/>
  <c r="BH13" i="25"/>
  <c r="BG13" i="25"/>
  <c r="BF13" i="25"/>
  <c r="BE13" i="25"/>
  <c r="BD13" i="25"/>
  <c r="BC13" i="25"/>
  <c r="BB13" i="25"/>
  <c r="BA13" i="25"/>
  <c r="AZ13" i="25"/>
  <c r="AY13" i="25"/>
  <c r="AX13" i="25"/>
  <c r="AW13" i="25"/>
  <c r="AV13" i="25"/>
  <c r="AU13" i="25"/>
  <c r="AT13" i="25"/>
  <c r="AS13" i="25"/>
  <c r="AO13" i="25"/>
  <c r="AE13" i="25"/>
  <c r="BS12" i="25"/>
  <c r="BR12" i="25"/>
  <c r="BQ12" i="25"/>
  <c r="BP12" i="25"/>
  <c r="BO12" i="25"/>
  <c r="BN12" i="25"/>
  <c r="BM12" i="25"/>
  <c r="BL12" i="25"/>
  <c r="BK12" i="25"/>
  <c r="BJ12" i="25"/>
  <c r="BI12" i="25"/>
  <c r="BH12" i="25"/>
  <c r="BG12" i="25"/>
  <c r="BF12" i="25"/>
  <c r="BE12" i="25"/>
  <c r="BD12" i="25"/>
  <c r="BC12" i="25"/>
  <c r="BB12" i="25"/>
  <c r="BA12" i="25"/>
  <c r="AZ12" i="25"/>
  <c r="AY12" i="25"/>
  <c r="AX12" i="25"/>
  <c r="AW12" i="25"/>
  <c r="AV12" i="25"/>
  <c r="AU12" i="25"/>
  <c r="AT12" i="25"/>
  <c r="AS12" i="25"/>
  <c r="AN12" i="25"/>
  <c r="AE12" i="25"/>
  <c r="BS11" i="25"/>
  <c r="BR11" i="25"/>
  <c r="BQ11" i="25"/>
  <c r="BP11" i="25"/>
  <c r="BO11" i="25"/>
  <c r="BN11" i="25"/>
  <c r="BM11" i="25"/>
  <c r="BL11" i="25"/>
  <c r="BK11" i="25"/>
  <c r="BJ11" i="25"/>
  <c r="BI11" i="25"/>
  <c r="BH11" i="25"/>
  <c r="BG11" i="25"/>
  <c r="BF11" i="25"/>
  <c r="BE11" i="25"/>
  <c r="BD11" i="25"/>
  <c r="BC11" i="25"/>
  <c r="BB11" i="25"/>
  <c r="BA11" i="25"/>
  <c r="AZ11" i="25"/>
  <c r="AY11" i="25"/>
  <c r="AX11" i="25"/>
  <c r="AW11" i="25"/>
  <c r="AV11" i="25"/>
  <c r="AU11" i="25"/>
  <c r="AT11" i="25"/>
  <c r="AS11" i="25"/>
  <c r="AM11" i="25"/>
  <c r="AE11" i="25"/>
  <c r="BS10" i="25"/>
  <c r="BR10" i="25"/>
  <c r="BQ10" i="25"/>
  <c r="BP10" i="25"/>
  <c r="BO10" i="25"/>
  <c r="BN10" i="25"/>
  <c r="BM10" i="25"/>
  <c r="BL10" i="25"/>
  <c r="BK10" i="25"/>
  <c r="BJ10" i="25"/>
  <c r="BI10" i="25"/>
  <c r="BH10" i="25"/>
  <c r="BG10" i="25"/>
  <c r="BF10" i="25"/>
  <c r="BE10" i="25"/>
  <c r="BD10" i="25"/>
  <c r="BC10" i="25"/>
  <c r="BB10" i="25"/>
  <c r="BA10" i="25"/>
  <c r="AZ10" i="25"/>
  <c r="AY10" i="25"/>
  <c r="AX10" i="25"/>
  <c r="AW10" i="25"/>
  <c r="AV10" i="25"/>
  <c r="AU10" i="25"/>
  <c r="AT10" i="25"/>
  <c r="AS10" i="25"/>
  <c r="AL10" i="25"/>
  <c r="AE10" i="25"/>
  <c r="BS9" i="25"/>
  <c r="BR9" i="25"/>
  <c r="BQ9" i="25"/>
  <c r="BP9" i="25"/>
  <c r="BO9" i="25"/>
  <c r="BN9" i="25"/>
  <c r="BM9" i="25"/>
  <c r="BL9" i="25"/>
  <c r="BK9" i="25"/>
  <c r="BJ9" i="25"/>
  <c r="BI9" i="25"/>
  <c r="BH9" i="25"/>
  <c r="BG9" i="25"/>
  <c r="BF9" i="25"/>
  <c r="BE9" i="25"/>
  <c r="BD9" i="25"/>
  <c r="BC9" i="25"/>
  <c r="BB9" i="25"/>
  <c r="BA9" i="25"/>
  <c r="AZ9" i="25"/>
  <c r="AY9" i="25"/>
  <c r="AX9" i="25"/>
  <c r="AW9" i="25"/>
  <c r="AV9" i="25"/>
  <c r="AU9" i="25"/>
  <c r="AT9" i="25"/>
  <c r="AS9" i="25"/>
  <c r="AK9" i="25"/>
  <c r="AE9" i="25"/>
  <c r="BS8" i="25"/>
  <c r="BR8" i="25"/>
  <c r="BQ8" i="25"/>
  <c r="BP8" i="25"/>
  <c r="BO8" i="25"/>
  <c r="BN8" i="25"/>
  <c r="BM8" i="25"/>
  <c r="BL8" i="25"/>
  <c r="BK8" i="25"/>
  <c r="BJ8" i="25"/>
  <c r="BI8" i="25"/>
  <c r="BH8" i="25"/>
  <c r="BG8" i="25"/>
  <c r="BF8" i="25"/>
  <c r="BE8" i="25"/>
  <c r="BD8" i="25"/>
  <c r="BC8" i="25"/>
  <c r="BB8" i="25"/>
  <c r="BA8" i="25"/>
  <c r="AZ8" i="25"/>
  <c r="AY8" i="25"/>
  <c r="AX8" i="25"/>
  <c r="AW8" i="25"/>
  <c r="AV8" i="25"/>
  <c r="AU8" i="25"/>
  <c r="AT8" i="25"/>
  <c r="AS8" i="25"/>
  <c r="AJ8" i="25"/>
  <c r="AE8" i="25"/>
  <c r="BS7" i="25"/>
  <c r="BR7" i="25"/>
  <c r="BQ7" i="25"/>
  <c r="BP7" i="25"/>
  <c r="BO7" i="25"/>
  <c r="BN7" i="25"/>
  <c r="BM7" i="25"/>
  <c r="BL7" i="25"/>
  <c r="BK7" i="25"/>
  <c r="BJ7" i="25"/>
  <c r="BI7" i="25"/>
  <c r="BH7" i="25"/>
  <c r="BG7" i="25"/>
  <c r="BF7" i="25"/>
  <c r="BE7" i="25"/>
  <c r="BD7" i="25"/>
  <c r="BC7" i="25"/>
  <c r="BB7" i="25"/>
  <c r="BA7" i="25"/>
  <c r="AV7" i="25"/>
  <c r="AU7" i="25"/>
  <c r="AT7" i="25"/>
  <c r="AS7" i="25"/>
  <c r="AI7" i="25" a="1"/>
  <c r="AI7" i="25"/>
  <c r="AE7" i="25"/>
  <c r="AH6" i="25"/>
  <c r="AE6" i="25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73" i="24"/>
  <c r="C72" i="24"/>
  <c r="C71" i="24"/>
  <c r="C70" i="24"/>
  <c r="C69" i="24"/>
  <c r="C68" i="24"/>
  <c r="C67" i="24"/>
  <c r="C66" i="24"/>
  <c r="C65" i="24"/>
  <c r="C64" i="24"/>
  <c r="C63" i="24"/>
  <c r="C62" i="24"/>
  <c r="C61" i="24"/>
  <c r="C60" i="24"/>
  <c r="C59" i="24"/>
  <c r="C58" i="24"/>
  <c r="C57" i="24"/>
  <c r="C56" i="24"/>
  <c r="C55" i="24"/>
  <c r="C54" i="24"/>
  <c r="C53" i="24"/>
  <c r="C52" i="24"/>
  <c r="C16" i="24"/>
  <c r="K16" i="24"/>
  <c r="N16" i="24"/>
  <c r="T16" i="24"/>
  <c r="X16" i="24"/>
  <c r="D45" i="24"/>
  <c r="C36" i="24"/>
  <c r="AD35" i="24"/>
  <c r="K36" i="24"/>
  <c r="AD36" i="24"/>
  <c r="N36" i="24"/>
  <c r="AD37" i="24"/>
  <c r="T36" i="24"/>
  <c r="AD38" i="24"/>
  <c r="X36" i="24"/>
  <c r="AD39" i="24"/>
  <c r="D43" i="24"/>
  <c r="D42" i="24"/>
  <c r="D44" i="24"/>
  <c r="X35" i="24"/>
  <c r="T35" i="24"/>
  <c r="N35" i="24"/>
  <c r="K35" i="24"/>
  <c r="C35" i="24"/>
  <c r="AE33" i="24"/>
  <c r="B33" i="24"/>
  <c r="AE32" i="24"/>
  <c r="B32" i="24"/>
  <c r="AE31" i="24"/>
  <c r="B31" i="24"/>
  <c r="AE30" i="24"/>
  <c r="B30" i="24"/>
  <c r="AE29" i="24"/>
  <c r="AE28" i="24"/>
  <c r="B28" i="24"/>
  <c r="AE27" i="24"/>
  <c r="B27" i="24"/>
  <c r="AE26" i="24"/>
  <c r="B26" i="24"/>
  <c r="AE25" i="24"/>
  <c r="B25" i="24"/>
  <c r="AF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X23" i="24"/>
  <c r="T23" i="24"/>
  <c r="N23" i="24"/>
  <c r="K23" i="24"/>
  <c r="C23" i="24"/>
  <c r="AL20" i="24"/>
  <c r="X17" i="24"/>
  <c r="AD20" i="24"/>
  <c r="AK19" i="24"/>
  <c r="T17" i="24"/>
  <c r="AD19" i="24"/>
  <c r="AJ18" i="24"/>
  <c r="N17" i="24"/>
  <c r="AD18" i="24"/>
  <c r="AI17" i="24"/>
  <c r="K17" i="24"/>
  <c r="AD17" i="24"/>
  <c r="C17" i="24"/>
  <c r="AH16" i="24"/>
  <c r="AD16" i="24"/>
  <c r="BS15" i="24"/>
  <c r="BR15" i="24"/>
  <c r="BQ15" i="24"/>
  <c r="BP15" i="24"/>
  <c r="BO15" i="24"/>
  <c r="BN15" i="24"/>
  <c r="BM15" i="24"/>
  <c r="BL15" i="24"/>
  <c r="BK15" i="24"/>
  <c r="BJ15" i="24"/>
  <c r="BI15" i="24"/>
  <c r="BH15" i="24"/>
  <c r="BG15" i="24"/>
  <c r="BF15" i="24"/>
  <c r="BE15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Q14" i="24"/>
  <c r="AP14" i="24"/>
  <c r="AE14" i="24"/>
  <c r="BS13" i="24"/>
  <c r="BR13" i="24"/>
  <c r="BQ13" i="24"/>
  <c r="BP13" i="24"/>
  <c r="BO13" i="24"/>
  <c r="BN13" i="24"/>
  <c r="BM13" i="24"/>
  <c r="BL13" i="24"/>
  <c r="BK13" i="24"/>
  <c r="BJ13" i="24"/>
  <c r="BI13" i="24"/>
  <c r="BH13" i="24"/>
  <c r="BG13" i="24"/>
  <c r="BF13" i="24"/>
  <c r="BE13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O13" i="24"/>
  <c r="AE13" i="24"/>
  <c r="BS12" i="24"/>
  <c r="BR12" i="24"/>
  <c r="BQ12" i="24"/>
  <c r="BP12" i="24"/>
  <c r="BO12" i="24"/>
  <c r="BN12" i="24"/>
  <c r="BM12" i="24"/>
  <c r="BL12" i="24"/>
  <c r="BK12" i="24"/>
  <c r="BJ12" i="24"/>
  <c r="BI12" i="24"/>
  <c r="BH12" i="24"/>
  <c r="BG12" i="24"/>
  <c r="BF12" i="24"/>
  <c r="BE12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N12" i="24"/>
  <c r="AE12" i="24"/>
  <c r="BS11" i="24"/>
  <c r="BR11" i="24"/>
  <c r="BQ11" i="24"/>
  <c r="BP11" i="24"/>
  <c r="BO11" i="24"/>
  <c r="BN11" i="24"/>
  <c r="BM11" i="24"/>
  <c r="BL11" i="24"/>
  <c r="BK11" i="24"/>
  <c r="BJ11" i="24"/>
  <c r="BI11" i="24"/>
  <c r="BH11" i="24"/>
  <c r="BG11" i="24"/>
  <c r="BF11" i="24"/>
  <c r="BE11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M11" i="24"/>
  <c r="AE11" i="24"/>
  <c r="BS10" i="24"/>
  <c r="BR10" i="24"/>
  <c r="BQ10" i="24"/>
  <c r="BP10" i="24"/>
  <c r="BO10" i="24"/>
  <c r="BN10" i="24"/>
  <c r="BM10" i="24"/>
  <c r="BL10" i="24"/>
  <c r="BK10" i="24"/>
  <c r="BJ10" i="24"/>
  <c r="BI10" i="24"/>
  <c r="BH10" i="24"/>
  <c r="BG10" i="24"/>
  <c r="BF10" i="24"/>
  <c r="BE10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L10" i="24"/>
  <c r="AE10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K9" i="24"/>
  <c r="AE9" i="24"/>
  <c r="BS8" i="24"/>
  <c r="BR8" i="24"/>
  <c r="BQ8" i="24"/>
  <c r="BP8" i="24"/>
  <c r="BO8" i="24"/>
  <c r="BN8" i="24"/>
  <c r="BM8" i="24"/>
  <c r="BL8" i="24"/>
  <c r="BK8" i="24"/>
  <c r="BJ8" i="24"/>
  <c r="BI8" i="24"/>
  <c r="BH8" i="24"/>
  <c r="BG8" i="24"/>
  <c r="BF8" i="24"/>
  <c r="BE8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J8" i="24"/>
  <c r="AE8" i="24"/>
  <c r="BP7" i="24"/>
  <c r="BO7" i="24"/>
  <c r="BN7" i="24"/>
  <c r="BM7" i="24"/>
  <c r="BL7" i="24"/>
  <c r="BK7" i="24"/>
  <c r="BJ7" i="24"/>
  <c r="BF7" i="24"/>
  <c r="BE7" i="24"/>
  <c r="BD7" i="24"/>
  <c r="BC7" i="24"/>
  <c r="BB7" i="24"/>
  <c r="BA7" i="24"/>
  <c r="AV7" i="24"/>
  <c r="AU7" i="24"/>
  <c r="AT7" i="24"/>
  <c r="AS7" i="24"/>
  <c r="AI7" i="24" a="1"/>
  <c r="AI7" i="24"/>
  <c r="AE7" i="24"/>
  <c r="AH6" i="24"/>
  <c r="AE6" i="24"/>
  <c r="C87" i="23"/>
  <c r="C86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X35" i="23"/>
  <c r="T35" i="23"/>
  <c r="N35" i="23"/>
  <c r="K35" i="23"/>
  <c r="C35" i="23"/>
  <c r="AE33" i="23"/>
  <c r="B33" i="23"/>
  <c r="AE32" i="23"/>
  <c r="B32" i="23"/>
  <c r="AE31" i="23"/>
  <c r="B31" i="23"/>
  <c r="AE30" i="23"/>
  <c r="B30" i="23"/>
  <c r="AE29" i="23"/>
  <c r="AE28" i="23"/>
  <c r="B28" i="23"/>
  <c r="AE27" i="23"/>
  <c r="B27" i="23"/>
  <c r="AE26" i="23"/>
  <c r="B26" i="23"/>
  <c r="AE25" i="23"/>
  <c r="B25" i="23"/>
  <c r="AF24" i="23"/>
  <c r="AD24" i="23"/>
  <c r="AC24" i="23"/>
  <c r="AB24" i="23"/>
  <c r="AA24" i="23"/>
  <c r="Z24" i="23"/>
  <c r="Y24" i="23"/>
  <c r="X24" i="23"/>
  <c r="W24" i="23"/>
  <c r="V24" i="23"/>
  <c r="U24" i="23"/>
  <c r="T24" i="23"/>
  <c r="S24" i="23"/>
  <c r="R24" i="23"/>
  <c r="Q24" i="23"/>
  <c r="P24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X23" i="23"/>
  <c r="T23" i="23"/>
  <c r="N23" i="23"/>
  <c r="K23" i="23"/>
  <c r="C23" i="23"/>
  <c r="AL20" i="23"/>
  <c r="AD20" i="23"/>
  <c r="AK19" i="23"/>
  <c r="AD19" i="23"/>
  <c r="AJ18" i="23"/>
  <c r="AD18" i="23"/>
  <c r="AI17" i="23"/>
  <c r="AD17" i="23"/>
  <c r="AH16" i="23"/>
  <c r="AD16" i="23"/>
  <c r="BS15" i="23"/>
  <c r="BR15" i="23"/>
  <c r="BQ15" i="23"/>
  <c r="BP15" i="23"/>
  <c r="BO15" i="23"/>
  <c r="BN15" i="23"/>
  <c r="BM15" i="23"/>
  <c r="BL15" i="23"/>
  <c r="BK15" i="23"/>
  <c r="BJ15" i="23"/>
  <c r="BI15" i="23"/>
  <c r="BH15" i="23"/>
  <c r="BG15" i="23"/>
  <c r="BF15" i="23"/>
  <c r="BE15" i="23"/>
  <c r="BD15" i="23"/>
  <c r="BC15" i="23"/>
  <c r="BB15" i="23"/>
  <c r="BA15" i="23"/>
  <c r="AZ15" i="23"/>
  <c r="AY15" i="23"/>
  <c r="AX15" i="23"/>
  <c r="AW15" i="23"/>
  <c r="AV15" i="23"/>
  <c r="AU15" i="23"/>
  <c r="AT15" i="23"/>
  <c r="AS15" i="23"/>
  <c r="BS14" i="23"/>
  <c r="BR14" i="23"/>
  <c r="BQ14" i="23"/>
  <c r="BP14" i="23"/>
  <c r="BO14" i="23"/>
  <c r="BN14" i="23"/>
  <c r="BM14" i="23"/>
  <c r="BL14" i="23"/>
  <c r="BK14" i="23"/>
  <c r="BJ14" i="23"/>
  <c r="BI14" i="23"/>
  <c r="BH14" i="23"/>
  <c r="BG14" i="23"/>
  <c r="BF14" i="23"/>
  <c r="BE14" i="23"/>
  <c r="BD14" i="23"/>
  <c r="BC14" i="23"/>
  <c r="BB14" i="23"/>
  <c r="BA14" i="23"/>
  <c r="AZ14" i="23"/>
  <c r="AY14" i="23"/>
  <c r="AX14" i="23"/>
  <c r="AW14" i="23"/>
  <c r="AV14" i="23"/>
  <c r="AU14" i="23"/>
  <c r="AT14" i="23"/>
  <c r="AS14" i="23"/>
  <c r="AQ14" i="23"/>
  <c r="AP14" i="23"/>
  <c r="AE14" i="23"/>
  <c r="BS13" i="23"/>
  <c r="BR13" i="23"/>
  <c r="BQ13" i="23"/>
  <c r="BP13" i="23"/>
  <c r="BO13" i="23"/>
  <c r="BN13" i="23"/>
  <c r="BM13" i="23"/>
  <c r="BL13" i="23"/>
  <c r="BK13" i="23"/>
  <c r="BJ13" i="23"/>
  <c r="BI13" i="23"/>
  <c r="BH13" i="23"/>
  <c r="BG13" i="23"/>
  <c r="BF13" i="23"/>
  <c r="BE13" i="23"/>
  <c r="BD13" i="23"/>
  <c r="BC13" i="23"/>
  <c r="BB13" i="23"/>
  <c r="BA13" i="23"/>
  <c r="AZ13" i="23"/>
  <c r="AY13" i="23"/>
  <c r="AX13" i="23"/>
  <c r="AW13" i="23"/>
  <c r="AV13" i="23"/>
  <c r="AU13" i="23"/>
  <c r="AT13" i="23"/>
  <c r="AS13" i="23"/>
  <c r="AO13" i="23"/>
  <c r="AE13" i="23"/>
  <c r="BS12" i="23"/>
  <c r="BR12" i="23"/>
  <c r="BQ12" i="23"/>
  <c r="BP12" i="23"/>
  <c r="BO12" i="23"/>
  <c r="BN12" i="23"/>
  <c r="BM12" i="23"/>
  <c r="BL12" i="23"/>
  <c r="BK12" i="23"/>
  <c r="BJ12" i="23"/>
  <c r="BI12" i="23"/>
  <c r="BH12" i="23"/>
  <c r="BG12" i="23"/>
  <c r="BF12" i="23"/>
  <c r="BE12" i="23"/>
  <c r="BD12" i="23"/>
  <c r="BC12" i="23"/>
  <c r="BB12" i="23"/>
  <c r="BA12" i="23"/>
  <c r="AZ12" i="23"/>
  <c r="AY12" i="23"/>
  <c r="AX12" i="23"/>
  <c r="AW12" i="23"/>
  <c r="AV12" i="23"/>
  <c r="AU12" i="23"/>
  <c r="AT12" i="23"/>
  <c r="AS12" i="23"/>
  <c r="AN12" i="23"/>
  <c r="AE12" i="23"/>
  <c r="BS11" i="23"/>
  <c r="BR11" i="23"/>
  <c r="BQ11" i="23"/>
  <c r="BP11" i="23"/>
  <c r="BO11" i="23"/>
  <c r="BN11" i="23"/>
  <c r="BM11" i="23"/>
  <c r="BL11" i="23"/>
  <c r="BK11" i="23"/>
  <c r="BJ11" i="23"/>
  <c r="BI11" i="23"/>
  <c r="BH11" i="23"/>
  <c r="BG11" i="23"/>
  <c r="BF11" i="23"/>
  <c r="BE11" i="23"/>
  <c r="BD11" i="23"/>
  <c r="BC11" i="23"/>
  <c r="BB11" i="23"/>
  <c r="BA11" i="23"/>
  <c r="AZ11" i="23"/>
  <c r="AY11" i="23"/>
  <c r="AX11" i="23"/>
  <c r="AW11" i="23"/>
  <c r="AV11" i="23"/>
  <c r="AU11" i="23"/>
  <c r="AT11" i="23"/>
  <c r="AS11" i="23"/>
  <c r="AM11" i="23"/>
  <c r="AE11" i="23"/>
  <c r="BS10" i="23"/>
  <c r="BR10" i="23"/>
  <c r="BQ10" i="23"/>
  <c r="BP10" i="23"/>
  <c r="BO10" i="23"/>
  <c r="BN10" i="23"/>
  <c r="BM10" i="23"/>
  <c r="BL10" i="23"/>
  <c r="BK10" i="23"/>
  <c r="BJ10" i="23"/>
  <c r="BI10" i="23"/>
  <c r="BH10" i="23"/>
  <c r="BG10" i="23"/>
  <c r="BF10" i="23"/>
  <c r="BE10" i="23"/>
  <c r="BD10" i="23"/>
  <c r="BC10" i="23"/>
  <c r="BB10" i="23"/>
  <c r="BA10" i="23"/>
  <c r="AZ10" i="23"/>
  <c r="AY10" i="23"/>
  <c r="AX10" i="23"/>
  <c r="AW10" i="23"/>
  <c r="AV10" i="23"/>
  <c r="AU10" i="23"/>
  <c r="AT10" i="23"/>
  <c r="AS10" i="23"/>
  <c r="AL10" i="23"/>
  <c r="AE10" i="23"/>
  <c r="BS9" i="23"/>
  <c r="BR9" i="23"/>
  <c r="BQ9" i="23"/>
  <c r="BP9" i="23"/>
  <c r="BO9" i="23"/>
  <c r="BN9" i="23"/>
  <c r="BM9" i="23"/>
  <c r="BL9" i="23"/>
  <c r="BK9" i="23"/>
  <c r="BJ9" i="23"/>
  <c r="BI9" i="23"/>
  <c r="BH9" i="23"/>
  <c r="BG9" i="23"/>
  <c r="BF9" i="23"/>
  <c r="BE9" i="23"/>
  <c r="BD9" i="23"/>
  <c r="BC9" i="23"/>
  <c r="BB9" i="23"/>
  <c r="BA9" i="23"/>
  <c r="AZ9" i="23"/>
  <c r="AY9" i="23"/>
  <c r="AX9" i="23"/>
  <c r="AW9" i="23"/>
  <c r="AV9" i="23"/>
  <c r="AU9" i="23"/>
  <c r="AT9" i="23"/>
  <c r="AS9" i="23"/>
  <c r="AK9" i="23"/>
  <c r="AE9" i="23"/>
  <c r="BS8" i="23"/>
  <c r="BR8" i="23"/>
  <c r="BQ8" i="23"/>
  <c r="BP8" i="23"/>
  <c r="BO8" i="23"/>
  <c r="BN8" i="23"/>
  <c r="BM8" i="23"/>
  <c r="BL8" i="23"/>
  <c r="BK8" i="23"/>
  <c r="BJ8" i="23"/>
  <c r="BI8" i="23"/>
  <c r="BH8" i="23"/>
  <c r="BG8" i="23"/>
  <c r="BF8" i="23"/>
  <c r="BE8" i="23"/>
  <c r="BD8" i="23"/>
  <c r="BC8" i="23"/>
  <c r="BB8" i="23"/>
  <c r="BA8" i="23"/>
  <c r="AZ8" i="23"/>
  <c r="AY8" i="23"/>
  <c r="AX8" i="23"/>
  <c r="AW8" i="23"/>
  <c r="AV8" i="23"/>
  <c r="AU8" i="23"/>
  <c r="AT8" i="23"/>
  <c r="AS8" i="23"/>
  <c r="AJ8" i="23"/>
  <c r="AE8" i="23"/>
  <c r="BS7" i="23"/>
  <c r="BR7" i="23"/>
  <c r="BQ7" i="23"/>
  <c r="BP7" i="23"/>
  <c r="BO7" i="23"/>
  <c r="BN7" i="23"/>
  <c r="BM7" i="23"/>
  <c r="BL7" i="23"/>
  <c r="BK7" i="23"/>
  <c r="BJ7" i="23"/>
  <c r="BI7" i="23"/>
  <c r="BH7" i="23"/>
  <c r="BG7" i="23"/>
  <c r="BF7" i="23"/>
  <c r="BE7" i="23"/>
  <c r="BD7" i="23"/>
  <c r="BC7" i="23"/>
  <c r="BB7" i="23"/>
  <c r="BA7" i="23"/>
  <c r="AV7" i="23"/>
  <c r="AU7" i="23"/>
  <c r="AT7" i="23"/>
  <c r="AS7" i="23"/>
  <c r="AI7" i="23" a="1"/>
  <c r="AI7" i="23"/>
  <c r="AE7" i="23"/>
  <c r="AH6" i="23"/>
  <c r="AE6" i="23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74" i="22"/>
  <c r="C75" i="22"/>
  <c r="C76" i="22"/>
  <c r="C77" i="22"/>
  <c r="C78" i="22"/>
  <c r="C79" i="22"/>
  <c r="C80" i="22"/>
  <c r="C81" i="22"/>
  <c r="C82" i="22"/>
  <c r="C83" i="22"/>
  <c r="C84" i="22"/>
  <c r="C85" i="22"/>
  <c r="C86" i="22"/>
  <c r="C87" i="22"/>
  <c r="C52" i="22"/>
  <c r="C36" i="22"/>
  <c r="AD35" i="22"/>
  <c r="K36" i="22"/>
  <c r="AD36" i="22"/>
  <c r="N36" i="22"/>
  <c r="AD37" i="22"/>
  <c r="T36" i="22"/>
  <c r="AD38" i="22"/>
  <c r="X36" i="22"/>
  <c r="AD39" i="22"/>
  <c r="D43" i="22"/>
  <c r="C16" i="22"/>
  <c r="K16" i="22"/>
  <c r="N16" i="22"/>
  <c r="T16" i="22"/>
  <c r="X16" i="22"/>
  <c r="D45" i="22"/>
  <c r="D42" i="22"/>
  <c r="D44" i="22"/>
  <c r="K35" i="22"/>
  <c r="AE6" i="22"/>
  <c r="AE7" i="22"/>
  <c r="AE8" i="22"/>
  <c r="AE9" i="22"/>
  <c r="AE10" i="22"/>
  <c r="AE11" i="22"/>
  <c r="AE12" i="22"/>
  <c r="AE13" i="22"/>
  <c r="AE14" i="22"/>
  <c r="AF6" i="22" a="1"/>
  <c r="AF6" i="22"/>
  <c r="AH6" i="22"/>
  <c r="AF7" i="22"/>
  <c r="AI7" i="22" a="1"/>
  <c r="AI7" i="22"/>
  <c r="AS7" i="22"/>
  <c r="AT7" i="22"/>
  <c r="AU7" i="22"/>
  <c r="AV7" i="22"/>
  <c r="BA7" i="22"/>
  <c r="BB7" i="22"/>
  <c r="BC7" i="22"/>
  <c r="BJ7" i="22"/>
  <c r="BK7" i="22"/>
  <c r="BL7" i="22"/>
  <c r="BM7" i="22"/>
  <c r="BN7" i="22"/>
  <c r="BO7" i="22"/>
  <c r="BP7" i="22"/>
  <c r="BQ7" i="22"/>
  <c r="BR7" i="22"/>
  <c r="BS7" i="22"/>
  <c r="AF8" i="22"/>
  <c r="AJ8" i="22"/>
  <c r="AS8" i="22"/>
  <c r="AT8" i="22"/>
  <c r="AU8" i="22"/>
  <c r="AV8" i="22"/>
  <c r="AW8" i="22"/>
  <c r="AX8" i="22"/>
  <c r="AY8" i="22"/>
  <c r="AZ8" i="22"/>
  <c r="BA8" i="22"/>
  <c r="BB8" i="22"/>
  <c r="BC8" i="22"/>
  <c r="BG8" i="22"/>
  <c r="BH8" i="22"/>
  <c r="BI8" i="22"/>
  <c r="BJ8" i="22"/>
  <c r="BK8" i="22"/>
  <c r="BL8" i="22"/>
  <c r="BM8" i="22"/>
  <c r="BN8" i="22"/>
  <c r="BO8" i="22"/>
  <c r="BP8" i="22"/>
  <c r="BQ8" i="22"/>
  <c r="BR8" i="22"/>
  <c r="BS8" i="22"/>
  <c r="AF9" i="22"/>
  <c r="AK9" i="22"/>
  <c r="AS9" i="22"/>
  <c r="AT9" i="22"/>
  <c r="AU9" i="22"/>
  <c r="AV9" i="22"/>
  <c r="AW9" i="22"/>
  <c r="AX9" i="22"/>
  <c r="AY9" i="22"/>
  <c r="AZ9" i="22"/>
  <c r="BA9" i="22"/>
  <c r="BB9" i="22"/>
  <c r="BC9" i="22"/>
  <c r="BG9" i="22"/>
  <c r="BH9" i="22"/>
  <c r="BI9" i="22"/>
  <c r="BJ9" i="22"/>
  <c r="BK9" i="22"/>
  <c r="BL9" i="22"/>
  <c r="BM9" i="22"/>
  <c r="BN9" i="22"/>
  <c r="BO9" i="22"/>
  <c r="BP9" i="22"/>
  <c r="BQ9" i="22"/>
  <c r="BR9" i="22"/>
  <c r="BS9" i="22"/>
  <c r="AF10" i="22"/>
  <c r="AL10" i="22"/>
  <c r="AS10" i="22"/>
  <c r="AT10" i="22"/>
  <c r="AU10" i="22"/>
  <c r="AV10" i="22"/>
  <c r="AW10" i="22"/>
  <c r="AX10" i="22"/>
  <c r="AY10" i="22"/>
  <c r="AZ10" i="22"/>
  <c r="BA10" i="22"/>
  <c r="BB10" i="22"/>
  <c r="BC10" i="22"/>
  <c r="BG10" i="22"/>
  <c r="BH10" i="22"/>
  <c r="BI10" i="22"/>
  <c r="BJ10" i="22"/>
  <c r="BK10" i="22"/>
  <c r="BL10" i="22"/>
  <c r="BM10" i="22"/>
  <c r="BN10" i="22"/>
  <c r="BO10" i="22"/>
  <c r="BP10" i="22"/>
  <c r="BQ10" i="22"/>
  <c r="BR10" i="22"/>
  <c r="BS10" i="22"/>
  <c r="AF11" i="22"/>
  <c r="AM11" i="22"/>
  <c r="AS11" i="22"/>
  <c r="AT11" i="22"/>
  <c r="AU11" i="22"/>
  <c r="AV11" i="22"/>
  <c r="AW11" i="22"/>
  <c r="AX11" i="22"/>
  <c r="AY11" i="22"/>
  <c r="AZ11" i="22"/>
  <c r="BA11" i="22"/>
  <c r="BB11" i="22"/>
  <c r="BC11" i="22"/>
  <c r="BG11" i="22"/>
  <c r="BH11" i="22"/>
  <c r="BI11" i="22"/>
  <c r="BJ11" i="22"/>
  <c r="BK11" i="22"/>
  <c r="BL11" i="22"/>
  <c r="BM11" i="22"/>
  <c r="BN11" i="22"/>
  <c r="BO11" i="22"/>
  <c r="BP11" i="22"/>
  <c r="BQ11" i="22"/>
  <c r="BR11" i="22"/>
  <c r="BS11" i="22"/>
  <c r="AF12" i="22"/>
  <c r="AN12" i="22"/>
  <c r="AS12" i="22"/>
  <c r="AT12" i="22"/>
  <c r="AU12" i="22"/>
  <c r="AV12" i="22"/>
  <c r="AW12" i="22"/>
  <c r="AX12" i="22"/>
  <c r="AY12" i="22"/>
  <c r="AZ12" i="22"/>
  <c r="BA12" i="22"/>
  <c r="BB12" i="22"/>
  <c r="BC12" i="22"/>
  <c r="BG12" i="22"/>
  <c r="BH12" i="22"/>
  <c r="BI12" i="22"/>
  <c r="BJ12" i="22"/>
  <c r="BK12" i="22"/>
  <c r="BL12" i="22"/>
  <c r="BM12" i="22"/>
  <c r="BN12" i="22"/>
  <c r="BO12" i="22"/>
  <c r="BP12" i="22"/>
  <c r="BQ12" i="22"/>
  <c r="BR12" i="22"/>
  <c r="BS12" i="22"/>
  <c r="AF13" i="22"/>
  <c r="AO13" i="22"/>
  <c r="AS13" i="22"/>
  <c r="AT13" i="22"/>
  <c r="AU13" i="22"/>
  <c r="AV13" i="22"/>
  <c r="AW13" i="22"/>
  <c r="AX13" i="22"/>
  <c r="AY13" i="22"/>
  <c r="AZ13" i="22"/>
  <c r="BA13" i="22"/>
  <c r="BB13" i="22"/>
  <c r="BC13" i="22"/>
  <c r="BG13" i="22"/>
  <c r="BH13" i="22"/>
  <c r="BI13" i="22"/>
  <c r="BJ13" i="22"/>
  <c r="BK13" i="22"/>
  <c r="BL13" i="22"/>
  <c r="BM13" i="22"/>
  <c r="BN13" i="22"/>
  <c r="BO13" i="22"/>
  <c r="BP13" i="22"/>
  <c r="BQ13" i="22"/>
  <c r="BR13" i="22"/>
  <c r="BS13" i="22"/>
  <c r="AF14" i="22"/>
  <c r="AP14" i="22"/>
  <c r="AQ14" i="22"/>
  <c r="AS14" i="22"/>
  <c r="AT14" i="22"/>
  <c r="AU14" i="22"/>
  <c r="AV14" i="22"/>
  <c r="AW14" i="22"/>
  <c r="AX14" i="22"/>
  <c r="AY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AS15" i="22"/>
  <c r="AT15" i="22"/>
  <c r="AU15" i="22"/>
  <c r="AV15" i="22"/>
  <c r="AW15" i="22"/>
  <c r="AX15" i="22"/>
  <c r="AY15" i="22"/>
  <c r="AZ15" i="22"/>
  <c r="BA15" i="22"/>
  <c r="BB15" i="22"/>
  <c r="BC15" i="22"/>
  <c r="BD15" i="22"/>
  <c r="BE15" i="22"/>
  <c r="BF15" i="22"/>
  <c r="BG15" i="22"/>
  <c r="BH15" i="22"/>
  <c r="BI15" i="22"/>
  <c r="BJ15" i="22"/>
  <c r="BK15" i="22"/>
  <c r="BL15" i="22"/>
  <c r="BM15" i="22"/>
  <c r="BN15" i="22"/>
  <c r="BO15" i="22"/>
  <c r="BP15" i="22"/>
  <c r="BQ15" i="22"/>
  <c r="BR15" i="22"/>
  <c r="BS15" i="22"/>
  <c r="C17" i="22"/>
  <c r="AD16" i="22"/>
  <c r="AF16" i="22"/>
  <c r="AH16" i="22"/>
  <c r="K17" i="22"/>
  <c r="N17" i="22"/>
  <c r="T17" i="22"/>
  <c r="X17" i="22"/>
  <c r="AD17" i="22"/>
  <c r="AF17" i="22"/>
  <c r="AI17" i="22"/>
  <c r="C18" i="22"/>
  <c r="K18" i="22"/>
  <c r="N18" i="22"/>
  <c r="T18" i="22"/>
  <c r="X18" i="22"/>
  <c r="AD18" i="22"/>
  <c r="AF18" i="22"/>
  <c r="AJ18" i="22"/>
  <c r="AD19" i="22"/>
  <c r="AF19" i="22"/>
  <c r="AK19" i="22"/>
  <c r="AD20" i="22"/>
  <c r="AF20" i="22"/>
  <c r="AL20" i="22"/>
  <c r="C23" i="22"/>
  <c r="K23" i="22"/>
  <c r="N23" i="22"/>
  <c r="T23" i="22"/>
  <c r="X23" i="22"/>
  <c r="B24" i="22"/>
  <c r="C24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F24" i="22"/>
  <c r="B25" i="22"/>
  <c r="B26" i="22"/>
  <c r="B27" i="22"/>
  <c r="B28" i="22"/>
  <c r="B30" i="22"/>
  <c r="B31" i="22"/>
  <c r="B32" i="22"/>
  <c r="B33" i="22"/>
  <c r="C35" i="22"/>
  <c r="N35" i="22"/>
  <c r="T35" i="22"/>
  <c r="X35" i="22"/>
  <c r="B20" i="17"/>
  <c r="B21" i="17"/>
  <c r="B22" i="17"/>
  <c r="B23" i="17"/>
  <c r="B24" i="17"/>
  <c r="B25" i="17"/>
  <c r="B26" i="17"/>
  <c r="B27" i="17"/>
  <c r="B28" i="17"/>
  <c r="C37" i="17"/>
  <c r="D37" i="17"/>
  <c r="E37" i="17"/>
  <c r="F37" i="17"/>
  <c r="C38" i="17"/>
  <c r="D38" i="17"/>
  <c r="E38" i="17"/>
  <c r="F38" i="17"/>
  <c r="C39" i="17"/>
  <c r="D39" i="17"/>
  <c r="E39" i="17"/>
  <c r="F39" i="17"/>
  <c r="C40" i="17"/>
  <c r="D40" i="17"/>
  <c r="E40" i="17"/>
  <c r="F40" i="17"/>
  <c r="C41" i="17"/>
  <c r="D41" i="17"/>
  <c r="E41" i="17"/>
  <c r="F41" i="17"/>
  <c r="C42" i="17"/>
  <c r="D42" i="17"/>
  <c r="E42" i="17"/>
  <c r="F42" i="17"/>
  <c r="C43" i="17"/>
  <c r="D43" i="17"/>
  <c r="E43" i="17"/>
  <c r="F43" i="17"/>
  <c r="C44" i="17"/>
  <c r="D44" i="17"/>
  <c r="E44" i="17"/>
  <c r="F44" i="17"/>
  <c r="C45" i="17"/>
  <c r="D45" i="17"/>
  <c r="E45" i="17"/>
  <c r="F45" i="17"/>
  <c r="C46" i="17"/>
  <c r="D46" i="17"/>
  <c r="E46" i="17"/>
  <c r="F46" i="17"/>
  <c r="C47" i="17"/>
  <c r="D47" i="17"/>
  <c r="E47" i="17"/>
  <c r="F47" i="17"/>
  <c r="C48" i="17"/>
  <c r="D48" i="17"/>
  <c r="E48" i="17"/>
  <c r="F48" i="17"/>
  <c r="C49" i="17"/>
  <c r="D49" i="17"/>
  <c r="E49" i="17"/>
  <c r="F49" i="17"/>
  <c r="C50" i="17"/>
  <c r="D50" i="17"/>
  <c r="E50" i="17"/>
  <c r="F50" i="17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C68" i="17"/>
  <c r="D68" i="17"/>
  <c r="E68" i="17"/>
  <c r="F68" i="17"/>
  <c r="C69" i="17"/>
  <c r="D69" i="17"/>
  <c r="E69" i="17"/>
  <c r="F69" i="17"/>
  <c r="C70" i="17"/>
  <c r="D70" i="17"/>
  <c r="E70" i="17"/>
  <c r="F70" i="17"/>
  <c r="C71" i="17"/>
  <c r="D71" i="17"/>
  <c r="E71" i="17"/>
  <c r="F71" i="17"/>
  <c r="C72" i="17"/>
  <c r="D72" i="17"/>
  <c r="E72" i="17"/>
  <c r="F72" i="17"/>
  <c r="C73" i="17"/>
  <c r="D73" i="17"/>
  <c r="E73" i="17"/>
  <c r="F73" i="17"/>
  <c r="C74" i="17"/>
  <c r="D74" i="17"/>
  <c r="E74" i="17"/>
  <c r="F74" i="17"/>
  <c r="C75" i="17"/>
  <c r="D75" i="17"/>
  <c r="E75" i="17"/>
  <c r="F75" i="17"/>
  <c r="C76" i="17"/>
  <c r="D76" i="17"/>
  <c r="E76" i="17"/>
  <c r="F76" i="17"/>
  <c r="C77" i="17"/>
  <c r="D77" i="17"/>
  <c r="E77" i="17"/>
  <c r="F77" i="17"/>
  <c r="C78" i="17"/>
  <c r="D78" i="17"/>
  <c r="E78" i="17"/>
  <c r="F78" i="17"/>
  <c r="C79" i="17"/>
  <c r="D79" i="17"/>
  <c r="E79" i="17"/>
  <c r="F79" i="17"/>
  <c r="C80" i="17"/>
  <c r="D80" i="17"/>
  <c r="E80" i="17"/>
  <c r="F80" i="17"/>
  <c r="C81" i="17"/>
  <c r="D81" i="17"/>
  <c r="E81" i="17"/>
  <c r="F81" i="17"/>
  <c r="C82" i="17"/>
  <c r="D82" i="17"/>
  <c r="E82" i="17"/>
  <c r="F82" i="17"/>
  <c r="C83" i="17"/>
  <c r="D83" i="17"/>
  <c r="E83" i="17"/>
  <c r="F83" i="17"/>
  <c r="C84" i="17"/>
  <c r="D84" i="17"/>
  <c r="E84" i="17"/>
  <c r="F84" i="17"/>
  <c r="C85" i="17"/>
  <c r="D85" i="17"/>
  <c r="E85" i="17"/>
  <c r="F85" i="17"/>
  <c r="C86" i="17"/>
  <c r="D86" i="17"/>
  <c r="E86" i="17"/>
  <c r="F86" i="17"/>
  <c r="C87" i="17"/>
  <c r="D87" i="17"/>
  <c r="E87" i="17"/>
  <c r="F87" i="17"/>
  <c r="C88" i="17"/>
  <c r="D88" i="17"/>
  <c r="E88" i="17"/>
  <c r="F88" i="17"/>
  <c r="C89" i="17"/>
  <c r="D89" i="17"/>
  <c r="E89" i="17"/>
  <c r="F89" i="17"/>
  <c r="C90" i="17"/>
  <c r="D90" i="17"/>
  <c r="E90" i="17"/>
  <c r="F90" i="17"/>
  <c r="C91" i="17"/>
  <c r="D91" i="17"/>
  <c r="E91" i="17"/>
  <c r="F91" i="17"/>
  <c r="C92" i="17"/>
  <c r="D92" i="17"/>
  <c r="E92" i="17"/>
  <c r="F92" i="17"/>
  <c r="C93" i="17"/>
  <c r="D93" i="17"/>
  <c r="E93" i="17"/>
  <c r="F93" i="17"/>
  <c r="C94" i="17"/>
  <c r="D94" i="17"/>
  <c r="E94" i="17"/>
  <c r="F94" i="17"/>
  <c r="C95" i="17"/>
  <c r="D95" i="17"/>
  <c r="E95" i="17"/>
  <c r="F95" i="17"/>
  <c r="C96" i="17"/>
  <c r="D96" i="17"/>
  <c r="E96" i="17"/>
  <c r="F96" i="17"/>
  <c r="C97" i="17"/>
  <c r="D97" i="17"/>
  <c r="E97" i="17"/>
  <c r="F97" i="17"/>
  <c r="C98" i="17"/>
  <c r="D98" i="17"/>
  <c r="E98" i="17"/>
  <c r="F98" i="17"/>
  <c r="C99" i="17"/>
  <c r="D99" i="17"/>
  <c r="E99" i="17"/>
  <c r="F99" i="17"/>
  <c r="C100" i="17"/>
  <c r="D100" i="17"/>
  <c r="E100" i="17"/>
  <c r="F100" i="17"/>
  <c r="C101" i="17"/>
  <c r="D101" i="17"/>
  <c r="E101" i="17"/>
  <c r="F101" i="17"/>
  <c r="C102" i="17"/>
  <c r="D102" i="17"/>
  <c r="E102" i="17"/>
  <c r="F102" i="17"/>
  <c r="C103" i="17"/>
  <c r="D103" i="17"/>
  <c r="E103" i="17"/>
  <c r="F103" i="17"/>
  <c r="C104" i="17"/>
  <c r="D104" i="17"/>
  <c r="E104" i="17"/>
  <c r="F104" i="17"/>
  <c r="C105" i="17"/>
  <c r="D105" i="17"/>
  <c r="E105" i="17"/>
  <c r="F105" i="17"/>
  <c r="C106" i="17"/>
  <c r="D106" i="17"/>
  <c r="E106" i="17"/>
  <c r="F106" i="17"/>
  <c r="C107" i="17"/>
  <c r="D107" i="17"/>
  <c r="E107" i="17"/>
  <c r="F107" i="17"/>
  <c r="C108" i="17"/>
  <c r="D108" i="17"/>
  <c r="E108" i="17"/>
  <c r="F108" i="17"/>
  <c r="C109" i="17"/>
  <c r="D109" i="17"/>
  <c r="E109" i="17"/>
  <c r="F109" i="17"/>
  <c r="C110" i="17"/>
  <c r="D110" i="17"/>
  <c r="E110" i="17"/>
  <c r="F110" i="17"/>
  <c r="C111" i="17"/>
  <c r="D111" i="17"/>
  <c r="E111" i="17"/>
  <c r="F111" i="17"/>
  <c r="C112" i="17"/>
  <c r="D112" i="17"/>
  <c r="E112" i="17"/>
  <c r="F112" i="17"/>
  <c r="C113" i="17"/>
  <c r="D113" i="17"/>
  <c r="E113" i="17"/>
  <c r="F113" i="17"/>
  <c r="C114" i="17"/>
  <c r="D114" i="17"/>
  <c r="E114" i="17"/>
  <c r="F114" i="17"/>
  <c r="C115" i="17"/>
  <c r="D115" i="17"/>
  <c r="E115" i="17"/>
  <c r="F115" i="17"/>
  <c r="C116" i="17"/>
  <c r="D116" i="17"/>
  <c r="E116" i="17"/>
  <c r="F116" i="17"/>
  <c r="C117" i="17"/>
  <c r="D117" i="17"/>
  <c r="E117" i="17"/>
  <c r="F117" i="17"/>
  <c r="C118" i="17"/>
  <c r="D118" i="17"/>
  <c r="E118" i="17"/>
  <c r="F118" i="17"/>
  <c r="C119" i="17"/>
  <c r="D119" i="17"/>
  <c r="E119" i="17"/>
  <c r="F119" i="17"/>
  <c r="C120" i="17"/>
  <c r="D120" i="17"/>
  <c r="E120" i="17"/>
  <c r="F120" i="17"/>
  <c r="C121" i="17"/>
  <c r="D121" i="17"/>
  <c r="E121" i="17"/>
  <c r="F121" i="17"/>
  <c r="C122" i="17"/>
  <c r="D122" i="17"/>
  <c r="E122" i="17"/>
  <c r="F122" i="17"/>
  <c r="C123" i="17"/>
  <c r="D123" i="17"/>
  <c r="E123" i="17"/>
  <c r="F123" i="17"/>
  <c r="C124" i="17"/>
  <c r="D124" i="17"/>
  <c r="E124" i="17"/>
  <c r="F124" i="17"/>
  <c r="C125" i="17"/>
  <c r="D125" i="17"/>
  <c r="E125" i="17"/>
  <c r="F125" i="17"/>
  <c r="C126" i="17"/>
  <c r="D126" i="17"/>
  <c r="E126" i="17"/>
  <c r="F126" i="17"/>
  <c r="C127" i="17"/>
  <c r="D127" i="17"/>
  <c r="E127" i="17"/>
  <c r="F127" i="17"/>
  <c r="C128" i="17"/>
  <c r="D128" i="17"/>
  <c r="E128" i="17"/>
  <c r="F128" i="17"/>
  <c r="C129" i="17"/>
  <c r="D129" i="17"/>
  <c r="E129" i="17"/>
  <c r="F129" i="17"/>
  <c r="C130" i="17"/>
  <c r="D130" i="17"/>
  <c r="E130" i="17"/>
  <c r="F130" i="17"/>
  <c r="C131" i="17"/>
  <c r="D131" i="17"/>
  <c r="E131" i="17"/>
  <c r="F131" i="17"/>
  <c r="C132" i="17"/>
  <c r="D132" i="17"/>
  <c r="E132" i="17"/>
  <c r="F132" i="17"/>
  <c r="C133" i="17"/>
  <c r="D133" i="17"/>
  <c r="E133" i="17"/>
  <c r="F133" i="17"/>
  <c r="C134" i="17"/>
  <c r="D134" i="17"/>
  <c r="E134" i="17"/>
  <c r="F134" i="17"/>
  <c r="C135" i="17"/>
  <c r="D135" i="17"/>
  <c r="E135" i="17"/>
  <c r="F135" i="17"/>
  <c r="C136" i="17"/>
  <c r="D136" i="17"/>
  <c r="E136" i="17"/>
  <c r="F136" i="17"/>
  <c r="C137" i="17"/>
  <c r="D137" i="17"/>
  <c r="E137" i="17"/>
  <c r="F137" i="17"/>
  <c r="C138" i="17"/>
  <c r="D138" i="17"/>
  <c r="E138" i="17"/>
  <c r="F138" i="17"/>
  <c r="C139" i="17"/>
  <c r="D139" i="17"/>
  <c r="E139" i="17"/>
  <c r="F139" i="17"/>
  <c r="C140" i="17"/>
  <c r="D140" i="17"/>
  <c r="E140" i="17"/>
  <c r="F140" i="17"/>
  <c r="D35" i="19"/>
  <c r="Z35" i="19"/>
  <c r="G60" i="19"/>
  <c r="AC60" i="19"/>
  <c r="G61" i="19"/>
  <c r="AC61" i="19"/>
  <c r="G62" i="19"/>
  <c r="AC62" i="19"/>
  <c r="G63" i="19"/>
  <c r="AC63" i="19"/>
  <c r="G64" i="19"/>
  <c r="AC64" i="19"/>
  <c r="G65" i="19"/>
  <c r="AC65" i="19"/>
  <c r="G66" i="19"/>
  <c r="AC66" i="19"/>
  <c r="G67" i="19"/>
  <c r="AC67" i="19"/>
  <c r="G68" i="19"/>
  <c r="AC68" i="19"/>
  <c r="G69" i="19"/>
  <c r="AC69" i="19"/>
  <c r="D114" i="19"/>
  <c r="Z114" i="19"/>
  <c r="G139" i="19"/>
  <c r="AC139" i="19"/>
  <c r="G140" i="19"/>
  <c r="AC140" i="19"/>
  <c r="G141" i="19"/>
  <c r="AC141" i="19"/>
  <c r="G142" i="19"/>
  <c r="AC142" i="19"/>
  <c r="G143" i="19"/>
  <c r="AC143" i="19"/>
  <c r="G144" i="19"/>
  <c r="AC144" i="19"/>
  <c r="G145" i="19"/>
  <c r="AC145" i="19"/>
  <c r="G146" i="19"/>
  <c r="AC146" i="19"/>
  <c r="G147" i="19"/>
  <c r="AC147" i="19"/>
  <c r="G148" i="19"/>
  <c r="AC148" i="19"/>
  <c r="D6" i="16"/>
  <c r="E6" i="16"/>
  <c r="G6" i="16"/>
  <c r="I6" i="16"/>
  <c r="K6" i="16"/>
  <c r="D7" i="16"/>
  <c r="E7" i="16"/>
  <c r="G7" i="16"/>
  <c r="I7" i="16"/>
  <c r="K7" i="16"/>
  <c r="D8" i="16"/>
  <c r="E8" i="16"/>
  <c r="G8" i="16"/>
  <c r="I8" i="16"/>
  <c r="K8" i="16"/>
  <c r="D9" i="16"/>
  <c r="E9" i="16"/>
  <c r="G9" i="16"/>
  <c r="I9" i="16"/>
  <c r="K9" i="16"/>
  <c r="D10" i="16"/>
  <c r="E10" i="16"/>
  <c r="G10" i="16"/>
  <c r="I10" i="16"/>
  <c r="K10" i="16"/>
  <c r="D11" i="16"/>
  <c r="E11" i="16"/>
  <c r="G11" i="16"/>
  <c r="I11" i="16"/>
  <c r="K11" i="16"/>
  <c r="L6" i="16"/>
  <c r="M6" i="16"/>
  <c r="O6" i="16"/>
  <c r="O7" i="16"/>
  <c r="O8" i="16"/>
  <c r="O9" i="16"/>
  <c r="O10" i="16"/>
  <c r="O11" i="16"/>
  <c r="P6" i="16"/>
  <c r="Q6" i="16"/>
  <c r="D12" i="16"/>
  <c r="E12" i="16"/>
  <c r="G12" i="16"/>
  <c r="I12" i="16"/>
  <c r="K12" i="16"/>
  <c r="O12" i="16"/>
  <c r="D13" i="16"/>
  <c r="E13" i="16"/>
  <c r="G13" i="16"/>
  <c r="I13" i="16"/>
  <c r="K13" i="16"/>
  <c r="O13" i="16"/>
  <c r="D14" i="16"/>
  <c r="E14" i="16"/>
  <c r="G14" i="16"/>
  <c r="I14" i="16"/>
  <c r="K14" i="16"/>
  <c r="D15" i="16"/>
  <c r="E15" i="16"/>
  <c r="G15" i="16"/>
  <c r="I15" i="16"/>
  <c r="K15" i="16"/>
  <c r="D16" i="16"/>
  <c r="E16" i="16"/>
  <c r="G16" i="16"/>
  <c r="I16" i="16"/>
  <c r="K16" i="16"/>
  <c r="D17" i="16"/>
  <c r="E17" i="16"/>
  <c r="G17" i="16"/>
  <c r="I17" i="16"/>
  <c r="K17" i="16"/>
  <c r="L14" i="16"/>
  <c r="M14" i="16"/>
  <c r="O14" i="16"/>
  <c r="O15" i="16"/>
  <c r="O16" i="16"/>
  <c r="O17" i="16"/>
  <c r="P14" i="16"/>
  <c r="Q14" i="16"/>
  <c r="D18" i="16"/>
  <c r="E18" i="16"/>
  <c r="G18" i="16"/>
  <c r="I18" i="16"/>
  <c r="K18" i="16"/>
  <c r="D19" i="16"/>
  <c r="E19" i="16"/>
  <c r="G19" i="16"/>
  <c r="I19" i="16"/>
  <c r="K19" i="16"/>
  <c r="D20" i="16"/>
  <c r="E20" i="16"/>
  <c r="G20" i="16"/>
  <c r="I20" i="16"/>
  <c r="K20" i="16"/>
  <c r="D21" i="16"/>
  <c r="E21" i="16"/>
  <c r="G21" i="16"/>
  <c r="I21" i="16"/>
  <c r="K21" i="16"/>
  <c r="L18" i="16"/>
  <c r="M18" i="16"/>
  <c r="O18" i="16"/>
  <c r="O19" i="16"/>
  <c r="O20" i="16"/>
  <c r="O21" i="16"/>
  <c r="P18" i="16"/>
  <c r="Q18" i="16"/>
  <c r="D22" i="16"/>
  <c r="E22" i="16"/>
  <c r="G22" i="16"/>
  <c r="I22" i="16"/>
  <c r="K22" i="16"/>
  <c r="D23" i="16"/>
  <c r="E23" i="16"/>
  <c r="G23" i="16"/>
  <c r="I23" i="16"/>
  <c r="K23" i="16"/>
  <c r="D24" i="16"/>
  <c r="E24" i="16"/>
  <c r="G24" i="16"/>
  <c r="I24" i="16"/>
  <c r="K24" i="16"/>
  <c r="D25" i="16"/>
  <c r="E25" i="16"/>
  <c r="G25" i="16"/>
  <c r="I25" i="16"/>
  <c r="K25" i="16"/>
  <c r="L22" i="16"/>
  <c r="M22" i="16"/>
  <c r="O22" i="16"/>
  <c r="O23" i="16"/>
  <c r="O24" i="16"/>
  <c r="O25" i="16"/>
  <c r="P22" i="16"/>
  <c r="Q22" i="16"/>
  <c r="D26" i="16"/>
  <c r="E26" i="16"/>
  <c r="G26" i="16"/>
  <c r="I26" i="16"/>
  <c r="K26" i="16"/>
  <c r="D27" i="16"/>
  <c r="E27" i="16"/>
  <c r="G27" i="16"/>
  <c r="I27" i="16"/>
  <c r="K27" i="16"/>
  <c r="D28" i="16"/>
  <c r="E28" i="16"/>
  <c r="G28" i="16"/>
  <c r="I28" i="16"/>
  <c r="K28" i="16"/>
  <c r="D29" i="16"/>
  <c r="E29" i="16"/>
  <c r="G29" i="16"/>
  <c r="I29" i="16"/>
  <c r="K29" i="16"/>
  <c r="L26" i="16"/>
  <c r="M26" i="16"/>
  <c r="O26" i="16"/>
  <c r="O27" i="16"/>
  <c r="O28" i="16"/>
  <c r="O29" i="16"/>
  <c r="P26" i="16"/>
  <c r="Q26" i="16"/>
  <c r="D30" i="16"/>
  <c r="E30" i="16"/>
  <c r="G30" i="16"/>
  <c r="I30" i="16"/>
  <c r="K30" i="16"/>
  <c r="D31" i="16"/>
  <c r="E31" i="16"/>
  <c r="G31" i="16"/>
  <c r="I31" i="16"/>
  <c r="K31" i="16"/>
  <c r="D32" i="16"/>
  <c r="E32" i="16"/>
  <c r="G32" i="16"/>
  <c r="I32" i="16"/>
  <c r="K32" i="16"/>
  <c r="D33" i="16"/>
  <c r="E33" i="16"/>
  <c r="G33" i="16"/>
  <c r="I33" i="16"/>
  <c r="K33" i="16"/>
  <c r="L30" i="16"/>
  <c r="M30" i="16"/>
  <c r="O30" i="16"/>
  <c r="O31" i="16"/>
  <c r="O32" i="16"/>
  <c r="O33" i="16"/>
  <c r="P30" i="16"/>
  <c r="Q30" i="16"/>
  <c r="D34" i="16"/>
  <c r="E34" i="16"/>
  <c r="G34" i="16"/>
  <c r="I34" i="16"/>
  <c r="K34" i="16"/>
  <c r="D35" i="16"/>
  <c r="E35" i="16"/>
  <c r="G35" i="16"/>
  <c r="I35" i="16"/>
  <c r="K35" i="16"/>
  <c r="D36" i="16"/>
  <c r="E36" i="16"/>
  <c r="G36" i="16"/>
  <c r="I36" i="16"/>
  <c r="K36" i="16"/>
  <c r="D37" i="16"/>
  <c r="E37" i="16"/>
  <c r="G37" i="16"/>
  <c r="I37" i="16"/>
  <c r="K37" i="16"/>
  <c r="L34" i="16"/>
  <c r="M34" i="16"/>
  <c r="O34" i="16"/>
  <c r="O35" i="16"/>
  <c r="O36" i="16"/>
  <c r="O37" i="16"/>
  <c r="P34" i="16"/>
  <c r="Q34" i="16"/>
  <c r="D38" i="16"/>
  <c r="E38" i="16"/>
  <c r="G38" i="16"/>
  <c r="I38" i="16"/>
  <c r="K38" i="16"/>
  <c r="D39" i="16"/>
  <c r="E39" i="16"/>
  <c r="G39" i="16"/>
  <c r="I39" i="16"/>
  <c r="K39" i="16"/>
  <c r="D40" i="16"/>
  <c r="E40" i="16"/>
  <c r="G40" i="16"/>
  <c r="I40" i="16"/>
  <c r="K40" i="16"/>
  <c r="D41" i="16"/>
  <c r="E41" i="16"/>
  <c r="G41" i="16"/>
  <c r="I41" i="16"/>
  <c r="K41" i="16"/>
  <c r="L38" i="16"/>
  <c r="M38" i="16"/>
  <c r="O38" i="16"/>
  <c r="O39" i="16"/>
  <c r="O40" i="16"/>
  <c r="O41" i="16"/>
  <c r="P38" i="16"/>
  <c r="Q38" i="16"/>
  <c r="D42" i="16"/>
  <c r="E42" i="16"/>
  <c r="G42" i="16"/>
  <c r="I42" i="16"/>
  <c r="K42" i="16"/>
  <c r="D43" i="16"/>
  <c r="E43" i="16"/>
  <c r="G43" i="16"/>
  <c r="I43" i="16"/>
  <c r="K43" i="16"/>
  <c r="D44" i="16"/>
  <c r="E44" i="16"/>
  <c r="G44" i="16"/>
  <c r="I44" i="16"/>
  <c r="K44" i="16"/>
  <c r="D45" i="16"/>
  <c r="E45" i="16"/>
  <c r="G45" i="16"/>
  <c r="I45" i="16"/>
  <c r="K45" i="16"/>
  <c r="L42" i="16"/>
  <c r="M42" i="16"/>
  <c r="O42" i="16"/>
  <c r="O43" i="16"/>
  <c r="O44" i="16"/>
  <c r="O45" i="16"/>
  <c r="P42" i="16"/>
  <c r="Q42" i="16"/>
  <c r="D46" i="16"/>
  <c r="E46" i="16"/>
  <c r="G46" i="16"/>
  <c r="I46" i="16"/>
  <c r="K46" i="16"/>
  <c r="D47" i="16"/>
  <c r="E47" i="16"/>
  <c r="G47" i="16"/>
  <c r="I47" i="16"/>
  <c r="K47" i="16"/>
  <c r="D48" i="16"/>
  <c r="E48" i="16"/>
  <c r="G48" i="16"/>
  <c r="I48" i="16"/>
  <c r="K48" i="16"/>
  <c r="D49" i="16"/>
  <c r="E49" i="16"/>
  <c r="G49" i="16"/>
  <c r="I49" i="16"/>
  <c r="K49" i="16"/>
  <c r="L46" i="16"/>
  <c r="M46" i="16"/>
  <c r="O46" i="16"/>
  <c r="O47" i="16"/>
  <c r="O48" i="16"/>
  <c r="O49" i="16"/>
  <c r="P46" i="16"/>
  <c r="Q46" i="16"/>
  <c r="D50" i="16"/>
  <c r="E50" i="16"/>
  <c r="G50" i="16"/>
  <c r="I50" i="16"/>
  <c r="K50" i="16"/>
  <c r="D51" i="16"/>
  <c r="E51" i="16"/>
  <c r="G51" i="16"/>
  <c r="I51" i="16"/>
  <c r="K51" i="16"/>
  <c r="D52" i="16"/>
  <c r="E52" i="16"/>
  <c r="G52" i="16"/>
  <c r="I52" i="16"/>
  <c r="K52" i="16"/>
  <c r="D53" i="16"/>
  <c r="E53" i="16"/>
  <c r="G53" i="16"/>
  <c r="I53" i="16"/>
  <c r="K53" i="16"/>
  <c r="L50" i="16"/>
  <c r="M50" i="16"/>
  <c r="O50" i="16"/>
  <c r="O51" i="16"/>
  <c r="O52" i="16"/>
  <c r="O53" i="16"/>
  <c r="P50" i="16"/>
  <c r="Q50" i="16"/>
  <c r="D54" i="16"/>
  <c r="E54" i="16"/>
  <c r="G54" i="16"/>
  <c r="I54" i="16"/>
  <c r="K54" i="16"/>
  <c r="D55" i="16"/>
  <c r="E55" i="16"/>
  <c r="G55" i="16"/>
  <c r="I55" i="16"/>
  <c r="K55" i="16"/>
  <c r="D56" i="16"/>
  <c r="E56" i="16"/>
  <c r="G56" i="16"/>
  <c r="I56" i="16"/>
  <c r="K56" i="16"/>
  <c r="D57" i="16"/>
  <c r="E57" i="16"/>
  <c r="G57" i="16"/>
  <c r="I57" i="16"/>
  <c r="K57" i="16"/>
  <c r="L54" i="16"/>
  <c r="M54" i="16"/>
  <c r="O54" i="16"/>
  <c r="O55" i="16"/>
  <c r="O56" i="16"/>
  <c r="O57" i="16"/>
  <c r="P54" i="16"/>
  <c r="Q54" i="16"/>
  <c r="D58" i="16"/>
  <c r="E58" i="16"/>
  <c r="G58" i="16"/>
  <c r="I58" i="16"/>
  <c r="K58" i="16"/>
  <c r="D59" i="16"/>
  <c r="E59" i="16"/>
  <c r="G59" i="16"/>
  <c r="I59" i="16"/>
  <c r="K59" i="16"/>
  <c r="D60" i="16"/>
  <c r="E60" i="16"/>
  <c r="G60" i="16"/>
  <c r="I60" i="16"/>
  <c r="K60" i="16"/>
  <c r="D61" i="16"/>
  <c r="E61" i="16"/>
  <c r="G61" i="16"/>
  <c r="I61" i="16"/>
  <c r="K61" i="16"/>
  <c r="L58" i="16"/>
  <c r="M58" i="16"/>
  <c r="O58" i="16"/>
  <c r="O59" i="16"/>
  <c r="O60" i="16"/>
  <c r="O61" i="16"/>
  <c r="P58" i="16"/>
  <c r="Q58" i="16"/>
  <c r="D62" i="16"/>
  <c r="E62" i="16"/>
  <c r="G62" i="16"/>
  <c r="I62" i="16"/>
  <c r="K62" i="16"/>
  <c r="D63" i="16"/>
  <c r="E63" i="16"/>
  <c r="G63" i="16"/>
  <c r="I63" i="16"/>
  <c r="K63" i="16"/>
  <c r="D64" i="16"/>
  <c r="E64" i="16"/>
  <c r="G64" i="16"/>
  <c r="I64" i="16"/>
  <c r="K64" i="16"/>
  <c r="D65" i="16"/>
  <c r="E65" i="16"/>
  <c r="G65" i="16"/>
  <c r="I65" i="16"/>
  <c r="K65" i="16"/>
  <c r="L62" i="16"/>
  <c r="M62" i="16"/>
  <c r="O62" i="16"/>
  <c r="O63" i="16"/>
  <c r="O64" i="16"/>
  <c r="O65" i="16"/>
  <c r="P62" i="16"/>
  <c r="Q62" i="16"/>
  <c r="D66" i="16"/>
  <c r="E66" i="16"/>
  <c r="G66" i="16"/>
  <c r="I66" i="16"/>
  <c r="K66" i="16"/>
  <c r="D67" i="16"/>
  <c r="E67" i="16"/>
  <c r="G67" i="16"/>
  <c r="I67" i="16"/>
  <c r="K67" i="16"/>
  <c r="D68" i="16"/>
  <c r="E68" i="16"/>
  <c r="G68" i="16"/>
  <c r="I68" i="16"/>
  <c r="K68" i="16"/>
  <c r="D69" i="16"/>
  <c r="E69" i="16"/>
  <c r="G69" i="16"/>
  <c r="I69" i="16"/>
  <c r="K69" i="16"/>
  <c r="L66" i="16"/>
  <c r="M66" i="16"/>
  <c r="O66" i="16"/>
  <c r="O67" i="16"/>
  <c r="O68" i="16"/>
  <c r="O69" i="16"/>
  <c r="P66" i="16"/>
  <c r="Q66" i="16"/>
  <c r="D70" i="16"/>
  <c r="E70" i="16"/>
  <c r="G70" i="16"/>
  <c r="I70" i="16"/>
  <c r="K70" i="16"/>
  <c r="D71" i="16"/>
  <c r="E71" i="16"/>
  <c r="G71" i="16"/>
  <c r="I71" i="16"/>
  <c r="K71" i="16"/>
  <c r="D72" i="16"/>
  <c r="E72" i="16"/>
  <c r="G72" i="16"/>
  <c r="I72" i="16"/>
  <c r="K72" i="16"/>
  <c r="D73" i="16"/>
  <c r="E73" i="16"/>
  <c r="G73" i="16"/>
  <c r="I73" i="16"/>
  <c r="K73" i="16"/>
  <c r="L70" i="16"/>
  <c r="M70" i="16"/>
  <c r="O70" i="16"/>
  <c r="O71" i="16"/>
  <c r="O72" i="16"/>
  <c r="O73" i="16"/>
  <c r="P70" i="16"/>
  <c r="Q70" i="16"/>
  <c r="D74" i="16"/>
  <c r="E74" i="16"/>
  <c r="G74" i="16"/>
  <c r="I74" i="16"/>
  <c r="K74" i="16"/>
  <c r="D75" i="16"/>
  <c r="E75" i="16"/>
  <c r="G75" i="16"/>
  <c r="I75" i="16"/>
  <c r="K75" i="16"/>
  <c r="D76" i="16"/>
  <c r="E76" i="16"/>
  <c r="G76" i="16"/>
  <c r="I76" i="16"/>
  <c r="K76" i="16"/>
  <c r="D77" i="16"/>
  <c r="E77" i="16"/>
  <c r="G77" i="16"/>
  <c r="I77" i="16"/>
  <c r="K77" i="16"/>
  <c r="L74" i="16"/>
  <c r="M74" i="16"/>
  <c r="O74" i="16"/>
  <c r="O75" i="16"/>
  <c r="O76" i="16"/>
  <c r="O77" i="16"/>
  <c r="P74" i="16"/>
  <c r="Q74" i="16"/>
  <c r="D81" i="16"/>
  <c r="E81" i="16"/>
  <c r="G81" i="16"/>
  <c r="I81" i="16"/>
  <c r="K81" i="16"/>
  <c r="D82" i="16"/>
  <c r="E82" i="16"/>
  <c r="G82" i="16"/>
  <c r="I82" i="16"/>
  <c r="K82" i="16"/>
  <c r="D83" i="16"/>
  <c r="E83" i="16"/>
  <c r="G83" i="16"/>
  <c r="I83" i="16"/>
  <c r="K83" i="16"/>
  <c r="D84" i="16"/>
  <c r="E84" i="16"/>
  <c r="G84" i="16"/>
  <c r="I84" i="16"/>
  <c r="K84" i="16"/>
  <c r="D85" i="16"/>
  <c r="E85" i="16"/>
  <c r="G85" i="16"/>
  <c r="I85" i="16"/>
  <c r="K85" i="16"/>
  <c r="D86" i="16"/>
  <c r="E86" i="16"/>
  <c r="G86" i="16"/>
  <c r="I86" i="16"/>
  <c r="K86" i="16"/>
  <c r="D87" i="16"/>
  <c r="E87" i="16"/>
  <c r="G87" i="16"/>
  <c r="I87" i="16"/>
  <c r="K87" i="16"/>
  <c r="D88" i="16"/>
  <c r="E88" i="16"/>
  <c r="G88" i="16"/>
  <c r="I88" i="16"/>
  <c r="K88" i="16"/>
  <c r="L81" i="16"/>
  <c r="M81" i="16"/>
  <c r="O81" i="16"/>
  <c r="O82" i="16"/>
  <c r="O83" i="16"/>
  <c r="O84" i="16"/>
  <c r="O85" i="16"/>
  <c r="O86" i="16"/>
  <c r="O87" i="16"/>
  <c r="O88" i="16"/>
  <c r="P81" i="16"/>
  <c r="Q81" i="16"/>
  <c r="D89" i="16"/>
  <c r="E89" i="16"/>
  <c r="G89" i="16"/>
  <c r="I89" i="16"/>
  <c r="K89" i="16"/>
  <c r="D90" i="16"/>
  <c r="E90" i="16"/>
  <c r="G90" i="16"/>
  <c r="I90" i="16"/>
  <c r="K90" i="16"/>
  <c r="D91" i="16"/>
  <c r="E91" i="16"/>
  <c r="G91" i="16"/>
  <c r="I91" i="16"/>
  <c r="K91" i="16"/>
  <c r="D92" i="16"/>
  <c r="E92" i="16"/>
  <c r="G92" i="16"/>
  <c r="I92" i="16"/>
  <c r="K92" i="16"/>
  <c r="L89" i="16"/>
  <c r="M89" i="16"/>
  <c r="O89" i="16"/>
  <c r="O90" i="16"/>
  <c r="O91" i="16"/>
  <c r="O92" i="16"/>
  <c r="P89" i="16"/>
  <c r="Q89" i="16"/>
  <c r="D93" i="16"/>
  <c r="E93" i="16"/>
  <c r="G93" i="16"/>
  <c r="I93" i="16"/>
  <c r="K93" i="16"/>
  <c r="D94" i="16"/>
  <c r="E94" i="16"/>
  <c r="G94" i="16"/>
  <c r="I94" i="16"/>
  <c r="K94" i="16"/>
  <c r="D95" i="16"/>
  <c r="E95" i="16"/>
  <c r="G95" i="16"/>
  <c r="I95" i="16"/>
  <c r="K95" i="16"/>
  <c r="D96" i="16"/>
  <c r="E96" i="16"/>
  <c r="G96" i="16"/>
  <c r="I96" i="16"/>
  <c r="K96" i="16"/>
  <c r="L93" i="16"/>
  <c r="M93" i="16"/>
  <c r="O93" i="16"/>
  <c r="O94" i="16"/>
  <c r="O95" i="16"/>
  <c r="O96" i="16"/>
  <c r="P93" i="16"/>
  <c r="Q93" i="16"/>
  <c r="D97" i="16"/>
  <c r="E97" i="16"/>
  <c r="G97" i="16"/>
  <c r="I97" i="16"/>
  <c r="K97" i="16"/>
  <c r="D98" i="16"/>
  <c r="E98" i="16"/>
  <c r="G98" i="16"/>
  <c r="I98" i="16"/>
  <c r="K98" i="16"/>
  <c r="D99" i="16"/>
  <c r="E99" i="16"/>
  <c r="G99" i="16"/>
  <c r="I99" i="16"/>
  <c r="K99" i="16"/>
  <c r="D100" i="16"/>
  <c r="E100" i="16"/>
  <c r="G100" i="16"/>
  <c r="I100" i="16"/>
  <c r="K100" i="16"/>
  <c r="L97" i="16"/>
  <c r="M97" i="16"/>
  <c r="O97" i="16"/>
  <c r="O98" i="16"/>
  <c r="O99" i="16"/>
  <c r="O100" i="16"/>
  <c r="P97" i="16"/>
  <c r="Q97" i="16"/>
  <c r="D101" i="16"/>
  <c r="E101" i="16"/>
  <c r="G101" i="16"/>
  <c r="I101" i="16"/>
  <c r="K101" i="16"/>
  <c r="D102" i="16"/>
  <c r="E102" i="16"/>
  <c r="G102" i="16"/>
  <c r="I102" i="16"/>
  <c r="K102" i="16"/>
  <c r="D103" i="16"/>
  <c r="E103" i="16"/>
  <c r="G103" i="16"/>
  <c r="I103" i="16"/>
  <c r="K103" i="16"/>
  <c r="D104" i="16"/>
  <c r="E104" i="16"/>
  <c r="G104" i="16"/>
  <c r="I104" i="16"/>
  <c r="K104" i="16"/>
  <c r="L101" i="16"/>
  <c r="M101" i="16"/>
  <c r="O101" i="16"/>
  <c r="O102" i="16"/>
  <c r="O103" i="16"/>
  <c r="O104" i="16"/>
  <c r="P101" i="16"/>
  <c r="Q101" i="16"/>
  <c r="D105" i="16"/>
  <c r="E105" i="16"/>
  <c r="G105" i="16"/>
  <c r="I105" i="16"/>
  <c r="K105" i="16"/>
  <c r="D106" i="16"/>
  <c r="E106" i="16"/>
  <c r="G106" i="16"/>
  <c r="I106" i="16"/>
  <c r="K106" i="16"/>
  <c r="D107" i="16"/>
  <c r="E107" i="16"/>
  <c r="G107" i="16"/>
  <c r="I107" i="16"/>
  <c r="K107" i="16"/>
  <c r="D108" i="16"/>
  <c r="E108" i="16"/>
  <c r="G108" i="16"/>
  <c r="I108" i="16"/>
  <c r="K108" i="16"/>
  <c r="L105" i="16"/>
  <c r="M105" i="16"/>
  <c r="O105" i="16"/>
  <c r="O106" i="16"/>
  <c r="O107" i="16"/>
  <c r="O108" i="16"/>
  <c r="P105" i="16"/>
  <c r="Q105" i="16"/>
  <c r="D109" i="16"/>
  <c r="E109" i="16"/>
  <c r="G109" i="16"/>
  <c r="I109" i="16"/>
  <c r="K109" i="16"/>
  <c r="D110" i="16"/>
  <c r="E110" i="16"/>
  <c r="G110" i="16"/>
  <c r="I110" i="16"/>
  <c r="K110" i="16"/>
  <c r="D111" i="16"/>
  <c r="E111" i="16"/>
  <c r="G111" i="16"/>
  <c r="I111" i="16"/>
  <c r="K111" i="16"/>
  <c r="D112" i="16"/>
  <c r="E112" i="16"/>
  <c r="G112" i="16"/>
  <c r="I112" i="16"/>
  <c r="K112" i="16"/>
  <c r="L109" i="16"/>
  <c r="M109" i="16"/>
  <c r="O109" i="16"/>
  <c r="O110" i="16"/>
  <c r="O111" i="16"/>
  <c r="O112" i="16"/>
  <c r="P109" i="16"/>
  <c r="Q109" i="16"/>
  <c r="D113" i="16"/>
  <c r="E113" i="16"/>
  <c r="G113" i="16"/>
  <c r="I113" i="16"/>
  <c r="K113" i="16"/>
  <c r="D114" i="16"/>
  <c r="E114" i="16"/>
  <c r="G114" i="16"/>
  <c r="I114" i="16"/>
  <c r="K114" i="16"/>
  <c r="D115" i="16"/>
  <c r="E115" i="16"/>
  <c r="G115" i="16"/>
  <c r="I115" i="16"/>
  <c r="K115" i="16"/>
  <c r="D116" i="16"/>
  <c r="E116" i="16"/>
  <c r="G116" i="16"/>
  <c r="I116" i="16"/>
  <c r="K116" i="16"/>
  <c r="L113" i="16"/>
  <c r="M113" i="16"/>
  <c r="O113" i="16"/>
  <c r="O114" i="16"/>
  <c r="O115" i="16"/>
  <c r="O116" i="16"/>
  <c r="P113" i="16"/>
  <c r="Q113" i="16"/>
  <c r="D117" i="16"/>
  <c r="E117" i="16"/>
  <c r="G117" i="16"/>
  <c r="I117" i="16"/>
  <c r="K117" i="16"/>
  <c r="D118" i="16"/>
  <c r="E118" i="16"/>
  <c r="G118" i="16"/>
  <c r="I118" i="16"/>
  <c r="K118" i="16"/>
  <c r="D119" i="16"/>
  <c r="E119" i="16"/>
  <c r="G119" i="16"/>
  <c r="I119" i="16"/>
  <c r="K119" i="16"/>
  <c r="D120" i="16"/>
  <c r="E120" i="16"/>
  <c r="G120" i="16"/>
  <c r="I120" i="16"/>
  <c r="K120" i="16"/>
  <c r="L117" i="16"/>
  <c r="M117" i="16"/>
  <c r="O117" i="16"/>
  <c r="O118" i="16"/>
  <c r="O119" i="16"/>
  <c r="O120" i="16"/>
  <c r="P117" i="16"/>
  <c r="Q117" i="16"/>
  <c r="D121" i="16"/>
  <c r="E121" i="16"/>
  <c r="G121" i="16"/>
  <c r="I121" i="16"/>
  <c r="K121" i="16"/>
  <c r="D122" i="16"/>
  <c r="E122" i="16"/>
  <c r="G122" i="16"/>
  <c r="I122" i="16"/>
  <c r="K122" i="16"/>
  <c r="D123" i="16"/>
  <c r="E123" i="16"/>
  <c r="G123" i="16"/>
  <c r="I123" i="16"/>
  <c r="K123" i="16"/>
  <c r="D124" i="16"/>
  <c r="E124" i="16"/>
  <c r="G124" i="16"/>
  <c r="I124" i="16"/>
  <c r="K124" i="16"/>
  <c r="L121" i="16"/>
  <c r="M121" i="16"/>
  <c r="O121" i="16"/>
  <c r="O122" i="16"/>
  <c r="O123" i="16"/>
  <c r="O124" i="16"/>
  <c r="P121" i="16"/>
  <c r="Q121" i="16"/>
  <c r="D125" i="16"/>
  <c r="E125" i="16"/>
  <c r="G125" i="16"/>
  <c r="I125" i="16"/>
  <c r="K125" i="16"/>
  <c r="D126" i="16"/>
  <c r="E126" i="16"/>
  <c r="G126" i="16"/>
  <c r="I126" i="16"/>
  <c r="K126" i="16"/>
  <c r="D127" i="16"/>
  <c r="E127" i="16"/>
  <c r="G127" i="16"/>
  <c r="I127" i="16"/>
  <c r="K127" i="16"/>
  <c r="D128" i="16"/>
  <c r="E128" i="16"/>
  <c r="G128" i="16"/>
  <c r="I128" i="16"/>
  <c r="K128" i="16"/>
  <c r="L125" i="16"/>
  <c r="M125" i="16"/>
  <c r="O125" i="16"/>
  <c r="O126" i="16"/>
  <c r="O127" i="16"/>
  <c r="O128" i="16"/>
  <c r="P125" i="16"/>
  <c r="Q125" i="16"/>
  <c r="D129" i="16"/>
  <c r="E129" i="16"/>
  <c r="G129" i="16"/>
  <c r="I129" i="16"/>
  <c r="K129" i="16"/>
  <c r="D130" i="16"/>
  <c r="E130" i="16"/>
  <c r="G130" i="16"/>
  <c r="I130" i="16"/>
  <c r="K130" i="16"/>
  <c r="D131" i="16"/>
  <c r="E131" i="16"/>
  <c r="G131" i="16"/>
  <c r="I131" i="16"/>
  <c r="K131" i="16"/>
  <c r="D132" i="16"/>
  <c r="E132" i="16"/>
  <c r="G132" i="16"/>
  <c r="I132" i="16"/>
  <c r="K132" i="16"/>
  <c r="L129" i="16"/>
  <c r="M129" i="16"/>
  <c r="O129" i="16"/>
  <c r="O130" i="16"/>
  <c r="O131" i="16"/>
  <c r="O132" i="16"/>
  <c r="P129" i="16"/>
  <c r="Q129" i="16"/>
  <c r="D133" i="16"/>
  <c r="E133" i="16"/>
  <c r="G133" i="16"/>
  <c r="I133" i="16"/>
  <c r="K133" i="16"/>
  <c r="D134" i="16"/>
  <c r="E134" i="16"/>
  <c r="G134" i="16"/>
  <c r="I134" i="16"/>
  <c r="K134" i="16"/>
  <c r="D135" i="16"/>
  <c r="E135" i="16"/>
  <c r="G135" i="16"/>
  <c r="I135" i="16"/>
  <c r="K135" i="16"/>
  <c r="D136" i="16"/>
  <c r="E136" i="16"/>
  <c r="G136" i="16"/>
  <c r="I136" i="16"/>
  <c r="K136" i="16"/>
  <c r="L133" i="16"/>
  <c r="M133" i="16"/>
  <c r="O133" i="16"/>
  <c r="O134" i="16"/>
  <c r="O135" i="16"/>
  <c r="O136" i="16"/>
  <c r="P133" i="16"/>
  <c r="Q133" i="16"/>
  <c r="D137" i="16"/>
  <c r="E137" i="16"/>
  <c r="G137" i="16"/>
  <c r="I137" i="16"/>
  <c r="K137" i="16"/>
  <c r="D138" i="16"/>
  <c r="E138" i="16"/>
  <c r="G138" i="16"/>
  <c r="I138" i="16"/>
  <c r="K138" i="16"/>
  <c r="D139" i="16"/>
  <c r="E139" i="16"/>
  <c r="G139" i="16"/>
  <c r="I139" i="16"/>
  <c r="K139" i="16"/>
  <c r="D140" i="16"/>
  <c r="E140" i="16"/>
  <c r="G140" i="16"/>
  <c r="I140" i="16"/>
  <c r="K140" i="16"/>
  <c r="L137" i="16"/>
  <c r="M137" i="16"/>
  <c r="O137" i="16"/>
  <c r="O138" i="16"/>
  <c r="O139" i="16"/>
  <c r="O140" i="16"/>
  <c r="P137" i="16"/>
  <c r="Q137" i="16"/>
  <c r="D141" i="16"/>
  <c r="E141" i="16"/>
  <c r="G141" i="16"/>
  <c r="I141" i="16"/>
  <c r="K141" i="16"/>
  <c r="D142" i="16"/>
  <c r="E142" i="16"/>
  <c r="G142" i="16"/>
  <c r="I142" i="16"/>
  <c r="K142" i="16"/>
  <c r="D143" i="16"/>
  <c r="E143" i="16"/>
  <c r="G143" i="16"/>
  <c r="I143" i="16"/>
  <c r="K143" i="16"/>
  <c r="D144" i="16"/>
  <c r="E144" i="16"/>
  <c r="G144" i="16"/>
  <c r="I144" i="16"/>
  <c r="K144" i="16"/>
  <c r="L141" i="16"/>
  <c r="M141" i="16"/>
  <c r="O141" i="16"/>
  <c r="O142" i="16"/>
  <c r="O143" i="16"/>
  <c r="O144" i="16"/>
  <c r="P141" i="16"/>
  <c r="Q141" i="16"/>
  <c r="D145" i="16"/>
  <c r="E145" i="16"/>
  <c r="G145" i="16"/>
  <c r="I145" i="16"/>
  <c r="K145" i="16"/>
  <c r="D146" i="16"/>
  <c r="E146" i="16"/>
  <c r="G146" i="16"/>
  <c r="I146" i="16"/>
  <c r="K146" i="16"/>
  <c r="D147" i="16"/>
  <c r="E147" i="16"/>
  <c r="G147" i="16"/>
  <c r="I147" i="16"/>
  <c r="K147" i="16"/>
  <c r="D148" i="16"/>
  <c r="E148" i="16"/>
  <c r="G148" i="16"/>
  <c r="I148" i="16"/>
  <c r="K148" i="16"/>
  <c r="L145" i="16"/>
  <c r="M145" i="16"/>
  <c r="O145" i="16"/>
  <c r="O146" i="16"/>
  <c r="O147" i="16"/>
  <c r="O148" i="16"/>
  <c r="P145" i="16"/>
  <c r="Q145" i="16"/>
  <c r="D149" i="16"/>
  <c r="E149" i="16"/>
  <c r="G149" i="16"/>
  <c r="I149" i="16"/>
  <c r="K149" i="16"/>
  <c r="D150" i="16"/>
  <c r="E150" i="16"/>
  <c r="G150" i="16"/>
  <c r="I150" i="16"/>
  <c r="K150" i="16"/>
  <c r="D151" i="16"/>
  <c r="E151" i="16"/>
  <c r="G151" i="16"/>
  <c r="I151" i="16"/>
  <c r="K151" i="16"/>
  <c r="D152" i="16"/>
  <c r="E152" i="16"/>
  <c r="G152" i="16"/>
  <c r="I152" i="16"/>
  <c r="K152" i="16"/>
  <c r="L149" i="16"/>
  <c r="M149" i="16"/>
  <c r="O149" i="16"/>
  <c r="O150" i="16"/>
  <c r="O151" i="16"/>
  <c r="O152" i="16"/>
  <c r="P149" i="16"/>
  <c r="Q149" i="16"/>
  <c r="D6" i="15"/>
  <c r="E6" i="15"/>
  <c r="G6" i="15"/>
  <c r="I6" i="15"/>
  <c r="K6" i="15"/>
  <c r="D7" i="15"/>
  <c r="E7" i="15"/>
  <c r="G7" i="15"/>
  <c r="I7" i="15"/>
  <c r="K7" i="15"/>
  <c r="D8" i="15"/>
  <c r="E8" i="15"/>
  <c r="G8" i="15"/>
  <c r="I8" i="15"/>
  <c r="K8" i="15"/>
  <c r="D9" i="15"/>
  <c r="E9" i="15"/>
  <c r="G9" i="15"/>
  <c r="I9" i="15"/>
  <c r="K9" i="15"/>
  <c r="D10" i="15"/>
  <c r="E10" i="15"/>
  <c r="G10" i="15"/>
  <c r="I10" i="15"/>
  <c r="K10" i="15"/>
  <c r="D11" i="15"/>
  <c r="E11" i="15"/>
  <c r="G11" i="15"/>
  <c r="I11" i="15"/>
  <c r="K11" i="15"/>
  <c r="L6" i="15"/>
  <c r="M6" i="15"/>
  <c r="O6" i="15"/>
  <c r="O7" i="15"/>
  <c r="O8" i="15"/>
  <c r="O9" i="15"/>
  <c r="O10" i="15"/>
  <c r="O11" i="15"/>
  <c r="P6" i="15"/>
  <c r="Q6" i="15"/>
  <c r="D12" i="15"/>
  <c r="E12" i="15"/>
  <c r="G12" i="15"/>
  <c r="I12" i="15"/>
  <c r="K12" i="15"/>
  <c r="O12" i="15"/>
  <c r="D13" i="15"/>
  <c r="E13" i="15"/>
  <c r="G13" i="15"/>
  <c r="I13" i="15"/>
  <c r="K13" i="15"/>
  <c r="O13" i="15"/>
  <c r="D14" i="15"/>
  <c r="E14" i="15"/>
  <c r="G14" i="15"/>
  <c r="I14" i="15"/>
  <c r="K14" i="15"/>
  <c r="D15" i="15"/>
  <c r="E15" i="15"/>
  <c r="G15" i="15"/>
  <c r="I15" i="15"/>
  <c r="K15" i="15"/>
  <c r="D16" i="15"/>
  <c r="E16" i="15"/>
  <c r="G16" i="15"/>
  <c r="I16" i="15"/>
  <c r="K16" i="15"/>
  <c r="D17" i="15"/>
  <c r="E17" i="15"/>
  <c r="G17" i="15"/>
  <c r="I17" i="15"/>
  <c r="K17" i="15"/>
  <c r="L14" i="15"/>
  <c r="M14" i="15"/>
  <c r="O14" i="15"/>
  <c r="O15" i="15"/>
  <c r="O16" i="15"/>
  <c r="O17" i="15"/>
  <c r="P14" i="15"/>
  <c r="Q14" i="15"/>
  <c r="D18" i="15"/>
  <c r="E18" i="15"/>
  <c r="G18" i="15"/>
  <c r="I18" i="15"/>
  <c r="K18" i="15"/>
  <c r="D19" i="15"/>
  <c r="E19" i="15"/>
  <c r="G19" i="15"/>
  <c r="I19" i="15"/>
  <c r="K19" i="15"/>
  <c r="D20" i="15"/>
  <c r="E20" i="15"/>
  <c r="G20" i="15"/>
  <c r="I20" i="15"/>
  <c r="K20" i="15"/>
  <c r="D21" i="15"/>
  <c r="E21" i="15"/>
  <c r="G21" i="15"/>
  <c r="I21" i="15"/>
  <c r="K21" i="15"/>
  <c r="L18" i="15"/>
  <c r="M18" i="15"/>
  <c r="O18" i="15"/>
  <c r="O19" i="15"/>
  <c r="O20" i="15"/>
  <c r="O21" i="15"/>
  <c r="P18" i="15"/>
  <c r="Q18" i="15"/>
  <c r="D22" i="15"/>
  <c r="E22" i="15"/>
  <c r="G22" i="15"/>
  <c r="I22" i="15"/>
  <c r="K22" i="15"/>
  <c r="D23" i="15"/>
  <c r="E23" i="15"/>
  <c r="G23" i="15"/>
  <c r="I23" i="15"/>
  <c r="K23" i="15"/>
  <c r="D24" i="15"/>
  <c r="E24" i="15"/>
  <c r="G24" i="15"/>
  <c r="I24" i="15"/>
  <c r="K24" i="15"/>
  <c r="D25" i="15"/>
  <c r="E25" i="15"/>
  <c r="G25" i="15"/>
  <c r="I25" i="15"/>
  <c r="K25" i="15"/>
  <c r="L22" i="15"/>
  <c r="M22" i="15"/>
  <c r="O22" i="15"/>
  <c r="O23" i="15"/>
  <c r="O24" i="15"/>
  <c r="O25" i="15"/>
  <c r="P22" i="15"/>
  <c r="Q22" i="15"/>
  <c r="D26" i="15"/>
  <c r="E26" i="15"/>
  <c r="G26" i="15"/>
  <c r="I26" i="15"/>
  <c r="K26" i="15"/>
  <c r="D27" i="15"/>
  <c r="E27" i="15"/>
  <c r="G27" i="15"/>
  <c r="I27" i="15"/>
  <c r="K27" i="15"/>
  <c r="D28" i="15"/>
  <c r="E28" i="15"/>
  <c r="G28" i="15"/>
  <c r="I28" i="15"/>
  <c r="K28" i="15"/>
  <c r="D29" i="15"/>
  <c r="E29" i="15"/>
  <c r="G29" i="15"/>
  <c r="I29" i="15"/>
  <c r="K29" i="15"/>
  <c r="L26" i="15"/>
  <c r="M26" i="15"/>
  <c r="O26" i="15"/>
  <c r="O27" i="15"/>
  <c r="O28" i="15"/>
  <c r="O29" i="15"/>
  <c r="P26" i="15"/>
  <c r="Q26" i="15"/>
  <c r="D30" i="15"/>
  <c r="E30" i="15"/>
  <c r="G30" i="15"/>
  <c r="I30" i="15"/>
  <c r="K30" i="15"/>
  <c r="D31" i="15"/>
  <c r="E31" i="15"/>
  <c r="G31" i="15"/>
  <c r="I31" i="15"/>
  <c r="K31" i="15"/>
  <c r="D32" i="15"/>
  <c r="E32" i="15"/>
  <c r="G32" i="15"/>
  <c r="I32" i="15"/>
  <c r="K32" i="15"/>
  <c r="D33" i="15"/>
  <c r="E33" i="15"/>
  <c r="G33" i="15"/>
  <c r="I33" i="15"/>
  <c r="K33" i="15"/>
  <c r="L30" i="15"/>
  <c r="M30" i="15"/>
  <c r="O30" i="15"/>
  <c r="O31" i="15"/>
  <c r="O32" i="15"/>
  <c r="O33" i="15"/>
  <c r="P30" i="15"/>
  <c r="Q30" i="15"/>
  <c r="D34" i="15"/>
  <c r="E34" i="15"/>
  <c r="G34" i="15"/>
  <c r="I34" i="15"/>
  <c r="K34" i="15"/>
  <c r="D35" i="15"/>
  <c r="E35" i="15"/>
  <c r="G35" i="15"/>
  <c r="I35" i="15"/>
  <c r="K35" i="15"/>
  <c r="D36" i="15"/>
  <c r="E36" i="15"/>
  <c r="G36" i="15"/>
  <c r="I36" i="15"/>
  <c r="K36" i="15"/>
  <c r="D37" i="15"/>
  <c r="E37" i="15"/>
  <c r="G37" i="15"/>
  <c r="I37" i="15"/>
  <c r="K37" i="15"/>
  <c r="L34" i="15"/>
  <c r="M34" i="15"/>
  <c r="O34" i="15"/>
  <c r="O35" i="15"/>
  <c r="O36" i="15"/>
  <c r="O37" i="15"/>
  <c r="P34" i="15"/>
  <c r="Q34" i="15"/>
  <c r="D38" i="15"/>
  <c r="E38" i="15"/>
  <c r="G38" i="15"/>
  <c r="I38" i="15"/>
  <c r="K38" i="15"/>
  <c r="D39" i="15"/>
  <c r="E39" i="15"/>
  <c r="G39" i="15"/>
  <c r="I39" i="15"/>
  <c r="K39" i="15"/>
  <c r="D40" i="15"/>
  <c r="E40" i="15"/>
  <c r="G40" i="15"/>
  <c r="I40" i="15"/>
  <c r="K40" i="15"/>
  <c r="D41" i="15"/>
  <c r="E41" i="15"/>
  <c r="G41" i="15"/>
  <c r="I41" i="15"/>
  <c r="K41" i="15"/>
  <c r="L38" i="15"/>
  <c r="M38" i="15"/>
  <c r="O38" i="15"/>
  <c r="O39" i="15"/>
  <c r="O40" i="15"/>
  <c r="O41" i="15"/>
  <c r="P38" i="15"/>
  <c r="Q38" i="15"/>
  <c r="D42" i="15"/>
  <c r="E42" i="15"/>
  <c r="G42" i="15"/>
  <c r="I42" i="15"/>
  <c r="K42" i="15"/>
  <c r="D43" i="15"/>
  <c r="E43" i="15"/>
  <c r="G43" i="15"/>
  <c r="I43" i="15"/>
  <c r="K43" i="15"/>
  <c r="D44" i="15"/>
  <c r="E44" i="15"/>
  <c r="G44" i="15"/>
  <c r="I44" i="15"/>
  <c r="K44" i="15"/>
  <c r="D45" i="15"/>
  <c r="E45" i="15"/>
  <c r="G45" i="15"/>
  <c r="I45" i="15"/>
  <c r="K45" i="15"/>
  <c r="L42" i="15"/>
  <c r="M42" i="15"/>
  <c r="O42" i="15"/>
  <c r="O43" i="15"/>
  <c r="O44" i="15"/>
  <c r="O45" i="15"/>
  <c r="P42" i="15"/>
  <c r="Q42" i="15"/>
  <c r="D46" i="15"/>
  <c r="E46" i="15"/>
  <c r="G46" i="15"/>
  <c r="I46" i="15"/>
  <c r="K46" i="15"/>
  <c r="D47" i="15"/>
  <c r="E47" i="15"/>
  <c r="G47" i="15"/>
  <c r="I47" i="15"/>
  <c r="K47" i="15"/>
  <c r="D48" i="15"/>
  <c r="E48" i="15"/>
  <c r="G48" i="15"/>
  <c r="I48" i="15"/>
  <c r="K48" i="15"/>
  <c r="D49" i="15"/>
  <c r="E49" i="15"/>
  <c r="G49" i="15"/>
  <c r="I49" i="15"/>
  <c r="K49" i="15"/>
  <c r="L46" i="15"/>
  <c r="M46" i="15"/>
  <c r="O46" i="15"/>
  <c r="O47" i="15"/>
  <c r="O48" i="15"/>
  <c r="O49" i="15"/>
  <c r="P46" i="15"/>
  <c r="Q46" i="15"/>
  <c r="D50" i="15"/>
  <c r="E50" i="15"/>
  <c r="G50" i="15"/>
  <c r="I50" i="15"/>
  <c r="K50" i="15"/>
  <c r="D51" i="15"/>
  <c r="E51" i="15"/>
  <c r="G51" i="15"/>
  <c r="I51" i="15"/>
  <c r="K51" i="15"/>
  <c r="D52" i="15"/>
  <c r="E52" i="15"/>
  <c r="G52" i="15"/>
  <c r="I52" i="15"/>
  <c r="K52" i="15"/>
  <c r="D53" i="15"/>
  <c r="E53" i="15"/>
  <c r="G53" i="15"/>
  <c r="I53" i="15"/>
  <c r="K53" i="15"/>
  <c r="L50" i="15"/>
  <c r="M50" i="15"/>
  <c r="O50" i="15"/>
  <c r="O51" i="15"/>
  <c r="O52" i="15"/>
  <c r="O53" i="15"/>
  <c r="P50" i="15"/>
  <c r="Q50" i="15"/>
  <c r="D54" i="15"/>
  <c r="E54" i="15"/>
  <c r="G54" i="15"/>
  <c r="I54" i="15"/>
  <c r="K54" i="15"/>
  <c r="D55" i="15"/>
  <c r="E55" i="15"/>
  <c r="G55" i="15"/>
  <c r="I55" i="15"/>
  <c r="K55" i="15"/>
  <c r="D56" i="15"/>
  <c r="E56" i="15"/>
  <c r="G56" i="15"/>
  <c r="I56" i="15"/>
  <c r="K56" i="15"/>
  <c r="D57" i="15"/>
  <c r="E57" i="15"/>
  <c r="G57" i="15"/>
  <c r="I57" i="15"/>
  <c r="K57" i="15"/>
  <c r="L54" i="15"/>
  <c r="M54" i="15"/>
  <c r="O54" i="15"/>
  <c r="O55" i="15"/>
  <c r="O56" i="15"/>
  <c r="O57" i="15"/>
  <c r="P54" i="15"/>
  <c r="Q54" i="15"/>
  <c r="D58" i="15"/>
  <c r="E58" i="15"/>
  <c r="G58" i="15"/>
  <c r="I58" i="15"/>
  <c r="K58" i="15"/>
  <c r="D59" i="15"/>
  <c r="E59" i="15"/>
  <c r="G59" i="15"/>
  <c r="I59" i="15"/>
  <c r="K59" i="15"/>
  <c r="D60" i="15"/>
  <c r="E60" i="15"/>
  <c r="G60" i="15"/>
  <c r="I60" i="15"/>
  <c r="K60" i="15"/>
  <c r="D61" i="15"/>
  <c r="E61" i="15"/>
  <c r="G61" i="15"/>
  <c r="I61" i="15"/>
  <c r="K61" i="15"/>
  <c r="L58" i="15"/>
  <c r="M58" i="15"/>
  <c r="O58" i="15"/>
  <c r="O59" i="15"/>
  <c r="O60" i="15"/>
  <c r="O61" i="15"/>
  <c r="P58" i="15"/>
  <c r="Q58" i="15"/>
  <c r="D62" i="15"/>
  <c r="E62" i="15"/>
  <c r="G62" i="15"/>
  <c r="I62" i="15"/>
  <c r="K62" i="15"/>
  <c r="D63" i="15"/>
  <c r="E63" i="15"/>
  <c r="G63" i="15"/>
  <c r="I63" i="15"/>
  <c r="K63" i="15"/>
  <c r="D64" i="15"/>
  <c r="E64" i="15"/>
  <c r="G64" i="15"/>
  <c r="I64" i="15"/>
  <c r="K64" i="15"/>
  <c r="D65" i="15"/>
  <c r="E65" i="15"/>
  <c r="G65" i="15"/>
  <c r="I65" i="15"/>
  <c r="K65" i="15"/>
  <c r="L62" i="15"/>
  <c r="M62" i="15"/>
  <c r="O62" i="15"/>
  <c r="O63" i="15"/>
  <c r="O64" i="15"/>
  <c r="O65" i="15"/>
  <c r="P62" i="15"/>
  <c r="Q62" i="15"/>
  <c r="D66" i="15"/>
  <c r="E66" i="15"/>
  <c r="G66" i="15"/>
  <c r="I66" i="15"/>
  <c r="K66" i="15"/>
  <c r="D67" i="15"/>
  <c r="E67" i="15"/>
  <c r="G67" i="15"/>
  <c r="I67" i="15"/>
  <c r="K67" i="15"/>
  <c r="D68" i="15"/>
  <c r="E68" i="15"/>
  <c r="G68" i="15"/>
  <c r="I68" i="15"/>
  <c r="K68" i="15"/>
  <c r="D69" i="15"/>
  <c r="E69" i="15"/>
  <c r="G69" i="15"/>
  <c r="I69" i="15"/>
  <c r="K69" i="15"/>
  <c r="L66" i="15"/>
  <c r="M66" i="15"/>
  <c r="O66" i="15"/>
  <c r="O67" i="15"/>
  <c r="O68" i="15"/>
  <c r="O69" i="15"/>
  <c r="P66" i="15"/>
  <c r="Q66" i="15"/>
  <c r="D70" i="15"/>
  <c r="E70" i="15"/>
  <c r="G70" i="15"/>
  <c r="I70" i="15"/>
  <c r="K70" i="15"/>
  <c r="D71" i="15"/>
  <c r="E71" i="15"/>
  <c r="G71" i="15"/>
  <c r="I71" i="15"/>
  <c r="K71" i="15"/>
  <c r="D72" i="15"/>
  <c r="E72" i="15"/>
  <c r="G72" i="15"/>
  <c r="I72" i="15"/>
  <c r="K72" i="15"/>
  <c r="D73" i="15"/>
  <c r="E73" i="15"/>
  <c r="G73" i="15"/>
  <c r="I73" i="15"/>
  <c r="K73" i="15"/>
  <c r="L70" i="15"/>
  <c r="M70" i="15"/>
  <c r="O70" i="15"/>
  <c r="O71" i="15"/>
  <c r="O72" i="15"/>
  <c r="O73" i="15"/>
  <c r="P70" i="15"/>
  <c r="Q70" i="15"/>
  <c r="D74" i="15"/>
  <c r="E74" i="15"/>
  <c r="G74" i="15"/>
  <c r="I74" i="15"/>
  <c r="K74" i="15"/>
  <c r="D75" i="15"/>
  <c r="E75" i="15"/>
  <c r="G75" i="15"/>
  <c r="I75" i="15"/>
  <c r="K75" i="15"/>
  <c r="D76" i="15"/>
  <c r="E76" i="15"/>
  <c r="G76" i="15"/>
  <c r="I76" i="15"/>
  <c r="K76" i="15"/>
  <c r="D77" i="15"/>
  <c r="E77" i="15"/>
  <c r="G77" i="15"/>
  <c r="I77" i="15"/>
  <c r="K77" i="15"/>
  <c r="L74" i="15"/>
  <c r="M74" i="15"/>
  <c r="O74" i="15"/>
  <c r="O75" i="15"/>
  <c r="O76" i="15"/>
  <c r="O77" i="15"/>
  <c r="P74" i="15"/>
  <c r="Q74" i="15"/>
  <c r="D81" i="15"/>
  <c r="E81" i="15"/>
  <c r="G81" i="15"/>
  <c r="I81" i="15"/>
  <c r="K81" i="15"/>
  <c r="D82" i="15"/>
  <c r="E82" i="15"/>
  <c r="G82" i="15"/>
  <c r="I82" i="15"/>
  <c r="K82" i="15"/>
  <c r="D86" i="15"/>
  <c r="E86" i="15"/>
  <c r="G86" i="15"/>
  <c r="I86" i="15"/>
  <c r="K86" i="15"/>
  <c r="D87" i="15"/>
  <c r="E87" i="15"/>
  <c r="G87" i="15"/>
  <c r="I87" i="15"/>
  <c r="K87" i="15"/>
  <c r="D88" i="15"/>
  <c r="E88" i="15"/>
  <c r="G88" i="15"/>
  <c r="I88" i="15"/>
  <c r="K88" i="15"/>
  <c r="L81" i="15"/>
  <c r="M81" i="15"/>
  <c r="O81" i="15"/>
  <c r="O82" i="15"/>
  <c r="O86" i="15"/>
  <c r="O87" i="15"/>
  <c r="O88" i="15"/>
  <c r="P81" i="15"/>
  <c r="Q81" i="15"/>
  <c r="D83" i="15"/>
  <c r="G83" i="15"/>
  <c r="I83" i="15"/>
  <c r="D84" i="15"/>
  <c r="G84" i="15"/>
  <c r="I84" i="15"/>
  <c r="D85" i="15"/>
  <c r="G85" i="15"/>
  <c r="I85" i="15"/>
  <c r="D89" i="15"/>
  <c r="E89" i="15"/>
  <c r="G89" i="15"/>
  <c r="I89" i="15"/>
  <c r="K89" i="15"/>
  <c r="D90" i="15"/>
  <c r="E90" i="15"/>
  <c r="G90" i="15"/>
  <c r="I90" i="15"/>
  <c r="K90" i="15"/>
  <c r="D91" i="15"/>
  <c r="E91" i="15"/>
  <c r="G91" i="15"/>
  <c r="I91" i="15"/>
  <c r="K91" i="15"/>
  <c r="D92" i="15"/>
  <c r="E92" i="15"/>
  <c r="G92" i="15"/>
  <c r="I92" i="15"/>
  <c r="K92" i="15"/>
  <c r="L89" i="15"/>
  <c r="M89" i="15"/>
  <c r="O89" i="15"/>
  <c r="O90" i="15"/>
  <c r="O91" i="15"/>
  <c r="O92" i="15"/>
  <c r="P89" i="15"/>
  <c r="Q89" i="15"/>
  <c r="D93" i="15"/>
  <c r="E93" i="15"/>
  <c r="G93" i="15"/>
  <c r="I93" i="15"/>
  <c r="K93" i="15"/>
  <c r="D94" i="15"/>
  <c r="E94" i="15"/>
  <c r="G94" i="15"/>
  <c r="I94" i="15"/>
  <c r="K94" i="15"/>
  <c r="D95" i="15"/>
  <c r="E95" i="15"/>
  <c r="G95" i="15"/>
  <c r="I95" i="15"/>
  <c r="K95" i="15"/>
  <c r="D96" i="15"/>
  <c r="E96" i="15"/>
  <c r="G96" i="15"/>
  <c r="I96" i="15"/>
  <c r="K96" i="15"/>
  <c r="L93" i="15"/>
  <c r="M93" i="15"/>
  <c r="O93" i="15"/>
  <c r="O94" i="15"/>
  <c r="O95" i="15"/>
  <c r="O96" i="15"/>
  <c r="P93" i="15"/>
  <c r="Q93" i="15"/>
  <c r="D97" i="15"/>
  <c r="E97" i="15"/>
  <c r="G97" i="15"/>
  <c r="I97" i="15"/>
  <c r="K97" i="15"/>
  <c r="D98" i="15"/>
  <c r="E98" i="15"/>
  <c r="G98" i="15"/>
  <c r="I98" i="15"/>
  <c r="K98" i="15"/>
  <c r="D99" i="15"/>
  <c r="E99" i="15"/>
  <c r="G99" i="15"/>
  <c r="I99" i="15"/>
  <c r="K99" i="15"/>
  <c r="D100" i="15"/>
  <c r="E100" i="15"/>
  <c r="G100" i="15"/>
  <c r="I100" i="15"/>
  <c r="K100" i="15"/>
  <c r="L97" i="15"/>
  <c r="M97" i="15"/>
  <c r="O97" i="15"/>
  <c r="O98" i="15"/>
  <c r="O99" i="15"/>
  <c r="O100" i="15"/>
  <c r="P97" i="15"/>
  <c r="Q97" i="15"/>
  <c r="D101" i="15"/>
  <c r="E101" i="15"/>
  <c r="G101" i="15"/>
  <c r="I101" i="15"/>
  <c r="K101" i="15"/>
  <c r="D102" i="15"/>
  <c r="E102" i="15"/>
  <c r="G102" i="15"/>
  <c r="I102" i="15"/>
  <c r="K102" i="15"/>
  <c r="D103" i="15"/>
  <c r="E103" i="15"/>
  <c r="G103" i="15"/>
  <c r="I103" i="15"/>
  <c r="K103" i="15"/>
  <c r="D104" i="15"/>
  <c r="E104" i="15"/>
  <c r="G104" i="15"/>
  <c r="I104" i="15"/>
  <c r="K104" i="15"/>
  <c r="L101" i="15"/>
  <c r="M101" i="15"/>
  <c r="O101" i="15"/>
  <c r="O102" i="15"/>
  <c r="O103" i="15"/>
  <c r="O104" i="15"/>
  <c r="P101" i="15"/>
  <c r="Q101" i="15"/>
  <c r="D105" i="15"/>
  <c r="E105" i="15"/>
  <c r="G105" i="15"/>
  <c r="I105" i="15"/>
  <c r="K105" i="15"/>
  <c r="D106" i="15"/>
  <c r="E106" i="15"/>
  <c r="G106" i="15"/>
  <c r="I106" i="15"/>
  <c r="K106" i="15"/>
  <c r="D107" i="15"/>
  <c r="E107" i="15"/>
  <c r="G107" i="15"/>
  <c r="I107" i="15"/>
  <c r="K107" i="15"/>
  <c r="D108" i="15"/>
  <c r="E108" i="15"/>
  <c r="G108" i="15"/>
  <c r="I108" i="15"/>
  <c r="K108" i="15"/>
  <c r="L105" i="15"/>
  <c r="M105" i="15"/>
  <c r="O105" i="15"/>
  <c r="O106" i="15"/>
  <c r="O107" i="15"/>
  <c r="O108" i="15"/>
  <c r="P105" i="15"/>
  <c r="Q105" i="15"/>
  <c r="D109" i="15"/>
  <c r="E109" i="15"/>
  <c r="G109" i="15"/>
  <c r="I109" i="15"/>
  <c r="K109" i="15"/>
  <c r="D110" i="15"/>
  <c r="E110" i="15"/>
  <c r="G110" i="15"/>
  <c r="I110" i="15"/>
  <c r="K110" i="15"/>
  <c r="D111" i="15"/>
  <c r="E111" i="15"/>
  <c r="G111" i="15"/>
  <c r="I111" i="15"/>
  <c r="K111" i="15"/>
  <c r="D112" i="15"/>
  <c r="E112" i="15"/>
  <c r="G112" i="15"/>
  <c r="I112" i="15"/>
  <c r="K112" i="15"/>
  <c r="L109" i="15"/>
  <c r="M109" i="15"/>
  <c r="O109" i="15"/>
  <c r="O110" i="15"/>
  <c r="O111" i="15"/>
  <c r="O112" i="15"/>
  <c r="P109" i="15"/>
  <c r="Q109" i="15"/>
  <c r="D113" i="15"/>
  <c r="E113" i="15"/>
  <c r="G113" i="15"/>
  <c r="I113" i="15"/>
  <c r="K113" i="15"/>
  <c r="D114" i="15"/>
  <c r="E114" i="15"/>
  <c r="G114" i="15"/>
  <c r="I114" i="15"/>
  <c r="K114" i="15"/>
  <c r="D115" i="15"/>
  <c r="E115" i="15"/>
  <c r="G115" i="15"/>
  <c r="I115" i="15"/>
  <c r="K115" i="15"/>
  <c r="D116" i="15"/>
  <c r="E116" i="15"/>
  <c r="G116" i="15"/>
  <c r="I116" i="15"/>
  <c r="K116" i="15"/>
  <c r="L113" i="15"/>
  <c r="M113" i="15"/>
  <c r="O113" i="15"/>
  <c r="O114" i="15"/>
  <c r="O115" i="15"/>
  <c r="O116" i="15"/>
  <c r="P113" i="15"/>
  <c r="Q113" i="15"/>
  <c r="D117" i="15"/>
  <c r="E117" i="15"/>
  <c r="G117" i="15"/>
  <c r="I117" i="15"/>
  <c r="K117" i="15"/>
  <c r="D118" i="15"/>
  <c r="E118" i="15"/>
  <c r="G118" i="15"/>
  <c r="I118" i="15"/>
  <c r="K118" i="15"/>
  <c r="D119" i="15"/>
  <c r="E119" i="15"/>
  <c r="G119" i="15"/>
  <c r="I119" i="15"/>
  <c r="K119" i="15"/>
  <c r="D120" i="15"/>
  <c r="E120" i="15"/>
  <c r="G120" i="15"/>
  <c r="I120" i="15"/>
  <c r="K120" i="15"/>
  <c r="L117" i="15"/>
  <c r="M117" i="15"/>
  <c r="O117" i="15"/>
  <c r="O118" i="15"/>
  <c r="O119" i="15"/>
  <c r="O120" i="15"/>
  <c r="P117" i="15"/>
  <c r="Q117" i="15"/>
  <c r="D121" i="15"/>
  <c r="E121" i="15"/>
  <c r="G121" i="15"/>
  <c r="I121" i="15"/>
  <c r="K121" i="15"/>
  <c r="D122" i="15"/>
  <c r="E122" i="15"/>
  <c r="G122" i="15"/>
  <c r="I122" i="15"/>
  <c r="K122" i="15"/>
  <c r="D123" i="15"/>
  <c r="E123" i="15"/>
  <c r="G123" i="15"/>
  <c r="I123" i="15"/>
  <c r="K123" i="15"/>
  <c r="D124" i="15"/>
  <c r="E124" i="15"/>
  <c r="G124" i="15"/>
  <c r="I124" i="15"/>
  <c r="K124" i="15"/>
  <c r="L121" i="15"/>
  <c r="M121" i="15"/>
  <c r="O121" i="15"/>
  <c r="O122" i="15"/>
  <c r="O123" i="15"/>
  <c r="O124" i="15"/>
  <c r="P121" i="15"/>
  <c r="Q121" i="15"/>
  <c r="D125" i="15"/>
  <c r="E125" i="15"/>
  <c r="G125" i="15"/>
  <c r="I125" i="15"/>
  <c r="K125" i="15"/>
  <c r="D126" i="15"/>
  <c r="E126" i="15"/>
  <c r="G126" i="15"/>
  <c r="I126" i="15"/>
  <c r="K126" i="15"/>
  <c r="D127" i="15"/>
  <c r="E127" i="15"/>
  <c r="G127" i="15"/>
  <c r="I127" i="15"/>
  <c r="K127" i="15"/>
  <c r="D128" i="15"/>
  <c r="E128" i="15"/>
  <c r="G128" i="15"/>
  <c r="I128" i="15"/>
  <c r="K128" i="15"/>
  <c r="L125" i="15"/>
  <c r="M125" i="15"/>
  <c r="O125" i="15"/>
  <c r="O126" i="15"/>
  <c r="O127" i="15"/>
  <c r="O128" i="15"/>
  <c r="P125" i="15"/>
  <c r="Q125" i="15"/>
  <c r="D129" i="15"/>
  <c r="E129" i="15"/>
  <c r="G129" i="15"/>
  <c r="I129" i="15"/>
  <c r="K129" i="15"/>
  <c r="D130" i="15"/>
  <c r="E130" i="15"/>
  <c r="G130" i="15"/>
  <c r="I130" i="15"/>
  <c r="K130" i="15"/>
  <c r="D131" i="15"/>
  <c r="E131" i="15"/>
  <c r="G131" i="15"/>
  <c r="I131" i="15"/>
  <c r="K131" i="15"/>
  <c r="D132" i="15"/>
  <c r="E132" i="15"/>
  <c r="G132" i="15"/>
  <c r="I132" i="15"/>
  <c r="K132" i="15"/>
  <c r="L129" i="15"/>
  <c r="M129" i="15"/>
  <c r="O129" i="15"/>
  <c r="O130" i="15"/>
  <c r="O131" i="15"/>
  <c r="O132" i="15"/>
  <c r="P129" i="15"/>
  <c r="Q129" i="15"/>
  <c r="D133" i="15"/>
  <c r="E133" i="15"/>
  <c r="I133" i="15"/>
  <c r="D134" i="15"/>
  <c r="E134" i="15"/>
  <c r="G134" i="15"/>
  <c r="I134" i="15"/>
  <c r="K134" i="15"/>
  <c r="L133" i="15"/>
  <c r="M133" i="15"/>
  <c r="O134" i="15"/>
  <c r="P133" i="15"/>
  <c r="Q133" i="15"/>
  <c r="D135" i="15"/>
  <c r="E135" i="15"/>
  <c r="I135" i="15"/>
  <c r="D136" i="15"/>
  <c r="E136" i="15"/>
  <c r="I136" i="15"/>
  <c r="D137" i="15"/>
  <c r="E137" i="15"/>
  <c r="G137" i="15"/>
  <c r="I137" i="15"/>
  <c r="K137" i="15"/>
  <c r="D138" i="15"/>
  <c r="E138" i="15"/>
  <c r="G138" i="15"/>
  <c r="I138" i="15"/>
  <c r="K138" i="15"/>
  <c r="D139" i="15"/>
  <c r="E139" i="15"/>
  <c r="G139" i="15"/>
  <c r="I139" i="15"/>
  <c r="K139" i="15"/>
  <c r="D140" i="15"/>
  <c r="E140" i="15"/>
  <c r="G140" i="15"/>
  <c r="I140" i="15"/>
  <c r="K140" i="15"/>
  <c r="L137" i="15"/>
  <c r="M137" i="15"/>
  <c r="O137" i="15"/>
  <c r="O138" i="15"/>
  <c r="O139" i="15"/>
  <c r="O140" i="15"/>
  <c r="P137" i="15"/>
  <c r="Q137" i="15"/>
  <c r="D141" i="15"/>
  <c r="E141" i="15"/>
  <c r="G141" i="15"/>
  <c r="I141" i="15"/>
  <c r="K141" i="15"/>
  <c r="D142" i="15"/>
  <c r="E142" i="15"/>
  <c r="G142" i="15"/>
  <c r="I142" i="15"/>
  <c r="K142" i="15"/>
  <c r="D143" i="15"/>
  <c r="E143" i="15"/>
  <c r="G143" i="15"/>
  <c r="I143" i="15"/>
  <c r="K143" i="15"/>
  <c r="D144" i="15"/>
  <c r="E144" i="15"/>
  <c r="G144" i="15"/>
  <c r="I144" i="15"/>
  <c r="K144" i="15"/>
  <c r="L141" i="15"/>
  <c r="M141" i="15"/>
  <c r="O141" i="15"/>
  <c r="O142" i="15"/>
  <c r="O143" i="15"/>
  <c r="O144" i="15"/>
  <c r="P141" i="15"/>
  <c r="Q141" i="15"/>
  <c r="D145" i="15"/>
  <c r="E145" i="15"/>
  <c r="G145" i="15"/>
  <c r="I145" i="15"/>
  <c r="K145" i="15"/>
  <c r="D146" i="15"/>
  <c r="E146" i="15"/>
  <c r="G146" i="15"/>
  <c r="I146" i="15"/>
  <c r="K146" i="15"/>
  <c r="D147" i="15"/>
  <c r="E147" i="15"/>
  <c r="G147" i="15"/>
  <c r="I147" i="15"/>
  <c r="K147" i="15"/>
  <c r="D148" i="15"/>
  <c r="E148" i="15"/>
  <c r="G148" i="15"/>
  <c r="I148" i="15"/>
  <c r="K148" i="15"/>
  <c r="L145" i="15"/>
  <c r="M145" i="15"/>
  <c r="O145" i="15"/>
  <c r="O146" i="15"/>
  <c r="O147" i="15"/>
  <c r="O148" i="15"/>
  <c r="P145" i="15"/>
  <c r="Q145" i="15"/>
  <c r="D149" i="15"/>
  <c r="E149" i="15"/>
  <c r="G149" i="15"/>
  <c r="I149" i="15"/>
  <c r="K149" i="15"/>
  <c r="D150" i="15"/>
  <c r="E150" i="15"/>
  <c r="G150" i="15"/>
  <c r="I150" i="15"/>
  <c r="K150" i="15"/>
  <c r="D151" i="15"/>
  <c r="E151" i="15"/>
  <c r="G151" i="15"/>
  <c r="I151" i="15"/>
  <c r="K151" i="15"/>
  <c r="D152" i="15"/>
  <c r="E152" i="15"/>
  <c r="G152" i="15"/>
  <c r="I152" i="15"/>
  <c r="K152" i="15"/>
  <c r="L149" i="15"/>
  <c r="M149" i="15"/>
  <c r="O149" i="15"/>
  <c r="O150" i="15"/>
  <c r="O151" i="15"/>
  <c r="O152" i="15"/>
  <c r="P149" i="15"/>
  <c r="Q149" i="15"/>
  <c r="D6" i="14"/>
  <c r="E6" i="14"/>
  <c r="G6" i="14"/>
  <c r="I6" i="14"/>
  <c r="K6" i="14"/>
  <c r="D7" i="14"/>
  <c r="E7" i="14"/>
  <c r="G7" i="14"/>
  <c r="I7" i="14"/>
  <c r="K7" i="14"/>
  <c r="D8" i="14"/>
  <c r="E8" i="14"/>
  <c r="G8" i="14"/>
  <c r="I8" i="14"/>
  <c r="K8" i="14"/>
  <c r="D9" i="14"/>
  <c r="E9" i="14"/>
  <c r="G9" i="14"/>
  <c r="I9" i="14"/>
  <c r="K9" i="14"/>
  <c r="L6" i="14"/>
  <c r="M6" i="14"/>
  <c r="O6" i="14"/>
  <c r="O7" i="14"/>
  <c r="O8" i="14"/>
  <c r="O9" i="14"/>
  <c r="P6" i="14"/>
  <c r="Q6" i="14"/>
  <c r="D10" i="14"/>
  <c r="E10" i="14"/>
  <c r="G10" i="14"/>
  <c r="I10" i="14"/>
  <c r="K10" i="14"/>
  <c r="D11" i="14"/>
  <c r="E11" i="14"/>
  <c r="G11" i="14"/>
  <c r="I11" i="14"/>
  <c r="K11" i="14"/>
  <c r="D12" i="14"/>
  <c r="E12" i="14"/>
  <c r="G12" i="14"/>
  <c r="I12" i="14"/>
  <c r="K12" i="14"/>
  <c r="D13" i="14"/>
  <c r="E13" i="14"/>
  <c r="G13" i="14"/>
  <c r="I13" i="14"/>
  <c r="K13" i="14"/>
  <c r="L10" i="14"/>
  <c r="M10" i="14"/>
  <c r="O10" i="14"/>
  <c r="O11" i="14"/>
  <c r="O12" i="14"/>
  <c r="O13" i="14"/>
  <c r="P10" i="14"/>
  <c r="Q10" i="14"/>
  <c r="D14" i="14"/>
  <c r="E14" i="14"/>
  <c r="G14" i="14"/>
  <c r="I14" i="14"/>
  <c r="K14" i="14"/>
  <c r="D15" i="14"/>
  <c r="E15" i="14"/>
  <c r="G15" i="14"/>
  <c r="I15" i="14"/>
  <c r="K15" i="14"/>
  <c r="D16" i="14"/>
  <c r="E16" i="14"/>
  <c r="G16" i="14"/>
  <c r="I16" i="14"/>
  <c r="K16" i="14"/>
  <c r="D17" i="14"/>
  <c r="E17" i="14"/>
  <c r="G17" i="14"/>
  <c r="I17" i="14"/>
  <c r="K17" i="14"/>
  <c r="L14" i="14"/>
  <c r="M14" i="14"/>
  <c r="O14" i="14"/>
  <c r="O15" i="14"/>
  <c r="O16" i="14"/>
  <c r="O17" i="14"/>
  <c r="P14" i="14"/>
  <c r="Q14" i="14"/>
  <c r="D18" i="14"/>
  <c r="E18" i="14"/>
  <c r="G18" i="14"/>
  <c r="I18" i="14"/>
  <c r="K18" i="14"/>
  <c r="D19" i="14"/>
  <c r="E19" i="14"/>
  <c r="G19" i="14"/>
  <c r="I19" i="14"/>
  <c r="K19" i="14"/>
  <c r="D20" i="14"/>
  <c r="E20" i="14"/>
  <c r="G20" i="14"/>
  <c r="I20" i="14"/>
  <c r="K20" i="14"/>
  <c r="D21" i="14"/>
  <c r="E21" i="14"/>
  <c r="G21" i="14"/>
  <c r="I21" i="14"/>
  <c r="K21" i="14"/>
  <c r="L18" i="14"/>
  <c r="M18" i="14"/>
  <c r="O18" i="14"/>
  <c r="O19" i="14"/>
  <c r="O20" i="14"/>
  <c r="O21" i="14"/>
  <c r="P18" i="14"/>
  <c r="Q18" i="14"/>
  <c r="D22" i="14"/>
  <c r="E22" i="14"/>
  <c r="G22" i="14"/>
  <c r="I22" i="14"/>
  <c r="K22" i="14"/>
  <c r="D23" i="14"/>
  <c r="E23" i="14"/>
  <c r="G23" i="14"/>
  <c r="I23" i="14"/>
  <c r="K23" i="14"/>
  <c r="D24" i="14"/>
  <c r="E24" i="14"/>
  <c r="G24" i="14"/>
  <c r="I24" i="14"/>
  <c r="K24" i="14"/>
  <c r="D25" i="14"/>
  <c r="E25" i="14"/>
  <c r="G25" i="14"/>
  <c r="I25" i="14"/>
  <c r="K25" i="14"/>
  <c r="L22" i="14"/>
  <c r="M22" i="14"/>
  <c r="O22" i="14"/>
  <c r="O23" i="14"/>
  <c r="O24" i="14"/>
  <c r="O25" i="14"/>
  <c r="P22" i="14"/>
  <c r="Q22" i="14"/>
  <c r="D26" i="14"/>
  <c r="E26" i="14"/>
  <c r="G26" i="14"/>
  <c r="I26" i="14"/>
  <c r="K26" i="14"/>
  <c r="D27" i="14"/>
  <c r="E27" i="14"/>
  <c r="G27" i="14"/>
  <c r="I27" i="14"/>
  <c r="K27" i="14"/>
  <c r="D28" i="14"/>
  <c r="E28" i="14"/>
  <c r="G28" i="14"/>
  <c r="I28" i="14"/>
  <c r="K28" i="14"/>
  <c r="D29" i="14"/>
  <c r="E29" i="14"/>
  <c r="G29" i="14"/>
  <c r="I29" i="14"/>
  <c r="K29" i="14"/>
  <c r="L26" i="14"/>
  <c r="M26" i="14"/>
  <c r="O26" i="14"/>
  <c r="O27" i="14"/>
  <c r="O28" i="14"/>
  <c r="O29" i="14"/>
  <c r="P26" i="14"/>
  <c r="Q26" i="14"/>
  <c r="D30" i="14"/>
  <c r="E30" i="14"/>
  <c r="G30" i="14"/>
  <c r="I30" i="14"/>
  <c r="K30" i="14"/>
  <c r="D31" i="14"/>
  <c r="E31" i="14"/>
  <c r="G31" i="14"/>
  <c r="I31" i="14"/>
  <c r="K31" i="14"/>
  <c r="D32" i="14"/>
  <c r="E32" i="14"/>
  <c r="G32" i="14"/>
  <c r="I32" i="14"/>
  <c r="K32" i="14"/>
  <c r="D33" i="14"/>
  <c r="E33" i="14"/>
  <c r="G33" i="14"/>
  <c r="I33" i="14"/>
  <c r="K33" i="14"/>
  <c r="L30" i="14"/>
  <c r="M30" i="14"/>
  <c r="O30" i="14"/>
  <c r="O31" i="14"/>
  <c r="O32" i="14"/>
  <c r="O33" i="14"/>
  <c r="P30" i="14"/>
  <c r="Q30" i="14"/>
  <c r="D34" i="14"/>
  <c r="E34" i="14"/>
  <c r="G34" i="14"/>
  <c r="I34" i="14"/>
  <c r="K34" i="14"/>
  <c r="D35" i="14"/>
  <c r="E35" i="14"/>
  <c r="G35" i="14"/>
  <c r="I35" i="14"/>
  <c r="K35" i="14"/>
  <c r="D36" i="14"/>
  <c r="E36" i="14"/>
  <c r="G36" i="14"/>
  <c r="I36" i="14"/>
  <c r="K36" i="14"/>
  <c r="D37" i="14"/>
  <c r="E37" i="14"/>
  <c r="G37" i="14"/>
  <c r="I37" i="14"/>
  <c r="K37" i="14"/>
  <c r="L34" i="14"/>
  <c r="M34" i="14"/>
  <c r="O34" i="14"/>
  <c r="O35" i="14"/>
  <c r="O36" i="14"/>
  <c r="O37" i="14"/>
  <c r="P34" i="14"/>
  <c r="Q34" i="14"/>
  <c r="D38" i="14"/>
  <c r="E38" i="14"/>
  <c r="G38" i="14"/>
  <c r="I38" i="14"/>
  <c r="K38" i="14"/>
  <c r="D39" i="14"/>
  <c r="E39" i="14"/>
  <c r="G39" i="14"/>
  <c r="I39" i="14"/>
  <c r="K39" i="14"/>
  <c r="D40" i="14"/>
  <c r="E40" i="14"/>
  <c r="G40" i="14"/>
  <c r="I40" i="14"/>
  <c r="K40" i="14"/>
  <c r="D41" i="14"/>
  <c r="E41" i="14"/>
  <c r="G41" i="14"/>
  <c r="I41" i="14"/>
  <c r="K41" i="14"/>
  <c r="L38" i="14"/>
  <c r="M38" i="14"/>
  <c r="O38" i="14"/>
  <c r="O39" i="14"/>
  <c r="O40" i="14"/>
  <c r="O41" i="14"/>
  <c r="P38" i="14"/>
  <c r="Q38" i="14"/>
  <c r="D42" i="14"/>
  <c r="E42" i="14"/>
  <c r="G42" i="14"/>
  <c r="I42" i="14"/>
  <c r="K42" i="14"/>
  <c r="D43" i="14"/>
  <c r="E43" i="14"/>
  <c r="G43" i="14"/>
  <c r="I43" i="14"/>
  <c r="K43" i="14"/>
  <c r="D44" i="14"/>
  <c r="E44" i="14"/>
  <c r="G44" i="14"/>
  <c r="I44" i="14"/>
  <c r="K44" i="14"/>
  <c r="L42" i="14"/>
  <c r="M42" i="14"/>
  <c r="O42" i="14"/>
  <c r="O43" i="14"/>
  <c r="O44" i="14"/>
  <c r="P42" i="14"/>
  <c r="Q42" i="14"/>
  <c r="D46" i="14"/>
  <c r="E46" i="14"/>
  <c r="G46" i="14"/>
  <c r="I46" i="14"/>
  <c r="K46" i="14"/>
  <c r="D47" i="14"/>
  <c r="E47" i="14"/>
  <c r="G47" i="14"/>
  <c r="I47" i="14"/>
  <c r="K47" i="14"/>
  <c r="D48" i="14"/>
  <c r="E48" i="14"/>
  <c r="G48" i="14"/>
  <c r="I48" i="14"/>
  <c r="K48" i="14"/>
  <c r="L46" i="14"/>
  <c r="M46" i="14"/>
  <c r="O46" i="14"/>
  <c r="O47" i="14"/>
  <c r="O48" i="14"/>
  <c r="P46" i="14"/>
  <c r="Q46" i="14"/>
  <c r="D50" i="14"/>
  <c r="E50" i="14"/>
  <c r="G50" i="14"/>
  <c r="I50" i="14"/>
  <c r="K50" i="14"/>
  <c r="D51" i="14"/>
  <c r="E51" i="14"/>
  <c r="G51" i="14"/>
  <c r="I51" i="14"/>
  <c r="K51" i="14"/>
  <c r="D52" i="14"/>
  <c r="E52" i="14"/>
  <c r="G52" i="14"/>
  <c r="I52" i="14"/>
  <c r="K52" i="14"/>
  <c r="D53" i="14"/>
  <c r="E53" i="14"/>
  <c r="G53" i="14"/>
  <c r="I53" i="14"/>
  <c r="K53" i="14"/>
  <c r="L50" i="14"/>
  <c r="M50" i="14"/>
  <c r="O50" i="14"/>
  <c r="O51" i="14"/>
  <c r="O52" i="14"/>
  <c r="O53" i="14"/>
  <c r="P50" i="14"/>
  <c r="Q50" i="14"/>
  <c r="D54" i="14"/>
  <c r="E54" i="14"/>
  <c r="G54" i="14"/>
  <c r="I54" i="14"/>
  <c r="K54" i="14"/>
  <c r="D55" i="14"/>
  <c r="E55" i="14"/>
  <c r="G55" i="14"/>
  <c r="I55" i="14"/>
  <c r="K55" i="14"/>
  <c r="D56" i="14"/>
  <c r="E56" i="14"/>
  <c r="G56" i="14"/>
  <c r="I56" i="14"/>
  <c r="K56" i="14"/>
  <c r="D57" i="14"/>
  <c r="E57" i="14"/>
  <c r="G57" i="14"/>
  <c r="I57" i="14"/>
  <c r="K57" i="14"/>
  <c r="L54" i="14"/>
  <c r="M54" i="14"/>
  <c r="O54" i="14"/>
  <c r="O55" i="14"/>
  <c r="O56" i="14"/>
  <c r="O57" i="14"/>
  <c r="P54" i="14"/>
  <c r="Q54" i="14"/>
  <c r="D58" i="14"/>
  <c r="E58" i="14"/>
  <c r="G58" i="14"/>
  <c r="I58" i="14"/>
  <c r="K58" i="14"/>
  <c r="D59" i="14"/>
  <c r="E59" i="14"/>
  <c r="G59" i="14"/>
  <c r="I59" i="14"/>
  <c r="K59" i="14"/>
  <c r="D60" i="14"/>
  <c r="E60" i="14"/>
  <c r="G60" i="14"/>
  <c r="I60" i="14"/>
  <c r="K60" i="14"/>
  <c r="D61" i="14"/>
  <c r="E61" i="14"/>
  <c r="G61" i="14"/>
  <c r="I61" i="14"/>
  <c r="K61" i="14"/>
  <c r="L58" i="14"/>
  <c r="M58" i="14"/>
  <c r="O58" i="14"/>
  <c r="O59" i="14"/>
  <c r="O60" i="14"/>
  <c r="O61" i="14"/>
  <c r="P58" i="14"/>
  <c r="Q58" i="14"/>
  <c r="D62" i="14"/>
  <c r="E62" i="14"/>
  <c r="G62" i="14"/>
  <c r="I62" i="14"/>
  <c r="K62" i="14"/>
  <c r="D63" i="14"/>
  <c r="E63" i="14"/>
  <c r="G63" i="14"/>
  <c r="I63" i="14"/>
  <c r="K63" i="14"/>
  <c r="D64" i="14"/>
  <c r="E64" i="14"/>
  <c r="G64" i="14"/>
  <c r="I64" i="14"/>
  <c r="K64" i="14"/>
  <c r="D65" i="14"/>
  <c r="E65" i="14"/>
  <c r="G65" i="14"/>
  <c r="I65" i="14"/>
  <c r="K65" i="14"/>
  <c r="L62" i="14"/>
  <c r="M62" i="14"/>
  <c r="O62" i="14"/>
  <c r="O63" i="14"/>
  <c r="O64" i="14"/>
  <c r="O65" i="14"/>
  <c r="P62" i="14"/>
  <c r="Q62" i="14"/>
  <c r="D66" i="14"/>
  <c r="E66" i="14"/>
  <c r="G66" i="14"/>
  <c r="I66" i="14"/>
  <c r="K66" i="14"/>
  <c r="D67" i="14"/>
  <c r="E67" i="14"/>
  <c r="G67" i="14"/>
  <c r="I67" i="14"/>
  <c r="K67" i="14"/>
  <c r="D68" i="14"/>
  <c r="E68" i="14"/>
  <c r="G68" i="14"/>
  <c r="I68" i="14"/>
  <c r="K68" i="14"/>
  <c r="D69" i="14"/>
  <c r="E69" i="14"/>
  <c r="G69" i="14"/>
  <c r="I69" i="14"/>
  <c r="K69" i="14"/>
  <c r="L66" i="14"/>
  <c r="M66" i="14"/>
  <c r="O66" i="14"/>
  <c r="O67" i="14"/>
  <c r="O68" i="14"/>
  <c r="O69" i="14"/>
  <c r="P66" i="14"/>
  <c r="Q66" i="14"/>
  <c r="D70" i="14"/>
  <c r="E70" i="14"/>
  <c r="G70" i="14"/>
  <c r="I70" i="14"/>
  <c r="K70" i="14"/>
  <c r="D71" i="14"/>
  <c r="E71" i="14"/>
  <c r="G71" i="14"/>
  <c r="I71" i="14"/>
  <c r="K71" i="14"/>
  <c r="D72" i="14"/>
  <c r="E72" i="14"/>
  <c r="G72" i="14"/>
  <c r="I72" i="14"/>
  <c r="K72" i="14"/>
  <c r="D73" i="14"/>
  <c r="E73" i="14"/>
  <c r="G73" i="14"/>
  <c r="I73" i="14"/>
  <c r="K73" i="14"/>
  <c r="L70" i="14"/>
  <c r="M70" i="14"/>
  <c r="O70" i="14"/>
  <c r="O71" i="14"/>
  <c r="O72" i="14"/>
  <c r="O73" i="14"/>
  <c r="P70" i="14"/>
  <c r="Q70" i="14"/>
  <c r="D77" i="14"/>
  <c r="E77" i="14"/>
  <c r="G77" i="14"/>
  <c r="I77" i="14"/>
  <c r="K77" i="14"/>
  <c r="D78" i="14"/>
  <c r="E78" i="14"/>
  <c r="G78" i="14"/>
  <c r="I78" i="14"/>
  <c r="K78" i="14"/>
  <c r="D79" i="14"/>
  <c r="E79" i="14"/>
  <c r="G79" i="14"/>
  <c r="I79" i="14"/>
  <c r="K79" i="14"/>
  <c r="D80" i="14"/>
  <c r="E80" i="14"/>
  <c r="G80" i="14"/>
  <c r="I80" i="14"/>
  <c r="K80" i="14"/>
  <c r="L77" i="14"/>
  <c r="M77" i="14"/>
  <c r="O77" i="14"/>
  <c r="O78" i="14"/>
  <c r="O79" i="14"/>
  <c r="O80" i="14"/>
  <c r="P77" i="14"/>
  <c r="Q77" i="14"/>
  <c r="D81" i="14"/>
  <c r="E81" i="14"/>
  <c r="G81" i="14"/>
  <c r="I81" i="14"/>
  <c r="K81" i="14"/>
  <c r="D82" i="14"/>
  <c r="E82" i="14"/>
  <c r="G82" i="14"/>
  <c r="I82" i="14"/>
  <c r="K82" i="14"/>
  <c r="D83" i="14"/>
  <c r="E83" i="14"/>
  <c r="G83" i="14"/>
  <c r="I83" i="14"/>
  <c r="K83" i="14"/>
  <c r="D84" i="14"/>
  <c r="E84" i="14"/>
  <c r="G84" i="14"/>
  <c r="I84" i="14"/>
  <c r="K84" i="14"/>
  <c r="L81" i="14"/>
  <c r="M81" i="14"/>
  <c r="O81" i="14"/>
  <c r="O82" i="14"/>
  <c r="O83" i="14"/>
  <c r="O84" i="14"/>
  <c r="P81" i="14"/>
  <c r="Q81" i="14"/>
  <c r="D85" i="14"/>
  <c r="E85" i="14"/>
  <c r="G85" i="14"/>
  <c r="I85" i="14"/>
  <c r="K85" i="14"/>
  <c r="D86" i="14"/>
  <c r="E86" i="14"/>
  <c r="G86" i="14"/>
  <c r="I86" i="14"/>
  <c r="K86" i="14"/>
  <c r="D87" i="14"/>
  <c r="E87" i="14"/>
  <c r="G87" i="14"/>
  <c r="I87" i="14"/>
  <c r="K87" i="14"/>
  <c r="D88" i="14"/>
  <c r="E88" i="14"/>
  <c r="G88" i="14"/>
  <c r="I88" i="14"/>
  <c r="K88" i="14"/>
  <c r="L85" i="14"/>
  <c r="M85" i="14"/>
  <c r="O85" i="14"/>
  <c r="O86" i="14"/>
  <c r="O87" i="14"/>
  <c r="O88" i="14"/>
  <c r="P85" i="14"/>
  <c r="Q85" i="14"/>
  <c r="D89" i="14"/>
  <c r="E89" i="14"/>
  <c r="G89" i="14"/>
  <c r="I89" i="14"/>
  <c r="K89" i="14"/>
  <c r="D90" i="14"/>
  <c r="E90" i="14"/>
  <c r="G90" i="14"/>
  <c r="I90" i="14"/>
  <c r="K90" i="14"/>
  <c r="D91" i="14"/>
  <c r="E91" i="14"/>
  <c r="G91" i="14"/>
  <c r="I91" i="14"/>
  <c r="K91" i="14"/>
  <c r="D92" i="14"/>
  <c r="E92" i="14"/>
  <c r="G92" i="14"/>
  <c r="I92" i="14"/>
  <c r="K92" i="14"/>
  <c r="L89" i="14"/>
  <c r="M89" i="14"/>
  <c r="O89" i="14"/>
  <c r="O90" i="14"/>
  <c r="O91" i="14"/>
  <c r="O92" i="14"/>
  <c r="P89" i="14"/>
  <c r="Q89" i="14"/>
  <c r="D93" i="14"/>
  <c r="E93" i="14"/>
  <c r="G93" i="14"/>
  <c r="I93" i="14"/>
  <c r="K93" i="14"/>
  <c r="D94" i="14"/>
  <c r="E94" i="14"/>
  <c r="G94" i="14"/>
  <c r="I94" i="14"/>
  <c r="K94" i="14"/>
  <c r="D95" i="14"/>
  <c r="E95" i="14"/>
  <c r="G95" i="14"/>
  <c r="I95" i="14"/>
  <c r="K95" i="14"/>
  <c r="D96" i="14"/>
  <c r="E96" i="14"/>
  <c r="G96" i="14"/>
  <c r="I96" i="14"/>
  <c r="K96" i="14"/>
  <c r="L93" i="14"/>
  <c r="M93" i="14"/>
  <c r="O93" i="14"/>
  <c r="O94" i="14"/>
  <c r="O95" i="14"/>
  <c r="O96" i="14"/>
  <c r="P93" i="14"/>
  <c r="Q93" i="14"/>
  <c r="D97" i="14"/>
  <c r="E97" i="14"/>
  <c r="G97" i="14"/>
  <c r="I97" i="14"/>
  <c r="K97" i="14"/>
  <c r="D98" i="14"/>
  <c r="E98" i="14"/>
  <c r="G98" i="14"/>
  <c r="I98" i="14"/>
  <c r="K98" i="14"/>
  <c r="D99" i="14"/>
  <c r="E99" i="14"/>
  <c r="G99" i="14"/>
  <c r="I99" i="14"/>
  <c r="K99" i="14"/>
  <c r="D100" i="14"/>
  <c r="E100" i="14"/>
  <c r="G100" i="14"/>
  <c r="I100" i="14"/>
  <c r="K100" i="14"/>
  <c r="L97" i="14"/>
  <c r="M97" i="14"/>
  <c r="O97" i="14"/>
  <c r="O98" i="14"/>
  <c r="O99" i="14"/>
  <c r="O100" i="14"/>
  <c r="P97" i="14"/>
  <c r="Q97" i="14"/>
  <c r="D101" i="14"/>
  <c r="E101" i="14"/>
  <c r="G101" i="14"/>
  <c r="I101" i="14"/>
  <c r="K101" i="14"/>
  <c r="D102" i="14"/>
  <c r="E102" i="14"/>
  <c r="G102" i="14"/>
  <c r="I102" i="14"/>
  <c r="K102" i="14"/>
  <c r="D103" i="14"/>
  <c r="E103" i="14"/>
  <c r="G103" i="14"/>
  <c r="I103" i="14"/>
  <c r="K103" i="14"/>
  <c r="D104" i="14"/>
  <c r="E104" i="14"/>
  <c r="G104" i="14"/>
  <c r="I104" i="14"/>
  <c r="K104" i="14"/>
  <c r="L101" i="14"/>
  <c r="M101" i="14"/>
  <c r="O101" i="14"/>
  <c r="O102" i="14"/>
  <c r="O103" i="14"/>
  <c r="O104" i="14"/>
  <c r="P101" i="14"/>
  <c r="Q101" i="14"/>
  <c r="D105" i="14"/>
  <c r="E105" i="14"/>
  <c r="G105" i="14"/>
  <c r="I105" i="14"/>
  <c r="K105" i="14"/>
  <c r="D106" i="14"/>
  <c r="E106" i="14"/>
  <c r="G106" i="14"/>
  <c r="I106" i="14"/>
  <c r="K106" i="14"/>
  <c r="D107" i="14"/>
  <c r="E107" i="14"/>
  <c r="G107" i="14"/>
  <c r="I107" i="14"/>
  <c r="K107" i="14"/>
  <c r="D108" i="14"/>
  <c r="E108" i="14"/>
  <c r="G108" i="14"/>
  <c r="I108" i="14"/>
  <c r="K108" i="14"/>
  <c r="L105" i="14"/>
  <c r="M105" i="14"/>
  <c r="O105" i="14"/>
  <c r="O106" i="14"/>
  <c r="O107" i="14"/>
  <c r="O108" i="14"/>
  <c r="P105" i="14"/>
  <c r="Q105" i="14"/>
  <c r="D109" i="14"/>
  <c r="E109" i="14"/>
  <c r="G109" i="14"/>
  <c r="I109" i="14"/>
  <c r="K109" i="14"/>
  <c r="D110" i="14"/>
  <c r="E110" i="14"/>
  <c r="G110" i="14"/>
  <c r="I110" i="14"/>
  <c r="K110" i="14"/>
  <c r="D111" i="14"/>
  <c r="E111" i="14"/>
  <c r="G111" i="14"/>
  <c r="I111" i="14"/>
  <c r="K111" i="14"/>
  <c r="D112" i="14"/>
  <c r="E112" i="14"/>
  <c r="G112" i="14"/>
  <c r="I112" i="14"/>
  <c r="K112" i="14"/>
  <c r="L109" i="14"/>
  <c r="M109" i="14"/>
  <c r="O109" i="14"/>
  <c r="O110" i="14"/>
  <c r="O111" i="14"/>
  <c r="O112" i="14"/>
  <c r="P109" i="14"/>
  <c r="Q109" i="14"/>
  <c r="D113" i="14"/>
  <c r="E113" i="14"/>
  <c r="G113" i="14"/>
  <c r="I113" i="14"/>
  <c r="K113" i="14"/>
  <c r="D114" i="14"/>
  <c r="E114" i="14"/>
  <c r="G114" i="14"/>
  <c r="I114" i="14"/>
  <c r="K114" i="14"/>
  <c r="D115" i="14"/>
  <c r="E115" i="14"/>
  <c r="G115" i="14"/>
  <c r="I115" i="14"/>
  <c r="K115" i="14"/>
  <c r="L113" i="14"/>
  <c r="M113" i="14"/>
  <c r="O113" i="14"/>
  <c r="O114" i="14"/>
  <c r="O115" i="14"/>
  <c r="P113" i="14"/>
  <c r="Q113" i="14"/>
  <c r="D117" i="14"/>
  <c r="E117" i="14"/>
  <c r="G117" i="14"/>
  <c r="I117" i="14"/>
  <c r="K117" i="14"/>
  <c r="D118" i="14"/>
  <c r="E118" i="14"/>
  <c r="G118" i="14"/>
  <c r="I118" i="14"/>
  <c r="K118" i="14"/>
  <c r="D119" i="14"/>
  <c r="E119" i="14"/>
  <c r="G119" i="14"/>
  <c r="I119" i="14"/>
  <c r="K119" i="14"/>
  <c r="L117" i="14"/>
  <c r="M117" i="14"/>
  <c r="O117" i="14"/>
  <c r="O118" i="14"/>
  <c r="O119" i="14"/>
  <c r="P117" i="14"/>
  <c r="Q117" i="14"/>
  <c r="D121" i="14"/>
  <c r="E121" i="14"/>
  <c r="G121" i="14"/>
  <c r="I121" i="14"/>
  <c r="K121" i="14"/>
  <c r="D122" i="14"/>
  <c r="E122" i="14"/>
  <c r="G122" i="14"/>
  <c r="I122" i="14"/>
  <c r="K122" i="14"/>
  <c r="D123" i="14"/>
  <c r="E123" i="14"/>
  <c r="G123" i="14"/>
  <c r="I123" i="14"/>
  <c r="K123" i="14"/>
  <c r="D124" i="14"/>
  <c r="E124" i="14"/>
  <c r="G124" i="14"/>
  <c r="I124" i="14"/>
  <c r="K124" i="14"/>
  <c r="L121" i="14"/>
  <c r="M121" i="14"/>
  <c r="O121" i="14"/>
  <c r="O122" i="14"/>
  <c r="O123" i="14"/>
  <c r="O124" i="14"/>
  <c r="P121" i="14"/>
  <c r="Q121" i="14"/>
  <c r="D125" i="14"/>
  <c r="E125" i="14"/>
  <c r="G125" i="14"/>
  <c r="I125" i="14"/>
  <c r="K125" i="14"/>
  <c r="D126" i="14"/>
  <c r="E126" i="14"/>
  <c r="G126" i="14"/>
  <c r="I126" i="14"/>
  <c r="K126" i="14"/>
  <c r="D127" i="14"/>
  <c r="E127" i="14"/>
  <c r="G127" i="14"/>
  <c r="I127" i="14"/>
  <c r="K127" i="14"/>
  <c r="D128" i="14"/>
  <c r="E128" i="14"/>
  <c r="G128" i="14"/>
  <c r="I128" i="14"/>
  <c r="K128" i="14"/>
  <c r="L125" i="14"/>
  <c r="M125" i="14"/>
  <c r="O125" i="14"/>
  <c r="O126" i="14"/>
  <c r="O127" i="14"/>
  <c r="O128" i="14"/>
  <c r="P125" i="14"/>
  <c r="Q125" i="14"/>
  <c r="D129" i="14"/>
  <c r="E129" i="14"/>
  <c r="G129" i="14"/>
  <c r="I129" i="14"/>
  <c r="K129" i="14"/>
  <c r="D130" i="14"/>
  <c r="E130" i="14"/>
  <c r="G130" i="14"/>
  <c r="I130" i="14"/>
  <c r="K130" i="14"/>
  <c r="D131" i="14"/>
  <c r="E131" i="14"/>
  <c r="G131" i="14"/>
  <c r="I131" i="14"/>
  <c r="K131" i="14"/>
  <c r="D132" i="14"/>
  <c r="E132" i="14"/>
  <c r="G132" i="14"/>
  <c r="I132" i="14"/>
  <c r="K132" i="14"/>
  <c r="L129" i="14"/>
  <c r="M129" i="14"/>
  <c r="O129" i="14"/>
  <c r="O130" i="14"/>
  <c r="O131" i="14"/>
  <c r="O132" i="14"/>
  <c r="P129" i="14"/>
  <c r="Q129" i="14"/>
  <c r="D133" i="14"/>
  <c r="E133" i="14"/>
  <c r="G133" i="14"/>
  <c r="I133" i="14"/>
  <c r="K133" i="14"/>
  <c r="D134" i="14"/>
  <c r="E134" i="14"/>
  <c r="G134" i="14"/>
  <c r="I134" i="14"/>
  <c r="K134" i="14"/>
  <c r="D135" i="14"/>
  <c r="E135" i="14"/>
  <c r="G135" i="14"/>
  <c r="I135" i="14"/>
  <c r="K135" i="14"/>
  <c r="D136" i="14"/>
  <c r="E136" i="14"/>
  <c r="G136" i="14"/>
  <c r="I136" i="14"/>
  <c r="K136" i="14"/>
  <c r="L133" i="14"/>
  <c r="M133" i="14"/>
  <c r="O133" i="14"/>
  <c r="O134" i="14"/>
  <c r="O135" i="14"/>
  <c r="O136" i="14"/>
  <c r="P133" i="14"/>
  <c r="Q133" i="14"/>
  <c r="D137" i="14"/>
  <c r="E137" i="14"/>
  <c r="G137" i="14"/>
  <c r="I137" i="14"/>
  <c r="K137" i="14"/>
  <c r="D138" i="14"/>
  <c r="E138" i="14"/>
  <c r="G138" i="14"/>
  <c r="I138" i="14"/>
  <c r="K138" i="14"/>
  <c r="D139" i="14"/>
  <c r="E139" i="14"/>
  <c r="G139" i="14"/>
  <c r="I139" i="14"/>
  <c r="K139" i="14"/>
  <c r="D140" i="14"/>
  <c r="E140" i="14"/>
  <c r="G140" i="14"/>
  <c r="I140" i="14"/>
  <c r="K140" i="14"/>
  <c r="L137" i="14"/>
  <c r="M137" i="14"/>
  <c r="O137" i="14"/>
  <c r="O138" i="14"/>
  <c r="O139" i="14"/>
  <c r="O140" i="14"/>
  <c r="P137" i="14"/>
  <c r="Q137" i="14"/>
  <c r="D141" i="14"/>
  <c r="E141" i="14"/>
  <c r="G141" i="14"/>
  <c r="I141" i="14"/>
  <c r="K141" i="14"/>
  <c r="D142" i="14"/>
  <c r="E142" i="14"/>
  <c r="G142" i="14"/>
  <c r="I142" i="14"/>
  <c r="K142" i="14"/>
  <c r="D143" i="14"/>
  <c r="E143" i="14"/>
  <c r="G143" i="14"/>
  <c r="I143" i="14"/>
  <c r="K143" i="14"/>
  <c r="D144" i="14"/>
  <c r="E144" i="14"/>
  <c r="G144" i="14"/>
  <c r="I144" i="14"/>
  <c r="K144" i="14"/>
  <c r="L141" i="14"/>
  <c r="M141" i="14"/>
  <c r="O141" i="14"/>
  <c r="O142" i="14"/>
  <c r="O143" i="14"/>
  <c r="O144" i="14"/>
  <c r="P141" i="14"/>
  <c r="Q141" i="14"/>
  <c r="D6" i="13"/>
  <c r="E6" i="13"/>
  <c r="G6" i="13"/>
  <c r="I6" i="13"/>
  <c r="K6" i="13"/>
  <c r="D7" i="13"/>
  <c r="E7" i="13"/>
  <c r="G7" i="13"/>
  <c r="I7" i="13"/>
  <c r="K7" i="13"/>
  <c r="D8" i="13"/>
  <c r="E8" i="13"/>
  <c r="G8" i="13"/>
  <c r="I8" i="13"/>
  <c r="K8" i="13"/>
  <c r="D9" i="13"/>
  <c r="E9" i="13"/>
  <c r="G9" i="13"/>
  <c r="I9" i="13"/>
  <c r="K9" i="13"/>
  <c r="L6" i="13"/>
  <c r="M6" i="13"/>
  <c r="O6" i="13"/>
  <c r="O7" i="13"/>
  <c r="O8" i="13"/>
  <c r="O9" i="13"/>
  <c r="P6" i="13"/>
  <c r="Q6" i="13"/>
  <c r="D10" i="13"/>
  <c r="E10" i="13"/>
  <c r="G10" i="13"/>
  <c r="I10" i="13"/>
  <c r="K10" i="13"/>
  <c r="D11" i="13"/>
  <c r="E11" i="13"/>
  <c r="G11" i="13"/>
  <c r="I11" i="13"/>
  <c r="K11" i="13"/>
  <c r="D12" i="13"/>
  <c r="E12" i="13"/>
  <c r="G12" i="13"/>
  <c r="I12" i="13"/>
  <c r="K12" i="13"/>
  <c r="D13" i="13"/>
  <c r="E13" i="13"/>
  <c r="G13" i="13"/>
  <c r="I13" i="13"/>
  <c r="K13" i="13"/>
  <c r="L10" i="13"/>
  <c r="M10" i="13"/>
  <c r="O10" i="13"/>
  <c r="O11" i="13"/>
  <c r="O12" i="13"/>
  <c r="O13" i="13"/>
  <c r="P10" i="13"/>
  <c r="Q10" i="13"/>
  <c r="D14" i="13"/>
  <c r="E14" i="13"/>
  <c r="G14" i="13"/>
  <c r="I14" i="13"/>
  <c r="K14" i="13"/>
  <c r="D15" i="13"/>
  <c r="E15" i="13"/>
  <c r="G15" i="13"/>
  <c r="I15" i="13"/>
  <c r="K15" i="13"/>
  <c r="D16" i="13"/>
  <c r="E16" i="13"/>
  <c r="G16" i="13"/>
  <c r="I16" i="13"/>
  <c r="K16" i="13"/>
  <c r="D17" i="13"/>
  <c r="E17" i="13"/>
  <c r="G17" i="13"/>
  <c r="I17" i="13"/>
  <c r="K17" i="13"/>
  <c r="L14" i="13"/>
  <c r="M14" i="13"/>
  <c r="O14" i="13"/>
  <c r="O15" i="13"/>
  <c r="O16" i="13"/>
  <c r="O17" i="13"/>
  <c r="P14" i="13"/>
  <c r="Q14" i="13"/>
  <c r="D18" i="13"/>
  <c r="E18" i="13"/>
  <c r="G18" i="13"/>
  <c r="I18" i="13"/>
  <c r="K18" i="13"/>
  <c r="D19" i="13"/>
  <c r="E19" i="13"/>
  <c r="G19" i="13"/>
  <c r="I19" i="13"/>
  <c r="K19" i="13"/>
  <c r="D20" i="13"/>
  <c r="E20" i="13"/>
  <c r="G20" i="13"/>
  <c r="I20" i="13"/>
  <c r="K20" i="13"/>
  <c r="D21" i="13"/>
  <c r="E21" i="13"/>
  <c r="G21" i="13"/>
  <c r="I21" i="13"/>
  <c r="K21" i="13"/>
  <c r="L18" i="13"/>
  <c r="M18" i="13"/>
  <c r="O18" i="13"/>
  <c r="O19" i="13"/>
  <c r="O20" i="13"/>
  <c r="O21" i="13"/>
  <c r="P18" i="13"/>
  <c r="Q18" i="13"/>
  <c r="D22" i="13"/>
  <c r="E22" i="13"/>
  <c r="G22" i="13"/>
  <c r="I22" i="13"/>
  <c r="K22" i="13"/>
  <c r="D23" i="13"/>
  <c r="E23" i="13"/>
  <c r="G23" i="13"/>
  <c r="I23" i="13"/>
  <c r="K23" i="13"/>
  <c r="D24" i="13"/>
  <c r="E24" i="13"/>
  <c r="G24" i="13"/>
  <c r="I24" i="13"/>
  <c r="K24" i="13"/>
  <c r="D25" i="13"/>
  <c r="E25" i="13"/>
  <c r="G25" i="13"/>
  <c r="I25" i="13"/>
  <c r="K25" i="13"/>
  <c r="L22" i="13"/>
  <c r="M22" i="13"/>
  <c r="O22" i="13"/>
  <c r="O23" i="13"/>
  <c r="O24" i="13"/>
  <c r="O25" i="13"/>
  <c r="P22" i="13"/>
  <c r="Q22" i="13"/>
  <c r="D26" i="13"/>
  <c r="E26" i="13"/>
  <c r="G26" i="13"/>
  <c r="I26" i="13"/>
  <c r="K26" i="13"/>
  <c r="D27" i="13"/>
  <c r="E27" i="13"/>
  <c r="G27" i="13"/>
  <c r="I27" i="13"/>
  <c r="K27" i="13"/>
  <c r="D28" i="13"/>
  <c r="E28" i="13"/>
  <c r="G28" i="13"/>
  <c r="I28" i="13"/>
  <c r="K28" i="13"/>
  <c r="D29" i="13"/>
  <c r="E29" i="13"/>
  <c r="G29" i="13"/>
  <c r="I29" i="13"/>
  <c r="K29" i="13"/>
  <c r="L26" i="13"/>
  <c r="M26" i="13"/>
  <c r="O26" i="13"/>
  <c r="O27" i="13"/>
  <c r="O28" i="13"/>
  <c r="O29" i="13"/>
  <c r="P26" i="13"/>
  <c r="Q26" i="13"/>
  <c r="D30" i="13"/>
  <c r="E30" i="13"/>
  <c r="G30" i="13"/>
  <c r="I30" i="13"/>
  <c r="K30" i="13"/>
  <c r="D31" i="13"/>
  <c r="E31" i="13"/>
  <c r="G31" i="13"/>
  <c r="I31" i="13"/>
  <c r="K31" i="13"/>
  <c r="D32" i="13"/>
  <c r="E32" i="13"/>
  <c r="G32" i="13"/>
  <c r="I32" i="13"/>
  <c r="K32" i="13"/>
  <c r="D33" i="13"/>
  <c r="E33" i="13"/>
  <c r="G33" i="13"/>
  <c r="I33" i="13"/>
  <c r="K33" i="13"/>
  <c r="L30" i="13"/>
  <c r="M30" i="13"/>
  <c r="O30" i="13"/>
  <c r="O31" i="13"/>
  <c r="O32" i="13"/>
  <c r="O33" i="13"/>
  <c r="P30" i="13"/>
  <c r="Q30" i="13"/>
  <c r="D34" i="13"/>
  <c r="E34" i="13"/>
  <c r="G34" i="13"/>
  <c r="I34" i="13"/>
  <c r="K34" i="13"/>
  <c r="D35" i="13"/>
  <c r="E35" i="13"/>
  <c r="G35" i="13"/>
  <c r="I35" i="13"/>
  <c r="K35" i="13"/>
  <c r="D36" i="13"/>
  <c r="E36" i="13"/>
  <c r="G36" i="13"/>
  <c r="I36" i="13"/>
  <c r="K36" i="13"/>
  <c r="D37" i="13"/>
  <c r="E37" i="13"/>
  <c r="G37" i="13"/>
  <c r="I37" i="13"/>
  <c r="K37" i="13"/>
  <c r="L34" i="13"/>
  <c r="M34" i="13"/>
  <c r="O34" i="13"/>
  <c r="O35" i="13"/>
  <c r="O36" i="13"/>
  <c r="O37" i="13"/>
  <c r="P34" i="13"/>
  <c r="Q34" i="13"/>
  <c r="D38" i="13"/>
  <c r="E38" i="13"/>
  <c r="G38" i="13"/>
  <c r="I38" i="13"/>
  <c r="K38" i="13"/>
  <c r="D39" i="13"/>
  <c r="E39" i="13"/>
  <c r="G39" i="13"/>
  <c r="I39" i="13"/>
  <c r="K39" i="13"/>
  <c r="D40" i="13"/>
  <c r="E40" i="13"/>
  <c r="G40" i="13"/>
  <c r="I40" i="13"/>
  <c r="K40" i="13"/>
  <c r="D41" i="13"/>
  <c r="E41" i="13"/>
  <c r="G41" i="13"/>
  <c r="I41" i="13"/>
  <c r="K41" i="13"/>
  <c r="L38" i="13"/>
  <c r="M38" i="13"/>
  <c r="O38" i="13"/>
  <c r="O39" i="13"/>
  <c r="O40" i="13"/>
  <c r="O41" i="13"/>
  <c r="P38" i="13"/>
  <c r="Q38" i="13"/>
  <c r="D42" i="13"/>
  <c r="E42" i="13"/>
  <c r="G42" i="13"/>
  <c r="I42" i="13"/>
  <c r="K42" i="13"/>
  <c r="D43" i="13"/>
  <c r="E43" i="13"/>
  <c r="G43" i="13"/>
  <c r="I43" i="13"/>
  <c r="K43" i="13"/>
  <c r="D44" i="13"/>
  <c r="E44" i="13"/>
  <c r="G44" i="13"/>
  <c r="I44" i="13"/>
  <c r="K44" i="13"/>
  <c r="L42" i="13"/>
  <c r="M42" i="13"/>
  <c r="O42" i="13"/>
  <c r="O43" i="13"/>
  <c r="O44" i="13"/>
  <c r="P42" i="13"/>
  <c r="Q42" i="13"/>
  <c r="D46" i="13"/>
  <c r="E46" i="13"/>
  <c r="G46" i="13"/>
  <c r="I46" i="13"/>
  <c r="K46" i="13"/>
  <c r="D47" i="13"/>
  <c r="E47" i="13"/>
  <c r="G47" i="13"/>
  <c r="I47" i="13"/>
  <c r="K47" i="13"/>
  <c r="D48" i="13"/>
  <c r="E48" i="13"/>
  <c r="G48" i="13"/>
  <c r="I48" i="13"/>
  <c r="K48" i="13"/>
  <c r="L46" i="13"/>
  <c r="M46" i="13"/>
  <c r="O46" i="13"/>
  <c r="O47" i="13"/>
  <c r="O48" i="13"/>
  <c r="P46" i="13"/>
  <c r="Q46" i="13"/>
  <c r="D50" i="13"/>
  <c r="E50" i="13"/>
  <c r="G50" i="13"/>
  <c r="I50" i="13"/>
  <c r="K50" i="13"/>
  <c r="D51" i="13"/>
  <c r="E51" i="13"/>
  <c r="G51" i="13"/>
  <c r="I51" i="13"/>
  <c r="K51" i="13"/>
  <c r="D52" i="13"/>
  <c r="E52" i="13"/>
  <c r="G52" i="13"/>
  <c r="I52" i="13"/>
  <c r="K52" i="13"/>
  <c r="D53" i="13"/>
  <c r="E53" i="13"/>
  <c r="G53" i="13"/>
  <c r="I53" i="13"/>
  <c r="K53" i="13"/>
  <c r="L50" i="13"/>
  <c r="M50" i="13"/>
  <c r="O50" i="13"/>
  <c r="O51" i="13"/>
  <c r="O52" i="13"/>
  <c r="O53" i="13"/>
  <c r="P50" i="13"/>
  <c r="Q50" i="13"/>
  <c r="D54" i="13"/>
  <c r="E54" i="13"/>
  <c r="G54" i="13"/>
  <c r="I54" i="13"/>
  <c r="K54" i="13"/>
  <c r="D55" i="13"/>
  <c r="E55" i="13"/>
  <c r="G55" i="13"/>
  <c r="I55" i="13"/>
  <c r="K55" i="13"/>
  <c r="D56" i="13"/>
  <c r="E56" i="13"/>
  <c r="G56" i="13"/>
  <c r="I56" i="13"/>
  <c r="K56" i="13"/>
  <c r="D57" i="13"/>
  <c r="E57" i="13"/>
  <c r="G57" i="13"/>
  <c r="I57" i="13"/>
  <c r="K57" i="13"/>
  <c r="L54" i="13"/>
  <c r="M54" i="13"/>
  <c r="O54" i="13"/>
  <c r="O55" i="13"/>
  <c r="O56" i="13"/>
  <c r="O57" i="13"/>
  <c r="P54" i="13"/>
  <c r="Q54" i="13"/>
  <c r="D58" i="13"/>
  <c r="E58" i="13"/>
  <c r="G58" i="13"/>
  <c r="I58" i="13"/>
  <c r="K58" i="13"/>
  <c r="D59" i="13"/>
  <c r="E59" i="13"/>
  <c r="G59" i="13"/>
  <c r="I59" i="13"/>
  <c r="K59" i="13"/>
  <c r="D60" i="13"/>
  <c r="E60" i="13"/>
  <c r="G60" i="13"/>
  <c r="I60" i="13"/>
  <c r="K60" i="13"/>
  <c r="D61" i="13"/>
  <c r="E61" i="13"/>
  <c r="G61" i="13"/>
  <c r="I61" i="13"/>
  <c r="K61" i="13"/>
  <c r="L58" i="13"/>
  <c r="M58" i="13"/>
  <c r="O58" i="13"/>
  <c r="O59" i="13"/>
  <c r="O60" i="13"/>
  <c r="O61" i="13"/>
  <c r="P58" i="13"/>
  <c r="Q58" i="13"/>
  <c r="D62" i="13"/>
  <c r="E62" i="13"/>
  <c r="G62" i="13"/>
  <c r="I62" i="13"/>
  <c r="K62" i="13"/>
  <c r="D63" i="13"/>
  <c r="E63" i="13"/>
  <c r="G63" i="13"/>
  <c r="I63" i="13"/>
  <c r="K63" i="13"/>
  <c r="D64" i="13"/>
  <c r="E64" i="13"/>
  <c r="G64" i="13"/>
  <c r="I64" i="13"/>
  <c r="K64" i="13"/>
  <c r="D65" i="13"/>
  <c r="E65" i="13"/>
  <c r="G65" i="13"/>
  <c r="I65" i="13"/>
  <c r="K65" i="13"/>
  <c r="L62" i="13"/>
  <c r="M62" i="13"/>
  <c r="O62" i="13"/>
  <c r="O63" i="13"/>
  <c r="O64" i="13"/>
  <c r="O65" i="13"/>
  <c r="P62" i="13"/>
  <c r="Q62" i="13"/>
  <c r="D66" i="13"/>
  <c r="E66" i="13"/>
  <c r="G66" i="13"/>
  <c r="I66" i="13"/>
  <c r="K66" i="13"/>
  <c r="D68" i="13"/>
  <c r="E68" i="13"/>
  <c r="G68" i="13"/>
  <c r="I68" i="13"/>
  <c r="K68" i="13"/>
  <c r="D69" i="13"/>
  <c r="E69" i="13"/>
  <c r="G69" i="13"/>
  <c r="I69" i="13"/>
  <c r="K69" i="13"/>
  <c r="L66" i="13"/>
  <c r="M66" i="13"/>
  <c r="O66" i="13"/>
  <c r="O68" i="13"/>
  <c r="O69" i="13"/>
  <c r="P66" i="13"/>
  <c r="Q66" i="13"/>
  <c r="D70" i="13"/>
  <c r="E70" i="13"/>
  <c r="G70" i="13"/>
  <c r="I70" i="13"/>
  <c r="K70" i="13"/>
  <c r="D71" i="13"/>
  <c r="E71" i="13"/>
  <c r="G71" i="13"/>
  <c r="I71" i="13"/>
  <c r="K71" i="13"/>
  <c r="D72" i="13"/>
  <c r="E72" i="13"/>
  <c r="G72" i="13"/>
  <c r="I72" i="13"/>
  <c r="K72" i="13"/>
  <c r="D73" i="13"/>
  <c r="E73" i="13"/>
  <c r="G73" i="13"/>
  <c r="I73" i="13"/>
  <c r="K73" i="13"/>
  <c r="L70" i="13"/>
  <c r="M70" i="13"/>
  <c r="O70" i="13"/>
  <c r="O71" i="13"/>
  <c r="O72" i="13"/>
  <c r="O73" i="13"/>
  <c r="P70" i="13"/>
  <c r="Q70" i="13"/>
  <c r="D77" i="13"/>
  <c r="E77" i="13"/>
  <c r="G77" i="13"/>
  <c r="I77" i="13"/>
  <c r="K77" i="13"/>
  <c r="D78" i="13"/>
  <c r="E78" i="13"/>
  <c r="G78" i="13"/>
  <c r="I78" i="13"/>
  <c r="K78" i="13"/>
  <c r="D79" i="13"/>
  <c r="E79" i="13"/>
  <c r="G79" i="13"/>
  <c r="I79" i="13"/>
  <c r="K79" i="13"/>
  <c r="D80" i="13"/>
  <c r="E80" i="13"/>
  <c r="G80" i="13"/>
  <c r="I80" i="13"/>
  <c r="K80" i="13"/>
  <c r="L77" i="13"/>
  <c r="M77" i="13"/>
  <c r="O77" i="13"/>
  <c r="O78" i="13"/>
  <c r="O79" i="13"/>
  <c r="O80" i="13"/>
  <c r="P77" i="13"/>
  <c r="Q77" i="13"/>
  <c r="D81" i="13"/>
  <c r="E81" i="13"/>
  <c r="G81" i="13"/>
  <c r="I81" i="13"/>
  <c r="K81" i="13"/>
  <c r="D82" i="13"/>
  <c r="E82" i="13"/>
  <c r="G82" i="13"/>
  <c r="I82" i="13"/>
  <c r="K82" i="13"/>
  <c r="D83" i="13"/>
  <c r="E83" i="13"/>
  <c r="G83" i="13"/>
  <c r="I83" i="13"/>
  <c r="K83" i="13"/>
  <c r="D84" i="13"/>
  <c r="E84" i="13"/>
  <c r="G84" i="13"/>
  <c r="I84" i="13"/>
  <c r="K84" i="13"/>
  <c r="L81" i="13"/>
  <c r="M81" i="13"/>
  <c r="O81" i="13"/>
  <c r="O82" i="13"/>
  <c r="O83" i="13"/>
  <c r="O84" i="13"/>
  <c r="P81" i="13"/>
  <c r="Q81" i="13"/>
  <c r="D85" i="13"/>
  <c r="E85" i="13"/>
  <c r="G85" i="13"/>
  <c r="I85" i="13"/>
  <c r="K85" i="13"/>
  <c r="D86" i="13"/>
  <c r="E86" i="13"/>
  <c r="G86" i="13"/>
  <c r="I86" i="13"/>
  <c r="K86" i="13"/>
  <c r="D87" i="13"/>
  <c r="E87" i="13"/>
  <c r="G87" i="13"/>
  <c r="I87" i="13"/>
  <c r="K87" i="13"/>
  <c r="D88" i="13"/>
  <c r="E88" i="13"/>
  <c r="G88" i="13"/>
  <c r="I88" i="13"/>
  <c r="K88" i="13"/>
  <c r="L85" i="13"/>
  <c r="M85" i="13"/>
  <c r="O85" i="13"/>
  <c r="O86" i="13"/>
  <c r="O87" i="13"/>
  <c r="O88" i="13"/>
  <c r="P85" i="13"/>
  <c r="Q85" i="13"/>
  <c r="D89" i="13"/>
  <c r="E89" i="13"/>
  <c r="G89" i="13"/>
  <c r="I89" i="13"/>
  <c r="K89" i="13"/>
  <c r="D90" i="13"/>
  <c r="E90" i="13"/>
  <c r="G90" i="13"/>
  <c r="I90" i="13"/>
  <c r="K90" i="13"/>
  <c r="D91" i="13"/>
  <c r="E91" i="13"/>
  <c r="G91" i="13"/>
  <c r="I91" i="13"/>
  <c r="K91" i="13"/>
  <c r="D92" i="13"/>
  <c r="E92" i="13"/>
  <c r="G92" i="13"/>
  <c r="I92" i="13"/>
  <c r="K92" i="13"/>
  <c r="L89" i="13"/>
  <c r="M89" i="13"/>
  <c r="O89" i="13"/>
  <c r="O90" i="13"/>
  <c r="O91" i="13"/>
  <c r="O92" i="13"/>
  <c r="P89" i="13"/>
  <c r="Q89" i="13"/>
  <c r="D93" i="13"/>
  <c r="E93" i="13"/>
  <c r="G93" i="13"/>
  <c r="I93" i="13"/>
  <c r="K93" i="13"/>
  <c r="D94" i="13"/>
  <c r="E94" i="13"/>
  <c r="G94" i="13"/>
  <c r="I94" i="13"/>
  <c r="K94" i="13"/>
  <c r="D95" i="13"/>
  <c r="E95" i="13"/>
  <c r="G95" i="13"/>
  <c r="I95" i="13"/>
  <c r="K95" i="13"/>
  <c r="D96" i="13"/>
  <c r="E96" i="13"/>
  <c r="G96" i="13"/>
  <c r="I96" i="13"/>
  <c r="K96" i="13"/>
  <c r="L93" i="13"/>
  <c r="M93" i="13"/>
  <c r="O93" i="13"/>
  <c r="O94" i="13"/>
  <c r="O95" i="13"/>
  <c r="O96" i="13"/>
  <c r="P93" i="13"/>
  <c r="Q93" i="13"/>
  <c r="D97" i="13"/>
  <c r="E97" i="13"/>
  <c r="G97" i="13"/>
  <c r="I97" i="13"/>
  <c r="K97" i="13"/>
  <c r="D98" i="13"/>
  <c r="E98" i="13"/>
  <c r="G98" i="13"/>
  <c r="I98" i="13"/>
  <c r="K98" i="13"/>
  <c r="D99" i="13"/>
  <c r="E99" i="13"/>
  <c r="G99" i="13"/>
  <c r="I99" i="13"/>
  <c r="K99" i="13"/>
  <c r="D100" i="13"/>
  <c r="E100" i="13"/>
  <c r="G100" i="13"/>
  <c r="I100" i="13"/>
  <c r="K100" i="13"/>
  <c r="L97" i="13"/>
  <c r="M97" i="13"/>
  <c r="O97" i="13"/>
  <c r="O98" i="13"/>
  <c r="O99" i="13"/>
  <c r="O100" i="13"/>
  <c r="P97" i="13"/>
  <c r="Q97" i="13"/>
  <c r="D101" i="13"/>
  <c r="E101" i="13"/>
  <c r="G101" i="13"/>
  <c r="I101" i="13"/>
  <c r="K101" i="13"/>
  <c r="D102" i="13"/>
  <c r="E102" i="13"/>
  <c r="G102" i="13"/>
  <c r="I102" i="13"/>
  <c r="K102" i="13"/>
  <c r="D103" i="13"/>
  <c r="E103" i="13"/>
  <c r="G103" i="13"/>
  <c r="I103" i="13"/>
  <c r="K103" i="13"/>
  <c r="D104" i="13"/>
  <c r="E104" i="13"/>
  <c r="G104" i="13"/>
  <c r="I104" i="13"/>
  <c r="K104" i="13"/>
  <c r="L101" i="13"/>
  <c r="M101" i="13"/>
  <c r="O101" i="13"/>
  <c r="O102" i="13"/>
  <c r="O103" i="13"/>
  <c r="O104" i="13"/>
  <c r="P101" i="13"/>
  <c r="Q101" i="13"/>
  <c r="D105" i="13"/>
  <c r="E105" i="13"/>
  <c r="G105" i="13"/>
  <c r="I105" i="13"/>
  <c r="K105" i="13"/>
  <c r="D106" i="13"/>
  <c r="E106" i="13"/>
  <c r="G106" i="13"/>
  <c r="I106" i="13"/>
  <c r="K106" i="13"/>
  <c r="D107" i="13"/>
  <c r="E107" i="13"/>
  <c r="G107" i="13"/>
  <c r="I107" i="13"/>
  <c r="K107" i="13"/>
  <c r="D108" i="13"/>
  <c r="E108" i="13"/>
  <c r="G108" i="13"/>
  <c r="I108" i="13"/>
  <c r="K108" i="13"/>
  <c r="L105" i="13"/>
  <c r="M105" i="13"/>
  <c r="O105" i="13"/>
  <c r="O106" i="13"/>
  <c r="O107" i="13"/>
  <c r="O108" i="13"/>
  <c r="P105" i="13"/>
  <c r="Q105" i="13"/>
  <c r="D109" i="13"/>
  <c r="E109" i="13"/>
  <c r="G109" i="13"/>
  <c r="I109" i="13"/>
  <c r="K109" i="13"/>
  <c r="D110" i="13"/>
  <c r="E110" i="13"/>
  <c r="G110" i="13"/>
  <c r="I110" i="13"/>
  <c r="K110" i="13"/>
  <c r="D111" i="13"/>
  <c r="E111" i="13"/>
  <c r="G111" i="13"/>
  <c r="I111" i="13"/>
  <c r="K111" i="13"/>
  <c r="D112" i="13"/>
  <c r="E112" i="13"/>
  <c r="G112" i="13"/>
  <c r="I112" i="13"/>
  <c r="K112" i="13"/>
  <c r="L109" i="13"/>
  <c r="M109" i="13"/>
  <c r="O109" i="13"/>
  <c r="O110" i="13"/>
  <c r="O111" i="13"/>
  <c r="O112" i="13"/>
  <c r="P109" i="13"/>
  <c r="Q109" i="13"/>
  <c r="D113" i="13"/>
  <c r="E113" i="13"/>
  <c r="G113" i="13"/>
  <c r="I113" i="13"/>
  <c r="K113" i="13"/>
  <c r="D114" i="13"/>
  <c r="E114" i="13"/>
  <c r="G114" i="13"/>
  <c r="I114" i="13"/>
  <c r="K114" i="13"/>
  <c r="D115" i="13"/>
  <c r="E115" i="13"/>
  <c r="G115" i="13"/>
  <c r="I115" i="13"/>
  <c r="K115" i="13"/>
  <c r="L113" i="13"/>
  <c r="M113" i="13"/>
  <c r="O113" i="13"/>
  <c r="O114" i="13"/>
  <c r="O115" i="13"/>
  <c r="P113" i="13"/>
  <c r="Q113" i="13"/>
  <c r="D117" i="13"/>
  <c r="E117" i="13"/>
  <c r="G117" i="13"/>
  <c r="I117" i="13"/>
  <c r="K117" i="13"/>
  <c r="D118" i="13"/>
  <c r="E118" i="13"/>
  <c r="G118" i="13"/>
  <c r="I118" i="13"/>
  <c r="K118" i="13"/>
  <c r="D119" i="13"/>
  <c r="E119" i="13"/>
  <c r="G119" i="13"/>
  <c r="I119" i="13"/>
  <c r="K119" i="13"/>
  <c r="L117" i="13"/>
  <c r="M117" i="13"/>
  <c r="O117" i="13"/>
  <c r="O118" i="13"/>
  <c r="O119" i="13"/>
  <c r="P117" i="13"/>
  <c r="Q117" i="13"/>
  <c r="D121" i="13"/>
  <c r="E121" i="13"/>
  <c r="G121" i="13"/>
  <c r="I121" i="13"/>
  <c r="K121" i="13"/>
  <c r="D122" i="13"/>
  <c r="E122" i="13"/>
  <c r="G122" i="13"/>
  <c r="I122" i="13"/>
  <c r="K122" i="13"/>
  <c r="D123" i="13"/>
  <c r="E123" i="13"/>
  <c r="G123" i="13"/>
  <c r="I123" i="13"/>
  <c r="K123" i="13"/>
  <c r="D124" i="13"/>
  <c r="E124" i="13"/>
  <c r="G124" i="13"/>
  <c r="I124" i="13"/>
  <c r="K124" i="13"/>
  <c r="L121" i="13"/>
  <c r="M121" i="13"/>
  <c r="O121" i="13"/>
  <c r="O122" i="13"/>
  <c r="O123" i="13"/>
  <c r="O124" i="13"/>
  <c r="P121" i="13"/>
  <c r="Q121" i="13"/>
  <c r="D125" i="13"/>
  <c r="E125" i="13"/>
  <c r="G125" i="13"/>
  <c r="I125" i="13"/>
  <c r="K125" i="13"/>
  <c r="D126" i="13"/>
  <c r="E126" i="13"/>
  <c r="G126" i="13"/>
  <c r="I126" i="13"/>
  <c r="K126" i="13"/>
  <c r="D127" i="13"/>
  <c r="E127" i="13"/>
  <c r="G127" i="13"/>
  <c r="I127" i="13"/>
  <c r="K127" i="13"/>
  <c r="D128" i="13"/>
  <c r="E128" i="13"/>
  <c r="G128" i="13"/>
  <c r="I128" i="13"/>
  <c r="K128" i="13"/>
  <c r="L125" i="13"/>
  <c r="M125" i="13"/>
  <c r="O125" i="13"/>
  <c r="O126" i="13"/>
  <c r="O127" i="13"/>
  <c r="O128" i="13"/>
  <c r="P125" i="13"/>
  <c r="Q125" i="13"/>
  <c r="D129" i="13"/>
  <c r="E129" i="13"/>
  <c r="G129" i="13"/>
  <c r="I129" i="13"/>
  <c r="K129" i="13"/>
  <c r="D130" i="13"/>
  <c r="E130" i="13"/>
  <c r="G130" i="13"/>
  <c r="I130" i="13"/>
  <c r="K130" i="13"/>
  <c r="D131" i="13"/>
  <c r="E131" i="13"/>
  <c r="G131" i="13"/>
  <c r="I131" i="13"/>
  <c r="K131" i="13"/>
  <c r="D132" i="13"/>
  <c r="E132" i="13"/>
  <c r="G132" i="13"/>
  <c r="I132" i="13"/>
  <c r="K132" i="13"/>
  <c r="L129" i="13"/>
  <c r="M129" i="13"/>
  <c r="O129" i="13"/>
  <c r="O130" i="13"/>
  <c r="O131" i="13"/>
  <c r="O132" i="13"/>
  <c r="P129" i="13"/>
  <c r="Q129" i="13"/>
  <c r="D133" i="13"/>
  <c r="E133" i="13"/>
  <c r="G133" i="13"/>
  <c r="I133" i="13"/>
  <c r="K133" i="13"/>
  <c r="D134" i="13"/>
  <c r="E134" i="13"/>
  <c r="G134" i="13"/>
  <c r="I134" i="13"/>
  <c r="K134" i="13"/>
  <c r="D135" i="13"/>
  <c r="E135" i="13"/>
  <c r="G135" i="13"/>
  <c r="I135" i="13"/>
  <c r="K135" i="13"/>
  <c r="D136" i="13"/>
  <c r="E136" i="13"/>
  <c r="G136" i="13"/>
  <c r="I136" i="13"/>
  <c r="K136" i="13"/>
  <c r="L133" i="13"/>
  <c r="M133" i="13"/>
  <c r="O133" i="13"/>
  <c r="O134" i="13"/>
  <c r="O135" i="13"/>
  <c r="O136" i="13"/>
  <c r="P133" i="13"/>
  <c r="Q133" i="13"/>
  <c r="D137" i="13"/>
  <c r="E137" i="13"/>
  <c r="G137" i="13"/>
  <c r="I137" i="13"/>
  <c r="K137" i="13"/>
  <c r="D138" i="13"/>
  <c r="E138" i="13"/>
  <c r="G138" i="13"/>
  <c r="I138" i="13"/>
  <c r="K138" i="13"/>
  <c r="D139" i="13"/>
  <c r="E139" i="13"/>
  <c r="G139" i="13"/>
  <c r="I139" i="13"/>
  <c r="K139" i="13"/>
  <c r="D140" i="13"/>
  <c r="E140" i="13"/>
  <c r="G140" i="13"/>
  <c r="I140" i="13"/>
  <c r="K140" i="13"/>
  <c r="L137" i="13"/>
  <c r="M137" i="13"/>
  <c r="O137" i="13"/>
  <c r="O138" i="13"/>
  <c r="O139" i="13"/>
  <c r="O140" i="13"/>
  <c r="P137" i="13"/>
  <c r="Q137" i="13"/>
  <c r="D141" i="13"/>
  <c r="E141" i="13"/>
  <c r="G141" i="13"/>
  <c r="I141" i="13"/>
  <c r="K141" i="13"/>
  <c r="D142" i="13"/>
  <c r="E142" i="13"/>
  <c r="G142" i="13"/>
  <c r="I142" i="13"/>
  <c r="K142" i="13"/>
  <c r="D143" i="13"/>
  <c r="E143" i="13"/>
  <c r="G143" i="13"/>
  <c r="I143" i="13"/>
  <c r="K143" i="13"/>
  <c r="D144" i="13"/>
  <c r="E144" i="13"/>
  <c r="G144" i="13"/>
  <c r="I144" i="13"/>
  <c r="K144" i="13"/>
  <c r="L141" i="13"/>
  <c r="M141" i="13"/>
  <c r="O141" i="13"/>
  <c r="O142" i="13"/>
  <c r="O143" i="13"/>
  <c r="O144" i="13"/>
  <c r="P141" i="13"/>
  <c r="Q141" i="13"/>
  <c r="D6" i="12"/>
  <c r="E6" i="12"/>
  <c r="G6" i="12"/>
  <c r="I6" i="12"/>
  <c r="K6" i="12"/>
  <c r="D7" i="12"/>
  <c r="E7" i="12"/>
  <c r="G7" i="12"/>
  <c r="I7" i="12"/>
  <c r="K7" i="12"/>
  <c r="D8" i="12"/>
  <c r="E8" i="12"/>
  <c r="G8" i="12"/>
  <c r="I8" i="12"/>
  <c r="K8" i="12"/>
  <c r="D9" i="12"/>
  <c r="E9" i="12"/>
  <c r="G9" i="12"/>
  <c r="I9" i="12"/>
  <c r="K9" i="12"/>
  <c r="L6" i="12"/>
  <c r="M6" i="12"/>
  <c r="O6" i="12"/>
  <c r="O7" i="12"/>
  <c r="O8" i="12"/>
  <c r="O9" i="12"/>
  <c r="P6" i="12"/>
  <c r="Q6" i="12"/>
  <c r="D10" i="12"/>
  <c r="E10" i="12"/>
  <c r="G10" i="12"/>
  <c r="I10" i="12"/>
  <c r="K10" i="12"/>
  <c r="D11" i="12"/>
  <c r="E11" i="12"/>
  <c r="G11" i="12"/>
  <c r="I11" i="12"/>
  <c r="K11" i="12"/>
  <c r="D12" i="12"/>
  <c r="E12" i="12"/>
  <c r="G12" i="12"/>
  <c r="I12" i="12"/>
  <c r="K12" i="12"/>
  <c r="D13" i="12"/>
  <c r="E13" i="12"/>
  <c r="G13" i="12"/>
  <c r="I13" i="12"/>
  <c r="K13" i="12"/>
  <c r="L10" i="12"/>
  <c r="M10" i="12"/>
  <c r="O10" i="12"/>
  <c r="O11" i="12"/>
  <c r="O12" i="12"/>
  <c r="O13" i="12"/>
  <c r="P10" i="12"/>
  <c r="Q10" i="12"/>
  <c r="D14" i="12"/>
  <c r="E14" i="12"/>
  <c r="G14" i="12"/>
  <c r="I14" i="12"/>
  <c r="K14" i="12"/>
  <c r="D15" i="12"/>
  <c r="E15" i="12"/>
  <c r="G15" i="12"/>
  <c r="I15" i="12"/>
  <c r="K15" i="12"/>
  <c r="D16" i="12"/>
  <c r="E16" i="12"/>
  <c r="G16" i="12"/>
  <c r="I16" i="12"/>
  <c r="K16" i="12"/>
  <c r="D17" i="12"/>
  <c r="E17" i="12"/>
  <c r="G17" i="12"/>
  <c r="I17" i="12"/>
  <c r="K17" i="12"/>
  <c r="L14" i="12"/>
  <c r="M14" i="12"/>
  <c r="O14" i="12"/>
  <c r="O15" i="12"/>
  <c r="O16" i="12"/>
  <c r="O17" i="12"/>
  <c r="P14" i="12"/>
  <c r="Q14" i="12"/>
  <c r="D18" i="12"/>
  <c r="E18" i="12"/>
  <c r="G18" i="12"/>
  <c r="I18" i="12"/>
  <c r="K18" i="12"/>
  <c r="D19" i="12"/>
  <c r="E19" i="12"/>
  <c r="G19" i="12"/>
  <c r="I19" i="12"/>
  <c r="K19" i="12"/>
  <c r="D20" i="12"/>
  <c r="E20" i="12"/>
  <c r="G20" i="12"/>
  <c r="I20" i="12"/>
  <c r="K20" i="12"/>
  <c r="D21" i="12"/>
  <c r="E21" i="12"/>
  <c r="G21" i="12"/>
  <c r="I21" i="12"/>
  <c r="K21" i="12"/>
  <c r="L18" i="12"/>
  <c r="M18" i="12"/>
  <c r="O18" i="12"/>
  <c r="O19" i="12"/>
  <c r="O20" i="12"/>
  <c r="O21" i="12"/>
  <c r="P18" i="12"/>
  <c r="Q18" i="12"/>
  <c r="D22" i="12"/>
  <c r="E22" i="12"/>
  <c r="G22" i="12"/>
  <c r="I22" i="12"/>
  <c r="K22" i="12"/>
  <c r="D23" i="12"/>
  <c r="E23" i="12"/>
  <c r="G23" i="12"/>
  <c r="I23" i="12"/>
  <c r="K23" i="12"/>
  <c r="D24" i="12"/>
  <c r="E24" i="12"/>
  <c r="G24" i="12"/>
  <c r="I24" i="12"/>
  <c r="K24" i="12"/>
  <c r="D25" i="12"/>
  <c r="E25" i="12"/>
  <c r="G25" i="12"/>
  <c r="I25" i="12"/>
  <c r="K25" i="12"/>
  <c r="L22" i="12"/>
  <c r="M22" i="12"/>
  <c r="O22" i="12"/>
  <c r="O23" i="12"/>
  <c r="O24" i="12"/>
  <c r="O25" i="12"/>
  <c r="P22" i="12"/>
  <c r="Q22" i="12"/>
  <c r="D26" i="12"/>
  <c r="E26" i="12"/>
  <c r="G26" i="12"/>
  <c r="I26" i="12"/>
  <c r="K26" i="12"/>
  <c r="D27" i="12"/>
  <c r="E27" i="12"/>
  <c r="G27" i="12"/>
  <c r="I27" i="12"/>
  <c r="K27" i="12"/>
  <c r="D28" i="12"/>
  <c r="E28" i="12"/>
  <c r="G28" i="12"/>
  <c r="I28" i="12"/>
  <c r="K28" i="12"/>
  <c r="D29" i="12"/>
  <c r="E29" i="12"/>
  <c r="G29" i="12"/>
  <c r="I29" i="12"/>
  <c r="K29" i="12"/>
  <c r="L26" i="12"/>
  <c r="M26" i="12"/>
  <c r="O26" i="12"/>
  <c r="O27" i="12"/>
  <c r="O28" i="12"/>
  <c r="O29" i="12"/>
  <c r="P26" i="12"/>
  <c r="Q26" i="12"/>
  <c r="D30" i="12"/>
  <c r="E30" i="12"/>
  <c r="G30" i="12"/>
  <c r="I30" i="12"/>
  <c r="K30" i="12"/>
  <c r="D31" i="12"/>
  <c r="E31" i="12"/>
  <c r="G31" i="12"/>
  <c r="I31" i="12"/>
  <c r="K31" i="12"/>
  <c r="D32" i="12"/>
  <c r="E32" i="12"/>
  <c r="G32" i="12"/>
  <c r="I32" i="12"/>
  <c r="K32" i="12"/>
  <c r="D33" i="12"/>
  <c r="E33" i="12"/>
  <c r="G33" i="12"/>
  <c r="I33" i="12"/>
  <c r="K33" i="12"/>
  <c r="L30" i="12"/>
  <c r="M30" i="12"/>
  <c r="O30" i="12"/>
  <c r="O31" i="12"/>
  <c r="O32" i="12"/>
  <c r="O33" i="12"/>
  <c r="P30" i="12"/>
  <c r="Q30" i="12"/>
  <c r="D34" i="12"/>
  <c r="E34" i="12"/>
  <c r="G34" i="12"/>
  <c r="I34" i="12"/>
  <c r="K34" i="12"/>
  <c r="D35" i="12"/>
  <c r="E35" i="12"/>
  <c r="G35" i="12"/>
  <c r="I35" i="12"/>
  <c r="K35" i="12"/>
  <c r="D36" i="12"/>
  <c r="E36" i="12"/>
  <c r="G36" i="12"/>
  <c r="I36" i="12"/>
  <c r="K36" i="12"/>
  <c r="D37" i="12"/>
  <c r="E37" i="12"/>
  <c r="G37" i="12"/>
  <c r="I37" i="12"/>
  <c r="K37" i="12"/>
  <c r="L34" i="12"/>
  <c r="M34" i="12"/>
  <c r="O34" i="12"/>
  <c r="O35" i="12"/>
  <c r="O36" i="12"/>
  <c r="O37" i="12"/>
  <c r="P34" i="12"/>
  <c r="Q34" i="12"/>
  <c r="D38" i="12"/>
  <c r="E38" i="12"/>
  <c r="G38" i="12"/>
  <c r="I38" i="12"/>
  <c r="K38" i="12"/>
  <c r="D39" i="12"/>
  <c r="E39" i="12"/>
  <c r="G39" i="12"/>
  <c r="I39" i="12"/>
  <c r="K39" i="12"/>
  <c r="D40" i="12"/>
  <c r="E40" i="12"/>
  <c r="G40" i="12"/>
  <c r="I40" i="12"/>
  <c r="K40" i="12"/>
  <c r="D41" i="12"/>
  <c r="E41" i="12"/>
  <c r="G41" i="12"/>
  <c r="I41" i="12"/>
  <c r="K41" i="12"/>
  <c r="L38" i="12"/>
  <c r="M38" i="12"/>
  <c r="O38" i="12"/>
  <c r="O39" i="12"/>
  <c r="O40" i="12"/>
  <c r="O41" i="12"/>
  <c r="P38" i="12"/>
  <c r="Q38" i="12"/>
  <c r="D42" i="12"/>
  <c r="E42" i="12"/>
  <c r="G42" i="12"/>
  <c r="I42" i="12"/>
  <c r="K42" i="12"/>
  <c r="D43" i="12"/>
  <c r="E43" i="12"/>
  <c r="G43" i="12"/>
  <c r="I43" i="12"/>
  <c r="K43" i="12"/>
  <c r="D44" i="12"/>
  <c r="E44" i="12"/>
  <c r="G44" i="12"/>
  <c r="I44" i="12"/>
  <c r="K44" i="12"/>
  <c r="D45" i="12"/>
  <c r="E45" i="12"/>
  <c r="G45" i="12"/>
  <c r="I45" i="12"/>
  <c r="K45" i="12"/>
  <c r="L42" i="12"/>
  <c r="M42" i="12"/>
  <c r="O42" i="12"/>
  <c r="O43" i="12"/>
  <c r="O44" i="12"/>
  <c r="O45" i="12"/>
  <c r="P42" i="12"/>
  <c r="Q42" i="12"/>
  <c r="D46" i="12"/>
  <c r="E46" i="12"/>
  <c r="G46" i="12"/>
  <c r="I46" i="12"/>
  <c r="K46" i="12"/>
  <c r="D47" i="12"/>
  <c r="E47" i="12"/>
  <c r="G47" i="12"/>
  <c r="I47" i="12"/>
  <c r="K47" i="12"/>
  <c r="D48" i="12"/>
  <c r="E48" i="12"/>
  <c r="G48" i="12"/>
  <c r="I48" i="12"/>
  <c r="K48" i="12"/>
  <c r="D49" i="12"/>
  <c r="E49" i="12"/>
  <c r="G49" i="12"/>
  <c r="I49" i="12"/>
  <c r="K49" i="12"/>
  <c r="L46" i="12"/>
  <c r="M46" i="12"/>
  <c r="O46" i="12"/>
  <c r="O47" i="12"/>
  <c r="O48" i="12"/>
  <c r="O49" i="12"/>
  <c r="P46" i="12"/>
  <c r="Q46" i="12"/>
  <c r="D50" i="12"/>
  <c r="E50" i="12"/>
  <c r="G50" i="12"/>
  <c r="I50" i="12"/>
  <c r="K50" i="12"/>
  <c r="D51" i="12"/>
  <c r="E51" i="12"/>
  <c r="G51" i="12"/>
  <c r="I51" i="12"/>
  <c r="K51" i="12"/>
  <c r="D52" i="12"/>
  <c r="E52" i="12"/>
  <c r="G52" i="12"/>
  <c r="I52" i="12"/>
  <c r="K52" i="12"/>
  <c r="D53" i="12"/>
  <c r="E53" i="12"/>
  <c r="G53" i="12"/>
  <c r="I53" i="12"/>
  <c r="K53" i="12"/>
  <c r="L50" i="12"/>
  <c r="M50" i="12"/>
  <c r="O50" i="12"/>
  <c r="O51" i="12"/>
  <c r="O52" i="12"/>
  <c r="O53" i="12"/>
  <c r="P50" i="12"/>
  <c r="Q50" i="12"/>
  <c r="D54" i="12"/>
  <c r="E54" i="12"/>
  <c r="G54" i="12"/>
  <c r="I54" i="12"/>
  <c r="K54" i="12"/>
  <c r="D55" i="12"/>
  <c r="E55" i="12"/>
  <c r="G55" i="12"/>
  <c r="I55" i="12"/>
  <c r="K55" i="12"/>
  <c r="D56" i="12"/>
  <c r="E56" i="12"/>
  <c r="G56" i="12"/>
  <c r="I56" i="12"/>
  <c r="K56" i="12"/>
  <c r="D57" i="12"/>
  <c r="E57" i="12"/>
  <c r="G57" i="12"/>
  <c r="I57" i="12"/>
  <c r="K57" i="12"/>
  <c r="L54" i="12"/>
  <c r="M54" i="12"/>
  <c r="O54" i="12"/>
  <c r="O55" i="12"/>
  <c r="O56" i="12"/>
  <c r="O57" i="12"/>
  <c r="P54" i="12"/>
  <c r="Q54" i="12"/>
  <c r="D58" i="12"/>
  <c r="E58" i="12"/>
  <c r="G58" i="12"/>
  <c r="I58" i="12"/>
  <c r="K58" i="12"/>
  <c r="D59" i="12"/>
  <c r="E59" i="12"/>
  <c r="G59" i="12"/>
  <c r="I59" i="12"/>
  <c r="K59" i="12"/>
  <c r="D60" i="12"/>
  <c r="E60" i="12"/>
  <c r="G60" i="12"/>
  <c r="I60" i="12"/>
  <c r="K60" i="12"/>
  <c r="D61" i="12"/>
  <c r="E61" i="12"/>
  <c r="G61" i="12"/>
  <c r="I61" i="12"/>
  <c r="K61" i="12"/>
  <c r="L58" i="12"/>
  <c r="M58" i="12"/>
  <c r="O58" i="12"/>
  <c r="O59" i="12"/>
  <c r="O60" i="12"/>
  <c r="O61" i="12"/>
  <c r="P58" i="12"/>
  <c r="Q58" i="12"/>
  <c r="D62" i="12"/>
  <c r="E62" i="12"/>
  <c r="G62" i="12"/>
  <c r="I62" i="12"/>
  <c r="K62" i="12"/>
  <c r="D63" i="12"/>
  <c r="E63" i="12"/>
  <c r="G63" i="12"/>
  <c r="I63" i="12"/>
  <c r="K63" i="12"/>
  <c r="D64" i="12"/>
  <c r="E64" i="12"/>
  <c r="G64" i="12"/>
  <c r="I64" i="12"/>
  <c r="K64" i="12"/>
  <c r="D65" i="12"/>
  <c r="E65" i="12"/>
  <c r="G65" i="12"/>
  <c r="I65" i="12"/>
  <c r="K65" i="12"/>
  <c r="L62" i="12"/>
  <c r="M62" i="12"/>
  <c r="O62" i="12"/>
  <c r="O63" i="12"/>
  <c r="O64" i="12"/>
  <c r="O65" i="12"/>
  <c r="P62" i="12"/>
  <c r="Q62" i="12"/>
  <c r="D73" i="12"/>
  <c r="E73" i="12"/>
  <c r="G73" i="12"/>
  <c r="I73" i="12"/>
  <c r="K73" i="12"/>
  <c r="D74" i="12"/>
  <c r="E74" i="12"/>
  <c r="G74" i="12"/>
  <c r="I74" i="12"/>
  <c r="K74" i="12"/>
  <c r="D75" i="12"/>
  <c r="E75" i="12"/>
  <c r="G75" i="12"/>
  <c r="I75" i="12"/>
  <c r="K75" i="12"/>
  <c r="D76" i="12"/>
  <c r="E76" i="12"/>
  <c r="G76" i="12"/>
  <c r="I76" i="12"/>
  <c r="K76" i="12"/>
  <c r="L73" i="12"/>
  <c r="M73" i="12"/>
  <c r="O73" i="12"/>
  <c r="O74" i="12"/>
  <c r="O75" i="12"/>
  <c r="O76" i="12"/>
  <c r="P73" i="12"/>
  <c r="Q73" i="12"/>
  <c r="D77" i="12"/>
  <c r="E77" i="12"/>
  <c r="G77" i="12"/>
  <c r="I77" i="12"/>
  <c r="K77" i="12"/>
  <c r="D78" i="12"/>
  <c r="E78" i="12"/>
  <c r="G78" i="12"/>
  <c r="I78" i="12"/>
  <c r="K78" i="12"/>
  <c r="D79" i="12"/>
  <c r="E79" i="12"/>
  <c r="G79" i="12"/>
  <c r="I79" i="12"/>
  <c r="K79" i="12"/>
  <c r="D80" i="12"/>
  <c r="E80" i="12"/>
  <c r="G80" i="12"/>
  <c r="I80" i="12"/>
  <c r="K80" i="12"/>
  <c r="L77" i="12"/>
  <c r="M77" i="12"/>
  <c r="O77" i="12"/>
  <c r="O78" i="12"/>
  <c r="O79" i="12"/>
  <c r="O80" i="12"/>
  <c r="P77" i="12"/>
  <c r="Q77" i="12"/>
  <c r="D81" i="12"/>
  <c r="E81" i="12"/>
  <c r="G81" i="12"/>
  <c r="I81" i="12"/>
  <c r="K81" i="12"/>
  <c r="D82" i="12"/>
  <c r="E82" i="12"/>
  <c r="G82" i="12"/>
  <c r="I82" i="12"/>
  <c r="K82" i="12"/>
  <c r="D83" i="12"/>
  <c r="E83" i="12"/>
  <c r="G83" i="12"/>
  <c r="I83" i="12"/>
  <c r="K83" i="12"/>
  <c r="D84" i="12"/>
  <c r="E84" i="12"/>
  <c r="G84" i="12"/>
  <c r="I84" i="12"/>
  <c r="K84" i="12"/>
  <c r="L81" i="12"/>
  <c r="M81" i="12"/>
  <c r="O81" i="12"/>
  <c r="O82" i="12"/>
  <c r="O83" i="12"/>
  <c r="O84" i="12"/>
  <c r="P81" i="12"/>
  <c r="Q81" i="12"/>
  <c r="D85" i="12"/>
  <c r="E85" i="12"/>
  <c r="G85" i="12"/>
  <c r="I85" i="12"/>
  <c r="K85" i="12"/>
  <c r="D86" i="12"/>
  <c r="E86" i="12"/>
  <c r="G86" i="12"/>
  <c r="I86" i="12"/>
  <c r="K86" i="12"/>
  <c r="D87" i="12"/>
  <c r="E87" i="12"/>
  <c r="G87" i="12"/>
  <c r="I87" i="12"/>
  <c r="K87" i="12"/>
  <c r="D88" i="12"/>
  <c r="E88" i="12"/>
  <c r="G88" i="12"/>
  <c r="I88" i="12"/>
  <c r="K88" i="12"/>
  <c r="L85" i="12"/>
  <c r="M85" i="12"/>
  <c r="O85" i="12"/>
  <c r="O86" i="12"/>
  <c r="O87" i="12"/>
  <c r="O88" i="12"/>
  <c r="P85" i="12"/>
  <c r="Q85" i="12"/>
  <c r="D89" i="12"/>
  <c r="E89" i="12"/>
  <c r="G89" i="12"/>
  <c r="I89" i="12"/>
  <c r="K89" i="12"/>
  <c r="D90" i="12"/>
  <c r="E90" i="12"/>
  <c r="G90" i="12"/>
  <c r="I90" i="12"/>
  <c r="K90" i="12"/>
  <c r="D91" i="12"/>
  <c r="E91" i="12"/>
  <c r="G91" i="12"/>
  <c r="I91" i="12"/>
  <c r="K91" i="12"/>
  <c r="D92" i="12"/>
  <c r="E92" i="12"/>
  <c r="G92" i="12"/>
  <c r="I92" i="12"/>
  <c r="K92" i="12"/>
  <c r="L89" i="12"/>
  <c r="M89" i="12"/>
  <c r="O89" i="12"/>
  <c r="O90" i="12"/>
  <c r="O91" i="12"/>
  <c r="O92" i="12"/>
  <c r="P89" i="12"/>
  <c r="Q89" i="12"/>
  <c r="D93" i="12"/>
  <c r="E93" i="12"/>
  <c r="G93" i="12"/>
  <c r="I93" i="12"/>
  <c r="K93" i="12"/>
  <c r="D94" i="12"/>
  <c r="E94" i="12"/>
  <c r="G94" i="12"/>
  <c r="I94" i="12"/>
  <c r="K94" i="12"/>
  <c r="D95" i="12"/>
  <c r="E95" i="12"/>
  <c r="G95" i="12"/>
  <c r="I95" i="12"/>
  <c r="K95" i="12"/>
  <c r="D96" i="12"/>
  <c r="E96" i="12"/>
  <c r="G96" i="12"/>
  <c r="I96" i="12"/>
  <c r="K96" i="12"/>
  <c r="L93" i="12"/>
  <c r="M93" i="12"/>
  <c r="O93" i="12"/>
  <c r="O94" i="12"/>
  <c r="O95" i="12"/>
  <c r="O96" i="12"/>
  <c r="P93" i="12"/>
  <c r="Q93" i="12"/>
  <c r="D97" i="12"/>
  <c r="E97" i="12"/>
  <c r="G97" i="12"/>
  <c r="I97" i="12"/>
  <c r="K97" i="12"/>
  <c r="D98" i="12"/>
  <c r="E98" i="12"/>
  <c r="G98" i="12"/>
  <c r="I98" i="12"/>
  <c r="K98" i="12"/>
  <c r="D99" i="12"/>
  <c r="E99" i="12"/>
  <c r="G99" i="12"/>
  <c r="I99" i="12"/>
  <c r="K99" i="12"/>
  <c r="D100" i="12"/>
  <c r="E100" i="12"/>
  <c r="G100" i="12"/>
  <c r="I100" i="12"/>
  <c r="K100" i="12"/>
  <c r="L97" i="12"/>
  <c r="M97" i="12"/>
  <c r="O97" i="12"/>
  <c r="O98" i="12"/>
  <c r="O99" i="12"/>
  <c r="O100" i="12"/>
  <c r="P97" i="12"/>
  <c r="Q97" i="12"/>
  <c r="D101" i="12"/>
  <c r="E101" i="12"/>
  <c r="G101" i="12"/>
  <c r="I101" i="12"/>
  <c r="K101" i="12"/>
  <c r="D102" i="12"/>
  <c r="E102" i="12"/>
  <c r="G102" i="12"/>
  <c r="I102" i="12"/>
  <c r="K102" i="12"/>
  <c r="D103" i="12"/>
  <c r="E103" i="12"/>
  <c r="G103" i="12"/>
  <c r="I103" i="12"/>
  <c r="K103" i="12"/>
  <c r="D104" i="12"/>
  <c r="E104" i="12"/>
  <c r="G104" i="12"/>
  <c r="I104" i="12"/>
  <c r="K104" i="12"/>
  <c r="L101" i="12"/>
  <c r="M101" i="12"/>
  <c r="O101" i="12"/>
  <c r="O102" i="12"/>
  <c r="O103" i="12"/>
  <c r="O104" i="12"/>
  <c r="P101" i="12"/>
  <c r="Q101" i="12"/>
  <c r="D105" i="12"/>
  <c r="E105" i="12"/>
  <c r="G105" i="12"/>
  <c r="I105" i="12"/>
  <c r="K105" i="12"/>
  <c r="D106" i="12"/>
  <c r="E106" i="12"/>
  <c r="G106" i="12"/>
  <c r="I106" i="12"/>
  <c r="K106" i="12"/>
  <c r="D107" i="12"/>
  <c r="E107" i="12"/>
  <c r="G107" i="12"/>
  <c r="I107" i="12"/>
  <c r="K107" i="12"/>
  <c r="D108" i="12"/>
  <c r="E108" i="12"/>
  <c r="G108" i="12"/>
  <c r="I108" i="12"/>
  <c r="K108" i="12"/>
  <c r="L105" i="12"/>
  <c r="M105" i="12"/>
  <c r="O105" i="12"/>
  <c r="O106" i="12"/>
  <c r="O107" i="12"/>
  <c r="O108" i="12"/>
  <c r="P105" i="12"/>
  <c r="Q105" i="12"/>
  <c r="D109" i="12"/>
  <c r="E109" i="12"/>
  <c r="G109" i="12"/>
  <c r="I109" i="12"/>
  <c r="K109" i="12"/>
  <c r="D110" i="12"/>
  <c r="E110" i="12"/>
  <c r="G110" i="12"/>
  <c r="I110" i="12"/>
  <c r="K110" i="12"/>
  <c r="D111" i="12"/>
  <c r="E111" i="12"/>
  <c r="G111" i="12"/>
  <c r="I111" i="12"/>
  <c r="K111" i="12"/>
  <c r="D112" i="12"/>
  <c r="E112" i="12"/>
  <c r="G112" i="12"/>
  <c r="I112" i="12"/>
  <c r="K112" i="12"/>
  <c r="L109" i="12"/>
  <c r="M109" i="12"/>
  <c r="O109" i="12"/>
  <c r="O110" i="12"/>
  <c r="O111" i="12"/>
  <c r="O112" i="12"/>
  <c r="P109" i="12"/>
  <c r="Q109" i="12"/>
  <c r="D113" i="12"/>
  <c r="E113" i="12"/>
  <c r="G113" i="12"/>
  <c r="I113" i="12"/>
  <c r="K113" i="12"/>
  <c r="D114" i="12"/>
  <c r="E114" i="12"/>
  <c r="G114" i="12"/>
  <c r="I114" i="12"/>
  <c r="K114" i="12"/>
  <c r="D115" i="12"/>
  <c r="E115" i="12"/>
  <c r="G115" i="12"/>
  <c r="I115" i="12"/>
  <c r="K115" i="12"/>
  <c r="D116" i="12"/>
  <c r="E116" i="12"/>
  <c r="G116" i="12"/>
  <c r="I116" i="12"/>
  <c r="K116" i="12"/>
  <c r="L113" i="12"/>
  <c r="M113" i="12"/>
  <c r="O113" i="12"/>
  <c r="O114" i="12"/>
  <c r="O115" i="12"/>
  <c r="O116" i="12"/>
  <c r="P113" i="12"/>
  <c r="Q113" i="12"/>
  <c r="D117" i="12"/>
  <c r="E117" i="12"/>
  <c r="G117" i="12"/>
  <c r="I117" i="12"/>
  <c r="K117" i="12"/>
  <c r="D118" i="12"/>
  <c r="E118" i="12"/>
  <c r="G118" i="12"/>
  <c r="I118" i="12"/>
  <c r="K118" i="12"/>
  <c r="D119" i="12"/>
  <c r="E119" i="12"/>
  <c r="G119" i="12"/>
  <c r="I119" i="12"/>
  <c r="K119" i="12"/>
  <c r="D120" i="12"/>
  <c r="E120" i="12"/>
  <c r="G120" i="12"/>
  <c r="I120" i="12"/>
  <c r="K120" i="12"/>
  <c r="L117" i="12"/>
  <c r="M117" i="12"/>
  <c r="O117" i="12"/>
  <c r="O118" i="12"/>
  <c r="O119" i="12"/>
  <c r="O120" i="12"/>
  <c r="P117" i="12"/>
  <c r="Q117" i="12"/>
  <c r="D121" i="12"/>
  <c r="E121" i="12"/>
  <c r="G121" i="12"/>
  <c r="I121" i="12"/>
  <c r="K121" i="12"/>
  <c r="D122" i="12"/>
  <c r="E122" i="12"/>
  <c r="G122" i="12"/>
  <c r="I122" i="12"/>
  <c r="K122" i="12"/>
  <c r="D123" i="12"/>
  <c r="E123" i="12"/>
  <c r="G123" i="12"/>
  <c r="I123" i="12"/>
  <c r="K123" i="12"/>
  <c r="D124" i="12"/>
  <c r="E124" i="12"/>
  <c r="G124" i="12"/>
  <c r="I124" i="12"/>
  <c r="K124" i="12"/>
  <c r="L121" i="12"/>
  <c r="M121" i="12"/>
  <c r="O121" i="12"/>
  <c r="O122" i="12"/>
  <c r="O123" i="12"/>
  <c r="O124" i="12"/>
  <c r="P121" i="12"/>
  <c r="Q121" i="12"/>
  <c r="D125" i="12"/>
  <c r="E125" i="12"/>
  <c r="G125" i="12"/>
  <c r="I125" i="12"/>
  <c r="K125" i="12"/>
  <c r="D126" i="12"/>
  <c r="E126" i="12"/>
  <c r="G126" i="12"/>
  <c r="I126" i="12"/>
  <c r="K126" i="12"/>
  <c r="D127" i="12"/>
  <c r="E127" i="12"/>
  <c r="G127" i="12"/>
  <c r="I127" i="12"/>
  <c r="K127" i="12"/>
  <c r="D128" i="12"/>
  <c r="E128" i="12"/>
  <c r="G128" i="12"/>
  <c r="I128" i="12"/>
  <c r="K128" i="12"/>
  <c r="L125" i="12"/>
  <c r="M125" i="12"/>
  <c r="O125" i="12"/>
  <c r="O126" i="12"/>
  <c r="O127" i="12"/>
  <c r="O128" i="12"/>
  <c r="P125" i="12"/>
  <c r="Q125" i="12"/>
  <c r="D129" i="12"/>
  <c r="E129" i="12"/>
  <c r="G129" i="12"/>
  <c r="I129" i="12"/>
  <c r="K129" i="12"/>
  <c r="D130" i="12"/>
  <c r="E130" i="12"/>
  <c r="G130" i="12"/>
  <c r="I130" i="12"/>
  <c r="K130" i="12"/>
  <c r="D131" i="12"/>
  <c r="E131" i="12"/>
  <c r="G131" i="12"/>
  <c r="I131" i="12"/>
  <c r="K131" i="12"/>
  <c r="D132" i="12"/>
  <c r="E132" i="12"/>
  <c r="G132" i="12"/>
  <c r="I132" i="12"/>
  <c r="K132" i="12"/>
  <c r="L129" i="12"/>
  <c r="M129" i="12"/>
  <c r="O129" i="12"/>
  <c r="O130" i="12"/>
  <c r="O131" i="12"/>
  <c r="O132" i="12"/>
  <c r="P129" i="12"/>
  <c r="Q129" i="12"/>
  <c r="D139" i="12"/>
  <c r="E139" i="12"/>
  <c r="G139" i="12"/>
  <c r="I139" i="12"/>
  <c r="K139" i="12"/>
  <c r="L139" i="12"/>
  <c r="M139" i="12"/>
  <c r="O139" i="12"/>
  <c r="P139" i="12"/>
  <c r="Q139" i="12"/>
  <c r="D5" i="11"/>
  <c r="E5" i="11"/>
  <c r="G5" i="11"/>
  <c r="I5" i="11"/>
  <c r="K5" i="11"/>
  <c r="L5" i="11"/>
  <c r="M5" i="11"/>
  <c r="O5" i="11"/>
  <c r="P5" i="11"/>
  <c r="Q5" i="11"/>
  <c r="D6" i="11"/>
  <c r="E6" i="11"/>
  <c r="G6" i="11"/>
  <c r="I6" i="11"/>
  <c r="K6" i="11"/>
  <c r="O6" i="11"/>
  <c r="D7" i="11"/>
  <c r="E7" i="11"/>
  <c r="G7" i="11"/>
  <c r="I7" i="11"/>
  <c r="K7" i="11"/>
  <c r="O7" i="11"/>
  <c r="D8" i="11"/>
  <c r="E8" i="11"/>
  <c r="G8" i="11"/>
  <c r="I8" i="11"/>
  <c r="K8" i="11"/>
  <c r="O8" i="11"/>
  <c r="D9" i="11"/>
  <c r="E9" i="11"/>
  <c r="G9" i="11"/>
  <c r="I9" i="11"/>
  <c r="K9" i="11"/>
  <c r="O9" i="11"/>
  <c r="D10" i="11"/>
  <c r="E10" i="11"/>
  <c r="G10" i="11"/>
  <c r="I10" i="11"/>
  <c r="K10" i="11"/>
  <c r="O10" i="11"/>
  <c r="D11" i="11"/>
  <c r="E11" i="11"/>
  <c r="G11" i="11"/>
  <c r="I11" i="11"/>
  <c r="K11" i="11"/>
  <c r="L11" i="11"/>
  <c r="M11" i="11"/>
  <c r="O11" i="11"/>
  <c r="P11" i="11"/>
  <c r="Q11" i="11"/>
  <c r="D12" i="11"/>
  <c r="E12" i="11"/>
  <c r="G12" i="11"/>
  <c r="I12" i="11"/>
  <c r="K12" i="11"/>
  <c r="O12" i="11"/>
  <c r="D13" i="11"/>
  <c r="E13" i="11"/>
  <c r="G13" i="11"/>
  <c r="I13" i="11"/>
  <c r="K13" i="11"/>
  <c r="O13" i="11"/>
  <c r="D14" i="11"/>
  <c r="E14" i="11"/>
  <c r="G14" i="11"/>
  <c r="I14" i="11"/>
  <c r="K14" i="11"/>
  <c r="L14" i="11"/>
  <c r="M14" i="11"/>
  <c r="O14" i="11"/>
  <c r="P14" i="11"/>
  <c r="Q14" i="11"/>
  <c r="D15" i="11"/>
  <c r="E15" i="11"/>
  <c r="G15" i="11"/>
  <c r="I15" i="11"/>
  <c r="K15" i="11"/>
  <c r="O15" i="11"/>
  <c r="D16" i="11"/>
  <c r="E16" i="11"/>
  <c r="G16" i="11"/>
  <c r="I16" i="11"/>
  <c r="K16" i="11"/>
  <c r="O16" i="11"/>
  <c r="D17" i="11"/>
  <c r="E17" i="11"/>
  <c r="G17" i="11"/>
  <c r="I17" i="11"/>
  <c r="K17" i="11"/>
  <c r="L17" i="11"/>
  <c r="M17" i="11"/>
  <c r="O17" i="11"/>
  <c r="P17" i="11"/>
  <c r="Q17" i="11"/>
  <c r="D18" i="11"/>
  <c r="E18" i="11"/>
  <c r="G18" i="11"/>
  <c r="I18" i="11"/>
  <c r="K18" i="11"/>
  <c r="O18" i="11"/>
  <c r="D19" i="11"/>
  <c r="E19" i="11"/>
  <c r="G19" i="11"/>
  <c r="I19" i="11"/>
  <c r="K19" i="11"/>
  <c r="O19" i="11"/>
  <c r="D20" i="11"/>
  <c r="E20" i="11"/>
  <c r="G20" i="11"/>
  <c r="I20" i="11"/>
  <c r="K20" i="11"/>
  <c r="L20" i="11"/>
  <c r="M20" i="11"/>
  <c r="O20" i="11"/>
  <c r="P20" i="11"/>
  <c r="Q20" i="11"/>
  <c r="D21" i="11"/>
  <c r="E21" i="11"/>
  <c r="G21" i="11"/>
  <c r="I21" i="11"/>
  <c r="K21" i="11"/>
  <c r="O21" i="11"/>
  <c r="D22" i="11"/>
  <c r="E22" i="11"/>
  <c r="G22" i="11"/>
  <c r="I22" i="11"/>
  <c r="K22" i="11"/>
  <c r="O22" i="11"/>
  <c r="D23" i="11"/>
  <c r="E23" i="11"/>
  <c r="G23" i="11"/>
  <c r="I23" i="11"/>
  <c r="K23" i="11"/>
  <c r="L23" i="11"/>
  <c r="M23" i="11"/>
  <c r="O23" i="11"/>
  <c r="P23" i="11"/>
  <c r="Q23" i="11"/>
  <c r="D24" i="11"/>
  <c r="E24" i="11"/>
  <c r="G24" i="11"/>
  <c r="I24" i="11"/>
  <c r="K24" i="11"/>
  <c r="O24" i="11"/>
  <c r="D25" i="11"/>
  <c r="E25" i="11"/>
  <c r="G25" i="11"/>
  <c r="I25" i="11"/>
  <c r="K25" i="11"/>
  <c r="O25" i="11"/>
  <c r="D26" i="11"/>
  <c r="E26" i="11"/>
  <c r="G26" i="11"/>
  <c r="I26" i="11"/>
  <c r="K26" i="11"/>
  <c r="L26" i="11"/>
  <c r="M26" i="11"/>
  <c r="O26" i="11"/>
  <c r="P26" i="11"/>
  <c r="Q26" i="11"/>
  <c r="D27" i="11"/>
  <c r="E27" i="11"/>
  <c r="G27" i="11"/>
  <c r="I27" i="11"/>
  <c r="K27" i="11"/>
  <c r="O27" i="11"/>
  <c r="D28" i="11"/>
  <c r="E28" i="11"/>
  <c r="G28" i="11"/>
  <c r="I28" i="11"/>
  <c r="K28" i="11"/>
  <c r="O28" i="11"/>
  <c r="D33" i="11"/>
  <c r="E33" i="11"/>
  <c r="G33" i="11"/>
  <c r="I33" i="11"/>
  <c r="K33" i="11"/>
  <c r="L33" i="11"/>
  <c r="M33" i="11"/>
  <c r="O33" i="11"/>
  <c r="P33" i="11"/>
  <c r="Q33" i="11"/>
  <c r="S33" i="11"/>
  <c r="T33" i="11"/>
  <c r="U33" i="11"/>
  <c r="D34" i="11"/>
  <c r="E34" i="11"/>
  <c r="G34" i="11"/>
  <c r="I34" i="11"/>
  <c r="K34" i="11"/>
  <c r="O34" i="11"/>
  <c r="S34" i="11"/>
  <c r="D35" i="11"/>
  <c r="E35" i="11"/>
  <c r="G35" i="11"/>
  <c r="I35" i="11"/>
  <c r="K35" i="11"/>
  <c r="O35" i="11"/>
  <c r="S35" i="11"/>
  <c r="D36" i="11"/>
  <c r="E36" i="11"/>
  <c r="G36" i="11"/>
  <c r="I36" i="11"/>
  <c r="K36" i="11"/>
  <c r="O36" i="11"/>
  <c r="S36" i="11"/>
  <c r="D37" i="11"/>
  <c r="E37" i="11"/>
  <c r="G37" i="11"/>
  <c r="I37" i="11"/>
  <c r="K37" i="11"/>
  <c r="O37" i="11"/>
  <c r="S37" i="11"/>
  <c r="D38" i="11"/>
  <c r="E38" i="11"/>
  <c r="G38" i="11"/>
  <c r="I38" i="11"/>
  <c r="K38" i="11"/>
  <c r="O38" i="11"/>
  <c r="S38" i="11"/>
  <c r="D39" i="11"/>
  <c r="E39" i="11"/>
  <c r="G39" i="11"/>
  <c r="I39" i="11"/>
  <c r="K39" i="11"/>
  <c r="L39" i="11"/>
  <c r="M39" i="11"/>
  <c r="O39" i="11"/>
  <c r="P39" i="11"/>
  <c r="Q39" i="11"/>
  <c r="S39" i="11"/>
  <c r="T39" i="11"/>
  <c r="U39" i="11"/>
  <c r="D40" i="11"/>
  <c r="E40" i="11"/>
  <c r="G40" i="11"/>
  <c r="I40" i="11"/>
  <c r="K40" i="11"/>
  <c r="O40" i="11"/>
  <c r="S40" i="11"/>
  <c r="D41" i="11"/>
  <c r="E41" i="11"/>
  <c r="G41" i="11"/>
  <c r="I41" i="11"/>
  <c r="K41" i="11"/>
  <c r="O41" i="11"/>
  <c r="S41" i="11"/>
  <c r="D42" i="11"/>
  <c r="E42" i="11"/>
  <c r="G42" i="11"/>
  <c r="I42" i="11"/>
  <c r="K42" i="11"/>
  <c r="L42" i="11"/>
  <c r="M42" i="11"/>
  <c r="O42" i="11"/>
  <c r="P42" i="11"/>
  <c r="Q42" i="11"/>
  <c r="S42" i="11"/>
  <c r="T42" i="11"/>
  <c r="U42" i="11"/>
  <c r="D43" i="11"/>
  <c r="E43" i="11"/>
  <c r="G43" i="11"/>
  <c r="I43" i="11"/>
  <c r="K43" i="11"/>
  <c r="O43" i="11"/>
  <c r="S43" i="11"/>
  <c r="D44" i="11"/>
  <c r="E44" i="11"/>
  <c r="G44" i="11"/>
  <c r="I44" i="11"/>
  <c r="K44" i="11"/>
  <c r="O44" i="11"/>
  <c r="S44" i="11"/>
  <c r="D45" i="11"/>
  <c r="E45" i="11"/>
  <c r="G45" i="11"/>
  <c r="I45" i="11"/>
  <c r="K45" i="11"/>
  <c r="L45" i="11"/>
  <c r="M45" i="11"/>
  <c r="O45" i="11"/>
  <c r="P45" i="11"/>
  <c r="Q45" i="11"/>
  <c r="S45" i="11"/>
  <c r="T45" i="11"/>
  <c r="U45" i="11"/>
  <c r="D46" i="11"/>
  <c r="E46" i="11"/>
  <c r="G46" i="11"/>
  <c r="I46" i="11"/>
  <c r="K46" i="11"/>
  <c r="O46" i="11"/>
  <c r="S46" i="11"/>
  <c r="D47" i="11"/>
  <c r="E47" i="11"/>
  <c r="G47" i="11"/>
  <c r="I47" i="11"/>
  <c r="K47" i="11"/>
  <c r="O47" i="11"/>
  <c r="S47" i="11"/>
  <c r="D48" i="11"/>
  <c r="E48" i="11"/>
  <c r="G48" i="11"/>
  <c r="I48" i="11"/>
  <c r="K48" i="11"/>
  <c r="L48" i="11"/>
  <c r="M48" i="11"/>
  <c r="O48" i="11"/>
  <c r="P48" i="11"/>
  <c r="Q48" i="11"/>
  <c r="S48" i="11"/>
  <c r="T48" i="11"/>
  <c r="U48" i="11"/>
  <c r="D49" i="11"/>
  <c r="E49" i="11"/>
  <c r="G49" i="11"/>
  <c r="I49" i="11"/>
  <c r="K49" i="11"/>
  <c r="O49" i="11"/>
  <c r="S49" i="11"/>
  <c r="D50" i="11"/>
  <c r="E50" i="11"/>
  <c r="G50" i="11"/>
  <c r="I50" i="11"/>
  <c r="K50" i="11"/>
  <c r="O50" i="11"/>
  <c r="S50" i="11"/>
  <c r="D51" i="11"/>
  <c r="E51" i="11"/>
  <c r="G51" i="11"/>
  <c r="I51" i="11"/>
  <c r="K51" i="11"/>
  <c r="L51" i="11"/>
  <c r="M51" i="11"/>
  <c r="O51" i="11"/>
  <c r="P51" i="11"/>
  <c r="Q51" i="11"/>
  <c r="S51" i="11"/>
  <c r="T51" i="11"/>
  <c r="U51" i="11"/>
  <c r="D52" i="11"/>
  <c r="E52" i="11"/>
  <c r="G52" i="11"/>
  <c r="I52" i="11"/>
  <c r="K52" i="11"/>
  <c r="O52" i="11"/>
  <c r="S52" i="11"/>
  <c r="D53" i="11"/>
  <c r="E53" i="11"/>
  <c r="G53" i="11"/>
  <c r="I53" i="11"/>
  <c r="K53" i="11"/>
  <c r="O53" i="11"/>
  <c r="S53" i="11"/>
  <c r="D54" i="11"/>
  <c r="E54" i="11"/>
  <c r="G54" i="11"/>
  <c r="I54" i="11"/>
  <c r="K54" i="11"/>
  <c r="L54" i="11"/>
  <c r="M54" i="11"/>
  <c r="O54" i="11"/>
  <c r="P54" i="11"/>
  <c r="Q54" i="11"/>
  <c r="S54" i="11"/>
  <c r="T54" i="11"/>
  <c r="U54" i="11"/>
  <c r="D55" i="11"/>
  <c r="E55" i="11"/>
  <c r="G55" i="11"/>
  <c r="I55" i="11"/>
  <c r="K55" i="11"/>
  <c r="O55" i="11"/>
  <c r="S55" i="11"/>
  <c r="D56" i="11"/>
  <c r="E56" i="11"/>
  <c r="G56" i="11"/>
  <c r="I56" i="11"/>
  <c r="K56" i="11"/>
  <c r="O56" i="11"/>
  <c r="S56" i="11"/>
  <c r="D61" i="11"/>
  <c r="E61" i="11"/>
  <c r="G61" i="11"/>
  <c r="I61" i="11"/>
  <c r="K61" i="11"/>
  <c r="L61" i="11"/>
  <c r="M61" i="11"/>
  <c r="O61" i="11"/>
  <c r="P61" i="11"/>
  <c r="Q61" i="11"/>
  <c r="S61" i="11"/>
  <c r="T61" i="11"/>
  <c r="U61" i="11"/>
  <c r="D62" i="11"/>
  <c r="E62" i="11"/>
  <c r="G62" i="11"/>
  <c r="I62" i="11"/>
  <c r="K62" i="11"/>
  <c r="O62" i="11"/>
  <c r="S62" i="11"/>
  <c r="D63" i="11"/>
  <c r="E63" i="11"/>
  <c r="G63" i="11"/>
  <c r="I63" i="11"/>
  <c r="K63" i="11"/>
  <c r="O63" i="11"/>
  <c r="S63" i="11"/>
  <c r="D64" i="11"/>
  <c r="E64" i="11"/>
  <c r="G64" i="11"/>
  <c r="I64" i="11"/>
  <c r="K64" i="11"/>
  <c r="O64" i="11"/>
  <c r="S64" i="11"/>
  <c r="D65" i="11"/>
  <c r="E65" i="11"/>
  <c r="G65" i="11"/>
  <c r="I65" i="11"/>
  <c r="K65" i="11"/>
  <c r="O65" i="11"/>
  <c r="S65" i="11"/>
  <c r="D66" i="11"/>
  <c r="E66" i="11"/>
  <c r="G66" i="11"/>
  <c r="I66" i="11"/>
  <c r="K66" i="11"/>
  <c r="O66" i="11"/>
  <c r="S66" i="11"/>
  <c r="D67" i="11"/>
  <c r="E67" i="11"/>
  <c r="G67" i="11"/>
  <c r="I67" i="11"/>
  <c r="K67" i="11"/>
  <c r="L67" i="11"/>
  <c r="M67" i="11"/>
  <c r="O67" i="11"/>
  <c r="P67" i="11"/>
  <c r="Q67" i="11"/>
  <c r="S67" i="11"/>
  <c r="T67" i="11"/>
  <c r="U67" i="11"/>
  <c r="D68" i="11"/>
  <c r="E68" i="11"/>
  <c r="G68" i="11"/>
  <c r="I68" i="11"/>
  <c r="K68" i="11"/>
  <c r="O68" i="11"/>
  <c r="S68" i="11"/>
  <c r="D69" i="11"/>
  <c r="E69" i="11"/>
  <c r="G69" i="11"/>
  <c r="I69" i="11"/>
  <c r="K69" i="11"/>
  <c r="O69" i="11"/>
  <c r="S69" i="11"/>
  <c r="D70" i="11"/>
  <c r="E70" i="11"/>
  <c r="G70" i="11"/>
  <c r="I70" i="11"/>
  <c r="K70" i="11"/>
  <c r="L70" i="11"/>
  <c r="M70" i="11"/>
  <c r="O70" i="11"/>
  <c r="P70" i="11"/>
  <c r="Q70" i="11"/>
  <c r="S70" i="11"/>
  <c r="T70" i="11"/>
  <c r="U70" i="11"/>
  <c r="D71" i="11"/>
  <c r="E71" i="11"/>
  <c r="G71" i="11"/>
  <c r="I71" i="11"/>
  <c r="K71" i="11"/>
  <c r="O71" i="11"/>
  <c r="S71" i="11"/>
  <c r="D72" i="11"/>
  <c r="E72" i="11"/>
  <c r="G72" i="11"/>
  <c r="I72" i="11"/>
  <c r="K72" i="11"/>
  <c r="O72" i="11"/>
  <c r="S72" i="11"/>
  <c r="D73" i="11"/>
  <c r="E73" i="11"/>
  <c r="G73" i="11"/>
  <c r="I73" i="11"/>
  <c r="K73" i="11"/>
  <c r="L73" i="11"/>
  <c r="M73" i="11"/>
  <c r="O73" i="11"/>
  <c r="P73" i="11"/>
  <c r="Q73" i="11"/>
  <c r="S73" i="11"/>
  <c r="T73" i="11"/>
  <c r="U73" i="11"/>
  <c r="D74" i="11"/>
  <c r="E74" i="11"/>
  <c r="G74" i="11"/>
  <c r="I74" i="11"/>
  <c r="K74" i="11"/>
  <c r="O74" i="11"/>
  <c r="S74" i="11"/>
  <c r="D75" i="11"/>
  <c r="E75" i="11"/>
  <c r="G75" i="11"/>
  <c r="I75" i="11"/>
  <c r="K75" i="11"/>
  <c r="O75" i="11"/>
  <c r="S75" i="11"/>
  <c r="D76" i="11"/>
  <c r="E76" i="11"/>
  <c r="G76" i="11"/>
  <c r="I76" i="11"/>
  <c r="K76" i="11"/>
  <c r="L76" i="11"/>
  <c r="M76" i="11"/>
  <c r="O76" i="11"/>
  <c r="P76" i="11"/>
  <c r="Q76" i="11"/>
  <c r="S76" i="11"/>
  <c r="T76" i="11"/>
  <c r="U76" i="11"/>
  <c r="D77" i="11"/>
  <c r="E77" i="11"/>
  <c r="G77" i="11"/>
  <c r="I77" i="11"/>
  <c r="K77" i="11"/>
  <c r="O77" i="11"/>
  <c r="S77" i="11"/>
  <c r="D78" i="11"/>
  <c r="E78" i="11"/>
  <c r="G78" i="11"/>
  <c r="I78" i="11"/>
  <c r="K78" i="11"/>
  <c r="O78" i="11"/>
  <c r="S78" i="11"/>
  <c r="D79" i="11"/>
  <c r="E79" i="11"/>
  <c r="G79" i="11"/>
  <c r="I79" i="11"/>
  <c r="K79" i="11"/>
  <c r="L79" i="11"/>
  <c r="M79" i="11"/>
  <c r="O79" i="11"/>
  <c r="P79" i="11"/>
  <c r="Q79" i="11"/>
  <c r="S79" i="11"/>
  <c r="T79" i="11"/>
  <c r="U79" i="11"/>
  <c r="D80" i="11"/>
  <c r="E80" i="11"/>
  <c r="G80" i="11"/>
  <c r="I80" i="11"/>
  <c r="K80" i="11"/>
  <c r="O80" i="11"/>
  <c r="S80" i="11"/>
  <c r="D81" i="11"/>
  <c r="E81" i="11"/>
  <c r="G81" i="11"/>
  <c r="I81" i="11"/>
  <c r="K81" i="11"/>
  <c r="O81" i="11"/>
  <c r="S81" i="11"/>
  <c r="D82" i="11"/>
  <c r="E82" i="11"/>
  <c r="G82" i="11"/>
  <c r="I82" i="11"/>
  <c r="K82" i="11"/>
  <c r="L82" i="11"/>
  <c r="M82" i="11"/>
  <c r="O82" i="11"/>
  <c r="P82" i="11"/>
  <c r="Q82" i="11"/>
  <c r="S82" i="11"/>
  <c r="T82" i="11"/>
  <c r="U82" i="11"/>
  <c r="D83" i="11"/>
  <c r="E83" i="11"/>
  <c r="G83" i="11"/>
  <c r="I83" i="11"/>
  <c r="K83" i="11"/>
  <c r="O83" i="11"/>
  <c r="S83" i="11"/>
  <c r="D84" i="11"/>
  <c r="E84" i="11"/>
  <c r="G84" i="11"/>
  <c r="I84" i="11"/>
  <c r="K84" i="11"/>
  <c r="O84" i="11"/>
  <c r="S84" i="11"/>
  <c r="D90" i="11"/>
  <c r="E90" i="11"/>
  <c r="G90" i="11"/>
  <c r="I90" i="11"/>
  <c r="K90" i="11"/>
  <c r="L90" i="11"/>
  <c r="M90" i="11"/>
  <c r="O90" i="11"/>
  <c r="P90" i="11"/>
  <c r="Q90" i="11"/>
  <c r="S90" i="11"/>
  <c r="T90" i="11"/>
  <c r="U90" i="11"/>
  <c r="D91" i="11"/>
  <c r="E91" i="11"/>
  <c r="G91" i="11"/>
  <c r="I91" i="11"/>
  <c r="K91" i="11"/>
  <c r="O91" i="11"/>
  <c r="S91" i="11"/>
  <c r="D92" i="11"/>
  <c r="E92" i="11"/>
  <c r="G92" i="11"/>
  <c r="I92" i="11"/>
  <c r="K92" i="11"/>
  <c r="O92" i="11"/>
  <c r="S92" i="11"/>
  <c r="D93" i="11"/>
  <c r="E93" i="11"/>
  <c r="G93" i="11"/>
  <c r="I93" i="11"/>
  <c r="K93" i="11"/>
  <c r="O93" i="11"/>
  <c r="S93" i="11"/>
  <c r="D94" i="11"/>
  <c r="E94" i="11"/>
  <c r="G94" i="11"/>
  <c r="I94" i="11"/>
  <c r="K94" i="11"/>
  <c r="O94" i="11"/>
  <c r="S94" i="11"/>
  <c r="D95" i="11"/>
  <c r="E95" i="11"/>
  <c r="G95" i="11"/>
  <c r="I95" i="11"/>
  <c r="K95" i="11"/>
  <c r="O95" i="11"/>
  <c r="S95" i="11"/>
  <c r="D96" i="11"/>
  <c r="E96" i="11"/>
  <c r="G96" i="11"/>
  <c r="I96" i="11"/>
  <c r="K96" i="11"/>
  <c r="L96" i="11"/>
  <c r="M96" i="11"/>
  <c r="O96" i="11"/>
  <c r="P96" i="11"/>
  <c r="Q96" i="11"/>
  <c r="S96" i="11"/>
  <c r="T96" i="11"/>
  <c r="U96" i="11"/>
  <c r="D97" i="11"/>
  <c r="E97" i="11"/>
  <c r="G97" i="11"/>
  <c r="I97" i="11"/>
  <c r="K97" i="11"/>
  <c r="O97" i="11"/>
  <c r="S97" i="11"/>
  <c r="D98" i="11"/>
  <c r="E98" i="11"/>
  <c r="G98" i="11"/>
  <c r="I98" i="11"/>
  <c r="K98" i="11"/>
  <c r="O98" i="11"/>
  <c r="S98" i="11"/>
  <c r="D99" i="11"/>
  <c r="E99" i="11"/>
  <c r="G99" i="11"/>
  <c r="I99" i="11"/>
  <c r="K99" i="11"/>
  <c r="L99" i="11"/>
  <c r="M99" i="11"/>
  <c r="O99" i="11"/>
  <c r="P99" i="11"/>
  <c r="Q99" i="11"/>
  <c r="S99" i="11"/>
  <c r="T99" i="11"/>
  <c r="U99" i="11"/>
  <c r="D100" i="11"/>
  <c r="E100" i="11"/>
  <c r="G100" i="11"/>
  <c r="I100" i="11"/>
  <c r="K100" i="11"/>
  <c r="O100" i="11"/>
  <c r="S100" i="11"/>
  <c r="D101" i="11"/>
  <c r="E101" i="11"/>
  <c r="G101" i="11"/>
  <c r="I101" i="11"/>
  <c r="K101" i="11"/>
  <c r="O101" i="11"/>
  <c r="S101" i="11"/>
  <c r="D102" i="11"/>
  <c r="E102" i="11"/>
  <c r="G102" i="11"/>
  <c r="I102" i="11"/>
  <c r="K102" i="11"/>
  <c r="L102" i="11"/>
  <c r="M102" i="11"/>
  <c r="O102" i="11"/>
  <c r="P102" i="11"/>
  <c r="Q102" i="11"/>
  <c r="S102" i="11"/>
  <c r="T102" i="11"/>
  <c r="U102" i="11"/>
  <c r="D103" i="11"/>
  <c r="E103" i="11"/>
  <c r="G103" i="11"/>
  <c r="I103" i="11"/>
  <c r="K103" i="11"/>
  <c r="O103" i="11"/>
  <c r="S103" i="11"/>
  <c r="D104" i="11"/>
  <c r="E104" i="11"/>
  <c r="G104" i="11"/>
  <c r="I104" i="11"/>
  <c r="K104" i="11"/>
  <c r="O104" i="11"/>
  <c r="S104" i="11"/>
  <c r="D105" i="11"/>
  <c r="E105" i="11"/>
  <c r="G105" i="11"/>
  <c r="I105" i="11"/>
  <c r="K105" i="11"/>
  <c r="L105" i="11"/>
  <c r="M105" i="11"/>
  <c r="O105" i="11"/>
  <c r="P105" i="11"/>
  <c r="Q105" i="11"/>
  <c r="S105" i="11"/>
  <c r="T105" i="11"/>
  <c r="U105" i="11"/>
  <c r="D106" i="11"/>
  <c r="E106" i="11"/>
  <c r="G106" i="11"/>
  <c r="I106" i="11"/>
  <c r="K106" i="11"/>
  <c r="O106" i="11"/>
  <c r="S106" i="11"/>
  <c r="D107" i="11"/>
  <c r="E107" i="11"/>
  <c r="G107" i="11"/>
  <c r="I107" i="11"/>
  <c r="K107" i="11"/>
  <c r="O107" i="11"/>
  <c r="S107" i="11"/>
  <c r="D108" i="11"/>
  <c r="E108" i="11"/>
  <c r="G108" i="11"/>
  <c r="I108" i="11"/>
  <c r="K108" i="11"/>
  <c r="L108" i="11"/>
  <c r="M108" i="11"/>
  <c r="O108" i="11"/>
  <c r="P108" i="11"/>
  <c r="Q108" i="11"/>
  <c r="S108" i="11"/>
  <c r="T108" i="11"/>
  <c r="U108" i="11"/>
  <c r="D109" i="11"/>
  <c r="E109" i="11"/>
  <c r="G109" i="11"/>
  <c r="I109" i="11"/>
  <c r="K109" i="11"/>
  <c r="O109" i="11"/>
  <c r="S109" i="11"/>
  <c r="D110" i="11"/>
  <c r="E110" i="11"/>
  <c r="G110" i="11"/>
  <c r="I110" i="11"/>
  <c r="K110" i="11"/>
  <c r="O110" i="11"/>
  <c r="S110" i="11"/>
  <c r="D111" i="11"/>
  <c r="E111" i="11"/>
  <c r="G111" i="11"/>
  <c r="I111" i="11"/>
  <c r="K111" i="11"/>
  <c r="L111" i="11"/>
  <c r="M111" i="11"/>
  <c r="O111" i="11"/>
  <c r="P111" i="11"/>
  <c r="Q111" i="11"/>
  <c r="S111" i="11"/>
  <c r="T111" i="11"/>
  <c r="U111" i="11"/>
  <c r="D112" i="11"/>
  <c r="E112" i="11"/>
  <c r="G112" i="11"/>
  <c r="I112" i="11"/>
  <c r="K112" i="11"/>
  <c r="O112" i="11"/>
  <c r="S112" i="11"/>
  <c r="D113" i="11"/>
  <c r="E113" i="11"/>
  <c r="G113" i="11"/>
  <c r="I113" i="11"/>
  <c r="K113" i="11"/>
  <c r="O113" i="11"/>
  <c r="S113" i="11"/>
  <c r="D119" i="11"/>
  <c r="E119" i="11"/>
  <c r="G119" i="11"/>
  <c r="I119" i="11"/>
  <c r="K119" i="11"/>
  <c r="L119" i="11"/>
  <c r="M119" i="11"/>
  <c r="O119" i="11"/>
  <c r="P119" i="11"/>
  <c r="Q119" i="11"/>
  <c r="S119" i="11"/>
  <c r="T119" i="11"/>
  <c r="U119" i="11"/>
  <c r="D120" i="11"/>
  <c r="E120" i="11"/>
  <c r="G120" i="11"/>
  <c r="I120" i="11"/>
  <c r="K120" i="11"/>
  <c r="O120" i="11"/>
  <c r="S120" i="11"/>
  <c r="D121" i="11"/>
  <c r="E121" i="11"/>
  <c r="G121" i="11"/>
  <c r="I121" i="11"/>
  <c r="K121" i="11"/>
  <c r="O121" i="11"/>
  <c r="S121" i="11"/>
  <c r="D122" i="11"/>
  <c r="E122" i="11"/>
  <c r="G122" i="11"/>
  <c r="I122" i="11"/>
  <c r="K122" i="11"/>
  <c r="L122" i="11"/>
  <c r="M122" i="11"/>
  <c r="O122" i="11"/>
  <c r="P122" i="11"/>
  <c r="Q122" i="11"/>
  <c r="S122" i="11"/>
  <c r="T122" i="11"/>
  <c r="U122" i="11"/>
  <c r="D123" i="11"/>
  <c r="E123" i="11"/>
  <c r="G123" i="11"/>
  <c r="I123" i="11"/>
  <c r="K123" i="11"/>
  <c r="O123" i="11"/>
  <c r="S123" i="11"/>
  <c r="D124" i="11"/>
  <c r="E124" i="11"/>
  <c r="G124" i="11"/>
  <c r="I124" i="11"/>
  <c r="K124" i="11"/>
  <c r="O124" i="11"/>
  <c r="S124" i="11"/>
  <c r="D125" i="11"/>
  <c r="E125" i="11"/>
  <c r="G125" i="11"/>
  <c r="I125" i="11"/>
  <c r="K125" i="11"/>
  <c r="L125" i="11"/>
  <c r="M125" i="11"/>
  <c r="O125" i="11"/>
  <c r="P125" i="11"/>
  <c r="Q125" i="11"/>
  <c r="S125" i="11"/>
  <c r="T125" i="11"/>
  <c r="U125" i="11"/>
  <c r="D126" i="11"/>
  <c r="E126" i="11"/>
  <c r="G126" i="11"/>
  <c r="I126" i="11"/>
  <c r="K126" i="11"/>
  <c r="O126" i="11"/>
  <c r="S126" i="11"/>
  <c r="D127" i="11"/>
  <c r="E127" i="11"/>
  <c r="G127" i="11"/>
  <c r="I127" i="11"/>
  <c r="K127" i="11"/>
  <c r="O127" i="11"/>
  <c r="S127" i="11"/>
  <c r="D128" i="11"/>
  <c r="E128" i="11"/>
  <c r="G128" i="11"/>
  <c r="I128" i="11"/>
  <c r="K128" i="11"/>
  <c r="L128" i="11"/>
  <c r="M128" i="11"/>
  <c r="O128" i="11"/>
  <c r="P128" i="11"/>
  <c r="Q128" i="11"/>
  <c r="S128" i="11"/>
  <c r="T128" i="11"/>
  <c r="U128" i="11"/>
  <c r="D129" i="11"/>
  <c r="E129" i="11"/>
  <c r="G129" i="11"/>
  <c r="I129" i="11"/>
  <c r="K129" i="11"/>
  <c r="O129" i="11"/>
  <c r="S129" i="11"/>
  <c r="D130" i="11"/>
  <c r="E130" i="11"/>
  <c r="G130" i="11"/>
  <c r="I130" i="11"/>
  <c r="K130" i="11"/>
  <c r="O130" i="11"/>
  <c r="S130" i="11"/>
  <c r="D131" i="11"/>
  <c r="E131" i="11"/>
  <c r="G131" i="11"/>
  <c r="I131" i="11"/>
  <c r="K131" i="11"/>
  <c r="L131" i="11"/>
  <c r="M131" i="11"/>
  <c r="O131" i="11"/>
  <c r="P131" i="11"/>
  <c r="Q131" i="11"/>
  <c r="S131" i="11"/>
  <c r="T131" i="11"/>
  <c r="U131" i="11"/>
  <c r="D132" i="11"/>
  <c r="E132" i="11"/>
  <c r="G132" i="11"/>
  <c r="I132" i="11"/>
  <c r="K132" i="11"/>
  <c r="O132" i="11"/>
  <c r="S132" i="11"/>
  <c r="D133" i="11"/>
  <c r="E133" i="11"/>
  <c r="G133" i="11"/>
  <c r="I133" i="11"/>
  <c r="K133" i="11"/>
  <c r="O133" i="11"/>
  <c r="S133" i="11"/>
  <c r="D134" i="11"/>
  <c r="E134" i="11"/>
  <c r="G134" i="11"/>
  <c r="I134" i="11"/>
  <c r="K134" i="11"/>
  <c r="L134" i="11"/>
  <c r="M134" i="11"/>
  <c r="O134" i="11"/>
  <c r="P134" i="11"/>
  <c r="Q134" i="11"/>
  <c r="S134" i="11"/>
  <c r="T134" i="11"/>
  <c r="U134" i="11"/>
  <c r="D135" i="11"/>
  <c r="E135" i="11"/>
  <c r="G135" i="11"/>
  <c r="I135" i="11"/>
  <c r="K135" i="11"/>
  <c r="O135" i="11"/>
  <c r="S135" i="11"/>
  <c r="D136" i="11"/>
  <c r="E136" i="11"/>
  <c r="G136" i="11"/>
  <c r="I136" i="11"/>
  <c r="K136" i="11"/>
  <c r="O136" i="11"/>
  <c r="S136" i="11"/>
  <c r="D137" i="11"/>
  <c r="E137" i="11"/>
  <c r="G137" i="11"/>
  <c r="I137" i="11"/>
  <c r="K137" i="11"/>
  <c r="L137" i="11"/>
  <c r="M137" i="11"/>
  <c r="D138" i="11"/>
  <c r="E138" i="11"/>
  <c r="G138" i="11"/>
  <c r="I138" i="11"/>
  <c r="K138" i="11"/>
  <c r="O138" i="11"/>
  <c r="P137" i="11"/>
  <c r="Q137" i="11"/>
  <c r="S138" i="11"/>
  <c r="T137" i="11"/>
  <c r="U137" i="11"/>
  <c r="D139" i="11"/>
  <c r="E139" i="11"/>
  <c r="G139" i="11"/>
  <c r="I139" i="11"/>
  <c r="K139" i="11"/>
  <c r="O139" i="11"/>
  <c r="S139" i="11"/>
  <c r="D140" i="11"/>
  <c r="E140" i="11"/>
  <c r="G140" i="11"/>
  <c r="I140" i="11"/>
  <c r="K140" i="11"/>
  <c r="L140" i="11"/>
  <c r="M140" i="11"/>
  <c r="O140" i="11"/>
  <c r="P140" i="11"/>
  <c r="Q140" i="11"/>
  <c r="S140" i="11"/>
  <c r="T140" i="11"/>
  <c r="U140" i="11"/>
  <c r="D141" i="11"/>
  <c r="E141" i="11"/>
  <c r="G141" i="11"/>
  <c r="I141" i="11"/>
  <c r="K141" i="11"/>
  <c r="O141" i="11"/>
  <c r="S141" i="11"/>
  <c r="D142" i="11"/>
  <c r="E142" i="11"/>
  <c r="G142" i="11"/>
  <c r="I142" i="11"/>
  <c r="K142" i="11"/>
  <c r="O142" i="11"/>
  <c r="S142" i="11"/>
  <c r="D5" i="10"/>
  <c r="E5" i="10"/>
  <c r="G5" i="10"/>
  <c r="I5" i="10"/>
  <c r="K5" i="10"/>
  <c r="D6" i="10"/>
  <c r="E6" i="10"/>
  <c r="G6" i="10"/>
  <c r="I6" i="10"/>
  <c r="K6" i="10"/>
  <c r="D7" i="10"/>
  <c r="E7" i="10"/>
  <c r="G7" i="10"/>
  <c r="I7" i="10"/>
  <c r="K7" i="10"/>
  <c r="D8" i="10"/>
  <c r="E8" i="10"/>
  <c r="G8" i="10"/>
  <c r="I8" i="10"/>
  <c r="K8" i="10"/>
  <c r="D9" i="10"/>
  <c r="E9" i="10"/>
  <c r="G9" i="10"/>
  <c r="I9" i="10"/>
  <c r="K9" i="10"/>
  <c r="D10" i="10"/>
  <c r="E10" i="10"/>
  <c r="G10" i="10"/>
  <c r="I10" i="10"/>
  <c r="K10" i="10"/>
  <c r="L5" i="10"/>
  <c r="M5" i="10"/>
  <c r="O5" i="10"/>
  <c r="O6" i="10"/>
  <c r="O7" i="10"/>
  <c r="O8" i="10"/>
  <c r="O9" i="10"/>
  <c r="O10" i="10"/>
  <c r="P5" i="10"/>
  <c r="Q5" i="10"/>
  <c r="D11" i="10"/>
  <c r="E11" i="10"/>
  <c r="G11" i="10"/>
  <c r="I11" i="10"/>
  <c r="K11" i="10"/>
  <c r="D12" i="10"/>
  <c r="E12" i="10"/>
  <c r="G12" i="10"/>
  <c r="I12" i="10"/>
  <c r="K12" i="10"/>
  <c r="D13" i="10"/>
  <c r="E13" i="10"/>
  <c r="G13" i="10"/>
  <c r="I13" i="10"/>
  <c r="K13" i="10"/>
  <c r="L11" i="10"/>
  <c r="M11" i="10"/>
  <c r="O11" i="10"/>
  <c r="O12" i="10"/>
  <c r="O13" i="10"/>
  <c r="P11" i="10"/>
  <c r="Q11" i="10"/>
  <c r="D14" i="10"/>
  <c r="E14" i="10"/>
  <c r="G14" i="10"/>
  <c r="I14" i="10"/>
  <c r="K14" i="10"/>
  <c r="D15" i="10"/>
  <c r="E15" i="10"/>
  <c r="G15" i="10"/>
  <c r="I15" i="10"/>
  <c r="K15" i="10"/>
  <c r="D16" i="10"/>
  <c r="E16" i="10"/>
  <c r="G16" i="10"/>
  <c r="I16" i="10"/>
  <c r="K16" i="10"/>
  <c r="L14" i="10"/>
  <c r="M14" i="10"/>
  <c r="O14" i="10"/>
  <c r="O15" i="10"/>
  <c r="O16" i="10"/>
  <c r="P14" i="10"/>
  <c r="Q14" i="10"/>
  <c r="D17" i="10"/>
  <c r="E17" i="10"/>
  <c r="G17" i="10"/>
  <c r="I17" i="10"/>
  <c r="K17" i="10"/>
  <c r="D18" i="10"/>
  <c r="E18" i="10"/>
  <c r="G18" i="10"/>
  <c r="I18" i="10"/>
  <c r="K18" i="10"/>
  <c r="D19" i="10"/>
  <c r="E19" i="10"/>
  <c r="G19" i="10"/>
  <c r="I19" i="10"/>
  <c r="K19" i="10"/>
  <c r="L17" i="10"/>
  <c r="M17" i="10"/>
  <c r="O17" i="10"/>
  <c r="O18" i="10"/>
  <c r="O19" i="10"/>
  <c r="P17" i="10"/>
  <c r="Q17" i="10"/>
  <c r="D20" i="10"/>
  <c r="E20" i="10"/>
  <c r="G20" i="10"/>
  <c r="I20" i="10"/>
  <c r="K20" i="10"/>
  <c r="D21" i="10"/>
  <c r="E21" i="10"/>
  <c r="G21" i="10"/>
  <c r="I21" i="10"/>
  <c r="K21" i="10"/>
  <c r="D22" i="10"/>
  <c r="E22" i="10"/>
  <c r="G22" i="10"/>
  <c r="I22" i="10"/>
  <c r="K22" i="10"/>
  <c r="L20" i="10"/>
  <c r="M20" i="10"/>
  <c r="O20" i="10"/>
  <c r="O21" i="10"/>
  <c r="O22" i="10"/>
  <c r="P20" i="10"/>
  <c r="Q20" i="10"/>
  <c r="D23" i="10"/>
  <c r="E23" i="10"/>
  <c r="G23" i="10"/>
  <c r="I23" i="10"/>
  <c r="K23" i="10"/>
  <c r="D24" i="10"/>
  <c r="E24" i="10"/>
  <c r="G24" i="10"/>
  <c r="I24" i="10"/>
  <c r="K24" i="10"/>
  <c r="D25" i="10"/>
  <c r="E25" i="10"/>
  <c r="G25" i="10"/>
  <c r="I25" i="10"/>
  <c r="K25" i="10"/>
  <c r="L23" i="10"/>
  <c r="M23" i="10"/>
  <c r="O23" i="10"/>
  <c r="O24" i="10"/>
  <c r="O25" i="10"/>
  <c r="P23" i="10"/>
  <c r="Q23" i="10"/>
  <c r="D26" i="10"/>
  <c r="E26" i="10"/>
  <c r="G26" i="10"/>
  <c r="I26" i="10"/>
  <c r="K26" i="10"/>
  <c r="D27" i="10"/>
  <c r="E27" i="10"/>
  <c r="G27" i="10"/>
  <c r="I27" i="10"/>
  <c r="K27" i="10"/>
  <c r="D28" i="10"/>
  <c r="E28" i="10"/>
  <c r="G28" i="10"/>
  <c r="I28" i="10"/>
  <c r="K28" i="10"/>
  <c r="L26" i="10"/>
  <c r="M26" i="10"/>
  <c r="O26" i="10"/>
  <c r="O27" i="10"/>
  <c r="O28" i="10"/>
  <c r="P26" i="10"/>
  <c r="Q26" i="10"/>
  <c r="D33" i="10"/>
  <c r="E33" i="10"/>
  <c r="G33" i="10"/>
  <c r="I33" i="10"/>
  <c r="K33" i="10"/>
  <c r="D34" i="10"/>
  <c r="E34" i="10"/>
  <c r="G34" i="10"/>
  <c r="I34" i="10"/>
  <c r="K34" i="10"/>
  <c r="D35" i="10"/>
  <c r="E35" i="10"/>
  <c r="G35" i="10"/>
  <c r="I35" i="10"/>
  <c r="K35" i="10"/>
  <c r="D36" i="10"/>
  <c r="E36" i="10"/>
  <c r="G36" i="10"/>
  <c r="I36" i="10"/>
  <c r="K36" i="10"/>
  <c r="D37" i="10"/>
  <c r="E37" i="10"/>
  <c r="G37" i="10"/>
  <c r="I37" i="10"/>
  <c r="K37" i="10"/>
  <c r="D38" i="10"/>
  <c r="E38" i="10"/>
  <c r="G38" i="10"/>
  <c r="I38" i="10"/>
  <c r="K38" i="10"/>
  <c r="L33" i="10"/>
  <c r="M33" i="10"/>
  <c r="O33" i="10"/>
  <c r="O34" i="10"/>
  <c r="O35" i="10"/>
  <c r="O36" i="10"/>
  <c r="O37" i="10"/>
  <c r="O38" i="10"/>
  <c r="P33" i="10"/>
  <c r="Q33" i="10"/>
  <c r="S33" i="10"/>
  <c r="S34" i="10"/>
  <c r="S35" i="10"/>
  <c r="S36" i="10"/>
  <c r="S37" i="10"/>
  <c r="S38" i="10"/>
  <c r="T33" i="10"/>
  <c r="U33" i="10"/>
  <c r="D39" i="10"/>
  <c r="E39" i="10"/>
  <c r="G39" i="10"/>
  <c r="I39" i="10"/>
  <c r="K39" i="10"/>
  <c r="D40" i="10"/>
  <c r="E40" i="10"/>
  <c r="G40" i="10"/>
  <c r="I40" i="10"/>
  <c r="K40" i="10"/>
  <c r="D41" i="10"/>
  <c r="E41" i="10"/>
  <c r="G41" i="10"/>
  <c r="I41" i="10"/>
  <c r="K41" i="10"/>
  <c r="L39" i="10"/>
  <c r="M39" i="10"/>
  <c r="O39" i="10"/>
  <c r="O40" i="10"/>
  <c r="O41" i="10"/>
  <c r="P39" i="10"/>
  <c r="Q39" i="10"/>
  <c r="S39" i="10"/>
  <c r="S40" i="10"/>
  <c r="S41" i="10"/>
  <c r="T39" i="10"/>
  <c r="U39" i="10"/>
  <c r="D42" i="10"/>
  <c r="E42" i="10"/>
  <c r="G42" i="10"/>
  <c r="I42" i="10"/>
  <c r="K42" i="10"/>
  <c r="D43" i="10"/>
  <c r="E43" i="10"/>
  <c r="G43" i="10"/>
  <c r="I43" i="10"/>
  <c r="K43" i="10"/>
  <c r="D44" i="10"/>
  <c r="E44" i="10"/>
  <c r="G44" i="10"/>
  <c r="I44" i="10"/>
  <c r="K44" i="10"/>
  <c r="L42" i="10"/>
  <c r="M42" i="10"/>
  <c r="O42" i="10"/>
  <c r="O43" i="10"/>
  <c r="O44" i="10"/>
  <c r="P42" i="10"/>
  <c r="Q42" i="10"/>
  <c r="S42" i="10"/>
  <c r="S43" i="10"/>
  <c r="S44" i="10"/>
  <c r="T42" i="10"/>
  <c r="U42" i="10"/>
  <c r="D45" i="10"/>
  <c r="E45" i="10"/>
  <c r="G45" i="10"/>
  <c r="I45" i="10"/>
  <c r="K45" i="10"/>
  <c r="D46" i="10"/>
  <c r="E46" i="10"/>
  <c r="G46" i="10"/>
  <c r="I46" i="10"/>
  <c r="K46" i="10"/>
  <c r="D47" i="10"/>
  <c r="E47" i="10"/>
  <c r="G47" i="10"/>
  <c r="I47" i="10"/>
  <c r="K47" i="10"/>
  <c r="L45" i="10"/>
  <c r="M45" i="10"/>
  <c r="O45" i="10"/>
  <c r="O46" i="10"/>
  <c r="O47" i="10"/>
  <c r="P45" i="10"/>
  <c r="Q45" i="10"/>
  <c r="S45" i="10"/>
  <c r="S46" i="10"/>
  <c r="S47" i="10"/>
  <c r="T45" i="10"/>
  <c r="U45" i="10"/>
  <c r="D48" i="10"/>
  <c r="E48" i="10"/>
  <c r="G48" i="10"/>
  <c r="I48" i="10"/>
  <c r="K48" i="10"/>
  <c r="D49" i="10"/>
  <c r="E49" i="10"/>
  <c r="G49" i="10"/>
  <c r="I49" i="10"/>
  <c r="K49" i="10"/>
  <c r="D50" i="10"/>
  <c r="E50" i="10"/>
  <c r="G50" i="10"/>
  <c r="I50" i="10"/>
  <c r="K50" i="10"/>
  <c r="L48" i="10"/>
  <c r="M48" i="10"/>
  <c r="O48" i="10"/>
  <c r="O49" i="10"/>
  <c r="O50" i="10"/>
  <c r="P48" i="10"/>
  <c r="Q48" i="10"/>
  <c r="S48" i="10"/>
  <c r="S49" i="10"/>
  <c r="S50" i="10"/>
  <c r="T48" i="10"/>
  <c r="U48" i="10"/>
  <c r="D51" i="10"/>
  <c r="E51" i="10"/>
  <c r="G51" i="10"/>
  <c r="I51" i="10"/>
  <c r="K51" i="10"/>
  <c r="D52" i="10"/>
  <c r="E52" i="10"/>
  <c r="G52" i="10"/>
  <c r="I52" i="10"/>
  <c r="K52" i="10"/>
  <c r="D53" i="10"/>
  <c r="E53" i="10"/>
  <c r="G53" i="10"/>
  <c r="I53" i="10"/>
  <c r="K53" i="10"/>
  <c r="L51" i="10"/>
  <c r="M51" i="10"/>
  <c r="O51" i="10"/>
  <c r="O52" i="10"/>
  <c r="O53" i="10"/>
  <c r="P51" i="10"/>
  <c r="Q51" i="10"/>
  <c r="S51" i="10"/>
  <c r="S52" i="10"/>
  <c r="S53" i="10"/>
  <c r="T51" i="10"/>
  <c r="U51" i="10"/>
  <c r="D54" i="10"/>
  <c r="E54" i="10"/>
  <c r="G54" i="10"/>
  <c r="I54" i="10"/>
  <c r="K54" i="10"/>
  <c r="D55" i="10"/>
  <c r="E55" i="10"/>
  <c r="G55" i="10"/>
  <c r="I55" i="10"/>
  <c r="K55" i="10"/>
  <c r="D56" i="10"/>
  <c r="E56" i="10"/>
  <c r="G56" i="10"/>
  <c r="I56" i="10"/>
  <c r="K56" i="10"/>
  <c r="L54" i="10"/>
  <c r="M54" i="10"/>
  <c r="O54" i="10"/>
  <c r="O55" i="10"/>
  <c r="O56" i="10"/>
  <c r="P54" i="10"/>
  <c r="Q54" i="10"/>
  <c r="S54" i="10"/>
  <c r="S55" i="10"/>
  <c r="S56" i="10"/>
  <c r="T54" i="10"/>
  <c r="U54" i="10"/>
  <c r="D5" i="8"/>
  <c r="E5" i="8"/>
  <c r="G5" i="8"/>
  <c r="I5" i="8"/>
  <c r="K5" i="8"/>
  <c r="D6" i="8"/>
  <c r="E6" i="8"/>
  <c r="G6" i="8"/>
  <c r="I6" i="8"/>
  <c r="K6" i="8"/>
  <c r="D7" i="8"/>
  <c r="E7" i="8"/>
  <c r="G7" i="8"/>
  <c r="I7" i="8"/>
  <c r="K7" i="8"/>
  <c r="D8" i="8"/>
  <c r="E8" i="8"/>
  <c r="G8" i="8"/>
  <c r="I8" i="8"/>
  <c r="K8" i="8"/>
  <c r="D9" i="8"/>
  <c r="E9" i="8"/>
  <c r="G9" i="8"/>
  <c r="I9" i="8"/>
  <c r="K9" i="8"/>
  <c r="D10" i="8"/>
  <c r="E10" i="8"/>
  <c r="G10" i="8"/>
  <c r="I10" i="8"/>
  <c r="K10" i="8"/>
  <c r="L5" i="8"/>
  <c r="M5" i="8"/>
  <c r="O5" i="8"/>
  <c r="O6" i="8"/>
  <c r="O7" i="8"/>
  <c r="O8" i="8"/>
  <c r="O9" i="8"/>
  <c r="O10" i="8"/>
  <c r="P5" i="8"/>
  <c r="Q5" i="8"/>
  <c r="D11" i="8"/>
  <c r="E11" i="8"/>
  <c r="G11" i="8"/>
  <c r="I11" i="8"/>
  <c r="K11" i="8"/>
  <c r="D12" i="8"/>
  <c r="E12" i="8"/>
  <c r="G12" i="8"/>
  <c r="I12" i="8"/>
  <c r="K12" i="8"/>
  <c r="D13" i="8"/>
  <c r="E13" i="8"/>
  <c r="G13" i="8"/>
  <c r="I13" i="8"/>
  <c r="K13" i="8"/>
  <c r="L11" i="8"/>
  <c r="M11" i="8"/>
  <c r="O11" i="8"/>
  <c r="O12" i="8"/>
  <c r="O13" i="8"/>
  <c r="P11" i="8"/>
  <c r="Q11" i="8"/>
  <c r="D14" i="8"/>
  <c r="E14" i="8"/>
  <c r="G14" i="8"/>
  <c r="I14" i="8"/>
  <c r="K14" i="8"/>
  <c r="D15" i="8"/>
  <c r="E15" i="8"/>
  <c r="G15" i="8"/>
  <c r="I15" i="8"/>
  <c r="K15" i="8"/>
  <c r="D16" i="8"/>
  <c r="E16" i="8"/>
  <c r="G16" i="8"/>
  <c r="I16" i="8"/>
  <c r="K16" i="8"/>
  <c r="L14" i="8"/>
  <c r="M14" i="8"/>
  <c r="O14" i="8"/>
  <c r="O15" i="8"/>
  <c r="O16" i="8"/>
  <c r="P14" i="8"/>
  <c r="Q14" i="8"/>
  <c r="D17" i="8"/>
  <c r="E17" i="8"/>
  <c r="G17" i="8"/>
  <c r="I17" i="8"/>
  <c r="K17" i="8"/>
  <c r="D18" i="8"/>
  <c r="E18" i="8"/>
  <c r="G18" i="8"/>
  <c r="I18" i="8"/>
  <c r="K18" i="8"/>
  <c r="D19" i="8"/>
  <c r="E19" i="8"/>
  <c r="G19" i="8"/>
  <c r="I19" i="8"/>
  <c r="K19" i="8"/>
  <c r="L17" i="8"/>
  <c r="M17" i="8"/>
  <c r="O17" i="8"/>
  <c r="O18" i="8"/>
  <c r="O19" i="8"/>
  <c r="P17" i="8"/>
  <c r="Q17" i="8"/>
  <c r="D20" i="8"/>
  <c r="E20" i="8"/>
  <c r="G20" i="8"/>
  <c r="I20" i="8"/>
  <c r="K20" i="8"/>
  <c r="D21" i="8"/>
  <c r="E21" i="8"/>
  <c r="G21" i="8"/>
  <c r="I21" i="8"/>
  <c r="K21" i="8"/>
  <c r="D22" i="8"/>
  <c r="E22" i="8"/>
  <c r="G22" i="8"/>
  <c r="I22" i="8"/>
  <c r="K22" i="8"/>
  <c r="L20" i="8"/>
  <c r="M20" i="8"/>
  <c r="O20" i="8"/>
  <c r="O21" i="8"/>
  <c r="O22" i="8"/>
  <c r="P20" i="8"/>
  <c r="Q20" i="8"/>
  <c r="D23" i="8"/>
  <c r="E23" i="8"/>
  <c r="G23" i="8"/>
  <c r="I23" i="8"/>
  <c r="K23" i="8"/>
  <c r="D24" i="8"/>
  <c r="E24" i="8"/>
  <c r="G24" i="8"/>
  <c r="I24" i="8"/>
  <c r="K24" i="8"/>
  <c r="D25" i="8"/>
  <c r="E25" i="8"/>
  <c r="G25" i="8"/>
  <c r="I25" i="8"/>
  <c r="K25" i="8"/>
  <c r="L23" i="8"/>
  <c r="M23" i="8"/>
  <c r="O23" i="8"/>
  <c r="O24" i="8"/>
  <c r="O25" i="8"/>
  <c r="P23" i="8"/>
  <c r="Q23" i="8"/>
  <c r="D26" i="8"/>
  <c r="E26" i="8"/>
  <c r="G26" i="8"/>
  <c r="I26" i="8"/>
  <c r="K26" i="8"/>
  <c r="D27" i="8"/>
  <c r="E27" i="8"/>
  <c r="G27" i="8"/>
  <c r="I27" i="8"/>
  <c r="K27" i="8"/>
  <c r="D28" i="8"/>
  <c r="E28" i="8"/>
  <c r="G28" i="8"/>
  <c r="I28" i="8"/>
  <c r="K28" i="8"/>
  <c r="L26" i="8"/>
  <c r="M26" i="8"/>
  <c r="O26" i="8"/>
  <c r="O27" i="8"/>
  <c r="O28" i="8"/>
  <c r="P26" i="8"/>
  <c r="Q26" i="8"/>
  <c r="D33" i="8"/>
  <c r="E33" i="8"/>
  <c r="G33" i="8"/>
  <c r="I33" i="8"/>
  <c r="K33" i="8"/>
  <c r="D34" i="8"/>
  <c r="E34" i="8"/>
  <c r="G34" i="8"/>
  <c r="I34" i="8"/>
  <c r="K34" i="8"/>
  <c r="D35" i="8"/>
  <c r="E35" i="8"/>
  <c r="G35" i="8"/>
  <c r="I35" i="8"/>
  <c r="K35" i="8"/>
  <c r="D36" i="8"/>
  <c r="E36" i="8"/>
  <c r="G36" i="8"/>
  <c r="I36" i="8"/>
  <c r="K36" i="8"/>
  <c r="D37" i="8"/>
  <c r="E37" i="8"/>
  <c r="G37" i="8"/>
  <c r="I37" i="8"/>
  <c r="K37" i="8"/>
  <c r="D38" i="8"/>
  <c r="E38" i="8"/>
  <c r="G38" i="8"/>
  <c r="I38" i="8"/>
  <c r="K38" i="8"/>
  <c r="L33" i="8"/>
  <c r="M33" i="8"/>
  <c r="O33" i="8"/>
  <c r="O34" i="8"/>
  <c r="O35" i="8"/>
  <c r="O36" i="8"/>
  <c r="O37" i="8"/>
  <c r="O38" i="8"/>
  <c r="P33" i="8"/>
  <c r="Q33" i="8"/>
  <c r="S33" i="8"/>
  <c r="S34" i="8"/>
  <c r="S35" i="8"/>
  <c r="S36" i="8"/>
  <c r="S37" i="8"/>
  <c r="S38" i="8"/>
  <c r="T33" i="8"/>
  <c r="U33" i="8"/>
  <c r="D39" i="8"/>
  <c r="E39" i="8"/>
  <c r="G39" i="8"/>
  <c r="I39" i="8"/>
  <c r="K39" i="8"/>
  <c r="D40" i="8"/>
  <c r="E40" i="8"/>
  <c r="G40" i="8"/>
  <c r="I40" i="8"/>
  <c r="K40" i="8"/>
  <c r="D41" i="8"/>
  <c r="E41" i="8"/>
  <c r="G41" i="8"/>
  <c r="I41" i="8"/>
  <c r="K41" i="8"/>
  <c r="L39" i="8"/>
  <c r="M39" i="8"/>
  <c r="O39" i="8"/>
  <c r="O40" i="8"/>
  <c r="O41" i="8"/>
  <c r="P39" i="8"/>
  <c r="Q39" i="8"/>
  <c r="S39" i="8"/>
  <c r="S40" i="8"/>
  <c r="S41" i="8"/>
  <c r="T39" i="8"/>
  <c r="U39" i="8"/>
  <c r="D42" i="8"/>
  <c r="E42" i="8"/>
  <c r="G42" i="8"/>
  <c r="I42" i="8"/>
  <c r="K42" i="8"/>
  <c r="D43" i="8"/>
  <c r="E43" i="8"/>
  <c r="G43" i="8"/>
  <c r="I43" i="8"/>
  <c r="K43" i="8"/>
  <c r="D44" i="8"/>
  <c r="E44" i="8"/>
  <c r="G44" i="8"/>
  <c r="I44" i="8"/>
  <c r="K44" i="8"/>
  <c r="L42" i="8"/>
  <c r="M42" i="8"/>
  <c r="O42" i="8"/>
  <c r="O43" i="8"/>
  <c r="O44" i="8"/>
  <c r="P42" i="8"/>
  <c r="Q42" i="8"/>
  <c r="S42" i="8"/>
  <c r="S43" i="8"/>
  <c r="S44" i="8"/>
  <c r="T42" i="8"/>
  <c r="U42" i="8"/>
  <c r="D45" i="8"/>
  <c r="E45" i="8"/>
  <c r="G45" i="8"/>
  <c r="I45" i="8"/>
  <c r="K45" i="8"/>
  <c r="D46" i="8"/>
  <c r="E46" i="8"/>
  <c r="G46" i="8"/>
  <c r="I46" i="8"/>
  <c r="K46" i="8"/>
  <c r="D47" i="8"/>
  <c r="E47" i="8"/>
  <c r="G47" i="8"/>
  <c r="I47" i="8"/>
  <c r="K47" i="8"/>
  <c r="L45" i="8"/>
  <c r="M45" i="8"/>
  <c r="O45" i="8"/>
  <c r="O46" i="8"/>
  <c r="O47" i="8"/>
  <c r="P45" i="8"/>
  <c r="Q45" i="8"/>
  <c r="S45" i="8"/>
  <c r="S46" i="8"/>
  <c r="S47" i="8"/>
  <c r="T45" i="8"/>
  <c r="U45" i="8"/>
  <c r="D48" i="8"/>
  <c r="E48" i="8"/>
  <c r="G48" i="8"/>
  <c r="I48" i="8"/>
  <c r="K48" i="8"/>
  <c r="D49" i="8"/>
  <c r="E49" i="8"/>
  <c r="G49" i="8"/>
  <c r="I49" i="8"/>
  <c r="K49" i="8"/>
  <c r="D50" i="8"/>
  <c r="E50" i="8"/>
  <c r="G50" i="8"/>
  <c r="I50" i="8"/>
  <c r="K50" i="8"/>
  <c r="L48" i="8"/>
  <c r="M48" i="8"/>
  <c r="O48" i="8"/>
  <c r="O49" i="8"/>
  <c r="O50" i="8"/>
  <c r="P48" i="8"/>
  <c r="Q48" i="8"/>
  <c r="S48" i="8"/>
  <c r="S49" i="8"/>
  <c r="S50" i="8"/>
  <c r="T48" i="8"/>
  <c r="U48" i="8"/>
  <c r="D51" i="8"/>
  <c r="E51" i="8"/>
  <c r="G51" i="8"/>
  <c r="I51" i="8"/>
  <c r="K51" i="8"/>
  <c r="D52" i="8"/>
  <c r="E52" i="8"/>
  <c r="G52" i="8"/>
  <c r="I52" i="8"/>
  <c r="K52" i="8"/>
  <c r="D53" i="8"/>
  <c r="E53" i="8"/>
  <c r="G53" i="8"/>
  <c r="I53" i="8"/>
  <c r="K53" i="8"/>
  <c r="L51" i="8"/>
  <c r="M51" i="8"/>
  <c r="O51" i="8"/>
  <c r="O52" i="8"/>
  <c r="O53" i="8"/>
  <c r="P51" i="8"/>
  <c r="Q51" i="8"/>
  <c r="S51" i="8"/>
  <c r="S52" i="8"/>
  <c r="S53" i="8"/>
  <c r="T51" i="8"/>
  <c r="U51" i="8"/>
  <c r="D54" i="8"/>
  <c r="E54" i="8"/>
  <c r="G54" i="8"/>
  <c r="I54" i="8"/>
  <c r="K54" i="8"/>
  <c r="D55" i="8"/>
  <c r="E55" i="8"/>
  <c r="G55" i="8"/>
  <c r="I55" i="8"/>
  <c r="K55" i="8"/>
  <c r="D56" i="8"/>
  <c r="E56" i="8"/>
  <c r="G56" i="8"/>
  <c r="I56" i="8"/>
  <c r="K56" i="8"/>
  <c r="L54" i="8"/>
  <c r="M54" i="8"/>
  <c r="O54" i="8"/>
  <c r="O55" i="8"/>
  <c r="O56" i="8"/>
  <c r="P54" i="8"/>
  <c r="Q54" i="8"/>
  <c r="S54" i="8"/>
  <c r="S55" i="8"/>
  <c r="S56" i="8"/>
  <c r="T54" i="8"/>
  <c r="U54" i="8"/>
  <c r="D61" i="8"/>
  <c r="E61" i="8"/>
  <c r="G61" i="8"/>
  <c r="I61" i="8"/>
  <c r="K61" i="8"/>
  <c r="D62" i="8"/>
  <c r="E62" i="8"/>
  <c r="G62" i="8"/>
  <c r="I62" i="8"/>
  <c r="K62" i="8"/>
  <c r="D63" i="8"/>
  <c r="E63" i="8"/>
  <c r="G63" i="8"/>
  <c r="I63" i="8"/>
  <c r="K63" i="8"/>
  <c r="D64" i="8"/>
  <c r="E64" i="8"/>
  <c r="G64" i="8"/>
  <c r="I64" i="8"/>
  <c r="K64" i="8"/>
  <c r="D65" i="8"/>
  <c r="E65" i="8"/>
  <c r="G65" i="8"/>
  <c r="I65" i="8"/>
  <c r="K65" i="8"/>
  <c r="D66" i="8"/>
  <c r="E66" i="8"/>
  <c r="G66" i="8"/>
  <c r="I66" i="8"/>
  <c r="K66" i="8"/>
  <c r="L61" i="8"/>
  <c r="M61" i="8"/>
  <c r="O61" i="8"/>
  <c r="O62" i="8"/>
  <c r="O63" i="8"/>
  <c r="O64" i="8"/>
  <c r="O65" i="8"/>
  <c r="O66" i="8"/>
  <c r="P61" i="8"/>
  <c r="Q61" i="8"/>
  <c r="S61" i="8"/>
  <c r="S62" i="8"/>
  <c r="S63" i="8"/>
  <c r="S64" i="8"/>
  <c r="S65" i="8"/>
  <c r="S66" i="8"/>
  <c r="T61" i="8"/>
  <c r="U61" i="8"/>
  <c r="D67" i="8"/>
  <c r="E67" i="8"/>
  <c r="G67" i="8"/>
  <c r="I67" i="8"/>
  <c r="K67" i="8"/>
  <c r="D68" i="8"/>
  <c r="E68" i="8"/>
  <c r="G68" i="8"/>
  <c r="I68" i="8"/>
  <c r="K68" i="8"/>
  <c r="D69" i="8"/>
  <c r="E69" i="8"/>
  <c r="G69" i="8"/>
  <c r="I69" i="8"/>
  <c r="K69" i="8"/>
  <c r="L67" i="8"/>
  <c r="M67" i="8"/>
  <c r="O67" i="8"/>
  <c r="O68" i="8"/>
  <c r="O69" i="8"/>
  <c r="P67" i="8"/>
  <c r="Q67" i="8"/>
  <c r="S67" i="8"/>
  <c r="S68" i="8"/>
  <c r="S69" i="8"/>
  <c r="T67" i="8"/>
  <c r="U67" i="8"/>
  <c r="D70" i="8"/>
  <c r="E70" i="8"/>
  <c r="G70" i="8"/>
  <c r="I70" i="8"/>
  <c r="K70" i="8"/>
  <c r="D71" i="8"/>
  <c r="E71" i="8"/>
  <c r="G71" i="8"/>
  <c r="I71" i="8"/>
  <c r="K71" i="8"/>
  <c r="D72" i="8"/>
  <c r="E72" i="8"/>
  <c r="G72" i="8"/>
  <c r="I72" i="8"/>
  <c r="K72" i="8"/>
  <c r="L70" i="8"/>
  <c r="M70" i="8"/>
  <c r="O70" i="8"/>
  <c r="O71" i="8"/>
  <c r="O72" i="8"/>
  <c r="P70" i="8"/>
  <c r="Q70" i="8"/>
  <c r="S70" i="8"/>
  <c r="S71" i="8"/>
  <c r="S72" i="8"/>
  <c r="T70" i="8"/>
  <c r="U70" i="8"/>
  <c r="D73" i="8"/>
  <c r="E73" i="8"/>
  <c r="G73" i="8"/>
  <c r="I73" i="8"/>
  <c r="K73" i="8"/>
  <c r="D74" i="8"/>
  <c r="E74" i="8"/>
  <c r="G74" i="8"/>
  <c r="I74" i="8"/>
  <c r="K74" i="8"/>
  <c r="D75" i="8"/>
  <c r="E75" i="8"/>
  <c r="G75" i="8"/>
  <c r="I75" i="8"/>
  <c r="K75" i="8"/>
  <c r="L73" i="8"/>
  <c r="M73" i="8"/>
  <c r="O73" i="8"/>
  <c r="O74" i="8"/>
  <c r="O75" i="8"/>
  <c r="P73" i="8"/>
  <c r="Q73" i="8"/>
  <c r="S73" i="8"/>
  <c r="S74" i="8"/>
  <c r="S75" i="8"/>
  <c r="T73" i="8"/>
  <c r="U73" i="8"/>
  <c r="D76" i="8"/>
  <c r="E76" i="8"/>
  <c r="G76" i="8"/>
  <c r="I76" i="8"/>
  <c r="K76" i="8"/>
  <c r="D77" i="8"/>
  <c r="E77" i="8"/>
  <c r="G77" i="8"/>
  <c r="I77" i="8"/>
  <c r="K77" i="8"/>
  <c r="D78" i="8"/>
  <c r="E78" i="8"/>
  <c r="G78" i="8"/>
  <c r="I78" i="8"/>
  <c r="K78" i="8"/>
  <c r="L76" i="8"/>
  <c r="M76" i="8"/>
  <c r="O76" i="8"/>
  <c r="O77" i="8"/>
  <c r="O78" i="8"/>
  <c r="P76" i="8"/>
  <c r="Q76" i="8"/>
  <c r="S76" i="8"/>
  <c r="S77" i="8"/>
  <c r="S78" i="8"/>
  <c r="T76" i="8"/>
  <c r="U76" i="8"/>
  <c r="D79" i="8"/>
  <c r="E79" i="8"/>
  <c r="G79" i="8"/>
  <c r="I79" i="8"/>
  <c r="K79" i="8"/>
  <c r="D80" i="8"/>
  <c r="E80" i="8"/>
  <c r="G80" i="8"/>
  <c r="I80" i="8"/>
  <c r="K80" i="8"/>
  <c r="D81" i="8"/>
  <c r="E81" i="8"/>
  <c r="G81" i="8"/>
  <c r="I81" i="8"/>
  <c r="K81" i="8"/>
  <c r="L79" i="8"/>
  <c r="M79" i="8"/>
  <c r="O79" i="8"/>
  <c r="O80" i="8"/>
  <c r="O81" i="8"/>
  <c r="P79" i="8"/>
  <c r="Q79" i="8"/>
  <c r="S79" i="8"/>
  <c r="S80" i="8"/>
  <c r="S81" i="8"/>
  <c r="T79" i="8"/>
  <c r="U79" i="8"/>
  <c r="D82" i="8"/>
  <c r="E82" i="8"/>
  <c r="G82" i="8"/>
  <c r="I82" i="8"/>
  <c r="K82" i="8"/>
  <c r="D83" i="8"/>
  <c r="E83" i="8"/>
  <c r="G83" i="8"/>
  <c r="I83" i="8"/>
  <c r="K83" i="8"/>
  <c r="D84" i="8"/>
  <c r="E84" i="8"/>
  <c r="G84" i="8"/>
  <c r="I84" i="8"/>
  <c r="K84" i="8"/>
  <c r="L82" i="8"/>
  <c r="M82" i="8"/>
  <c r="O82" i="8"/>
  <c r="O83" i="8"/>
  <c r="O84" i="8"/>
  <c r="P82" i="8"/>
  <c r="Q82" i="8"/>
  <c r="S82" i="8"/>
  <c r="S83" i="8"/>
  <c r="S84" i="8"/>
  <c r="T82" i="8"/>
  <c r="U82" i="8"/>
  <c r="D90" i="8"/>
  <c r="E90" i="8"/>
  <c r="G90" i="8"/>
  <c r="I90" i="8"/>
  <c r="K90" i="8"/>
  <c r="D91" i="8"/>
  <c r="E91" i="8"/>
  <c r="G91" i="8"/>
  <c r="I91" i="8"/>
  <c r="K91" i="8"/>
  <c r="D92" i="8"/>
  <c r="E92" i="8"/>
  <c r="G92" i="8"/>
  <c r="I92" i="8"/>
  <c r="K92" i="8"/>
  <c r="D93" i="8"/>
  <c r="E93" i="8"/>
  <c r="G93" i="8"/>
  <c r="I93" i="8"/>
  <c r="K93" i="8"/>
  <c r="D94" i="8"/>
  <c r="E94" i="8"/>
  <c r="G94" i="8"/>
  <c r="I94" i="8"/>
  <c r="K94" i="8"/>
  <c r="D95" i="8"/>
  <c r="E95" i="8"/>
  <c r="G95" i="8"/>
  <c r="I95" i="8"/>
  <c r="K95" i="8"/>
  <c r="L90" i="8"/>
  <c r="M90" i="8"/>
  <c r="O90" i="8"/>
  <c r="O91" i="8"/>
  <c r="O92" i="8"/>
  <c r="O93" i="8"/>
  <c r="O94" i="8"/>
  <c r="O95" i="8"/>
  <c r="P90" i="8"/>
  <c r="Q90" i="8"/>
  <c r="S90" i="8"/>
  <c r="S91" i="8"/>
  <c r="S92" i="8"/>
  <c r="S93" i="8"/>
  <c r="S94" i="8"/>
  <c r="S95" i="8"/>
  <c r="T90" i="8"/>
  <c r="U90" i="8"/>
  <c r="D96" i="8"/>
  <c r="E96" i="8"/>
  <c r="G96" i="8"/>
  <c r="I96" i="8"/>
  <c r="K96" i="8"/>
  <c r="D97" i="8"/>
  <c r="E97" i="8"/>
  <c r="G97" i="8"/>
  <c r="I97" i="8"/>
  <c r="K97" i="8"/>
  <c r="D98" i="8"/>
  <c r="E98" i="8"/>
  <c r="G98" i="8"/>
  <c r="I98" i="8"/>
  <c r="K98" i="8"/>
  <c r="L96" i="8"/>
  <c r="M96" i="8"/>
  <c r="O96" i="8"/>
  <c r="O97" i="8"/>
  <c r="O98" i="8"/>
  <c r="P96" i="8"/>
  <c r="Q96" i="8"/>
  <c r="S96" i="8"/>
  <c r="S97" i="8"/>
  <c r="S98" i="8"/>
  <c r="T96" i="8"/>
  <c r="U96" i="8"/>
  <c r="D99" i="8"/>
  <c r="E99" i="8"/>
  <c r="G99" i="8"/>
  <c r="I99" i="8"/>
  <c r="K99" i="8"/>
  <c r="D100" i="8"/>
  <c r="E100" i="8"/>
  <c r="G100" i="8"/>
  <c r="I100" i="8"/>
  <c r="K100" i="8"/>
  <c r="D101" i="8"/>
  <c r="E101" i="8"/>
  <c r="G101" i="8"/>
  <c r="I101" i="8"/>
  <c r="K101" i="8"/>
  <c r="L99" i="8"/>
  <c r="M99" i="8"/>
  <c r="O99" i="8"/>
  <c r="O100" i="8"/>
  <c r="O101" i="8"/>
  <c r="P99" i="8"/>
  <c r="Q99" i="8"/>
  <c r="S99" i="8"/>
  <c r="S100" i="8"/>
  <c r="S101" i="8"/>
  <c r="T99" i="8"/>
  <c r="U99" i="8"/>
  <c r="D102" i="8"/>
  <c r="E102" i="8"/>
  <c r="G102" i="8"/>
  <c r="I102" i="8"/>
  <c r="K102" i="8"/>
  <c r="D103" i="8"/>
  <c r="E103" i="8"/>
  <c r="G103" i="8"/>
  <c r="I103" i="8"/>
  <c r="K103" i="8"/>
  <c r="D104" i="8"/>
  <c r="E104" i="8"/>
  <c r="G104" i="8"/>
  <c r="I104" i="8"/>
  <c r="K104" i="8"/>
  <c r="L102" i="8"/>
  <c r="M102" i="8"/>
  <c r="O102" i="8"/>
  <c r="O103" i="8"/>
  <c r="O104" i="8"/>
  <c r="P102" i="8"/>
  <c r="Q102" i="8"/>
  <c r="S102" i="8"/>
  <c r="S103" i="8"/>
  <c r="S104" i="8"/>
  <c r="T102" i="8"/>
  <c r="U102" i="8"/>
  <c r="D105" i="8"/>
  <c r="E105" i="8"/>
  <c r="G105" i="8"/>
  <c r="I105" i="8"/>
  <c r="K105" i="8"/>
  <c r="D106" i="8"/>
  <c r="E106" i="8"/>
  <c r="G106" i="8"/>
  <c r="I106" i="8"/>
  <c r="K106" i="8"/>
  <c r="D107" i="8"/>
  <c r="E107" i="8"/>
  <c r="G107" i="8"/>
  <c r="I107" i="8"/>
  <c r="K107" i="8"/>
  <c r="L105" i="8"/>
  <c r="M105" i="8"/>
  <c r="O105" i="8"/>
  <c r="O106" i="8"/>
  <c r="O107" i="8"/>
  <c r="P105" i="8"/>
  <c r="Q105" i="8"/>
  <c r="S105" i="8"/>
  <c r="S106" i="8"/>
  <c r="S107" i="8"/>
  <c r="T105" i="8"/>
  <c r="U105" i="8"/>
  <c r="D108" i="8"/>
  <c r="E108" i="8"/>
  <c r="G108" i="8"/>
  <c r="I108" i="8"/>
  <c r="K108" i="8"/>
  <c r="D109" i="8"/>
  <c r="E109" i="8"/>
  <c r="G109" i="8"/>
  <c r="I109" i="8"/>
  <c r="K109" i="8"/>
  <c r="D110" i="8"/>
  <c r="E110" i="8"/>
  <c r="G110" i="8"/>
  <c r="I110" i="8"/>
  <c r="K110" i="8"/>
  <c r="L108" i="8"/>
  <c r="M108" i="8"/>
  <c r="O108" i="8"/>
  <c r="O109" i="8"/>
  <c r="O110" i="8"/>
  <c r="P108" i="8"/>
  <c r="Q108" i="8"/>
  <c r="S108" i="8"/>
  <c r="S109" i="8"/>
  <c r="S110" i="8"/>
  <c r="T108" i="8"/>
  <c r="U108" i="8"/>
  <c r="D111" i="8"/>
  <c r="E111" i="8"/>
  <c r="G111" i="8"/>
  <c r="I111" i="8"/>
  <c r="K111" i="8"/>
  <c r="D112" i="8"/>
  <c r="E112" i="8"/>
  <c r="G112" i="8"/>
  <c r="I112" i="8"/>
  <c r="K112" i="8"/>
  <c r="D113" i="8"/>
  <c r="E113" i="8"/>
  <c r="G113" i="8"/>
  <c r="I113" i="8"/>
  <c r="K113" i="8"/>
  <c r="L111" i="8"/>
  <c r="M111" i="8"/>
  <c r="O111" i="8"/>
  <c r="O113" i="8"/>
  <c r="P111" i="8"/>
  <c r="Q111" i="8"/>
  <c r="S111" i="8"/>
  <c r="S113" i="8"/>
  <c r="T111" i="8"/>
  <c r="U111" i="8"/>
  <c r="P112" i="8"/>
  <c r="T112" i="8"/>
  <c r="D119" i="8"/>
  <c r="E119" i="8"/>
  <c r="G119" i="8"/>
  <c r="K119" i="8"/>
  <c r="L119" i="8"/>
  <c r="M119" i="8"/>
  <c r="O119" i="8"/>
  <c r="P119" i="8"/>
  <c r="Q119" i="8"/>
  <c r="S119" i="8"/>
  <c r="T119" i="8"/>
  <c r="U119" i="8"/>
  <c r="D120" i="8"/>
  <c r="E120" i="8"/>
  <c r="G120" i="8"/>
  <c r="K120" i="8"/>
  <c r="O120" i="8"/>
  <c r="S120" i="8"/>
  <c r="D121" i="8"/>
  <c r="E121" i="8"/>
  <c r="G121" i="8"/>
  <c r="K121" i="8"/>
  <c r="O121" i="8"/>
  <c r="S121" i="8"/>
  <c r="D122" i="8"/>
  <c r="E122" i="8"/>
  <c r="G122" i="8"/>
  <c r="K122" i="8"/>
  <c r="L122" i="8"/>
  <c r="M122" i="8"/>
  <c r="O122" i="8"/>
  <c r="P122" i="8"/>
  <c r="Q122" i="8"/>
  <c r="S122" i="8"/>
  <c r="T122" i="8"/>
  <c r="U122" i="8"/>
  <c r="D123" i="8"/>
  <c r="E123" i="8"/>
  <c r="G123" i="8"/>
  <c r="K123" i="8"/>
  <c r="O123" i="8"/>
  <c r="S123" i="8"/>
  <c r="D124" i="8"/>
  <c r="E124" i="8"/>
  <c r="G124" i="8"/>
  <c r="K124" i="8"/>
  <c r="O124" i="8"/>
  <c r="S124" i="8"/>
  <c r="D125" i="8"/>
  <c r="E125" i="8"/>
  <c r="G125" i="8"/>
  <c r="K125" i="8"/>
  <c r="L125" i="8"/>
  <c r="M125" i="8"/>
  <c r="O125" i="8"/>
  <c r="P125" i="8"/>
  <c r="Q125" i="8"/>
  <c r="S125" i="8"/>
  <c r="T125" i="8"/>
  <c r="U125" i="8"/>
  <c r="D126" i="8"/>
  <c r="E126" i="8"/>
  <c r="G126" i="8"/>
  <c r="K126" i="8"/>
  <c r="O126" i="8"/>
  <c r="S126" i="8"/>
  <c r="D127" i="8"/>
  <c r="E127" i="8"/>
  <c r="G127" i="8"/>
  <c r="K127" i="8"/>
  <c r="O127" i="8"/>
  <c r="S127" i="8"/>
  <c r="D128" i="8"/>
  <c r="E128" i="8"/>
  <c r="G128" i="8"/>
  <c r="K128" i="8"/>
  <c r="L128" i="8"/>
  <c r="M128" i="8"/>
  <c r="O128" i="8"/>
  <c r="P128" i="8"/>
  <c r="Q128" i="8"/>
  <c r="S128" i="8"/>
  <c r="T128" i="8"/>
  <c r="U128" i="8"/>
  <c r="D129" i="8"/>
  <c r="E129" i="8"/>
  <c r="G129" i="8"/>
  <c r="K129" i="8"/>
  <c r="O129" i="8"/>
  <c r="S129" i="8"/>
  <c r="D130" i="8"/>
  <c r="E130" i="8"/>
  <c r="G130" i="8"/>
  <c r="K130" i="8"/>
  <c r="O130" i="8"/>
  <c r="S130" i="8"/>
  <c r="D131" i="8"/>
  <c r="E131" i="8"/>
  <c r="G131" i="8"/>
  <c r="K131" i="8"/>
  <c r="L131" i="8"/>
  <c r="M131" i="8"/>
  <c r="O131" i="8"/>
  <c r="P131" i="8"/>
  <c r="Q131" i="8"/>
  <c r="S131" i="8"/>
  <c r="T131" i="8"/>
  <c r="U131" i="8"/>
  <c r="D132" i="8"/>
  <c r="E132" i="8"/>
  <c r="G132" i="8"/>
  <c r="K132" i="8"/>
  <c r="O132" i="8"/>
  <c r="S132" i="8"/>
  <c r="D133" i="8"/>
  <c r="E133" i="8"/>
  <c r="G133" i="8"/>
  <c r="K133" i="8"/>
  <c r="O133" i="8"/>
  <c r="S133" i="8"/>
  <c r="D134" i="8"/>
  <c r="E134" i="8"/>
  <c r="G134" i="8"/>
  <c r="K134" i="8"/>
  <c r="L134" i="8"/>
  <c r="M134" i="8"/>
  <c r="O134" i="8"/>
  <c r="P134" i="8"/>
  <c r="Q134" i="8"/>
  <c r="S134" i="8"/>
  <c r="T134" i="8"/>
  <c r="U134" i="8"/>
  <c r="D135" i="8"/>
  <c r="E135" i="8"/>
  <c r="G135" i="8"/>
  <c r="K135" i="8"/>
  <c r="O135" i="8"/>
  <c r="S135" i="8"/>
  <c r="D136" i="8"/>
  <c r="E136" i="8"/>
  <c r="G136" i="8"/>
  <c r="K136" i="8"/>
  <c r="O136" i="8"/>
  <c r="S136" i="8"/>
  <c r="D137" i="8"/>
  <c r="E137" i="8"/>
  <c r="G137" i="8"/>
  <c r="K137" i="8"/>
  <c r="L137" i="8"/>
  <c r="M137" i="8"/>
  <c r="D138" i="8"/>
  <c r="E138" i="8"/>
  <c r="G138" i="8"/>
  <c r="K138" i="8"/>
  <c r="O138" i="8"/>
  <c r="P137" i="8"/>
  <c r="Q137" i="8"/>
  <c r="S138" i="8"/>
  <c r="T137" i="8"/>
  <c r="U137" i="8"/>
  <c r="D139" i="8"/>
  <c r="E139" i="8"/>
  <c r="G139" i="8"/>
  <c r="K139" i="8"/>
  <c r="O139" i="8"/>
  <c r="S139" i="8"/>
  <c r="D140" i="8"/>
  <c r="E140" i="8"/>
  <c r="G140" i="8"/>
  <c r="K140" i="8"/>
  <c r="L140" i="8"/>
  <c r="M140" i="8"/>
  <c r="O140" i="8"/>
  <c r="P140" i="8"/>
  <c r="Q140" i="8"/>
  <c r="S140" i="8"/>
  <c r="T140" i="8"/>
  <c r="U140" i="8"/>
  <c r="D141" i="8"/>
  <c r="E141" i="8"/>
  <c r="G141" i="8"/>
  <c r="K141" i="8"/>
  <c r="O141" i="8"/>
  <c r="S141" i="8"/>
  <c r="D142" i="8"/>
  <c r="E142" i="8"/>
  <c r="G142" i="8"/>
  <c r="K142" i="8"/>
  <c r="O142" i="8"/>
  <c r="S142" i="8"/>
  <c r="D8" i="7"/>
  <c r="E8" i="7"/>
  <c r="G8" i="7"/>
  <c r="J8" i="7"/>
  <c r="D9" i="7"/>
  <c r="E9" i="7"/>
  <c r="G9" i="7"/>
  <c r="J9" i="7"/>
  <c r="D10" i="7"/>
  <c r="E10" i="7"/>
  <c r="G10" i="7"/>
  <c r="J10" i="7"/>
  <c r="K8" i="7"/>
  <c r="L8" i="7"/>
  <c r="D11" i="7"/>
  <c r="E11" i="7"/>
  <c r="G11" i="7"/>
  <c r="J11" i="7"/>
  <c r="D12" i="7"/>
  <c r="E12" i="7"/>
  <c r="G12" i="7"/>
  <c r="J12" i="7"/>
  <c r="D13" i="7"/>
  <c r="E13" i="7"/>
  <c r="G13" i="7"/>
  <c r="J13" i="7"/>
  <c r="K11" i="7"/>
  <c r="N8" i="7"/>
  <c r="N9" i="7"/>
  <c r="N10" i="7"/>
  <c r="O8" i="7"/>
  <c r="P8" i="7"/>
  <c r="L11" i="7"/>
  <c r="N11" i="7"/>
  <c r="N12" i="7"/>
  <c r="N13" i="7"/>
  <c r="O11" i="7"/>
  <c r="P11" i="7"/>
  <c r="D14" i="7"/>
  <c r="E14" i="7"/>
  <c r="G14" i="7"/>
  <c r="J14" i="7"/>
  <c r="D15" i="7"/>
  <c r="E15" i="7"/>
  <c r="G15" i="7"/>
  <c r="J15" i="7"/>
  <c r="D16" i="7"/>
  <c r="E16" i="7"/>
  <c r="G16" i="7"/>
  <c r="J16" i="7"/>
  <c r="K14" i="7"/>
  <c r="L14" i="7"/>
  <c r="N14" i="7"/>
  <c r="N15" i="7"/>
  <c r="N16" i="7"/>
  <c r="O14" i="7"/>
  <c r="P14" i="7"/>
  <c r="D17" i="7"/>
  <c r="E17" i="7"/>
  <c r="G17" i="7"/>
  <c r="J17" i="7"/>
  <c r="D18" i="7"/>
  <c r="E18" i="7"/>
  <c r="G18" i="7"/>
  <c r="J18" i="7"/>
  <c r="D19" i="7"/>
  <c r="E19" i="7"/>
  <c r="G19" i="7"/>
  <c r="J19" i="7"/>
  <c r="K17" i="7"/>
  <c r="L17" i="7"/>
  <c r="N17" i="7"/>
  <c r="N18" i="7"/>
  <c r="N19" i="7"/>
  <c r="O17" i="7"/>
  <c r="P17" i="7"/>
  <c r="D20" i="7"/>
  <c r="E20" i="7"/>
  <c r="G20" i="7"/>
  <c r="J20" i="7"/>
  <c r="D21" i="7"/>
  <c r="E21" i="7"/>
  <c r="G21" i="7"/>
  <c r="J21" i="7"/>
  <c r="D22" i="7"/>
  <c r="E22" i="7"/>
  <c r="G22" i="7"/>
  <c r="J22" i="7"/>
  <c r="K20" i="7"/>
  <c r="L20" i="7"/>
  <c r="N20" i="7"/>
  <c r="N21" i="7"/>
  <c r="N22" i="7"/>
  <c r="O20" i="7"/>
  <c r="P20" i="7"/>
  <c r="D23" i="7"/>
  <c r="E23" i="7"/>
  <c r="G23" i="7"/>
  <c r="J23" i="7"/>
  <c r="D24" i="7"/>
  <c r="E24" i="7"/>
  <c r="G24" i="7"/>
  <c r="J24" i="7"/>
  <c r="D25" i="7"/>
  <c r="E25" i="7"/>
  <c r="G25" i="7"/>
  <c r="J25" i="7"/>
  <c r="K23" i="7"/>
  <c r="L23" i="7"/>
  <c r="N23" i="7"/>
  <c r="N24" i="7"/>
  <c r="N25" i="7"/>
  <c r="O23" i="7"/>
  <c r="P23" i="7"/>
  <c r="D26" i="7"/>
  <c r="E26" i="7"/>
  <c r="G26" i="7"/>
  <c r="J26" i="7"/>
  <c r="D27" i="7"/>
  <c r="E27" i="7"/>
  <c r="G27" i="7"/>
  <c r="J27" i="7"/>
  <c r="D28" i="7"/>
  <c r="E28" i="7"/>
  <c r="G28" i="7"/>
  <c r="J28" i="7"/>
  <c r="K26" i="7"/>
  <c r="L26" i="7"/>
  <c r="N26" i="7"/>
  <c r="N27" i="7"/>
  <c r="N28" i="7"/>
  <c r="O26" i="7"/>
  <c r="P26" i="7"/>
  <c r="D29" i="7"/>
  <c r="E29" i="7"/>
  <c r="G29" i="7"/>
  <c r="J29" i="7"/>
  <c r="D30" i="7"/>
  <c r="E30" i="7"/>
  <c r="G30" i="7"/>
  <c r="J30" i="7"/>
  <c r="D31" i="7"/>
  <c r="E31" i="7"/>
  <c r="G31" i="7"/>
  <c r="J31" i="7"/>
  <c r="K29" i="7"/>
  <c r="L29" i="7"/>
  <c r="N29" i="7"/>
  <c r="N30" i="7"/>
  <c r="N31" i="7"/>
  <c r="O29" i="7"/>
  <c r="P29" i="7"/>
  <c r="D36" i="7"/>
  <c r="E36" i="7"/>
  <c r="G36" i="7"/>
  <c r="J36" i="7"/>
  <c r="D37" i="7"/>
  <c r="E37" i="7"/>
  <c r="G37" i="7"/>
  <c r="J37" i="7"/>
  <c r="D38" i="7"/>
  <c r="E38" i="7"/>
  <c r="G38" i="7"/>
  <c r="J38" i="7"/>
  <c r="K36" i="7"/>
  <c r="L36" i="7"/>
  <c r="N36" i="7"/>
  <c r="N37" i="7"/>
  <c r="N38" i="7"/>
  <c r="O36" i="7"/>
  <c r="P36" i="7"/>
  <c r="D39" i="7"/>
  <c r="E39" i="7"/>
  <c r="G39" i="7"/>
  <c r="J39" i="7"/>
  <c r="D40" i="7"/>
  <c r="E40" i="7"/>
  <c r="G40" i="7"/>
  <c r="J40" i="7"/>
  <c r="D41" i="7"/>
  <c r="E41" i="7"/>
  <c r="G41" i="7"/>
  <c r="J41" i="7"/>
  <c r="K39" i="7"/>
  <c r="R36" i="7"/>
  <c r="R37" i="7"/>
  <c r="R38" i="7"/>
  <c r="S36" i="7"/>
  <c r="T36" i="7"/>
  <c r="L39" i="7"/>
  <c r="N39" i="7"/>
  <c r="N40" i="7"/>
  <c r="N41" i="7"/>
  <c r="O39" i="7"/>
  <c r="P39" i="7"/>
  <c r="R39" i="7"/>
  <c r="R40" i="7"/>
  <c r="R41" i="7"/>
  <c r="S39" i="7"/>
  <c r="T39" i="7"/>
  <c r="D42" i="7"/>
  <c r="E42" i="7"/>
  <c r="G42" i="7"/>
  <c r="J42" i="7"/>
  <c r="D44" i="7"/>
  <c r="E44" i="7"/>
  <c r="G44" i="7"/>
  <c r="J44" i="7"/>
  <c r="K42" i="7"/>
  <c r="L42" i="7"/>
  <c r="N42" i="7"/>
  <c r="N44" i="7"/>
  <c r="O42" i="7"/>
  <c r="P42" i="7"/>
  <c r="R42" i="7"/>
  <c r="R44" i="7"/>
  <c r="S42" i="7"/>
  <c r="T42" i="7"/>
  <c r="D43" i="7"/>
  <c r="E43" i="7"/>
  <c r="G43" i="7"/>
  <c r="I43" i="7"/>
  <c r="M43" i="7"/>
  <c r="Q43" i="7"/>
  <c r="D45" i="7"/>
  <c r="E45" i="7"/>
  <c r="G45" i="7"/>
  <c r="J45" i="7"/>
  <c r="D46" i="7"/>
  <c r="E46" i="7"/>
  <c r="G46" i="7"/>
  <c r="J46" i="7"/>
  <c r="D47" i="7"/>
  <c r="E47" i="7"/>
  <c r="G47" i="7"/>
  <c r="J47" i="7"/>
  <c r="K45" i="7"/>
  <c r="L45" i="7"/>
  <c r="N45" i="7"/>
  <c r="N46" i="7"/>
  <c r="N47" i="7"/>
  <c r="O45" i="7"/>
  <c r="P45" i="7"/>
  <c r="R45" i="7"/>
  <c r="R46" i="7"/>
  <c r="R47" i="7"/>
  <c r="S45" i="7"/>
  <c r="T45" i="7"/>
  <c r="D48" i="7"/>
  <c r="E48" i="7"/>
  <c r="G48" i="7"/>
  <c r="J48" i="7"/>
  <c r="D49" i="7"/>
  <c r="E49" i="7"/>
  <c r="G49" i="7"/>
  <c r="J49" i="7"/>
  <c r="D50" i="7"/>
  <c r="E50" i="7"/>
  <c r="G50" i="7"/>
  <c r="J50" i="7"/>
  <c r="K48" i="7"/>
  <c r="L48" i="7"/>
  <c r="N48" i="7"/>
  <c r="N49" i="7"/>
  <c r="N50" i="7"/>
  <c r="O48" i="7"/>
  <c r="P48" i="7"/>
  <c r="R48" i="7"/>
  <c r="R49" i="7"/>
  <c r="R50" i="7"/>
  <c r="S48" i="7"/>
  <c r="T48" i="7"/>
  <c r="D51" i="7"/>
  <c r="E51" i="7"/>
  <c r="G51" i="7"/>
  <c r="J51" i="7"/>
  <c r="D52" i="7"/>
  <c r="E52" i="7"/>
  <c r="G52" i="7"/>
  <c r="J52" i="7"/>
  <c r="D53" i="7"/>
  <c r="E53" i="7"/>
  <c r="G53" i="7"/>
  <c r="J53" i="7"/>
  <c r="K51" i="7"/>
  <c r="L51" i="7"/>
  <c r="N51" i="7"/>
  <c r="N52" i="7"/>
  <c r="N53" i="7"/>
  <c r="O51" i="7"/>
  <c r="P51" i="7"/>
  <c r="R51" i="7"/>
  <c r="R52" i="7"/>
  <c r="R53" i="7"/>
  <c r="S51" i="7"/>
  <c r="T51" i="7"/>
  <c r="D54" i="7"/>
  <c r="E54" i="7"/>
  <c r="G54" i="7"/>
  <c r="J54" i="7"/>
  <c r="D55" i="7"/>
  <c r="E55" i="7"/>
  <c r="G55" i="7"/>
  <c r="J55" i="7"/>
  <c r="D56" i="7"/>
  <c r="E56" i="7"/>
  <c r="G56" i="7"/>
  <c r="J56" i="7"/>
  <c r="K54" i="7"/>
  <c r="L54" i="7"/>
  <c r="N54" i="7"/>
  <c r="N55" i="7"/>
  <c r="N56" i="7"/>
  <c r="O54" i="7"/>
  <c r="P54" i="7"/>
  <c r="R54" i="7"/>
  <c r="R55" i="7"/>
  <c r="R56" i="7"/>
  <c r="S54" i="7"/>
  <c r="T54" i="7"/>
  <c r="D57" i="7"/>
  <c r="E57" i="7"/>
  <c r="G57" i="7"/>
  <c r="J57" i="7"/>
  <c r="D58" i="7"/>
  <c r="E58" i="7"/>
  <c r="G58" i="7"/>
  <c r="J58" i="7"/>
  <c r="D59" i="7"/>
  <c r="E59" i="7"/>
  <c r="G59" i="7"/>
  <c r="J59" i="7"/>
  <c r="K57" i="7"/>
  <c r="L57" i="7"/>
  <c r="N57" i="7"/>
  <c r="N58" i="7"/>
  <c r="N59" i="7"/>
  <c r="O57" i="7"/>
  <c r="P57" i="7"/>
  <c r="R57" i="7"/>
  <c r="R58" i="7"/>
  <c r="R59" i="7"/>
  <c r="S57" i="7"/>
  <c r="T57" i="7"/>
  <c r="D8" i="6"/>
  <c r="E8" i="6"/>
  <c r="G8" i="6"/>
  <c r="I8" i="6"/>
  <c r="K8" i="6"/>
  <c r="D9" i="6"/>
  <c r="E9" i="6"/>
  <c r="G9" i="6"/>
  <c r="I9" i="6"/>
  <c r="K9" i="6"/>
  <c r="D10" i="6"/>
  <c r="E10" i="6"/>
  <c r="G10" i="6"/>
  <c r="I10" i="6"/>
  <c r="K10" i="6"/>
  <c r="L8" i="6"/>
  <c r="M8" i="6"/>
  <c r="D11" i="6"/>
  <c r="E11" i="6"/>
  <c r="G11" i="6"/>
  <c r="I11" i="6"/>
  <c r="K11" i="6"/>
  <c r="D12" i="6"/>
  <c r="E12" i="6"/>
  <c r="G12" i="6"/>
  <c r="I12" i="6"/>
  <c r="K12" i="6"/>
  <c r="D13" i="6"/>
  <c r="E13" i="6"/>
  <c r="G13" i="6"/>
  <c r="I13" i="6"/>
  <c r="K13" i="6"/>
  <c r="L11" i="6"/>
  <c r="O8" i="6"/>
  <c r="O9" i="6"/>
  <c r="O10" i="6"/>
  <c r="P8" i="6"/>
  <c r="Q8" i="6"/>
  <c r="M11" i="6"/>
  <c r="O11" i="6"/>
  <c r="O12" i="6"/>
  <c r="O13" i="6"/>
  <c r="P11" i="6"/>
  <c r="Q11" i="6"/>
  <c r="D14" i="6"/>
  <c r="E14" i="6"/>
  <c r="G14" i="6"/>
  <c r="I14" i="6"/>
  <c r="K14" i="6"/>
  <c r="D15" i="6"/>
  <c r="E15" i="6"/>
  <c r="G15" i="6"/>
  <c r="I15" i="6"/>
  <c r="K15" i="6"/>
  <c r="D16" i="6"/>
  <c r="E16" i="6"/>
  <c r="G16" i="6"/>
  <c r="I16" i="6"/>
  <c r="K16" i="6"/>
  <c r="L14" i="6"/>
  <c r="M14" i="6"/>
  <c r="O14" i="6"/>
  <c r="O15" i="6"/>
  <c r="O16" i="6"/>
  <c r="P14" i="6"/>
  <c r="Q14" i="6"/>
  <c r="D17" i="6"/>
  <c r="E17" i="6"/>
  <c r="G17" i="6"/>
  <c r="I17" i="6"/>
  <c r="K17" i="6"/>
  <c r="D18" i="6"/>
  <c r="E18" i="6"/>
  <c r="G18" i="6"/>
  <c r="I18" i="6"/>
  <c r="K18" i="6"/>
  <c r="D19" i="6"/>
  <c r="E19" i="6"/>
  <c r="G19" i="6"/>
  <c r="I19" i="6"/>
  <c r="K19" i="6"/>
  <c r="L17" i="6"/>
  <c r="M17" i="6"/>
  <c r="O17" i="6"/>
  <c r="O18" i="6"/>
  <c r="O19" i="6"/>
  <c r="P17" i="6"/>
  <c r="Q17" i="6"/>
  <c r="D20" i="6"/>
  <c r="E20" i="6"/>
  <c r="G20" i="6"/>
  <c r="I20" i="6"/>
  <c r="K20" i="6"/>
  <c r="D21" i="6"/>
  <c r="E21" i="6"/>
  <c r="G21" i="6"/>
  <c r="I21" i="6"/>
  <c r="K21" i="6"/>
  <c r="D22" i="6"/>
  <c r="E22" i="6"/>
  <c r="G22" i="6"/>
  <c r="I22" i="6"/>
  <c r="K22" i="6"/>
  <c r="L20" i="6"/>
  <c r="M20" i="6"/>
  <c r="O20" i="6"/>
  <c r="O21" i="6"/>
  <c r="O22" i="6"/>
  <c r="P20" i="6"/>
  <c r="Q20" i="6"/>
  <c r="D23" i="6"/>
  <c r="E23" i="6"/>
  <c r="G23" i="6"/>
  <c r="I23" i="6"/>
  <c r="K23" i="6"/>
  <c r="D24" i="6"/>
  <c r="E24" i="6"/>
  <c r="G24" i="6"/>
  <c r="I24" i="6"/>
  <c r="K24" i="6"/>
  <c r="D25" i="6"/>
  <c r="E25" i="6"/>
  <c r="G25" i="6"/>
  <c r="I25" i="6"/>
  <c r="K25" i="6"/>
  <c r="L23" i="6"/>
  <c r="M23" i="6"/>
  <c r="O23" i="6"/>
  <c r="O24" i="6"/>
  <c r="O25" i="6"/>
  <c r="P23" i="6"/>
  <c r="Q23" i="6"/>
  <c r="D26" i="6"/>
  <c r="E26" i="6"/>
  <c r="G26" i="6"/>
  <c r="I26" i="6"/>
  <c r="K26" i="6"/>
  <c r="D27" i="6"/>
  <c r="E27" i="6"/>
  <c r="G27" i="6"/>
  <c r="I27" i="6"/>
  <c r="K27" i="6"/>
  <c r="D28" i="6"/>
  <c r="E28" i="6"/>
  <c r="G28" i="6"/>
  <c r="I28" i="6"/>
  <c r="K28" i="6"/>
  <c r="L26" i="6"/>
  <c r="M26" i="6"/>
  <c r="O26" i="6"/>
  <c r="O27" i="6"/>
  <c r="O28" i="6"/>
  <c r="P26" i="6"/>
  <c r="Q26" i="6"/>
  <c r="D29" i="6"/>
  <c r="E29" i="6"/>
  <c r="G29" i="6"/>
  <c r="I29" i="6"/>
  <c r="K29" i="6"/>
  <c r="D30" i="6"/>
  <c r="E30" i="6"/>
  <c r="G30" i="6"/>
  <c r="I30" i="6"/>
  <c r="K30" i="6"/>
  <c r="D31" i="6"/>
  <c r="E31" i="6"/>
  <c r="G31" i="6"/>
  <c r="I31" i="6"/>
  <c r="K31" i="6"/>
  <c r="L29" i="6"/>
  <c r="M29" i="6"/>
  <c r="O29" i="6"/>
  <c r="O30" i="6"/>
  <c r="O31" i="6"/>
  <c r="P29" i="6"/>
  <c r="Q29" i="6"/>
  <c r="D36" i="6"/>
  <c r="E36" i="6"/>
  <c r="G36" i="6"/>
  <c r="I36" i="6"/>
  <c r="K36" i="6"/>
  <c r="D37" i="6"/>
  <c r="E37" i="6"/>
  <c r="G37" i="6"/>
  <c r="I37" i="6"/>
  <c r="K37" i="6"/>
  <c r="D38" i="6"/>
  <c r="E38" i="6"/>
  <c r="G38" i="6"/>
  <c r="I38" i="6"/>
  <c r="K38" i="6"/>
  <c r="L36" i="6"/>
  <c r="M36" i="6"/>
  <c r="O36" i="6"/>
  <c r="O37" i="6"/>
  <c r="O38" i="6"/>
  <c r="P36" i="6"/>
  <c r="Q36" i="6"/>
  <c r="D39" i="6"/>
  <c r="E39" i="6"/>
  <c r="G39" i="6"/>
  <c r="I39" i="6"/>
  <c r="K39" i="6"/>
  <c r="D40" i="6"/>
  <c r="E40" i="6"/>
  <c r="G40" i="6"/>
  <c r="I40" i="6"/>
  <c r="K40" i="6"/>
  <c r="D41" i="6"/>
  <c r="E41" i="6"/>
  <c r="G41" i="6"/>
  <c r="I41" i="6"/>
  <c r="K41" i="6"/>
  <c r="L39" i="6"/>
  <c r="S36" i="6"/>
  <c r="S37" i="6"/>
  <c r="S38" i="6"/>
  <c r="T36" i="6"/>
  <c r="U36" i="6"/>
  <c r="M39" i="6"/>
  <c r="O39" i="6"/>
  <c r="O40" i="6"/>
  <c r="O41" i="6"/>
  <c r="P39" i="6"/>
  <c r="Q39" i="6"/>
  <c r="S39" i="6"/>
  <c r="S40" i="6"/>
  <c r="S41" i="6"/>
  <c r="T39" i="6"/>
  <c r="U39" i="6"/>
  <c r="D42" i="6"/>
  <c r="E42" i="6"/>
  <c r="G42" i="6"/>
  <c r="I42" i="6"/>
  <c r="K42" i="6"/>
  <c r="D43" i="6"/>
  <c r="E43" i="6"/>
  <c r="G43" i="6"/>
  <c r="I43" i="6"/>
  <c r="K43" i="6"/>
  <c r="D44" i="6"/>
  <c r="E44" i="6"/>
  <c r="G44" i="6"/>
  <c r="I44" i="6"/>
  <c r="K44" i="6"/>
  <c r="L42" i="6"/>
  <c r="M42" i="6"/>
  <c r="O42" i="6"/>
  <c r="O43" i="6"/>
  <c r="O44" i="6"/>
  <c r="P42" i="6"/>
  <c r="Q42" i="6"/>
  <c r="S42" i="6"/>
  <c r="S43" i="6"/>
  <c r="S44" i="6"/>
  <c r="T42" i="6"/>
  <c r="U42" i="6"/>
  <c r="D45" i="6"/>
  <c r="E45" i="6"/>
  <c r="G45" i="6"/>
  <c r="I45" i="6"/>
  <c r="K45" i="6"/>
  <c r="D46" i="6"/>
  <c r="E46" i="6"/>
  <c r="G46" i="6"/>
  <c r="I46" i="6"/>
  <c r="K46" i="6"/>
  <c r="D47" i="6"/>
  <c r="E47" i="6"/>
  <c r="G47" i="6"/>
  <c r="I47" i="6"/>
  <c r="K47" i="6"/>
  <c r="L45" i="6"/>
  <c r="M45" i="6"/>
  <c r="O45" i="6"/>
  <c r="O46" i="6"/>
  <c r="O47" i="6"/>
  <c r="P45" i="6"/>
  <c r="Q45" i="6"/>
  <c r="S45" i="6"/>
  <c r="S46" i="6"/>
  <c r="S47" i="6"/>
  <c r="T45" i="6"/>
  <c r="U45" i="6"/>
  <c r="D48" i="6"/>
  <c r="E48" i="6"/>
  <c r="G48" i="6"/>
  <c r="I48" i="6"/>
  <c r="K48" i="6"/>
  <c r="D49" i="6"/>
  <c r="E49" i="6"/>
  <c r="G49" i="6"/>
  <c r="I49" i="6"/>
  <c r="K49" i="6"/>
  <c r="D50" i="6"/>
  <c r="E50" i="6"/>
  <c r="G50" i="6"/>
  <c r="I50" i="6"/>
  <c r="K50" i="6"/>
  <c r="L48" i="6"/>
  <c r="M48" i="6"/>
  <c r="O48" i="6"/>
  <c r="O49" i="6"/>
  <c r="O50" i="6"/>
  <c r="P48" i="6"/>
  <c r="Q48" i="6"/>
  <c r="S48" i="6"/>
  <c r="S49" i="6"/>
  <c r="S50" i="6"/>
  <c r="T48" i="6"/>
  <c r="U48" i="6"/>
  <c r="D51" i="6"/>
  <c r="E51" i="6"/>
  <c r="G51" i="6"/>
  <c r="I51" i="6"/>
  <c r="K51" i="6"/>
  <c r="D52" i="6"/>
  <c r="E52" i="6"/>
  <c r="G52" i="6"/>
  <c r="I52" i="6"/>
  <c r="K52" i="6"/>
  <c r="D53" i="6"/>
  <c r="E53" i="6"/>
  <c r="G53" i="6"/>
  <c r="I53" i="6"/>
  <c r="K53" i="6"/>
  <c r="L51" i="6"/>
  <c r="M51" i="6"/>
  <c r="O51" i="6"/>
  <c r="O52" i="6"/>
  <c r="O53" i="6"/>
  <c r="P51" i="6"/>
  <c r="Q51" i="6"/>
  <c r="S51" i="6"/>
  <c r="S52" i="6"/>
  <c r="S53" i="6"/>
  <c r="T51" i="6"/>
  <c r="U51" i="6"/>
  <c r="D54" i="6"/>
  <c r="E54" i="6"/>
  <c r="G54" i="6"/>
  <c r="I54" i="6"/>
  <c r="K54" i="6"/>
  <c r="D55" i="6"/>
  <c r="E55" i="6"/>
  <c r="G55" i="6"/>
  <c r="I55" i="6"/>
  <c r="K55" i="6"/>
  <c r="D56" i="6"/>
  <c r="E56" i="6"/>
  <c r="G56" i="6"/>
  <c r="I56" i="6"/>
  <c r="K56" i="6"/>
  <c r="L54" i="6"/>
  <c r="M54" i="6"/>
  <c r="O54" i="6"/>
  <c r="O55" i="6"/>
  <c r="O56" i="6"/>
  <c r="P54" i="6"/>
  <c r="Q54" i="6"/>
  <c r="S54" i="6"/>
  <c r="S55" i="6"/>
  <c r="S56" i="6"/>
  <c r="T54" i="6"/>
  <c r="U54" i="6"/>
  <c r="D57" i="6"/>
  <c r="E57" i="6"/>
  <c r="G57" i="6"/>
  <c r="I57" i="6"/>
  <c r="K57" i="6"/>
  <c r="D58" i="6"/>
  <c r="E58" i="6"/>
  <c r="G58" i="6"/>
  <c r="I58" i="6"/>
  <c r="K58" i="6"/>
  <c r="D59" i="6"/>
  <c r="E59" i="6"/>
  <c r="G59" i="6"/>
  <c r="I59" i="6"/>
  <c r="K59" i="6"/>
  <c r="L57" i="6"/>
  <c r="M57" i="6"/>
  <c r="O57" i="6"/>
  <c r="O58" i="6"/>
  <c r="O59" i="6"/>
  <c r="P57" i="6"/>
  <c r="Q57" i="6"/>
  <c r="S57" i="6"/>
  <c r="S58" i="6"/>
  <c r="S59" i="6"/>
  <c r="T57" i="6"/>
  <c r="U57" i="6"/>
  <c r="D64" i="6"/>
  <c r="E64" i="6"/>
  <c r="G64" i="6"/>
  <c r="I64" i="6"/>
  <c r="K64" i="6"/>
  <c r="D65" i="6"/>
  <c r="E65" i="6"/>
  <c r="G65" i="6"/>
  <c r="I65" i="6"/>
  <c r="K65" i="6"/>
  <c r="D66" i="6"/>
  <c r="E66" i="6"/>
  <c r="G66" i="6"/>
  <c r="I66" i="6"/>
  <c r="K66" i="6"/>
  <c r="L64" i="6"/>
  <c r="M64" i="6"/>
  <c r="O64" i="6"/>
  <c r="O65" i="6"/>
  <c r="O66" i="6"/>
  <c r="P64" i="6"/>
  <c r="Q64" i="6"/>
  <c r="D67" i="6"/>
  <c r="E67" i="6"/>
  <c r="G67" i="6"/>
  <c r="I67" i="6"/>
  <c r="K67" i="6"/>
  <c r="D68" i="6"/>
  <c r="E68" i="6"/>
  <c r="G68" i="6"/>
  <c r="I68" i="6"/>
  <c r="K68" i="6"/>
  <c r="D69" i="6"/>
  <c r="E69" i="6"/>
  <c r="G69" i="6"/>
  <c r="I69" i="6"/>
  <c r="K69" i="6"/>
  <c r="L67" i="6"/>
  <c r="S64" i="6"/>
  <c r="S65" i="6"/>
  <c r="S66" i="6"/>
  <c r="T64" i="6"/>
  <c r="U64" i="6"/>
  <c r="M67" i="6"/>
  <c r="O67" i="6"/>
  <c r="O68" i="6"/>
  <c r="O69" i="6"/>
  <c r="P67" i="6"/>
  <c r="Q67" i="6"/>
  <c r="S67" i="6"/>
  <c r="S68" i="6"/>
  <c r="S69" i="6"/>
  <c r="T67" i="6"/>
  <c r="U67" i="6"/>
  <c r="D70" i="6"/>
  <c r="E70" i="6"/>
  <c r="G70" i="6"/>
  <c r="I70" i="6"/>
  <c r="K70" i="6"/>
  <c r="D71" i="6"/>
  <c r="E71" i="6"/>
  <c r="G71" i="6"/>
  <c r="I71" i="6"/>
  <c r="K71" i="6"/>
  <c r="D72" i="6"/>
  <c r="E72" i="6"/>
  <c r="G72" i="6"/>
  <c r="I72" i="6"/>
  <c r="K72" i="6"/>
  <c r="L70" i="6"/>
  <c r="M70" i="6"/>
  <c r="O70" i="6"/>
  <c r="O71" i="6"/>
  <c r="O72" i="6"/>
  <c r="P70" i="6"/>
  <c r="Q70" i="6"/>
  <c r="S70" i="6"/>
  <c r="S71" i="6"/>
  <c r="S72" i="6"/>
  <c r="T70" i="6"/>
  <c r="U70" i="6"/>
  <c r="D73" i="6"/>
  <c r="E73" i="6"/>
  <c r="G73" i="6"/>
  <c r="I73" i="6"/>
  <c r="K73" i="6"/>
  <c r="D74" i="6"/>
  <c r="E74" i="6"/>
  <c r="G74" i="6"/>
  <c r="I74" i="6"/>
  <c r="K74" i="6"/>
  <c r="D75" i="6"/>
  <c r="E75" i="6"/>
  <c r="G75" i="6"/>
  <c r="I75" i="6"/>
  <c r="K75" i="6"/>
  <c r="L73" i="6"/>
  <c r="M73" i="6"/>
  <c r="O73" i="6"/>
  <c r="O74" i="6"/>
  <c r="O75" i="6"/>
  <c r="P73" i="6"/>
  <c r="Q73" i="6"/>
  <c r="S73" i="6"/>
  <c r="S74" i="6"/>
  <c r="S75" i="6"/>
  <c r="T73" i="6"/>
  <c r="U73" i="6"/>
  <c r="G76" i="6"/>
  <c r="I76" i="6"/>
  <c r="L76" i="6"/>
  <c r="M76" i="6"/>
  <c r="O76" i="6"/>
  <c r="O77" i="6"/>
  <c r="O78" i="6"/>
  <c r="P76" i="6"/>
  <c r="Q76" i="6"/>
  <c r="T76" i="6"/>
  <c r="U76" i="6"/>
  <c r="G77" i="6"/>
  <c r="I77" i="6"/>
  <c r="G78" i="6"/>
  <c r="I78" i="6"/>
  <c r="G79" i="6"/>
  <c r="I79" i="6"/>
  <c r="D80" i="6"/>
  <c r="E80" i="6"/>
  <c r="G80" i="6"/>
  <c r="I80" i="6"/>
  <c r="K80" i="6"/>
  <c r="D81" i="6"/>
  <c r="E81" i="6"/>
  <c r="G81" i="6"/>
  <c r="I81" i="6"/>
  <c r="K81" i="6"/>
  <c r="L79" i="6"/>
  <c r="M79" i="6"/>
  <c r="O79" i="6"/>
  <c r="O80" i="6"/>
  <c r="O81" i="6"/>
  <c r="P79" i="6"/>
  <c r="Q79" i="6"/>
  <c r="S80" i="6"/>
  <c r="S81" i="6"/>
  <c r="T79" i="6"/>
  <c r="U79" i="6"/>
  <c r="G82" i="6"/>
  <c r="I82" i="6"/>
  <c r="L82" i="6"/>
  <c r="M82" i="6"/>
  <c r="O82" i="6"/>
  <c r="O83" i="6"/>
  <c r="O84" i="6"/>
  <c r="P82" i="6"/>
  <c r="Q82" i="6"/>
  <c r="T82" i="6"/>
  <c r="U82" i="6"/>
  <c r="G83" i="6"/>
  <c r="I83" i="6"/>
  <c r="G84" i="6"/>
  <c r="I84" i="6"/>
  <c r="G85" i="6"/>
  <c r="I85" i="6"/>
  <c r="D86" i="6"/>
  <c r="E86" i="6"/>
  <c r="G86" i="6"/>
  <c r="I86" i="6"/>
  <c r="K86" i="6"/>
  <c r="D87" i="6"/>
  <c r="E87" i="6"/>
  <c r="G87" i="6"/>
  <c r="I87" i="6"/>
  <c r="K87" i="6"/>
  <c r="L85" i="6"/>
  <c r="M85" i="6"/>
  <c r="O85" i="6"/>
  <c r="O86" i="6"/>
  <c r="O87" i="6"/>
  <c r="P85" i="6"/>
  <c r="Q85" i="6"/>
  <c r="S86" i="6"/>
  <c r="S87" i="6"/>
  <c r="T85" i="6"/>
  <c r="U85" i="6"/>
  <c r="D93" i="6"/>
  <c r="E93" i="6"/>
  <c r="G93" i="6"/>
  <c r="I93" i="6"/>
  <c r="K93" i="6"/>
  <c r="D94" i="6"/>
  <c r="E94" i="6"/>
  <c r="G94" i="6"/>
  <c r="I94" i="6"/>
  <c r="K94" i="6"/>
  <c r="D95" i="6"/>
  <c r="E95" i="6"/>
  <c r="G95" i="6"/>
  <c r="I95" i="6"/>
  <c r="K95" i="6"/>
  <c r="L93" i="6"/>
  <c r="M93" i="6"/>
  <c r="O93" i="6"/>
  <c r="O94" i="6"/>
  <c r="O95" i="6"/>
  <c r="P93" i="6"/>
  <c r="Q93" i="6"/>
  <c r="D96" i="6"/>
  <c r="E96" i="6"/>
  <c r="G96" i="6"/>
  <c r="I96" i="6"/>
  <c r="K96" i="6"/>
  <c r="D97" i="6"/>
  <c r="E97" i="6"/>
  <c r="G97" i="6"/>
  <c r="I97" i="6"/>
  <c r="K97" i="6"/>
  <c r="D98" i="6"/>
  <c r="E98" i="6"/>
  <c r="G98" i="6"/>
  <c r="I98" i="6"/>
  <c r="K98" i="6"/>
  <c r="L96" i="6"/>
  <c r="S93" i="6"/>
  <c r="S94" i="6"/>
  <c r="S95" i="6"/>
  <c r="T93" i="6"/>
  <c r="U93" i="6"/>
  <c r="M96" i="6"/>
  <c r="O96" i="6"/>
  <c r="O97" i="6"/>
  <c r="O98" i="6"/>
  <c r="P96" i="6"/>
  <c r="Q96" i="6"/>
  <c r="S96" i="6"/>
  <c r="S97" i="6"/>
  <c r="S98" i="6"/>
  <c r="T96" i="6"/>
  <c r="U96" i="6"/>
  <c r="D99" i="6"/>
  <c r="E99" i="6"/>
  <c r="G99" i="6"/>
  <c r="I99" i="6"/>
  <c r="K99" i="6"/>
  <c r="D100" i="6"/>
  <c r="E100" i="6"/>
  <c r="G100" i="6"/>
  <c r="I100" i="6"/>
  <c r="K100" i="6"/>
  <c r="D101" i="6"/>
  <c r="E101" i="6"/>
  <c r="G101" i="6"/>
  <c r="I101" i="6"/>
  <c r="K101" i="6"/>
  <c r="L99" i="6"/>
  <c r="M99" i="6"/>
  <c r="O99" i="6"/>
  <c r="O100" i="6"/>
  <c r="O101" i="6"/>
  <c r="P99" i="6"/>
  <c r="Q99" i="6"/>
  <c r="S99" i="6"/>
  <c r="S100" i="6"/>
  <c r="S101" i="6"/>
  <c r="T99" i="6"/>
  <c r="U99" i="6"/>
  <c r="D102" i="6"/>
  <c r="E102" i="6"/>
  <c r="G102" i="6"/>
  <c r="I102" i="6"/>
  <c r="K102" i="6"/>
  <c r="D103" i="6"/>
  <c r="E103" i="6"/>
  <c r="G103" i="6"/>
  <c r="I103" i="6"/>
  <c r="K103" i="6"/>
  <c r="D104" i="6"/>
  <c r="E104" i="6"/>
  <c r="G104" i="6"/>
  <c r="I104" i="6"/>
  <c r="K104" i="6"/>
  <c r="L102" i="6"/>
  <c r="M102" i="6"/>
  <c r="O102" i="6"/>
  <c r="O103" i="6"/>
  <c r="O104" i="6"/>
  <c r="P102" i="6"/>
  <c r="Q102" i="6"/>
  <c r="S102" i="6"/>
  <c r="S103" i="6"/>
  <c r="S104" i="6"/>
  <c r="T102" i="6"/>
  <c r="U102" i="6"/>
  <c r="D105" i="6"/>
  <c r="E105" i="6"/>
  <c r="G105" i="6"/>
  <c r="I105" i="6"/>
  <c r="K105" i="6"/>
  <c r="D106" i="6"/>
  <c r="E106" i="6"/>
  <c r="G106" i="6"/>
  <c r="I106" i="6"/>
  <c r="K106" i="6"/>
  <c r="D107" i="6"/>
  <c r="E107" i="6"/>
  <c r="G107" i="6"/>
  <c r="I107" i="6"/>
  <c r="K107" i="6"/>
  <c r="L105" i="6"/>
  <c r="M105" i="6"/>
  <c r="O105" i="6"/>
  <c r="O106" i="6"/>
  <c r="O107" i="6"/>
  <c r="P105" i="6"/>
  <c r="Q105" i="6"/>
  <c r="S105" i="6"/>
  <c r="S106" i="6"/>
  <c r="S107" i="6"/>
  <c r="T105" i="6"/>
  <c r="U105" i="6"/>
  <c r="D108" i="6"/>
  <c r="E108" i="6"/>
  <c r="G108" i="6"/>
  <c r="I108" i="6"/>
  <c r="K108" i="6"/>
  <c r="D109" i="6"/>
  <c r="E109" i="6"/>
  <c r="G109" i="6"/>
  <c r="I109" i="6"/>
  <c r="K109" i="6"/>
  <c r="D110" i="6"/>
  <c r="E110" i="6"/>
  <c r="G110" i="6"/>
  <c r="I110" i="6"/>
  <c r="K110" i="6"/>
  <c r="L108" i="6"/>
  <c r="M108" i="6"/>
  <c r="O108" i="6"/>
  <c r="O109" i="6"/>
  <c r="O110" i="6"/>
  <c r="P108" i="6"/>
  <c r="Q108" i="6"/>
  <c r="S108" i="6"/>
  <c r="S109" i="6"/>
  <c r="S110" i="6"/>
  <c r="T108" i="6"/>
  <c r="U108" i="6"/>
  <c r="D111" i="6"/>
  <c r="E111" i="6"/>
  <c r="G111" i="6"/>
  <c r="I111" i="6"/>
  <c r="K111" i="6"/>
  <c r="D112" i="6"/>
  <c r="E112" i="6"/>
  <c r="G112" i="6"/>
  <c r="I112" i="6"/>
  <c r="K112" i="6"/>
  <c r="D113" i="6"/>
  <c r="E113" i="6"/>
  <c r="G113" i="6"/>
  <c r="I113" i="6"/>
  <c r="K113" i="6"/>
  <c r="L111" i="6"/>
  <c r="M111" i="6"/>
  <c r="O112" i="6"/>
  <c r="O113" i="6"/>
  <c r="P111" i="6"/>
  <c r="Q111" i="6"/>
  <c r="S112" i="6"/>
  <c r="S113" i="6"/>
  <c r="T111" i="6"/>
  <c r="U111" i="6"/>
  <c r="V111" i="6"/>
  <c r="Q112" i="6"/>
  <c r="D114" i="6"/>
  <c r="E114" i="6"/>
  <c r="G114" i="6"/>
  <c r="I114" i="6"/>
  <c r="K114" i="6"/>
  <c r="D115" i="6"/>
  <c r="E115" i="6"/>
  <c r="G115" i="6"/>
  <c r="I115" i="6"/>
  <c r="K115" i="6"/>
  <c r="D116" i="6"/>
  <c r="E116" i="6"/>
  <c r="G116" i="6"/>
  <c r="I116" i="6"/>
  <c r="K116" i="6"/>
  <c r="L114" i="6"/>
  <c r="M114" i="6"/>
  <c r="O114" i="6"/>
  <c r="O115" i="6"/>
  <c r="O116" i="6"/>
  <c r="P114" i="6"/>
  <c r="Q114" i="6"/>
  <c r="S114" i="6"/>
  <c r="S115" i="6"/>
  <c r="S116" i="6"/>
  <c r="T114" i="6"/>
  <c r="U114" i="6"/>
  <c r="D6" i="4"/>
  <c r="E6" i="4"/>
  <c r="G6" i="4"/>
  <c r="I6" i="4"/>
  <c r="K6" i="4"/>
  <c r="D7" i="4"/>
  <c r="E7" i="4"/>
  <c r="G7" i="4"/>
  <c r="I7" i="4"/>
  <c r="K7" i="4"/>
  <c r="D8" i="4"/>
  <c r="E8" i="4"/>
  <c r="G8" i="4"/>
  <c r="I8" i="4"/>
  <c r="K8" i="4"/>
  <c r="D9" i="4"/>
  <c r="E9" i="4"/>
  <c r="G9" i="4"/>
  <c r="I9" i="4"/>
  <c r="K9" i="4"/>
  <c r="D10" i="4"/>
  <c r="E10" i="4"/>
  <c r="G10" i="4"/>
  <c r="I10" i="4"/>
  <c r="K10" i="4"/>
  <c r="D11" i="4"/>
  <c r="E11" i="4"/>
  <c r="G11" i="4"/>
  <c r="I11" i="4"/>
  <c r="K11" i="4"/>
  <c r="L6" i="4"/>
  <c r="M6" i="4"/>
  <c r="O6" i="4"/>
  <c r="O7" i="4"/>
  <c r="O8" i="4"/>
  <c r="O9" i="4"/>
  <c r="O10" i="4"/>
  <c r="O11" i="4"/>
  <c r="P6" i="4"/>
  <c r="Q6" i="4"/>
  <c r="D12" i="4"/>
  <c r="E12" i="4"/>
  <c r="G12" i="4"/>
  <c r="I12" i="4"/>
  <c r="K12" i="4"/>
  <c r="D13" i="4"/>
  <c r="E13" i="4"/>
  <c r="G13" i="4"/>
  <c r="I13" i="4"/>
  <c r="K13" i="4"/>
  <c r="D14" i="4"/>
  <c r="E14" i="4"/>
  <c r="G14" i="4"/>
  <c r="I14" i="4"/>
  <c r="K14" i="4"/>
  <c r="L12" i="4"/>
  <c r="M12" i="4"/>
  <c r="O12" i="4"/>
  <c r="O13" i="4"/>
  <c r="O14" i="4"/>
  <c r="P12" i="4"/>
  <c r="Q12" i="4"/>
  <c r="D15" i="4"/>
  <c r="E15" i="4"/>
  <c r="G15" i="4"/>
  <c r="I15" i="4"/>
  <c r="K15" i="4"/>
  <c r="D16" i="4"/>
  <c r="E16" i="4"/>
  <c r="G16" i="4"/>
  <c r="I16" i="4"/>
  <c r="K16" i="4"/>
  <c r="D17" i="4"/>
  <c r="E17" i="4"/>
  <c r="G17" i="4"/>
  <c r="I17" i="4"/>
  <c r="K17" i="4"/>
  <c r="L15" i="4"/>
  <c r="M15" i="4"/>
  <c r="O15" i="4"/>
  <c r="O16" i="4"/>
  <c r="O17" i="4"/>
  <c r="P15" i="4"/>
  <c r="Q15" i="4"/>
  <c r="D18" i="4"/>
  <c r="E18" i="4"/>
  <c r="G18" i="4"/>
  <c r="I18" i="4"/>
  <c r="K18" i="4"/>
  <c r="D19" i="4"/>
  <c r="E19" i="4"/>
  <c r="G19" i="4"/>
  <c r="I19" i="4"/>
  <c r="K19" i="4"/>
  <c r="D20" i="4"/>
  <c r="E20" i="4"/>
  <c r="G20" i="4"/>
  <c r="I20" i="4"/>
  <c r="K20" i="4"/>
  <c r="L18" i="4"/>
  <c r="M18" i="4"/>
  <c r="O18" i="4"/>
  <c r="O19" i="4"/>
  <c r="O20" i="4"/>
  <c r="P18" i="4"/>
  <c r="Q18" i="4"/>
  <c r="D21" i="4"/>
  <c r="E21" i="4"/>
  <c r="G21" i="4"/>
  <c r="I21" i="4"/>
  <c r="K21" i="4"/>
  <c r="D22" i="4"/>
  <c r="E22" i="4"/>
  <c r="G22" i="4"/>
  <c r="I22" i="4"/>
  <c r="K22" i="4"/>
  <c r="D23" i="4"/>
  <c r="E23" i="4"/>
  <c r="G23" i="4"/>
  <c r="I23" i="4"/>
  <c r="K23" i="4"/>
  <c r="L21" i="4"/>
  <c r="M21" i="4"/>
  <c r="O21" i="4"/>
  <c r="O22" i="4"/>
  <c r="O23" i="4"/>
  <c r="P21" i="4"/>
  <c r="Q21" i="4"/>
  <c r="D24" i="4"/>
  <c r="E24" i="4"/>
  <c r="G24" i="4"/>
  <c r="I24" i="4"/>
  <c r="K24" i="4"/>
  <c r="D25" i="4"/>
  <c r="E25" i="4"/>
  <c r="G25" i="4"/>
  <c r="I25" i="4"/>
  <c r="K25" i="4"/>
  <c r="D26" i="4"/>
  <c r="E26" i="4"/>
  <c r="G26" i="4"/>
  <c r="I26" i="4"/>
  <c r="K26" i="4"/>
  <c r="L24" i="4"/>
  <c r="M24" i="4"/>
  <c r="O24" i="4"/>
  <c r="O25" i="4"/>
  <c r="O26" i="4"/>
  <c r="P24" i="4"/>
  <c r="Q24" i="4"/>
  <c r="D27" i="4"/>
  <c r="E27" i="4"/>
  <c r="G27" i="4"/>
  <c r="I27" i="4"/>
  <c r="K27" i="4"/>
  <c r="D28" i="4"/>
  <c r="E28" i="4"/>
  <c r="G28" i="4"/>
  <c r="I28" i="4"/>
  <c r="K28" i="4"/>
  <c r="D29" i="4"/>
  <c r="E29" i="4"/>
  <c r="G29" i="4"/>
  <c r="I29" i="4"/>
  <c r="K29" i="4"/>
  <c r="L27" i="4"/>
  <c r="M27" i="4"/>
  <c r="O27" i="4"/>
  <c r="O28" i="4"/>
  <c r="O29" i="4"/>
  <c r="P27" i="4"/>
  <c r="Q27" i="4"/>
  <c r="D34" i="4"/>
  <c r="E34" i="4"/>
  <c r="G34" i="4"/>
  <c r="I34" i="4"/>
  <c r="K34" i="4"/>
  <c r="D35" i="4"/>
  <c r="E35" i="4"/>
  <c r="G35" i="4"/>
  <c r="I35" i="4"/>
  <c r="K35" i="4"/>
  <c r="D36" i="4"/>
  <c r="E36" i="4"/>
  <c r="G36" i="4"/>
  <c r="I36" i="4"/>
  <c r="K36" i="4"/>
  <c r="L34" i="4"/>
  <c r="M34" i="4"/>
  <c r="O34" i="4"/>
  <c r="O35" i="4"/>
  <c r="O36" i="4"/>
  <c r="P34" i="4"/>
  <c r="Q34" i="4"/>
  <c r="S34" i="4"/>
  <c r="T34" i="4"/>
  <c r="T35" i="4"/>
  <c r="T36" i="4"/>
  <c r="U34" i="4"/>
  <c r="V34" i="4"/>
  <c r="D37" i="4"/>
  <c r="E37" i="4"/>
  <c r="G37" i="4"/>
  <c r="I37" i="4"/>
  <c r="D38" i="4"/>
  <c r="E38" i="4"/>
  <c r="G38" i="4"/>
  <c r="I38" i="4"/>
  <c r="D39" i="4"/>
  <c r="E39" i="4"/>
  <c r="G39" i="4"/>
  <c r="I39" i="4"/>
  <c r="D40" i="4"/>
  <c r="E40" i="4"/>
  <c r="G40" i="4"/>
  <c r="I40" i="4"/>
  <c r="K40" i="4"/>
  <c r="D41" i="4"/>
  <c r="E41" i="4"/>
  <c r="G41" i="4"/>
  <c r="I41" i="4"/>
  <c r="K41" i="4"/>
  <c r="D42" i="4"/>
  <c r="E42" i="4"/>
  <c r="G42" i="4"/>
  <c r="I42" i="4"/>
  <c r="K42" i="4"/>
  <c r="L40" i="4"/>
  <c r="M40" i="4"/>
  <c r="O40" i="4"/>
  <c r="O41" i="4"/>
  <c r="O42" i="4"/>
  <c r="P40" i="4"/>
  <c r="Q40" i="4"/>
  <c r="S40" i="4"/>
  <c r="T40" i="4"/>
  <c r="T41" i="4"/>
  <c r="T42" i="4"/>
  <c r="U40" i="4"/>
  <c r="V40" i="4"/>
  <c r="D43" i="4"/>
  <c r="E43" i="4"/>
  <c r="G43" i="4"/>
  <c r="I43" i="4"/>
  <c r="K43" i="4"/>
  <c r="D44" i="4"/>
  <c r="E44" i="4"/>
  <c r="G44" i="4"/>
  <c r="I44" i="4"/>
  <c r="K44" i="4"/>
  <c r="D45" i="4"/>
  <c r="E45" i="4"/>
  <c r="G45" i="4"/>
  <c r="I45" i="4"/>
  <c r="K45" i="4"/>
  <c r="L43" i="4"/>
  <c r="M43" i="4"/>
  <c r="O43" i="4"/>
  <c r="O44" i="4"/>
  <c r="O45" i="4"/>
  <c r="P43" i="4"/>
  <c r="Q43" i="4"/>
  <c r="S43" i="4"/>
  <c r="T43" i="4"/>
  <c r="T44" i="4"/>
  <c r="T45" i="4"/>
  <c r="U43" i="4"/>
  <c r="V43" i="4"/>
  <c r="D46" i="4"/>
  <c r="E46" i="4"/>
  <c r="G46" i="4"/>
  <c r="I46" i="4"/>
  <c r="K46" i="4"/>
  <c r="D47" i="4"/>
  <c r="E47" i="4"/>
  <c r="G47" i="4"/>
  <c r="I47" i="4"/>
  <c r="K47" i="4"/>
  <c r="D48" i="4"/>
  <c r="E48" i="4"/>
  <c r="G48" i="4"/>
  <c r="I48" i="4"/>
  <c r="K48" i="4"/>
  <c r="L46" i="4"/>
  <c r="M46" i="4"/>
  <c r="O46" i="4"/>
  <c r="O47" i="4"/>
  <c r="O48" i="4"/>
  <c r="P46" i="4"/>
  <c r="Q46" i="4"/>
  <c r="S46" i="4"/>
  <c r="T46" i="4"/>
  <c r="T47" i="4"/>
  <c r="T48" i="4"/>
  <c r="U46" i="4"/>
  <c r="V46" i="4"/>
  <c r="D49" i="4"/>
  <c r="E49" i="4"/>
  <c r="G49" i="4"/>
  <c r="I49" i="4"/>
  <c r="K49" i="4"/>
  <c r="D50" i="4"/>
  <c r="E50" i="4"/>
  <c r="G50" i="4"/>
  <c r="I50" i="4"/>
  <c r="K50" i="4"/>
  <c r="D51" i="4"/>
  <c r="E51" i="4"/>
  <c r="G51" i="4"/>
  <c r="I51" i="4"/>
  <c r="K51" i="4"/>
  <c r="L49" i="4"/>
  <c r="M49" i="4"/>
  <c r="O49" i="4"/>
  <c r="O50" i="4"/>
  <c r="O51" i="4"/>
  <c r="P49" i="4"/>
  <c r="Q49" i="4"/>
  <c r="S49" i="4"/>
  <c r="T49" i="4"/>
  <c r="T50" i="4"/>
  <c r="T51" i="4"/>
  <c r="U49" i="4"/>
  <c r="V49" i="4"/>
  <c r="D52" i="4"/>
  <c r="E52" i="4"/>
  <c r="G52" i="4"/>
  <c r="I52" i="4"/>
  <c r="K52" i="4"/>
  <c r="D53" i="4"/>
  <c r="E53" i="4"/>
  <c r="G53" i="4"/>
  <c r="I53" i="4"/>
  <c r="K53" i="4"/>
  <c r="D54" i="4"/>
  <c r="E54" i="4"/>
  <c r="G54" i="4"/>
  <c r="I54" i="4"/>
  <c r="K54" i="4"/>
  <c r="L52" i="4"/>
  <c r="M52" i="4"/>
  <c r="O52" i="4"/>
  <c r="O53" i="4"/>
  <c r="O54" i="4"/>
  <c r="P52" i="4"/>
  <c r="Q52" i="4"/>
  <c r="S52" i="4"/>
  <c r="T52" i="4"/>
  <c r="T53" i="4"/>
  <c r="T54" i="4"/>
  <c r="U52" i="4"/>
  <c r="V52" i="4"/>
  <c r="D55" i="4"/>
  <c r="E55" i="4"/>
  <c r="G55" i="4"/>
  <c r="I55" i="4"/>
  <c r="K55" i="4"/>
  <c r="D56" i="4"/>
  <c r="E56" i="4"/>
  <c r="G56" i="4"/>
  <c r="I56" i="4"/>
  <c r="K56" i="4"/>
  <c r="D57" i="4"/>
  <c r="E57" i="4"/>
  <c r="G57" i="4"/>
  <c r="I57" i="4"/>
  <c r="K57" i="4"/>
  <c r="L55" i="4"/>
  <c r="M55" i="4"/>
  <c r="O55" i="4"/>
  <c r="O56" i="4"/>
  <c r="O57" i="4"/>
  <c r="P55" i="4"/>
  <c r="Q55" i="4"/>
  <c r="S55" i="4"/>
  <c r="T55" i="4"/>
  <c r="T56" i="4"/>
  <c r="T57" i="4"/>
  <c r="U55" i="4"/>
  <c r="V55" i="4"/>
  <c r="E3" i="3"/>
  <c r="G3" i="3"/>
  <c r="K3" i="3"/>
  <c r="E4" i="3"/>
  <c r="G4" i="3"/>
  <c r="K4" i="3"/>
  <c r="D5" i="3"/>
  <c r="E5" i="3"/>
  <c r="G5" i="3"/>
  <c r="K5" i="3"/>
  <c r="L3" i="3"/>
  <c r="M3" i="3"/>
  <c r="D6" i="3"/>
  <c r="E6" i="3"/>
  <c r="G6" i="3"/>
  <c r="K6" i="3"/>
  <c r="D7" i="3"/>
  <c r="E7" i="3"/>
  <c r="G7" i="3"/>
  <c r="K7" i="3"/>
  <c r="D8" i="3"/>
  <c r="E8" i="3"/>
  <c r="G8" i="3"/>
  <c r="K8" i="3"/>
  <c r="L6" i="3"/>
  <c r="M6" i="3"/>
  <c r="D9" i="3"/>
  <c r="E9" i="3"/>
  <c r="G9" i="3"/>
  <c r="K9" i="3"/>
  <c r="D10" i="3"/>
  <c r="E10" i="3"/>
  <c r="G10" i="3"/>
  <c r="K10" i="3"/>
  <c r="D11" i="3"/>
  <c r="E11" i="3"/>
  <c r="G11" i="3"/>
  <c r="K11" i="3"/>
  <c r="L9" i="3"/>
  <c r="M9" i="3"/>
  <c r="D12" i="3"/>
  <c r="E12" i="3"/>
  <c r="G12" i="3"/>
  <c r="K12" i="3"/>
  <c r="D13" i="3"/>
  <c r="E13" i="3"/>
  <c r="G13" i="3"/>
  <c r="K13" i="3"/>
  <c r="D14" i="3"/>
  <c r="E14" i="3"/>
  <c r="G14" i="3"/>
  <c r="K14" i="3"/>
  <c r="L12" i="3"/>
  <c r="M12" i="3"/>
  <c r="E15" i="3"/>
  <c r="D16" i="3"/>
  <c r="E16" i="3"/>
  <c r="G16" i="3"/>
  <c r="K16" i="3"/>
  <c r="D17" i="3"/>
  <c r="E17" i="3"/>
  <c r="G17" i="3"/>
  <c r="K17" i="3"/>
  <c r="L15" i="3"/>
  <c r="M15" i="3"/>
  <c r="D18" i="3"/>
  <c r="E18" i="3"/>
  <c r="G18" i="3"/>
  <c r="K18" i="3"/>
  <c r="D19" i="3"/>
  <c r="E19" i="3"/>
  <c r="G19" i="3"/>
  <c r="K19" i="3"/>
  <c r="D20" i="3"/>
  <c r="E20" i="3"/>
  <c r="G20" i="3"/>
  <c r="K20" i="3"/>
  <c r="L18" i="3"/>
  <c r="M18" i="3"/>
  <c r="E21" i="3"/>
  <c r="D22" i="3"/>
  <c r="E22" i="3"/>
  <c r="G22" i="3"/>
  <c r="K22" i="3"/>
  <c r="D23" i="3"/>
  <c r="E23" i="3"/>
  <c r="G23" i="3"/>
  <c r="K23" i="3"/>
  <c r="L21" i="3"/>
  <c r="M21" i="3"/>
  <c r="D27" i="3"/>
  <c r="E27" i="3"/>
  <c r="G27" i="3"/>
  <c r="K27" i="3"/>
  <c r="D29" i="3"/>
  <c r="E29" i="3"/>
  <c r="G29" i="3"/>
  <c r="K29" i="3"/>
  <c r="L27" i="3"/>
  <c r="M27" i="3"/>
  <c r="O27" i="3"/>
  <c r="O29" i="3"/>
  <c r="P27" i="3"/>
  <c r="Q27" i="3"/>
  <c r="E28" i="3"/>
  <c r="D30" i="3"/>
  <c r="E30" i="3"/>
  <c r="G30" i="3"/>
  <c r="K30" i="3"/>
  <c r="D31" i="3"/>
  <c r="E31" i="3"/>
  <c r="G31" i="3"/>
  <c r="K31" i="3"/>
  <c r="D32" i="3"/>
  <c r="E32" i="3"/>
  <c r="G32" i="3"/>
  <c r="K32" i="3"/>
  <c r="L30" i="3"/>
  <c r="M30" i="3"/>
  <c r="O30" i="3"/>
  <c r="O31" i="3"/>
  <c r="O32" i="3"/>
  <c r="P30" i="3"/>
  <c r="Q30" i="3"/>
  <c r="D33" i="3"/>
  <c r="E33" i="3"/>
  <c r="G33" i="3"/>
  <c r="K33" i="3"/>
  <c r="D34" i="3"/>
  <c r="E34" i="3"/>
  <c r="G34" i="3"/>
  <c r="K34" i="3"/>
  <c r="L33" i="3"/>
  <c r="M33" i="3"/>
  <c r="O33" i="3"/>
  <c r="O34" i="3"/>
  <c r="P33" i="3"/>
  <c r="Q33" i="3"/>
  <c r="D36" i="3"/>
  <c r="E36" i="3"/>
  <c r="G36" i="3"/>
  <c r="K36" i="3"/>
  <c r="D37" i="3"/>
  <c r="E37" i="3"/>
  <c r="G37" i="3"/>
  <c r="K37" i="3"/>
  <c r="D38" i="3"/>
  <c r="E38" i="3"/>
  <c r="G38" i="3"/>
  <c r="K38" i="3"/>
  <c r="L36" i="3"/>
  <c r="M36" i="3"/>
  <c r="O36" i="3"/>
  <c r="O37" i="3"/>
  <c r="O38" i="3"/>
  <c r="P36" i="3"/>
  <c r="Q36" i="3"/>
  <c r="D39" i="3"/>
  <c r="E39" i="3"/>
  <c r="G39" i="3"/>
  <c r="K39" i="3"/>
  <c r="D40" i="3"/>
  <c r="E40" i="3"/>
  <c r="G40" i="3"/>
  <c r="K40" i="3"/>
  <c r="L39" i="3"/>
  <c r="M39" i="3"/>
  <c r="O39" i="3"/>
  <c r="O40" i="3"/>
  <c r="P39" i="3"/>
  <c r="Q39" i="3"/>
  <c r="D42" i="3"/>
  <c r="E42" i="3"/>
  <c r="G42" i="3"/>
  <c r="K42" i="3"/>
  <c r="D43" i="3"/>
  <c r="E43" i="3"/>
  <c r="G43" i="3"/>
  <c r="K43" i="3"/>
  <c r="D44" i="3"/>
  <c r="E44" i="3"/>
  <c r="G44" i="3"/>
  <c r="K44" i="3"/>
  <c r="L42" i="3"/>
  <c r="M42" i="3"/>
  <c r="O42" i="3"/>
  <c r="O43" i="3"/>
  <c r="O44" i="3"/>
  <c r="P42" i="3"/>
  <c r="Q42" i="3"/>
  <c r="D45" i="3"/>
  <c r="E45" i="3"/>
  <c r="G45" i="3"/>
  <c r="K45" i="3"/>
  <c r="D46" i="3"/>
  <c r="E46" i="3"/>
  <c r="G46" i="3"/>
  <c r="K46" i="3"/>
  <c r="D47" i="3"/>
  <c r="E47" i="3"/>
  <c r="G47" i="3"/>
  <c r="K47" i="3"/>
  <c r="L45" i="3"/>
  <c r="M45" i="3"/>
  <c r="O45" i="3"/>
  <c r="O46" i="3"/>
  <c r="O47" i="3"/>
  <c r="P45" i="3"/>
  <c r="Q45" i="3"/>
  <c r="D54" i="3"/>
  <c r="E54" i="3"/>
  <c r="G54" i="3"/>
  <c r="I54" i="3"/>
  <c r="K54" i="3"/>
  <c r="D55" i="3"/>
  <c r="E55" i="3"/>
  <c r="G55" i="3"/>
  <c r="I55" i="3"/>
  <c r="K55" i="3"/>
  <c r="D56" i="3"/>
  <c r="E56" i="3"/>
  <c r="G56" i="3"/>
  <c r="I56" i="3"/>
  <c r="K56" i="3"/>
  <c r="D57" i="3"/>
  <c r="E57" i="3"/>
  <c r="G57" i="3"/>
  <c r="I57" i="3"/>
  <c r="K57" i="3"/>
  <c r="D58" i="3"/>
  <c r="E58" i="3"/>
  <c r="G58" i="3"/>
  <c r="I58" i="3"/>
  <c r="K58" i="3"/>
  <c r="D59" i="3"/>
  <c r="E59" i="3"/>
  <c r="G59" i="3"/>
  <c r="I59" i="3"/>
  <c r="K59" i="3"/>
  <c r="L54" i="3"/>
  <c r="M54" i="3"/>
  <c r="E83" i="3"/>
  <c r="G83" i="3"/>
  <c r="I83" i="3"/>
  <c r="K83" i="3"/>
  <c r="E84" i="3"/>
  <c r="G84" i="3"/>
  <c r="I84" i="3"/>
  <c r="K84" i="3"/>
  <c r="D85" i="3"/>
  <c r="E85" i="3"/>
  <c r="G85" i="3"/>
  <c r="I85" i="3"/>
  <c r="K85" i="3"/>
  <c r="L83" i="3"/>
  <c r="O54" i="3"/>
  <c r="O55" i="3"/>
  <c r="O56" i="3"/>
  <c r="O57" i="3"/>
  <c r="O58" i="3"/>
  <c r="O59" i="3"/>
  <c r="P54" i="3"/>
  <c r="Q54" i="3"/>
  <c r="S54" i="3"/>
  <c r="S55" i="3"/>
  <c r="S56" i="3"/>
  <c r="S57" i="3"/>
  <c r="S58" i="3"/>
  <c r="S59" i="3"/>
  <c r="T54" i="3"/>
  <c r="U54" i="3"/>
  <c r="D60" i="3"/>
  <c r="E60" i="3"/>
  <c r="G60" i="3"/>
  <c r="I60" i="3"/>
  <c r="K60" i="3"/>
  <c r="D61" i="3"/>
  <c r="E61" i="3"/>
  <c r="G61" i="3"/>
  <c r="I61" i="3"/>
  <c r="K61" i="3"/>
  <c r="D62" i="3"/>
  <c r="E62" i="3"/>
  <c r="G62" i="3"/>
  <c r="I62" i="3"/>
  <c r="K62" i="3"/>
  <c r="L60" i="3"/>
  <c r="M60" i="3"/>
  <c r="O60" i="3"/>
  <c r="O61" i="3"/>
  <c r="O62" i="3"/>
  <c r="P60" i="3"/>
  <c r="Q60" i="3"/>
  <c r="S60" i="3"/>
  <c r="S61" i="3"/>
  <c r="S62" i="3"/>
  <c r="T60" i="3"/>
  <c r="U60" i="3"/>
  <c r="D63" i="3"/>
  <c r="E63" i="3"/>
  <c r="G63" i="3"/>
  <c r="I63" i="3"/>
  <c r="K63" i="3"/>
  <c r="D64" i="3"/>
  <c r="E64" i="3"/>
  <c r="G64" i="3"/>
  <c r="I64" i="3"/>
  <c r="K64" i="3"/>
  <c r="D65" i="3"/>
  <c r="E65" i="3"/>
  <c r="G65" i="3"/>
  <c r="I65" i="3"/>
  <c r="K65" i="3"/>
  <c r="L63" i="3"/>
  <c r="M63" i="3"/>
  <c r="O63" i="3"/>
  <c r="O64" i="3"/>
  <c r="O65" i="3"/>
  <c r="P63" i="3"/>
  <c r="Q63" i="3"/>
  <c r="S63" i="3"/>
  <c r="S64" i="3"/>
  <c r="S65" i="3"/>
  <c r="T63" i="3"/>
  <c r="U63" i="3"/>
  <c r="D66" i="3"/>
  <c r="E66" i="3"/>
  <c r="G66" i="3"/>
  <c r="I66" i="3"/>
  <c r="K66" i="3"/>
  <c r="D67" i="3"/>
  <c r="E67" i="3"/>
  <c r="G67" i="3"/>
  <c r="I67" i="3"/>
  <c r="K67" i="3"/>
  <c r="D68" i="3"/>
  <c r="E68" i="3"/>
  <c r="G68" i="3"/>
  <c r="I68" i="3"/>
  <c r="K68" i="3"/>
  <c r="L66" i="3"/>
  <c r="M66" i="3"/>
  <c r="O66" i="3"/>
  <c r="O67" i="3"/>
  <c r="O68" i="3"/>
  <c r="P66" i="3"/>
  <c r="Q66" i="3"/>
  <c r="S66" i="3"/>
  <c r="S67" i="3"/>
  <c r="S68" i="3"/>
  <c r="T66" i="3"/>
  <c r="U66" i="3"/>
  <c r="D69" i="3"/>
  <c r="E69" i="3"/>
  <c r="G69" i="3"/>
  <c r="I69" i="3"/>
  <c r="K69" i="3"/>
  <c r="D70" i="3"/>
  <c r="E70" i="3"/>
  <c r="G70" i="3"/>
  <c r="I70" i="3"/>
  <c r="K70" i="3"/>
  <c r="D71" i="3"/>
  <c r="E71" i="3"/>
  <c r="G71" i="3"/>
  <c r="I71" i="3"/>
  <c r="K71" i="3"/>
  <c r="L69" i="3"/>
  <c r="M69" i="3"/>
  <c r="O69" i="3"/>
  <c r="O70" i="3"/>
  <c r="O71" i="3"/>
  <c r="P69" i="3"/>
  <c r="Q69" i="3"/>
  <c r="S69" i="3"/>
  <c r="S70" i="3"/>
  <c r="S71" i="3"/>
  <c r="T69" i="3"/>
  <c r="U69" i="3"/>
  <c r="D72" i="3"/>
  <c r="E72" i="3"/>
  <c r="G72" i="3"/>
  <c r="I72" i="3"/>
  <c r="K72" i="3"/>
  <c r="D73" i="3"/>
  <c r="E73" i="3"/>
  <c r="G73" i="3"/>
  <c r="I73" i="3"/>
  <c r="K73" i="3"/>
  <c r="D74" i="3"/>
  <c r="E74" i="3"/>
  <c r="G74" i="3"/>
  <c r="I74" i="3"/>
  <c r="K74" i="3"/>
  <c r="L72" i="3"/>
  <c r="M72" i="3"/>
  <c r="O72" i="3"/>
  <c r="O73" i="3"/>
  <c r="O74" i="3"/>
  <c r="P72" i="3"/>
  <c r="Q72" i="3"/>
  <c r="S72" i="3"/>
  <c r="S73" i="3"/>
  <c r="S74" i="3"/>
  <c r="T72" i="3"/>
  <c r="U72" i="3"/>
  <c r="D75" i="3"/>
  <c r="E75" i="3"/>
  <c r="G75" i="3"/>
  <c r="I75" i="3"/>
  <c r="K75" i="3"/>
  <c r="D76" i="3"/>
  <c r="E76" i="3"/>
  <c r="G76" i="3"/>
  <c r="I76" i="3"/>
  <c r="K76" i="3"/>
  <c r="D77" i="3"/>
  <c r="E77" i="3"/>
  <c r="G77" i="3"/>
  <c r="I77" i="3"/>
  <c r="K77" i="3"/>
  <c r="L75" i="3"/>
  <c r="M75" i="3"/>
  <c r="O75" i="3"/>
  <c r="O76" i="3"/>
  <c r="O77" i="3"/>
  <c r="P75" i="3"/>
  <c r="Q75" i="3"/>
  <c r="S75" i="3"/>
  <c r="S76" i="3"/>
  <c r="S77" i="3"/>
  <c r="T75" i="3"/>
  <c r="U75" i="3"/>
  <c r="M83" i="3"/>
  <c r="O83" i="3"/>
  <c r="O84" i="3"/>
  <c r="O85" i="3"/>
  <c r="P83" i="3"/>
  <c r="Q83" i="3"/>
  <c r="D86" i="3"/>
  <c r="E86" i="3"/>
  <c r="G86" i="3"/>
  <c r="I86" i="3"/>
  <c r="K86" i="3"/>
  <c r="D87" i="3"/>
  <c r="E87" i="3"/>
  <c r="G87" i="3"/>
  <c r="I87" i="3"/>
  <c r="K87" i="3"/>
  <c r="D88" i="3"/>
  <c r="E88" i="3"/>
  <c r="G88" i="3"/>
  <c r="I88" i="3"/>
  <c r="K88" i="3"/>
  <c r="L86" i="3"/>
  <c r="M86" i="3"/>
  <c r="O86" i="3"/>
  <c r="O87" i="3"/>
  <c r="O88" i="3"/>
  <c r="P86" i="3"/>
  <c r="Q86" i="3"/>
  <c r="D89" i="3"/>
  <c r="E89" i="3"/>
  <c r="G89" i="3"/>
  <c r="I89" i="3"/>
  <c r="K89" i="3"/>
  <c r="D90" i="3"/>
  <c r="E90" i="3"/>
  <c r="G90" i="3"/>
  <c r="I90" i="3"/>
  <c r="K90" i="3"/>
  <c r="D91" i="3"/>
  <c r="E91" i="3"/>
  <c r="G91" i="3"/>
  <c r="I91" i="3"/>
  <c r="K91" i="3"/>
  <c r="L89" i="3"/>
  <c r="M89" i="3"/>
  <c r="O89" i="3"/>
  <c r="O90" i="3"/>
  <c r="O91" i="3"/>
  <c r="P89" i="3"/>
  <c r="Q89" i="3"/>
  <c r="D92" i="3"/>
  <c r="E92" i="3"/>
  <c r="G92" i="3"/>
  <c r="I92" i="3"/>
  <c r="K92" i="3"/>
  <c r="D93" i="3"/>
  <c r="E93" i="3"/>
  <c r="G93" i="3"/>
  <c r="I93" i="3"/>
  <c r="K93" i="3"/>
  <c r="D94" i="3"/>
  <c r="E94" i="3"/>
  <c r="G94" i="3"/>
  <c r="I94" i="3"/>
  <c r="K94" i="3"/>
  <c r="L92" i="3"/>
  <c r="M92" i="3"/>
  <c r="O92" i="3"/>
  <c r="O93" i="3"/>
  <c r="O94" i="3"/>
  <c r="P92" i="3"/>
  <c r="Q92" i="3"/>
  <c r="I95" i="3"/>
  <c r="D96" i="3"/>
  <c r="E96" i="3"/>
  <c r="G96" i="3"/>
  <c r="I96" i="3"/>
  <c r="K96" i="3"/>
  <c r="D97" i="3"/>
  <c r="E97" i="3"/>
  <c r="G97" i="3"/>
  <c r="I97" i="3"/>
  <c r="K97" i="3"/>
  <c r="L95" i="3"/>
  <c r="M95" i="3"/>
  <c r="O96" i="3"/>
  <c r="O97" i="3"/>
  <c r="P95" i="3"/>
  <c r="Q95" i="3"/>
  <c r="D98" i="3"/>
  <c r="E98" i="3"/>
  <c r="G98" i="3"/>
  <c r="I98" i="3"/>
  <c r="K98" i="3"/>
  <c r="D99" i="3"/>
  <c r="E99" i="3"/>
  <c r="G99" i="3"/>
  <c r="I99" i="3"/>
  <c r="K99" i="3"/>
  <c r="D100" i="3"/>
  <c r="E100" i="3"/>
  <c r="G100" i="3"/>
  <c r="I100" i="3"/>
  <c r="K100" i="3"/>
  <c r="L98" i="3"/>
  <c r="M98" i="3"/>
  <c r="O98" i="3"/>
  <c r="O99" i="3"/>
  <c r="O100" i="3"/>
  <c r="P98" i="3"/>
  <c r="Q98" i="3"/>
  <c r="D101" i="3"/>
  <c r="E101" i="3"/>
  <c r="G101" i="3"/>
  <c r="I101" i="3"/>
  <c r="K101" i="3"/>
  <c r="D102" i="3"/>
  <c r="E102" i="3"/>
  <c r="G102" i="3"/>
  <c r="I102" i="3"/>
  <c r="K102" i="3"/>
  <c r="D103" i="3"/>
  <c r="E103" i="3"/>
  <c r="G103" i="3"/>
  <c r="I103" i="3"/>
  <c r="K103" i="3"/>
  <c r="L101" i="3"/>
  <c r="M101" i="3"/>
  <c r="O101" i="3"/>
  <c r="O102" i="3"/>
  <c r="O103" i="3"/>
  <c r="P101" i="3"/>
  <c r="Q101" i="3"/>
  <c r="D4" i="2"/>
  <c r="D5" i="2"/>
  <c r="D6" i="2"/>
  <c r="D7" i="2"/>
  <c r="D8" i="2"/>
  <c r="D9" i="2"/>
  <c r="D10" i="2"/>
  <c r="D11" i="2"/>
  <c r="D39" i="2"/>
  <c r="D40" i="2"/>
  <c r="D41" i="2"/>
  <c r="D42" i="2"/>
  <c r="D43" i="2"/>
  <c r="D44" i="2"/>
  <c r="D45" i="2"/>
  <c r="D46" i="2"/>
  <c r="D69" i="2"/>
  <c r="D70" i="2"/>
  <c r="D71" i="2"/>
  <c r="D72" i="2"/>
  <c r="D73" i="2"/>
  <c r="D74" i="2"/>
  <c r="D75" i="2"/>
  <c r="E78" i="2"/>
  <c r="D110" i="2"/>
  <c r="D111" i="2"/>
  <c r="D112" i="2"/>
  <c r="D113" i="2"/>
  <c r="D114" i="2"/>
  <c r="D115" i="2"/>
  <c r="D116" i="2"/>
  <c r="D117" i="2"/>
  <c r="D146" i="2"/>
  <c r="D147" i="2"/>
  <c r="D148" i="2"/>
  <c r="D149" i="2"/>
  <c r="D150" i="2"/>
  <c r="D151" i="2"/>
  <c r="D152" i="2"/>
  <c r="D153" i="2"/>
  <c r="D176" i="2"/>
  <c r="D177" i="2"/>
  <c r="D178" i="2"/>
  <c r="D179" i="2"/>
  <c r="D180" i="2"/>
  <c r="D181" i="2"/>
  <c r="D182" i="2"/>
  <c r="D183" i="2"/>
  <c r="D209" i="2"/>
  <c r="D210" i="2"/>
  <c r="D211" i="2"/>
  <c r="D212" i="2"/>
  <c r="D213" i="2"/>
  <c r="D214" i="2"/>
  <c r="D215" i="2"/>
  <c r="D216" i="2"/>
  <c r="F244" i="2"/>
  <c r="F245" i="2"/>
  <c r="F246" i="2"/>
  <c r="F247" i="2"/>
  <c r="F248" i="2"/>
  <c r="F249" i="2"/>
  <c r="F250" i="2"/>
  <c r="G251" i="2"/>
  <c r="F276" i="2"/>
  <c r="F277" i="2"/>
  <c r="F278" i="2"/>
  <c r="F279" i="2"/>
  <c r="F280" i="2"/>
  <c r="F281" i="2"/>
  <c r="F282" i="2"/>
  <c r="G283" i="2"/>
  <c r="F311" i="2"/>
  <c r="F312" i="2"/>
  <c r="F313" i="2"/>
  <c r="F314" i="2"/>
  <c r="F315" i="2"/>
  <c r="F316" i="2"/>
  <c r="F317" i="2"/>
  <c r="G318" i="2"/>
  <c r="F352" i="2"/>
  <c r="F353" i="2"/>
  <c r="F354" i="2"/>
  <c r="F355" i="2"/>
  <c r="F356" i="2"/>
  <c r="F357" i="2"/>
  <c r="F358" i="2"/>
  <c r="G359" i="2"/>
  <c r="F390" i="2"/>
  <c r="F391" i="2"/>
  <c r="F392" i="2"/>
  <c r="F393" i="2"/>
  <c r="F394" i="2"/>
  <c r="F395" i="2"/>
  <c r="F396" i="2"/>
  <c r="G397" i="2"/>
  <c r="F426" i="2"/>
  <c r="F427" i="2"/>
  <c r="F428" i="2"/>
  <c r="F429" i="2"/>
  <c r="F430" i="2"/>
  <c r="F431" i="2"/>
  <c r="F432" i="2"/>
  <c r="G433" i="2"/>
  <c r="F459" i="2"/>
  <c r="F460" i="2"/>
  <c r="F461" i="2"/>
  <c r="F462" i="2"/>
  <c r="F463" i="2"/>
  <c r="F464" i="2"/>
  <c r="F465" i="2"/>
  <c r="G466" i="2"/>
  <c r="F493" i="2"/>
  <c r="F494" i="2"/>
  <c r="F495" i="2"/>
  <c r="F496" i="2"/>
  <c r="F497" i="2"/>
  <c r="F498" i="2"/>
  <c r="F499" i="2"/>
  <c r="G500" i="2"/>
  <c r="F526" i="2"/>
  <c r="F527" i="2"/>
  <c r="F528" i="2"/>
  <c r="F529" i="2"/>
  <c r="F530" i="2"/>
  <c r="F531" i="2"/>
  <c r="F532" i="2"/>
  <c r="G533" i="2"/>
  <c r="F563" i="2"/>
  <c r="F564" i="2"/>
  <c r="F565" i="2"/>
  <c r="F566" i="2"/>
  <c r="F567" i="2"/>
  <c r="F568" i="2"/>
  <c r="F569" i="2"/>
  <c r="G570" i="2"/>
  <c r="F595" i="2"/>
  <c r="F596" i="2"/>
  <c r="F597" i="2"/>
  <c r="F598" i="2"/>
  <c r="F599" i="2"/>
  <c r="F600" i="2"/>
  <c r="F601" i="2"/>
  <c r="G602" i="2"/>
  <c r="D629" i="2"/>
  <c r="D630" i="2"/>
  <c r="D631" i="2"/>
  <c r="D632" i="2"/>
  <c r="D633" i="2"/>
  <c r="D634" i="2"/>
  <c r="D635" i="2"/>
  <c r="E636" i="2"/>
  <c r="AF39" i="22"/>
  <c r="AF38" i="22"/>
  <c r="AF37" i="22"/>
  <c r="C37" i="22"/>
  <c r="X37" i="22"/>
  <c r="T37" i="22"/>
  <c r="N37" i="22"/>
  <c r="K37" i="22"/>
  <c r="AF36" i="22"/>
  <c r="AF33" i="22"/>
  <c r="AF35" i="22"/>
  <c r="C42" i="22" a="1"/>
  <c r="C42" i="22"/>
  <c r="E42" i="22"/>
  <c r="AV17" i="22" a="1"/>
  <c r="AV17" i="22"/>
  <c r="AU17" i="22" a="1"/>
  <c r="AU17" i="22"/>
  <c r="AT17" i="22" a="1"/>
  <c r="AT17" i="22"/>
  <c r="C43" i="22" a="1"/>
  <c r="C43" i="22"/>
  <c r="E43" i="22"/>
  <c r="AS17" i="22" a="1"/>
  <c r="AS17" i="22"/>
  <c r="Y92" i="19" a="1"/>
  <c r="Y92" i="19"/>
  <c r="Y106" i="19"/>
  <c r="Z92" i="19"/>
  <c r="Z106" i="19"/>
  <c r="AA92" i="19"/>
  <c r="AA106" i="19"/>
  <c r="AB92" i="19"/>
  <c r="AB106" i="19"/>
  <c r="AG106" i="19"/>
  <c r="Y93" i="19" a="1"/>
  <c r="Y93" i="19"/>
  <c r="Y107" i="19"/>
  <c r="Z93" i="19"/>
  <c r="Z107" i="19"/>
  <c r="AA93" i="19"/>
  <c r="AA107" i="19"/>
  <c r="AB93" i="19"/>
  <c r="AB107" i="19"/>
  <c r="AG107" i="19"/>
  <c r="Y158" i="19"/>
  <c r="C92" i="19" a="1"/>
  <c r="C92" i="19"/>
  <c r="C106" i="19"/>
  <c r="D92" i="19"/>
  <c r="D106" i="19"/>
  <c r="E92" i="19"/>
  <c r="E106" i="19"/>
  <c r="F92" i="19"/>
  <c r="F106" i="19"/>
  <c r="K106" i="19"/>
  <c r="C93" i="19" a="1"/>
  <c r="C93" i="19"/>
  <c r="C107" i="19"/>
  <c r="D93" i="19"/>
  <c r="D107" i="19"/>
  <c r="E93" i="19"/>
  <c r="E107" i="19"/>
  <c r="F93" i="19"/>
  <c r="F107" i="19"/>
  <c r="K107" i="19"/>
  <c r="C158" i="19"/>
  <c r="Y91" i="19" a="1"/>
  <c r="Y91" i="19"/>
  <c r="Y105" i="19"/>
  <c r="Z91" i="19"/>
  <c r="Z105" i="19"/>
  <c r="AA91" i="19"/>
  <c r="AA105" i="19"/>
  <c r="AB91" i="19"/>
  <c r="AB105" i="19"/>
  <c r="AG105" i="19"/>
  <c r="Y157" i="19"/>
  <c r="C91" i="19" a="1"/>
  <c r="C91" i="19"/>
  <c r="C105" i="19"/>
  <c r="D91" i="19"/>
  <c r="D105" i="19"/>
  <c r="E91" i="19"/>
  <c r="E105" i="19"/>
  <c r="F91" i="19"/>
  <c r="F105" i="19"/>
  <c r="K105" i="19"/>
  <c r="C157" i="19"/>
  <c r="Y156" i="19"/>
  <c r="C156" i="19"/>
  <c r="Y90" i="19" a="1"/>
  <c r="Y90" i="19"/>
  <c r="Y104" i="19"/>
  <c r="Z90" i="19"/>
  <c r="Z104" i="19"/>
  <c r="AA90" i="19"/>
  <c r="AA104" i="19"/>
  <c r="AB90" i="19"/>
  <c r="AB104" i="19"/>
  <c r="AG104" i="19"/>
  <c r="Y155" i="19"/>
  <c r="C90" i="19" a="1"/>
  <c r="C90" i="19"/>
  <c r="C104" i="19"/>
  <c r="D90" i="19"/>
  <c r="D104" i="19"/>
  <c r="E90" i="19"/>
  <c r="E104" i="19"/>
  <c r="F90" i="19"/>
  <c r="F104" i="19"/>
  <c r="K104" i="19"/>
  <c r="C155" i="19"/>
  <c r="Y154" i="19"/>
  <c r="C154" i="19"/>
  <c r="Y153" i="19"/>
  <c r="C153" i="19"/>
  <c r="Y89" i="19" a="1"/>
  <c r="Y89" i="19"/>
  <c r="Y103" i="19"/>
  <c r="Z89" i="19"/>
  <c r="Z103" i="19"/>
  <c r="AA89" i="19"/>
  <c r="AA103" i="19"/>
  <c r="AB89" i="19"/>
  <c r="AB103" i="19"/>
  <c r="AG103" i="19"/>
  <c r="Y152" i="19"/>
  <c r="C89" i="19" a="1"/>
  <c r="C89" i="19"/>
  <c r="C103" i="19"/>
  <c r="D89" i="19"/>
  <c r="D103" i="19"/>
  <c r="E89" i="19"/>
  <c r="E103" i="19"/>
  <c r="F89" i="19"/>
  <c r="F103" i="19"/>
  <c r="K103" i="19"/>
  <c r="C152" i="19"/>
  <c r="Y151" i="19"/>
  <c r="C151" i="19"/>
  <c r="Y150" i="19"/>
  <c r="C150" i="19"/>
  <c r="Y149" i="19"/>
  <c r="C149" i="19"/>
  <c r="Y88" i="19" a="1"/>
  <c r="Y88" i="19"/>
  <c r="Y102" i="19"/>
  <c r="Z88" i="19"/>
  <c r="Z102" i="19"/>
  <c r="AA88" i="19"/>
  <c r="AA102" i="19"/>
  <c r="AB88" i="19"/>
  <c r="AB102" i="19"/>
  <c r="AG102" i="19"/>
  <c r="Y148" i="19"/>
  <c r="C88" i="19" a="1"/>
  <c r="C88" i="19"/>
  <c r="C102" i="19"/>
  <c r="D88" i="19"/>
  <c r="D102" i="19"/>
  <c r="E88" i="19"/>
  <c r="E102" i="19"/>
  <c r="F88" i="19"/>
  <c r="F102" i="19"/>
  <c r="K102" i="19"/>
  <c r="C148" i="19"/>
  <c r="Y147" i="19"/>
  <c r="C147" i="19"/>
  <c r="Y146" i="19"/>
  <c r="C146" i="19"/>
  <c r="Y145" i="19"/>
  <c r="C145" i="19"/>
  <c r="Y144" i="19"/>
  <c r="C144" i="19"/>
  <c r="Y87" i="19" a="1"/>
  <c r="Y87" i="19"/>
  <c r="Y101" i="19"/>
  <c r="Z87" i="19"/>
  <c r="Z101" i="19"/>
  <c r="AA87" i="19"/>
  <c r="AA101" i="19"/>
  <c r="AB87" i="19"/>
  <c r="AB101" i="19"/>
  <c r="AG101" i="19"/>
  <c r="Y143" i="19"/>
  <c r="C87" i="19" a="1"/>
  <c r="C87" i="19"/>
  <c r="C101" i="19"/>
  <c r="D87" i="19"/>
  <c r="D101" i="19"/>
  <c r="E87" i="19"/>
  <c r="E101" i="19"/>
  <c r="F87" i="19"/>
  <c r="F101" i="19"/>
  <c r="K101" i="19"/>
  <c r="C143" i="19"/>
  <c r="Y142" i="19"/>
  <c r="C142" i="19"/>
  <c r="Y141" i="19"/>
  <c r="C141" i="19"/>
  <c r="Y140" i="19"/>
  <c r="C140" i="19"/>
  <c r="Y139" i="19"/>
  <c r="C139" i="19"/>
  <c r="Y138" i="19"/>
  <c r="C138" i="19"/>
  <c r="Y86" i="19" a="1"/>
  <c r="Y86" i="19"/>
  <c r="Y100" i="19"/>
  <c r="Z86" i="19"/>
  <c r="Z100" i="19"/>
  <c r="AA86" i="19"/>
  <c r="AA100" i="19"/>
  <c r="AB86" i="19"/>
  <c r="AB100" i="19"/>
  <c r="AG100" i="19"/>
  <c r="Y137" i="19"/>
  <c r="C86" i="19" a="1"/>
  <c r="C86" i="19"/>
  <c r="C100" i="19"/>
  <c r="D86" i="19"/>
  <c r="D100" i="19"/>
  <c r="E86" i="19"/>
  <c r="E100" i="19"/>
  <c r="F86" i="19"/>
  <c r="F100" i="19"/>
  <c r="K100" i="19"/>
  <c r="C137" i="19"/>
  <c r="Y136" i="19"/>
  <c r="C136" i="19"/>
  <c r="Y135" i="19"/>
  <c r="C135" i="19"/>
  <c r="Y134" i="19"/>
  <c r="C134" i="19"/>
  <c r="Y133" i="19"/>
  <c r="C133" i="19"/>
  <c r="Y132" i="19"/>
  <c r="C132" i="19"/>
  <c r="Y131" i="19"/>
  <c r="C131" i="19"/>
  <c r="Y85" i="19" a="1"/>
  <c r="Y85" i="19"/>
  <c r="Y99" i="19"/>
  <c r="Z85" i="19"/>
  <c r="Z99" i="19"/>
  <c r="AA85" i="19"/>
  <c r="AA99" i="19"/>
  <c r="AB85" i="19"/>
  <c r="AB99" i="19"/>
  <c r="AC85" i="19"/>
  <c r="AC99" i="19"/>
  <c r="AD85" i="19"/>
  <c r="AD99" i="19"/>
  <c r="AE85" i="19"/>
  <c r="AE99" i="19"/>
  <c r="AF85" i="19"/>
  <c r="AF99" i="19"/>
  <c r="AG99" i="19"/>
  <c r="Y130" i="19"/>
  <c r="C85" i="19" a="1"/>
  <c r="C85" i="19"/>
  <c r="C99" i="19"/>
  <c r="D85" i="19"/>
  <c r="D99" i="19"/>
  <c r="E85" i="19"/>
  <c r="E99" i="19"/>
  <c r="F85" i="19"/>
  <c r="F99" i="19"/>
  <c r="G85" i="19"/>
  <c r="G99" i="19"/>
  <c r="H85" i="19"/>
  <c r="H99" i="19"/>
  <c r="I85" i="19"/>
  <c r="I99" i="19"/>
  <c r="J85" i="19"/>
  <c r="J99" i="19"/>
  <c r="K99" i="19"/>
  <c r="C130" i="19"/>
  <c r="Y129" i="19"/>
  <c r="C129" i="19"/>
  <c r="Y128" i="19"/>
  <c r="C128" i="19"/>
  <c r="Y127" i="19"/>
  <c r="C127" i="19"/>
  <c r="Y126" i="19"/>
  <c r="C126" i="19"/>
  <c r="Y125" i="19"/>
  <c r="C125" i="19"/>
  <c r="Y124" i="19"/>
  <c r="C124" i="19"/>
  <c r="Y123" i="19"/>
  <c r="C123" i="19"/>
  <c r="Z116" i="19"/>
  <c r="Z115" i="19"/>
  <c r="D116" i="19"/>
  <c r="D115" i="19"/>
  <c r="AH99" i="19"/>
  <c r="AH107" i="19"/>
  <c r="L99" i="19"/>
  <c r="L107" i="19"/>
  <c r="AH106" i="19"/>
  <c r="L106" i="19"/>
  <c r="AH105" i="19"/>
  <c r="L105" i="19"/>
  <c r="AH104" i="19"/>
  <c r="L104" i="19"/>
  <c r="AH103" i="19"/>
  <c r="L103" i="19"/>
  <c r="AH102" i="19"/>
  <c r="L102" i="19"/>
  <c r="AH101" i="19"/>
  <c r="L101" i="19"/>
  <c r="AH100" i="19"/>
  <c r="L100" i="19"/>
  <c r="AH85" i="19"/>
  <c r="AH93" i="19"/>
  <c r="AG93" i="19"/>
  <c r="L85" i="19"/>
  <c r="L93" i="19"/>
  <c r="K93" i="19"/>
  <c r="AH92" i="19"/>
  <c r="AG92" i="19"/>
  <c r="L92" i="19"/>
  <c r="K92" i="19"/>
  <c r="AH91" i="19"/>
  <c r="AG91" i="19"/>
  <c r="L91" i="19"/>
  <c r="K91" i="19"/>
  <c r="AH90" i="19"/>
  <c r="AG90" i="19"/>
  <c r="L90" i="19"/>
  <c r="K90" i="19"/>
  <c r="AH89" i="19"/>
  <c r="AG89" i="19"/>
  <c r="L89" i="19"/>
  <c r="K89" i="19"/>
  <c r="AH88" i="19"/>
  <c r="AG88" i="19"/>
  <c r="L88" i="19"/>
  <c r="K88" i="19"/>
  <c r="AH87" i="19"/>
  <c r="AG87" i="19"/>
  <c r="L87" i="19"/>
  <c r="K87" i="19"/>
  <c r="AH86" i="19"/>
  <c r="AG86" i="19"/>
  <c r="L86" i="19"/>
  <c r="K86" i="19"/>
  <c r="AG85" i="19"/>
  <c r="K85" i="19"/>
  <c r="Y13" i="19" a="1"/>
  <c r="Y13" i="19"/>
  <c r="Y27" i="19"/>
  <c r="Z13" i="19"/>
  <c r="Z27" i="19"/>
  <c r="AA13" i="19"/>
  <c r="AA27" i="19"/>
  <c r="AB13" i="19"/>
  <c r="AB27" i="19"/>
  <c r="AG27" i="19"/>
  <c r="Y14" i="19" a="1"/>
  <c r="Y14" i="19"/>
  <c r="Y28" i="19"/>
  <c r="Z14" i="19"/>
  <c r="Z28" i="19"/>
  <c r="AA14" i="19"/>
  <c r="AA28" i="19"/>
  <c r="AB14" i="19"/>
  <c r="AB28" i="19"/>
  <c r="AG28" i="19"/>
  <c r="Y79" i="19"/>
  <c r="C13" i="19" a="1"/>
  <c r="C13" i="19"/>
  <c r="C27" i="19"/>
  <c r="D13" i="19"/>
  <c r="D27" i="19"/>
  <c r="E13" i="19"/>
  <c r="E27" i="19"/>
  <c r="F13" i="19"/>
  <c r="F27" i="19"/>
  <c r="K27" i="19"/>
  <c r="C14" i="19" a="1"/>
  <c r="C14" i="19"/>
  <c r="C28" i="19"/>
  <c r="D14" i="19"/>
  <c r="D28" i="19"/>
  <c r="E14" i="19"/>
  <c r="E28" i="19"/>
  <c r="F14" i="19"/>
  <c r="F28" i="19"/>
  <c r="K28" i="19"/>
  <c r="C79" i="19"/>
  <c r="Y12" i="19" a="1"/>
  <c r="Y12" i="19"/>
  <c r="Y26" i="19"/>
  <c r="Z12" i="19"/>
  <c r="Z26" i="19"/>
  <c r="AA12" i="19"/>
  <c r="AA26" i="19"/>
  <c r="AB12" i="19"/>
  <c r="AB26" i="19"/>
  <c r="AG26" i="19"/>
  <c r="Y78" i="19"/>
  <c r="C12" i="19" a="1"/>
  <c r="C12" i="19"/>
  <c r="C26" i="19"/>
  <c r="D12" i="19"/>
  <c r="D26" i="19"/>
  <c r="E12" i="19"/>
  <c r="E26" i="19"/>
  <c r="F12" i="19"/>
  <c r="F26" i="19"/>
  <c r="K26" i="19"/>
  <c r="C78" i="19"/>
  <c r="Y77" i="19"/>
  <c r="C77" i="19"/>
  <c r="Y11" i="19" a="1"/>
  <c r="Y11" i="19"/>
  <c r="Y25" i="19"/>
  <c r="Z11" i="19"/>
  <c r="Z25" i="19"/>
  <c r="AA11" i="19"/>
  <c r="AA25" i="19"/>
  <c r="AB11" i="19"/>
  <c r="AB25" i="19"/>
  <c r="AG25" i="19"/>
  <c r="Y76" i="19"/>
  <c r="C11" i="19" a="1"/>
  <c r="C11" i="19"/>
  <c r="C25" i="19"/>
  <c r="D11" i="19"/>
  <c r="D25" i="19"/>
  <c r="E11" i="19"/>
  <c r="E25" i="19"/>
  <c r="F11" i="19"/>
  <c r="F25" i="19"/>
  <c r="K25" i="19"/>
  <c r="C76" i="19"/>
  <c r="Y75" i="19"/>
  <c r="C75" i="19"/>
  <c r="Y74" i="19"/>
  <c r="C74" i="19"/>
  <c r="Y10" i="19" a="1"/>
  <c r="Y10" i="19"/>
  <c r="Y24" i="19"/>
  <c r="Z10" i="19"/>
  <c r="Z24" i="19"/>
  <c r="AA10" i="19"/>
  <c r="AA24" i="19"/>
  <c r="AB10" i="19"/>
  <c r="AB24" i="19"/>
  <c r="AG24" i="19"/>
  <c r="Y73" i="19"/>
  <c r="C10" i="19" a="1"/>
  <c r="C10" i="19"/>
  <c r="C24" i="19"/>
  <c r="D10" i="19"/>
  <c r="D24" i="19"/>
  <c r="E10" i="19"/>
  <c r="E24" i="19"/>
  <c r="F10" i="19"/>
  <c r="F24" i="19"/>
  <c r="K24" i="19"/>
  <c r="C73" i="19"/>
  <c r="Y72" i="19"/>
  <c r="C72" i="19"/>
  <c r="Y71" i="19"/>
  <c r="C71" i="19"/>
  <c r="Y70" i="19"/>
  <c r="C70" i="19"/>
  <c r="Y9" i="19" a="1"/>
  <c r="Y9" i="19"/>
  <c r="Y23" i="19"/>
  <c r="Z9" i="19"/>
  <c r="Z23" i="19"/>
  <c r="AA9" i="19"/>
  <c r="AA23" i="19"/>
  <c r="AB9" i="19"/>
  <c r="AB23" i="19"/>
  <c r="AG23" i="19"/>
  <c r="Y69" i="19"/>
  <c r="C9" i="19" a="1"/>
  <c r="C9" i="19"/>
  <c r="C23" i="19"/>
  <c r="D9" i="19"/>
  <c r="D23" i="19"/>
  <c r="E9" i="19"/>
  <c r="E23" i="19"/>
  <c r="F9" i="19"/>
  <c r="F23" i="19"/>
  <c r="K23" i="19"/>
  <c r="C69" i="19"/>
  <c r="Y68" i="19"/>
  <c r="C68" i="19"/>
  <c r="Y67" i="19"/>
  <c r="C67" i="19"/>
  <c r="Y66" i="19"/>
  <c r="C66" i="19"/>
  <c r="Y65" i="19"/>
  <c r="C65" i="19"/>
  <c r="Y8" i="19" a="1"/>
  <c r="Y8" i="19"/>
  <c r="Y22" i="19"/>
  <c r="Z8" i="19"/>
  <c r="Z22" i="19"/>
  <c r="AA8" i="19"/>
  <c r="AA22" i="19"/>
  <c r="AB8" i="19"/>
  <c r="AB22" i="19"/>
  <c r="AG22" i="19"/>
  <c r="Y64" i="19"/>
  <c r="C8" i="19" a="1"/>
  <c r="C8" i="19"/>
  <c r="C22" i="19"/>
  <c r="D8" i="19"/>
  <c r="D22" i="19"/>
  <c r="E8" i="19"/>
  <c r="E22" i="19"/>
  <c r="F8" i="19"/>
  <c r="F22" i="19"/>
  <c r="K22" i="19"/>
  <c r="C64" i="19"/>
  <c r="Y63" i="19"/>
  <c r="C63" i="19"/>
  <c r="Y62" i="19"/>
  <c r="C62" i="19"/>
  <c r="Y61" i="19"/>
  <c r="C61" i="19"/>
  <c r="Y60" i="19"/>
  <c r="C60" i="19"/>
  <c r="Y59" i="19"/>
  <c r="C59" i="19"/>
  <c r="Y7" i="19" a="1"/>
  <c r="Y7" i="19"/>
  <c r="Y21" i="19"/>
  <c r="Z7" i="19"/>
  <c r="Z21" i="19"/>
  <c r="AA7" i="19"/>
  <c r="AA21" i="19"/>
  <c r="AB7" i="19"/>
  <c r="AB21" i="19"/>
  <c r="AG21" i="19"/>
  <c r="Y58" i="19"/>
  <c r="C7" i="19" a="1"/>
  <c r="C7" i="19"/>
  <c r="C21" i="19"/>
  <c r="D7" i="19"/>
  <c r="D21" i="19"/>
  <c r="E7" i="19"/>
  <c r="E21" i="19"/>
  <c r="F7" i="19"/>
  <c r="F21" i="19"/>
  <c r="K21" i="19"/>
  <c r="C58" i="19"/>
  <c r="Y57" i="19"/>
  <c r="C57" i="19"/>
  <c r="Y56" i="19"/>
  <c r="C56" i="19"/>
  <c r="Y55" i="19"/>
  <c r="C55" i="19"/>
  <c r="Y54" i="19"/>
  <c r="C54" i="19"/>
  <c r="Y53" i="19"/>
  <c r="C53" i="19"/>
  <c r="Y52" i="19"/>
  <c r="C52" i="19"/>
  <c r="Y6" i="19" a="1"/>
  <c r="Y6" i="19"/>
  <c r="Y20" i="19"/>
  <c r="Z6" i="19"/>
  <c r="Z20" i="19"/>
  <c r="AA6" i="19"/>
  <c r="AA20" i="19"/>
  <c r="AB6" i="19"/>
  <c r="AB20" i="19"/>
  <c r="AC6" i="19"/>
  <c r="AC20" i="19"/>
  <c r="AD6" i="19"/>
  <c r="AD20" i="19"/>
  <c r="AE6" i="19"/>
  <c r="AE20" i="19"/>
  <c r="AF6" i="19"/>
  <c r="AF20" i="19"/>
  <c r="AG20" i="19"/>
  <c r="Y51" i="19"/>
  <c r="C6" i="19" a="1"/>
  <c r="C6" i="19"/>
  <c r="C20" i="19"/>
  <c r="D6" i="19"/>
  <c r="D20" i="19"/>
  <c r="E6" i="19"/>
  <c r="E20" i="19"/>
  <c r="F6" i="19"/>
  <c r="F20" i="19"/>
  <c r="G6" i="19"/>
  <c r="G20" i="19"/>
  <c r="H6" i="19"/>
  <c r="H20" i="19"/>
  <c r="I6" i="19"/>
  <c r="I20" i="19"/>
  <c r="J6" i="19"/>
  <c r="J20" i="19"/>
  <c r="K20" i="19"/>
  <c r="C51" i="19"/>
  <c r="Y50" i="19"/>
  <c r="C50" i="19"/>
  <c r="Y49" i="19"/>
  <c r="C49" i="19"/>
  <c r="Y48" i="19"/>
  <c r="C48" i="19"/>
  <c r="Y47" i="19"/>
  <c r="C47" i="19"/>
  <c r="Y46" i="19"/>
  <c r="C46" i="19"/>
  <c r="Y45" i="19"/>
  <c r="C45" i="19"/>
  <c r="Y44" i="19"/>
  <c r="C44" i="19"/>
  <c r="Z37" i="19"/>
  <c r="Z36" i="19"/>
  <c r="D37" i="19"/>
  <c r="D36" i="19"/>
  <c r="AH20" i="19"/>
  <c r="AH28" i="19"/>
  <c r="L20" i="19"/>
  <c r="L28" i="19"/>
  <c r="AH27" i="19"/>
  <c r="L27" i="19"/>
  <c r="AH26" i="19"/>
  <c r="L26" i="19"/>
  <c r="AH25" i="19"/>
  <c r="L25" i="19"/>
  <c r="AH24" i="19"/>
  <c r="L24" i="19"/>
  <c r="AH23" i="19"/>
  <c r="L23" i="19"/>
  <c r="AH22" i="19"/>
  <c r="L22" i="19"/>
  <c r="AH21" i="19"/>
  <c r="L21" i="19"/>
  <c r="AH6" i="19"/>
  <c r="AH14" i="19"/>
  <c r="AG14" i="19"/>
  <c r="L6" i="19"/>
  <c r="L14" i="19"/>
  <c r="K14" i="19"/>
  <c r="AH13" i="19"/>
  <c r="AG13" i="19"/>
  <c r="L13" i="19"/>
  <c r="K13" i="19"/>
  <c r="AH12" i="19"/>
  <c r="AG12" i="19"/>
  <c r="L12" i="19"/>
  <c r="K12" i="19"/>
  <c r="AH11" i="19"/>
  <c r="AG11" i="19"/>
  <c r="L11" i="19"/>
  <c r="K11" i="19"/>
  <c r="AH10" i="19"/>
  <c r="AG10" i="19"/>
  <c r="L10" i="19"/>
  <c r="K10" i="19"/>
  <c r="AH9" i="19"/>
  <c r="AG9" i="19"/>
  <c r="L9" i="19"/>
  <c r="K9" i="19"/>
  <c r="AH8" i="19"/>
  <c r="AG8" i="19"/>
  <c r="L8" i="19"/>
  <c r="K8" i="19"/>
  <c r="AH7" i="19"/>
  <c r="AG7" i="19"/>
  <c r="L7" i="19"/>
  <c r="K7" i="19"/>
  <c r="AG6" i="19"/>
  <c r="K6" i="19"/>
  <c r="C35" i="19" a="1"/>
  <c r="C35" i="19"/>
  <c r="E35" i="19"/>
  <c r="C37" i="19" a="1"/>
  <c r="C37" i="19"/>
  <c r="C36" i="19"/>
  <c r="E36" i="19"/>
  <c r="F35" i="19"/>
  <c r="G35" i="19"/>
  <c r="Y35" i="19" a="1"/>
  <c r="Y35" i="19"/>
  <c r="AA35" i="19"/>
  <c r="Y37" i="19" a="1"/>
  <c r="Y37" i="19"/>
  <c r="Y36" i="19"/>
  <c r="AA36" i="19"/>
  <c r="AB35" i="19"/>
  <c r="AC35" i="19"/>
  <c r="D44" i="19"/>
  <c r="E44" i="19"/>
  <c r="F44" i="19"/>
  <c r="G44" i="19"/>
  <c r="Z44" i="19"/>
  <c r="AA44" i="19"/>
  <c r="AB44" i="19"/>
  <c r="AC44" i="19"/>
  <c r="D45" i="19"/>
  <c r="E45" i="19"/>
  <c r="F45" i="19"/>
  <c r="G45" i="19"/>
  <c r="Z45" i="19"/>
  <c r="AA45" i="19"/>
  <c r="AB45" i="19"/>
  <c r="AC45" i="19"/>
  <c r="D46" i="19"/>
  <c r="E46" i="19"/>
  <c r="F46" i="19"/>
  <c r="G46" i="19"/>
  <c r="Z46" i="19"/>
  <c r="AA46" i="19"/>
  <c r="AB46" i="19"/>
  <c r="AC46" i="19"/>
  <c r="D47" i="19"/>
  <c r="E47" i="19"/>
  <c r="F47" i="19"/>
  <c r="G47" i="19"/>
  <c r="Z47" i="19"/>
  <c r="AA47" i="19"/>
  <c r="AB47" i="19"/>
  <c r="AC47" i="19"/>
  <c r="D48" i="19"/>
  <c r="E48" i="19"/>
  <c r="F48" i="19"/>
  <c r="G48" i="19"/>
  <c r="Z48" i="19"/>
  <c r="AA48" i="19"/>
  <c r="AB48" i="19"/>
  <c r="AC48" i="19"/>
  <c r="D49" i="19"/>
  <c r="E49" i="19"/>
  <c r="F49" i="19"/>
  <c r="G49" i="19"/>
  <c r="Z49" i="19"/>
  <c r="AA49" i="19"/>
  <c r="AB49" i="19"/>
  <c r="AC49" i="19"/>
  <c r="D50" i="19"/>
  <c r="E50" i="19"/>
  <c r="F50" i="19"/>
  <c r="G50" i="19"/>
  <c r="Z50" i="19"/>
  <c r="AA50" i="19"/>
  <c r="AB50" i="19"/>
  <c r="AC50" i="19"/>
  <c r="D51" i="19"/>
  <c r="E51" i="19"/>
  <c r="F51" i="19"/>
  <c r="G51" i="19"/>
  <c r="Z51" i="19"/>
  <c r="AA51" i="19"/>
  <c r="AB51" i="19"/>
  <c r="AC51" i="19"/>
  <c r="D52" i="19"/>
  <c r="E52" i="19"/>
  <c r="F52" i="19"/>
  <c r="G52" i="19"/>
  <c r="Z52" i="19"/>
  <c r="AA52" i="19"/>
  <c r="AB52" i="19"/>
  <c r="AC52" i="19"/>
  <c r="D53" i="19"/>
  <c r="E53" i="19"/>
  <c r="F53" i="19"/>
  <c r="G53" i="19"/>
  <c r="Z53" i="19"/>
  <c r="AA53" i="19"/>
  <c r="AB53" i="19"/>
  <c r="AC53" i="19"/>
  <c r="D54" i="19"/>
  <c r="E54" i="19"/>
  <c r="F54" i="19"/>
  <c r="G54" i="19"/>
  <c r="Z54" i="19"/>
  <c r="AA54" i="19"/>
  <c r="AB54" i="19"/>
  <c r="AC54" i="19"/>
  <c r="D55" i="19"/>
  <c r="E55" i="19"/>
  <c r="F55" i="19"/>
  <c r="G55" i="19"/>
  <c r="Z55" i="19"/>
  <c r="AA55" i="19"/>
  <c r="AB55" i="19"/>
  <c r="AC55" i="19"/>
  <c r="D56" i="19"/>
  <c r="E56" i="19"/>
  <c r="F56" i="19"/>
  <c r="G56" i="19"/>
  <c r="Z56" i="19"/>
  <c r="AA56" i="19"/>
  <c r="AB56" i="19"/>
  <c r="AC56" i="19"/>
  <c r="D57" i="19"/>
  <c r="E57" i="19"/>
  <c r="F57" i="19"/>
  <c r="G57" i="19"/>
  <c r="Z57" i="19"/>
  <c r="AA57" i="19"/>
  <c r="AB57" i="19"/>
  <c r="AC57" i="19"/>
  <c r="D58" i="19"/>
  <c r="E58" i="19"/>
  <c r="F58" i="19"/>
  <c r="G58" i="19"/>
  <c r="Z58" i="19"/>
  <c r="AA58" i="19"/>
  <c r="AB58" i="19"/>
  <c r="AC58" i="19"/>
  <c r="D59" i="19"/>
  <c r="E59" i="19"/>
  <c r="F59" i="19"/>
  <c r="G59" i="19"/>
  <c r="Z59" i="19"/>
  <c r="AA59" i="19"/>
  <c r="AB59" i="19"/>
  <c r="AC59" i="19"/>
  <c r="D60" i="19"/>
  <c r="E60" i="19"/>
  <c r="F60" i="19"/>
  <c r="Z60" i="19"/>
  <c r="AA60" i="19"/>
  <c r="AB60" i="19"/>
  <c r="D61" i="19"/>
  <c r="E61" i="19"/>
  <c r="F61" i="19"/>
  <c r="Z61" i="19"/>
  <c r="AA61" i="19"/>
  <c r="AB61" i="19"/>
  <c r="D62" i="19"/>
  <c r="E62" i="19"/>
  <c r="F62" i="19"/>
  <c r="Z62" i="19"/>
  <c r="AA62" i="19"/>
  <c r="AB62" i="19"/>
  <c r="D63" i="19"/>
  <c r="E63" i="19"/>
  <c r="F63" i="19"/>
  <c r="Z63" i="19"/>
  <c r="AA63" i="19"/>
  <c r="AB63" i="19"/>
  <c r="D64" i="19"/>
  <c r="E64" i="19"/>
  <c r="F64" i="19"/>
  <c r="Z64" i="19"/>
  <c r="AA64" i="19"/>
  <c r="AB64" i="19"/>
  <c r="D65" i="19"/>
  <c r="E65" i="19"/>
  <c r="F65" i="19"/>
  <c r="Z65" i="19"/>
  <c r="AA65" i="19"/>
  <c r="AB65" i="19"/>
  <c r="D66" i="19"/>
  <c r="E66" i="19"/>
  <c r="F66" i="19"/>
  <c r="Z66" i="19"/>
  <c r="AA66" i="19"/>
  <c r="AB66" i="19"/>
  <c r="D67" i="19"/>
  <c r="E67" i="19"/>
  <c r="F67" i="19"/>
  <c r="Z67" i="19"/>
  <c r="AA67" i="19"/>
  <c r="AB67" i="19"/>
  <c r="D68" i="19"/>
  <c r="E68" i="19"/>
  <c r="F68" i="19"/>
  <c r="Z68" i="19"/>
  <c r="AA68" i="19"/>
  <c r="AB68" i="19"/>
  <c r="D69" i="19"/>
  <c r="E69" i="19"/>
  <c r="F69" i="19"/>
  <c r="Z69" i="19"/>
  <c r="AA69" i="19"/>
  <c r="AB69" i="19"/>
  <c r="D70" i="19"/>
  <c r="E70" i="19"/>
  <c r="F70" i="19"/>
  <c r="G70" i="19"/>
  <c r="Z70" i="19"/>
  <c r="AA70" i="19"/>
  <c r="AB70" i="19"/>
  <c r="AC70" i="19"/>
  <c r="D71" i="19"/>
  <c r="E71" i="19"/>
  <c r="F71" i="19"/>
  <c r="G71" i="19"/>
  <c r="Z71" i="19"/>
  <c r="AA71" i="19"/>
  <c r="AB71" i="19"/>
  <c r="AC71" i="19"/>
  <c r="D72" i="19"/>
  <c r="E72" i="19"/>
  <c r="F72" i="19"/>
  <c r="G72" i="19"/>
  <c r="Z72" i="19"/>
  <c r="AA72" i="19"/>
  <c r="AB72" i="19"/>
  <c r="AC72" i="19"/>
  <c r="D73" i="19"/>
  <c r="E73" i="19"/>
  <c r="F73" i="19"/>
  <c r="G73" i="19"/>
  <c r="Z73" i="19"/>
  <c r="AA73" i="19"/>
  <c r="AB73" i="19"/>
  <c r="AC73" i="19"/>
  <c r="D74" i="19"/>
  <c r="E74" i="19"/>
  <c r="F74" i="19"/>
  <c r="G74" i="19"/>
  <c r="Z74" i="19"/>
  <c r="AA74" i="19"/>
  <c r="AB74" i="19"/>
  <c r="AC74" i="19"/>
  <c r="D75" i="19"/>
  <c r="E75" i="19"/>
  <c r="F75" i="19"/>
  <c r="G75" i="19"/>
  <c r="Z75" i="19"/>
  <c r="AA75" i="19"/>
  <c r="AB75" i="19"/>
  <c r="AC75" i="19"/>
  <c r="D76" i="19"/>
  <c r="E76" i="19"/>
  <c r="F76" i="19"/>
  <c r="G76" i="19"/>
  <c r="Z76" i="19"/>
  <c r="AA76" i="19"/>
  <c r="AB76" i="19"/>
  <c r="AC76" i="19"/>
  <c r="D77" i="19"/>
  <c r="E77" i="19"/>
  <c r="F77" i="19"/>
  <c r="G77" i="19"/>
  <c r="Z77" i="19"/>
  <c r="AA77" i="19"/>
  <c r="AB77" i="19"/>
  <c r="AC77" i="19"/>
  <c r="D78" i="19"/>
  <c r="E78" i="19"/>
  <c r="F78" i="19"/>
  <c r="G78" i="19"/>
  <c r="Z78" i="19"/>
  <c r="AA78" i="19"/>
  <c r="AB78" i="19"/>
  <c r="AC78" i="19"/>
  <c r="D79" i="19"/>
  <c r="E79" i="19"/>
  <c r="F79" i="19"/>
  <c r="G79" i="19"/>
  <c r="Z79" i="19"/>
  <c r="AA79" i="19"/>
  <c r="AB79" i="19"/>
  <c r="AC79" i="19"/>
  <c r="C114" i="19" a="1"/>
  <c r="C114" i="19"/>
  <c r="E114" i="19"/>
  <c r="C116" i="19" a="1"/>
  <c r="C116" i="19"/>
  <c r="C115" i="19"/>
  <c r="E115" i="19"/>
  <c r="F114" i="19"/>
  <c r="G114" i="19"/>
  <c r="Y114" i="19" a="1"/>
  <c r="Y114" i="19"/>
  <c r="AA114" i="19"/>
  <c r="Y116" i="19" a="1"/>
  <c r="Y116" i="19"/>
  <c r="Y115" i="19"/>
  <c r="AA115" i="19"/>
  <c r="AB114" i="19"/>
  <c r="AC114" i="19"/>
  <c r="D123" i="19"/>
  <c r="E123" i="19"/>
  <c r="F123" i="19"/>
  <c r="G123" i="19"/>
  <c r="Z123" i="19"/>
  <c r="AA123" i="19"/>
  <c r="AB123" i="19"/>
  <c r="AC123" i="19"/>
  <c r="D124" i="19"/>
  <c r="E124" i="19"/>
  <c r="F124" i="19"/>
  <c r="G124" i="19"/>
  <c r="Z124" i="19"/>
  <c r="AA124" i="19"/>
  <c r="AB124" i="19"/>
  <c r="AC124" i="19"/>
  <c r="D125" i="19"/>
  <c r="E125" i="19"/>
  <c r="F125" i="19"/>
  <c r="G125" i="19"/>
  <c r="Z125" i="19"/>
  <c r="AA125" i="19"/>
  <c r="AB125" i="19"/>
  <c r="AC125" i="19"/>
  <c r="D126" i="19"/>
  <c r="E126" i="19"/>
  <c r="F126" i="19"/>
  <c r="G126" i="19"/>
  <c r="Z126" i="19"/>
  <c r="AA126" i="19"/>
  <c r="AB126" i="19"/>
  <c r="AC126" i="19"/>
  <c r="D127" i="19"/>
  <c r="E127" i="19"/>
  <c r="F127" i="19"/>
  <c r="G127" i="19"/>
  <c r="Z127" i="19"/>
  <c r="AA127" i="19"/>
  <c r="AB127" i="19"/>
  <c r="AC127" i="19"/>
  <c r="D128" i="19"/>
  <c r="E128" i="19"/>
  <c r="F128" i="19"/>
  <c r="G128" i="19"/>
  <c r="Z128" i="19"/>
  <c r="AA128" i="19"/>
  <c r="AB128" i="19"/>
  <c r="AC128" i="19"/>
  <c r="D129" i="19"/>
  <c r="E129" i="19"/>
  <c r="F129" i="19"/>
  <c r="G129" i="19"/>
  <c r="Z129" i="19"/>
  <c r="AA129" i="19"/>
  <c r="AB129" i="19"/>
  <c r="AC129" i="19"/>
  <c r="D130" i="19"/>
  <c r="E130" i="19"/>
  <c r="F130" i="19"/>
  <c r="G130" i="19"/>
  <c r="Z130" i="19"/>
  <c r="AA130" i="19"/>
  <c r="AB130" i="19"/>
  <c r="AC130" i="19"/>
  <c r="D131" i="19"/>
  <c r="E131" i="19"/>
  <c r="F131" i="19"/>
  <c r="G131" i="19"/>
  <c r="Z131" i="19"/>
  <c r="AA131" i="19"/>
  <c r="AB131" i="19"/>
  <c r="AC131" i="19"/>
  <c r="D132" i="19"/>
  <c r="E132" i="19"/>
  <c r="F132" i="19"/>
  <c r="G132" i="19"/>
  <c r="Z132" i="19"/>
  <c r="AA132" i="19"/>
  <c r="AB132" i="19"/>
  <c r="AC132" i="19"/>
  <c r="D133" i="19"/>
  <c r="E133" i="19"/>
  <c r="F133" i="19"/>
  <c r="G133" i="19"/>
  <c r="Z133" i="19"/>
  <c r="AA133" i="19"/>
  <c r="AB133" i="19"/>
  <c r="AC133" i="19"/>
  <c r="D134" i="19"/>
  <c r="E134" i="19"/>
  <c r="F134" i="19"/>
  <c r="G134" i="19"/>
  <c r="Z134" i="19"/>
  <c r="AA134" i="19"/>
  <c r="AB134" i="19"/>
  <c r="AC134" i="19"/>
  <c r="D135" i="19"/>
  <c r="E135" i="19"/>
  <c r="F135" i="19"/>
  <c r="G135" i="19"/>
  <c r="Z135" i="19"/>
  <c r="AA135" i="19"/>
  <c r="AB135" i="19"/>
  <c r="AC135" i="19"/>
  <c r="D136" i="19"/>
  <c r="E136" i="19"/>
  <c r="F136" i="19"/>
  <c r="G136" i="19"/>
  <c r="Z136" i="19"/>
  <c r="AA136" i="19"/>
  <c r="AB136" i="19"/>
  <c r="AC136" i="19"/>
  <c r="D137" i="19"/>
  <c r="E137" i="19"/>
  <c r="F137" i="19"/>
  <c r="G137" i="19"/>
  <c r="Z137" i="19"/>
  <c r="AA137" i="19"/>
  <c r="AB137" i="19"/>
  <c r="AC137" i="19"/>
  <c r="D138" i="19"/>
  <c r="E138" i="19"/>
  <c r="F138" i="19"/>
  <c r="G138" i="19"/>
  <c r="Z138" i="19"/>
  <c r="AA138" i="19"/>
  <c r="AB138" i="19"/>
  <c r="AC138" i="19"/>
  <c r="D139" i="19"/>
  <c r="E139" i="19"/>
  <c r="F139" i="19"/>
  <c r="Z139" i="19"/>
  <c r="AA139" i="19"/>
  <c r="AB139" i="19"/>
  <c r="D140" i="19"/>
  <c r="E140" i="19"/>
  <c r="F140" i="19"/>
  <c r="Z140" i="19"/>
  <c r="AA140" i="19"/>
  <c r="AB140" i="19"/>
  <c r="D141" i="19"/>
  <c r="E141" i="19"/>
  <c r="F141" i="19"/>
  <c r="Z141" i="19"/>
  <c r="AA141" i="19"/>
  <c r="AB141" i="19"/>
  <c r="D142" i="19"/>
  <c r="E142" i="19"/>
  <c r="F142" i="19"/>
  <c r="Z142" i="19"/>
  <c r="AA142" i="19"/>
  <c r="AB142" i="19"/>
  <c r="D143" i="19"/>
  <c r="E143" i="19"/>
  <c r="F143" i="19"/>
  <c r="Z143" i="19"/>
  <c r="AA143" i="19"/>
  <c r="AB143" i="19"/>
  <c r="D144" i="19"/>
  <c r="E144" i="19"/>
  <c r="F144" i="19"/>
  <c r="Z144" i="19"/>
  <c r="AA144" i="19"/>
  <c r="AB144" i="19"/>
  <c r="D145" i="19"/>
  <c r="E145" i="19"/>
  <c r="F145" i="19"/>
  <c r="Z145" i="19"/>
  <c r="AA145" i="19"/>
  <c r="AB145" i="19"/>
  <c r="D146" i="19"/>
  <c r="E146" i="19"/>
  <c r="F146" i="19"/>
  <c r="Z146" i="19"/>
  <c r="AA146" i="19"/>
  <c r="AB146" i="19"/>
  <c r="D147" i="19"/>
  <c r="E147" i="19"/>
  <c r="F147" i="19"/>
  <c r="Z147" i="19"/>
  <c r="AA147" i="19"/>
  <c r="AB147" i="19"/>
  <c r="D148" i="19"/>
  <c r="E148" i="19"/>
  <c r="F148" i="19"/>
  <c r="Z148" i="19"/>
  <c r="AA148" i="19"/>
  <c r="AB148" i="19"/>
  <c r="D149" i="19"/>
  <c r="E149" i="19"/>
  <c r="F149" i="19"/>
  <c r="G149" i="19"/>
  <c r="Z149" i="19"/>
  <c r="AA149" i="19"/>
  <c r="AB149" i="19"/>
  <c r="AC149" i="19"/>
  <c r="D150" i="19"/>
  <c r="E150" i="19"/>
  <c r="F150" i="19"/>
  <c r="G150" i="19"/>
  <c r="Z150" i="19"/>
  <c r="AA150" i="19"/>
  <c r="AB150" i="19"/>
  <c r="AC150" i="19"/>
  <c r="D151" i="19"/>
  <c r="E151" i="19"/>
  <c r="F151" i="19"/>
  <c r="G151" i="19"/>
  <c r="Z151" i="19"/>
  <c r="AA151" i="19"/>
  <c r="AB151" i="19"/>
  <c r="AC151" i="19"/>
  <c r="D152" i="19"/>
  <c r="E152" i="19"/>
  <c r="F152" i="19"/>
  <c r="G152" i="19"/>
  <c r="Z152" i="19"/>
  <c r="AA152" i="19"/>
  <c r="AB152" i="19"/>
  <c r="AC152" i="19"/>
  <c r="D153" i="19"/>
  <c r="E153" i="19"/>
  <c r="F153" i="19"/>
  <c r="G153" i="19"/>
  <c r="Z153" i="19"/>
  <c r="AA153" i="19"/>
  <c r="AB153" i="19"/>
  <c r="AC153" i="19"/>
  <c r="D154" i="19"/>
  <c r="E154" i="19"/>
  <c r="F154" i="19"/>
  <c r="G154" i="19"/>
  <c r="Z154" i="19"/>
  <c r="AA154" i="19"/>
  <c r="AB154" i="19"/>
  <c r="AC154" i="19"/>
  <c r="D155" i="19"/>
  <c r="E155" i="19"/>
  <c r="F155" i="19"/>
  <c r="G155" i="19"/>
  <c r="Z155" i="19"/>
  <c r="AA155" i="19"/>
  <c r="AB155" i="19"/>
  <c r="AC155" i="19"/>
  <c r="D156" i="19"/>
  <c r="E156" i="19"/>
  <c r="F156" i="19"/>
  <c r="G156" i="19"/>
  <c r="Z156" i="19"/>
  <c r="AA156" i="19"/>
  <c r="AB156" i="19"/>
  <c r="AC156" i="19"/>
  <c r="D157" i="19"/>
  <c r="E157" i="19"/>
  <c r="F157" i="19"/>
  <c r="G157" i="19"/>
  <c r="Z157" i="19"/>
  <c r="AA157" i="19"/>
  <c r="AB157" i="19"/>
  <c r="AC157" i="19"/>
  <c r="D158" i="19"/>
  <c r="E158" i="19"/>
  <c r="F158" i="19"/>
  <c r="G158" i="19"/>
  <c r="Z158" i="19"/>
  <c r="AA158" i="19"/>
  <c r="AB158" i="19"/>
  <c r="AC158" i="19"/>
  <c r="AF6" i="24" a="1"/>
  <c r="AF6" i="24"/>
  <c r="AF7" i="24"/>
  <c r="AF8" i="24"/>
  <c r="AF9" i="24"/>
  <c r="AF10" i="24"/>
  <c r="AF11" i="24"/>
  <c r="AF12" i="24"/>
  <c r="AF13" i="24"/>
  <c r="AF14" i="24"/>
  <c r="AF16" i="24"/>
  <c r="AF17" i="24"/>
  <c r="C18" i="24"/>
  <c r="K18" i="24"/>
  <c r="N18" i="24"/>
  <c r="T18" i="24"/>
  <c r="X18" i="24"/>
  <c r="AF18" i="24"/>
  <c r="AF19" i="24"/>
  <c r="AF20" i="24"/>
  <c r="AF25" i="25" a="1"/>
  <c r="AF25" i="25"/>
  <c r="AF39" i="25"/>
  <c r="AF38" i="25"/>
  <c r="AF37" i="25"/>
  <c r="C37" i="25"/>
  <c r="X37" i="25"/>
  <c r="T37" i="25"/>
  <c r="N37" i="25"/>
  <c r="K37" i="25"/>
  <c r="AF36" i="25"/>
  <c r="AF35" i="25"/>
  <c r="AF33" i="25"/>
  <c r="AF32" i="25"/>
  <c r="AF31" i="25"/>
  <c r="AF30" i="25"/>
  <c r="AF29" i="25"/>
  <c r="AF28" i="25"/>
  <c r="AF27" i="25"/>
  <c r="AF26" i="25"/>
  <c r="AW17" i="25"/>
  <c r="AZ17" i="25"/>
  <c r="AY17" i="25"/>
  <c r="AX17" i="25"/>
  <c r="AT17" i="25" a="1"/>
  <c r="AT17" i="25"/>
  <c r="AU17" i="25" a="1"/>
  <c r="AU17" i="25"/>
  <c r="AV17" i="25" a="1"/>
  <c r="AV17" i="25"/>
  <c r="BJ17" i="25" a="1"/>
  <c r="BJ17" i="25"/>
  <c r="BK17" i="25" a="1"/>
  <c r="BK17" i="25"/>
  <c r="BL17" i="25" a="1"/>
  <c r="BL17" i="25"/>
  <c r="BM17" i="25" a="1"/>
  <c r="BM17" i="25"/>
  <c r="AS17" i="25" a="1"/>
  <c r="AS17" i="25"/>
  <c r="C45" i="25"/>
  <c r="C43" i="25" a="1"/>
  <c r="C43" i="25"/>
  <c r="C42" i="25" a="1"/>
  <c r="C42" i="25"/>
  <c r="C44" i="25"/>
  <c r="E44" i="25"/>
  <c r="E87" i="25"/>
  <c r="D87" i="25"/>
  <c r="F87" i="25"/>
  <c r="G87" i="25"/>
  <c r="F86" i="25"/>
  <c r="E86" i="25"/>
  <c r="D86" i="25"/>
  <c r="G86" i="25"/>
  <c r="F85" i="25"/>
  <c r="E85" i="25"/>
  <c r="D85" i="25"/>
  <c r="G85" i="25"/>
  <c r="F84" i="25"/>
  <c r="E84" i="25"/>
  <c r="G84" i="25"/>
  <c r="D84" i="25"/>
  <c r="F83" i="25"/>
  <c r="G83" i="25"/>
  <c r="E83" i="25"/>
  <c r="D83" i="25"/>
  <c r="F82" i="25"/>
  <c r="G82" i="25"/>
  <c r="E82" i="25"/>
  <c r="D82" i="25"/>
  <c r="F81" i="25"/>
  <c r="G81" i="25"/>
  <c r="E81" i="25"/>
  <c r="D81" i="25"/>
  <c r="F80" i="25"/>
  <c r="G80" i="25"/>
  <c r="E80" i="25"/>
  <c r="D80" i="25"/>
  <c r="F79" i="25"/>
  <c r="G79" i="25"/>
  <c r="E79" i="25"/>
  <c r="D79" i="25"/>
  <c r="E78" i="25"/>
  <c r="D78" i="25"/>
  <c r="F78" i="25"/>
  <c r="G78" i="25"/>
  <c r="F77" i="25"/>
  <c r="G77" i="25"/>
  <c r="E77" i="25"/>
  <c r="D77" i="25"/>
  <c r="F76" i="25"/>
  <c r="G76" i="25"/>
  <c r="E76" i="25"/>
  <c r="D76" i="25"/>
  <c r="F75" i="25"/>
  <c r="G75" i="25"/>
  <c r="E75" i="25"/>
  <c r="D75" i="25"/>
  <c r="E74" i="25"/>
  <c r="D74" i="25"/>
  <c r="F74" i="25"/>
  <c r="G74" i="25"/>
  <c r="E73" i="25"/>
  <c r="D73" i="25"/>
  <c r="F73" i="25"/>
  <c r="G73" i="25"/>
  <c r="F72" i="25"/>
  <c r="G72" i="25"/>
  <c r="E72" i="25"/>
  <c r="D72" i="25"/>
  <c r="F71" i="25"/>
  <c r="G71" i="25"/>
  <c r="E71" i="25"/>
  <c r="D71" i="25"/>
  <c r="F70" i="25"/>
  <c r="G70" i="25"/>
  <c r="E70" i="25"/>
  <c r="D70" i="25"/>
  <c r="E69" i="25"/>
  <c r="D69" i="25"/>
  <c r="F69" i="25"/>
  <c r="G69" i="25"/>
  <c r="E68" i="25"/>
  <c r="D68" i="25"/>
  <c r="F68" i="25"/>
  <c r="G68" i="25"/>
  <c r="E67" i="25"/>
  <c r="D67" i="25"/>
  <c r="F67" i="25"/>
  <c r="G67" i="25"/>
  <c r="F66" i="25"/>
  <c r="G66" i="25"/>
  <c r="E66" i="25"/>
  <c r="D66" i="25"/>
  <c r="F65" i="25"/>
  <c r="G65" i="25"/>
  <c r="E65" i="25"/>
  <c r="D65" i="25"/>
  <c r="F64" i="25"/>
  <c r="G64" i="25"/>
  <c r="E64" i="25"/>
  <c r="D64" i="25"/>
  <c r="E63" i="25"/>
  <c r="D63" i="25"/>
  <c r="F63" i="25"/>
  <c r="G63" i="25"/>
  <c r="E62" i="25"/>
  <c r="D62" i="25"/>
  <c r="F62" i="25"/>
  <c r="G62" i="25"/>
  <c r="E61" i="25"/>
  <c r="D61" i="25"/>
  <c r="F61" i="25"/>
  <c r="G61" i="25"/>
  <c r="E60" i="25"/>
  <c r="D60" i="25"/>
  <c r="F60" i="25"/>
  <c r="G60" i="25"/>
  <c r="F59" i="25"/>
  <c r="G59" i="25"/>
  <c r="E59" i="25"/>
  <c r="D59" i="25"/>
  <c r="F58" i="25"/>
  <c r="G58" i="25"/>
  <c r="E58" i="25"/>
  <c r="D58" i="25"/>
  <c r="F57" i="25"/>
  <c r="G57" i="25"/>
  <c r="E57" i="25"/>
  <c r="D57" i="25"/>
  <c r="E56" i="25"/>
  <c r="D56" i="25"/>
  <c r="F56" i="25"/>
  <c r="G56" i="25"/>
  <c r="E55" i="25"/>
  <c r="D55" i="25"/>
  <c r="F55" i="25"/>
  <c r="G55" i="25"/>
  <c r="E54" i="25"/>
  <c r="D54" i="25"/>
  <c r="F54" i="25"/>
  <c r="G54" i="25"/>
  <c r="E53" i="25"/>
  <c r="D53" i="25"/>
  <c r="F53" i="25"/>
  <c r="G53" i="25"/>
  <c r="E52" i="25"/>
  <c r="D52" i="25"/>
  <c r="F52" i="25"/>
  <c r="G52" i="25"/>
  <c r="E43" i="25"/>
  <c r="F43" i="25"/>
  <c r="G43" i="25"/>
  <c r="E42" i="25"/>
  <c r="F42" i="25"/>
  <c r="G42" i="25"/>
  <c r="AF25" i="24" a="1"/>
  <c r="AF25" i="24"/>
  <c r="AF39" i="24"/>
  <c r="AF38" i="24"/>
  <c r="AF37" i="24"/>
  <c r="C37" i="24"/>
  <c r="X37" i="24"/>
  <c r="T37" i="24"/>
  <c r="N37" i="24"/>
  <c r="K37" i="24"/>
  <c r="AF36" i="24"/>
  <c r="AF35" i="24"/>
  <c r="AF33" i="24"/>
  <c r="AF32" i="24"/>
  <c r="AW17" i="24"/>
  <c r="AZ17" i="24"/>
  <c r="AY17" i="24"/>
  <c r="AX17" i="24"/>
  <c r="AF26" i="24"/>
  <c r="AF27" i="24"/>
  <c r="AF28" i="24"/>
  <c r="AF29" i="24"/>
  <c r="AF30" i="24"/>
  <c r="AF31" i="24"/>
  <c r="BA17" i="24" a="1"/>
  <c r="BA17" i="24"/>
  <c r="BC17" i="24" a="1"/>
  <c r="BC17" i="24"/>
  <c r="BB17" i="24" a="1"/>
  <c r="BB17" i="24"/>
  <c r="BE17" i="24" a="1"/>
  <c r="BE17" i="24"/>
  <c r="BD17" i="24" a="1"/>
  <c r="BD17" i="24"/>
  <c r="BF17" i="24" a="1"/>
  <c r="BF17" i="24"/>
  <c r="BG17" i="24"/>
  <c r="BI17" i="24"/>
  <c r="BH17" i="24"/>
  <c r="BQ17" i="24"/>
  <c r="BS17" i="24"/>
  <c r="BR17" i="24"/>
  <c r="AT17" i="24" a="1"/>
  <c r="AT17" i="24"/>
  <c r="AU17" i="24" a="1"/>
  <c r="AU17" i="24"/>
  <c r="AV17" i="24" a="1"/>
  <c r="AV17" i="24"/>
  <c r="BJ17" i="24" a="1"/>
  <c r="BJ17" i="24"/>
  <c r="BK17" i="24" a="1"/>
  <c r="BK17" i="24"/>
  <c r="BL17" i="24" a="1"/>
  <c r="BL17" i="24"/>
  <c r="BM17" i="24" a="1"/>
  <c r="BM17" i="24"/>
  <c r="BN17" i="24" a="1"/>
  <c r="BN17" i="24"/>
  <c r="BO17" i="24" a="1"/>
  <c r="BO17" i="24"/>
  <c r="BP17" i="24" a="1"/>
  <c r="BP17" i="24"/>
  <c r="AS17" i="24" a="1"/>
  <c r="AS17" i="24"/>
  <c r="C45" i="24"/>
  <c r="C43" i="24" a="1"/>
  <c r="C43" i="24"/>
  <c r="C42" i="24" a="1"/>
  <c r="C42" i="24"/>
  <c r="C44" i="24"/>
  <c r="E44" i="24"/>
  <c r="E87" i="24"/>
  <c r="D87" i="24"/>
  <c r="F87" i="24"/>
  <c r="G87" i="24"/>
  <c r="E86" i="24"/>
  <c r="D86" i="24"/>
  <c r="F86" i="24"/>
  <c r="G86" i="24"/>
  <c r="E85" i="24"/>
  <c r="D85" i="24"/>
  <c r="F85" i="24"/>
  <c r="G85" i="24"/>
  <c r="E84" i="24"/>
  <c r="D84" i="24"/>
  <c r="F84" i="24"/>
  <c r="G84" i="24"/>
  <c r="E83" i="24"/>
  <c r="D83" i="24"/>
  <c r="F83" i="24"/>
  <c r="G83" i="24"/>
  <c r="F82" i="24"/>
  <c r="E82" i="24"/>
  <c r="D82" i="24"/>
  <c r="G82" i="24"/>
  <c r="F81" i="24"/>
  <c r="E81" i="24"/>
  <c r="D81" i="24"/>
  <c r="G81" i="24"/>
  <c r="F80" i="24"/>
  <c r="E80" i="24"/>
  <c r="D80" i="24"/>
  <c r="G80" i="24"/>
  <c r="F79" i="24"/>
  <c r="E79" i="24"/>
  <c r="D79" i="24"/>
  <c r="G79" i="24"/>
  <c r="E78" i="24"/>
  <c r="F78" i="24"/>
  <c r="D78" i="24"/>
  <c r="G78" i="24"/>
  <c r="F77" i="24"/>
  <c r="E77" i="24"/>
  <c r="D77" i="24"/>
  <c r="G77" i="24"/>
  <c r="F76" i="24"/>
  <c r="E76" i="24"/>
  <c r="D76" i="24"/>
  <c r="G76" i="24"/>
  <c r="F75" i="24"/>
  <c r="E75" i="24"/>
  <c r="D75" i="24"/>
  <c r="G75" i="24"/>
  <c r="F74" i="24"/>
  <c r="E74" i="24"/>
  <c r="D74" i="24"/>
  <c r="G74" i="24"/>
  <c r="F73" i="24"/>
  <c r="E73" i="24"/>
  <c r="D73" i="24"/>
  <c r="G73" i="24"/>
  <c r="F72" i="24"/>
  <c r="E72" i="24"/>
  <c r="D72" i="24"/>
  <c r="G72" i="24"/>
  <c r="F71" i="24"/>
  <c r="E71" i="24"/>
  <c r="D71" i="24"/>
  <c r="G71" i="24"/>
  <c r="F70" i="24"/>
  <c r="E70" i="24"/>
  <c r="D70" i="24"/>
  <c r="G70" i="24"/>
  <c r="F69" i="24"/>
  <c r="E69" i="24"/>
  <c r="D69" i="24"/>
  <c r="G69" i="24"/>
  <c r="F68" i="24"/>
  <c r="E68" i="24"/>
  <c r="D68" i="24"/>
  <c r="G68" i="24"/>
  <c r="E67" i="24"/>
  <c r="D67" i="24"/>
  <c r="F67" i="24"/>
  <c r="G67" i="24"/>
  <c r="F66" i="24"/>
  <c r="E66" i="24"/>
  <c r="D66" i="24"/>
  <c r="G66" i="24"/>
  <c r="F65" i="24"/>
  <c r="E65" i="24"/>
  <c r="D65" i="24"/>
  <c r="G65" i="24"/>
  <c r="F64" i="24"/>
  <c r="E64" i="24"/>
  <c r="D64" i="24"/>
  <c r="G64" i="24"/>
  <c r="F63" i="24"/>
  <c r="E63" i="24"/>
  <c r="D63" i="24"/>
  <c r="G63" i="24"/>
  <c r="F62" i="24"/>
  <c r="E62" i="24"/>
  <c r="D62" i="24"/>
  <c r="G62" i="24"/>
  <c r="E61" i="24"/>
  <c r="D61" i="24"/>
  <c r="F61" i="24"/>
  <c r="G61" i="24"/>
  <c r="E60" i="24"/>
  <c r="D60" i="24"/>
  <c r="F60" i="24"/>
  <c r="G60" i="24"/>
  <c r="F59" i="24"/>
  <c r="E59" i="24"/>
  <c r="D59" i="24"/>
  <c r="G59" i="24"/>
  <c r="F58" i="24"/>
  <c r="E58" i="24"/>
  <c r="D58" i="24"/>
  <c r="G58" i="24"/>
  <c r="F57" i="24"/>
  <c r="E57" i="24"/>
  <c r="D57" i="24"/>
  <c r="G57" i="24"/>
  <c r="F56" i="24"/>
  <c r="E56" i="24"/>
  <c r="D56" i="24"/>
  <c r="G56" i="24"/>
  <c r="F55" i="24"/>
  <c r="E55" i="24"/>
  <c r="D55" i="24"/>
  <c r="G55" i="24"/>
  <c r="E54" i="24"/>
  <c r="D54" i="24"/>
  <c r="F54" i="24"/>
  <c r="G54" i="24"/>
  <c r="E53" i="24"/>
  <c r="D53" i="24"/>
  <c r="F53" i="24"/>
  <c r="G53" i="24"/>
  <c r="E52" i="24"/>
  <c r="D52" i="24"/>
  <c r="F52" i="24"/>
  <c r="G52" i="24"/>
  <c r="E43" i="24"/>
  <c r="F43" i="24"/>
  <c r="G43" i="24"/>
  <c r="E42" i="24"/>
  <c r="F42" i="24"/>
  <c r="G42" i="24"/>
  <c r="AF25" i="23" a="1"/>
  <c r="AF25" i="23"/>
  <c r="AF35" i="23"/>
  <c r="AF38" i="23"/>
  <c r="C43" i="23" a="1"/>
  <c r="C43" i="23"/>
  <c r="E43" i="23"/>
  <c r="AF26" i="23"/>
  <c r="AF27" i="23"/>
  <c r="AF28" i="23"/>
  <c r="AF29" i="23"/>
  <c r="AF30" i="23"/>
  <c r="AF31" i="23"/>
  <c r="AF32" i="23"/>
  <c r="AF33" i="23"/>
  <c r="AS17" i="23" a="1"/>
  <c r="AS17" i="23"/>
  <c r="AT17" i="23" a="1"/>
  <c r="AT17" i="23"/>
  <c r="AU17" i="23" a="1"/>
  <c r="AV17" i="23" a="1"/>
  <c r="AW17" i="23"/>
  <c r="AX17" i="23"/>
  <c r="AY17" i="23"/>
  <c r="AZ17" i="23"/>
  <c r="BJ17" i="23" a="1"/>
  <c r="BK17" i="23" a="1"/>
  <c r="BL17" i="23" a="1"/>
  <c r="BM17" i="23" a="1"/>
  <c r="AU17" i="23"/>
  <c r="AV17" i="23"/>
  <c r="BJ17" i="23"/>
  <c r="BK17" i="23"/>
  <c r="BL17" i="23"/>
  <c r="BM17" i="23"/>
  <c r="C45" i="23"/>
  <c r="C37" i="23"/>
  <c r="X37" i="23"/>
  <c r="T37" i="23"/>
  <c r="N37" i="23"/>
  <c r="K37" i="23"/>
  <c r="C42" i="23" a="1"/>
  <c r="C42" i="23"/>
  <c r="C44" i="23"/>
  <c r="E44" i="23"/>
  <c r="D52" i="23"/>
  <c r="E87" i="23"/>
  <c r="D87" i="23"/>
  <c r="F87" i="23"/>
  <c r="G87" i="23"/>
  <c r="E86" i="23"/>
  <c r="D86" i="23"/>
  <c r="F86" i="23"/>
  <c r="G86" i="23"/>
  <c r="E85" i="23"/>
  <c r="D85" i="23"/>
  <c r="F85" i="23"/>
  <c r="G85" i="23"/>
  <c r="E84" i="23"/>
  <c r="D84" i="23"/>
  <c r="F84" i="23"/>
  <c r="G84" i="23"/>
  <c r="E83" i="23"/>
  <c r="D83" i="23"/>
  <c r="F83" i="23"/>
  <c r="G83" i="23"/>
  <c r="E82" i="23"/>
  <c r="D82" i="23"/>
  <c r="F82" i="23"/>
  <c r="G82" i="23"/>
  <c r="E81" i="23"/>
  <c r="D81" i="23"/>
  <c r="F81" i="23"/>
  <c r="G81" i="23"/>
  <c r="E80" i="23"/>
  <c r="D80" i="23"/>
  <c r="F80" i="23"/>
  <c r="G80" i="23"/>
  <c r="E79" i="23"/>
  <c r="D79" i="23"/>
  <c r="F79" i="23"/>
  <c r="G79" i="23"/>
  <c r="E78" i="23"/>
  <c r="D78" i="23"/>
  <c r="F78" i="23"/>
  <c r="G78" i="23"/>
  <c r="E77" i="23"/>
  <c r="D77" i="23"/>
  <c r="F77" i="23"/>
  <c r="G77" i="23"/>
  <c r="E76" i="23"/>
  <c r="D76" i="23"/>
  <c r="F76" i="23"/>
  <c r="G76" i="23"/>
  <c r="E75" i="23"/>
  <c r="D75" i="23"/>
  <c r="F75" i="23"/>
  <c r="G75" i="23"/>
  <c r="E74" i="23"/>
  <c r="D74" i="23"/>
  <c r="F74" i="23"/>
  <c r="G74" i="23"/>
  <c r="E73" i="23"/>
  <c r="D73" i="23"/>
  <c r="F73" i="23"/>
  <c r="G73" i="23"/>
  <c r="E72" i="23"/>
  <c r="D72" i="23"/>
  <c r="F72" i="23"/>
  <c r="G72" i="23"/>
  <c r="E71" i="23"/>
  <c r="D71" i="23"/>
  <c r="F71" i="23"/>
  <c r="G71" i="23"/>
  <c r="E70" i="23"/>
  <c r="D70" i="23"/>
  <c r="F70" i="23"/>
  <c r="G70" i="23"/>
  <c r="E69" i="23"/>
  <c r="D69" i="23"/>
  <c r="F69" i="23"/>
  <c r="G69" i="23"/>
  <c r="E68" i="23"/>
  <c r="D68" i="23"/>
  <c r="F68" i="23"/>
  <c r="G68" i="23"/>
  <c r="E67" i="23"/>
  <c r="D67" i="23"/>
  <c r="F67" i="23"/>
  <c r="G67" i="23"/>
  <c r="E66" i="23"/>
  <c r="D66" i="23"/>
  <c r="F66" i="23"/>
  <c r="G66" i="23"/>
  <c r="E65" i="23"/>
  <c r="D65" i="23"/>
  <c r="F65" i="23"/>
  <c r="G65" i="23"/>
  <c r="E64" i="23"/>
  <c r="D64" i="23"/>
  <c r="F64" i="23"/>
  <c r="G64" i="23"/>
  <c r="E63" i="23"/>
  <c r="D63" i="23"/>
  <c r="F63" i="23"/>
  <c r="G63" i="23"/>
  <c r="E62" i="23"/>
  <c r="D62" i="23"/>
  <c r="F62" i="23"/>
  <c r="G62" i="23"/>
  <c r="E61" i="23"/>
  <c r="D61" i="23"/>
  <c r="F61" i="23"/>
  <c r="G61" i="23"/>
  <c r="E60" i="23"/>
  <c r="D60" i="23"/>
  <c r="F60" i="23"/>
  <c r="G60" i="23"/>
  <c r="E59" i="23"/>
  <c r="D59" i="23"/>
  <c r="F59" i="23"/>
  <c r="G59" i="23"/>
  <c r="E58" i="23"/>
  <c r="D58" i="23"/>
  <c r="F58" i="23"/>
  <c r="G58" i="23"/>
  <c r="E57" i="23"/>
  <c r="D57" i="23"/>
  <c r="F57" i="23"/>
  <c r="G57" i="23"/>
  <c r="E56" i="23"/>
  <c r="D56" i="23"/>
  <c r="F56" i="23"/>
  <c r="G56" i="23"/>
  <c r="E55" i="23"/>
  <c r="D55" i="23"/>
  <c r="F55" i="23"/>
  <c r="G55" i="23"/>
  <c r="E54" i="23"/>
  <c r="D54" i="23"/>
  <c r="F54" i="23"/>
  <c r="G54" i="23"/>
  <c r="E53" i="23"/>
  <c r="D53" i="23"/>
  <c r="F53" i="23"/>
  <c r="G53" i="23"/>
  <c r="E52" i="23"/>
  <c r="F52" i="23"/>
  <c r="G52" i="23"/>
  <c r="F43" i="23"/>
  <c r="G43" i="23"/>
  <c r="E42" i="23"/>
  <c r="F42" i="23"/>
  <c r="G42" i="23"/>
  <c r="BA17" i="22" a="1"/>
  <c r="BA17" i="22"/>
  <c r="BB17" i="22" a="1"/>
  <c r="BB17" i="22"/>
  <c r="BC17" i="22" a="1"/>
  <c r="BJ17" i="22" a="1"/>
  <c r="BK17" i="22" a="1"/>
  <c r="BL17" i="22" a="1"/>
  <c r="BM17" i="22" a="1"/>
  <c r="BN17" i="22" a="1"/>
  <c r="BO17" i="22" a="1"/>
  <c r="BP17" i="22" a="1"/>
  <c r="BC17" i="22"/>
  <c r="BJ17" i="22"/>
  <c r="BK17" i="22"/>
  <c r="BL17" i="22"/>
  <c r="BM17" i="22"/>
  <c r="BN17" i="22"/>
  <c r="BO17" i="22"/>
  <c r="BP17" i="22"/>
  <c r="C45" i="22"/>
  <c r="C44" i="22"/>
  <c r="E44" i="22"/>
  <c r="F53" i="22"/>
  <c r="E53" i="22"/>
  <c r="D53" i="22"/>
  <c r="G53" i="22"/>
  <c r="F54" i="22"/>
  <c r="E54" i="22"/>
  <c r="D54" i="22"/>
  <c r="G54" i="22"/>
  <c r="F55" i="22"/>
  <c r="G55" i="22"/>
  <c r="F56" i="22"/>
  <c r="G56" i="22"/>
  <c r="F57" i="22"/>
  <c r="G57" i="22"/>
  <c r="F58" i="22"/>
  <c r="G58" i="22"/>
  <c r="F59" i="22"/>
  <c r="G59" i="22"/>
  <c r="F60" i="22"/>
  <c r="E60" i="22"/>
  <c r="D60" i="22"/>
  <c r="G60" i="22"/>
  <c r="F61" i="22"/>
  <c r="E61" i="22"/>
  <c r="D61" i="22"/>
  <c r="G61" i="22"/>
  <c r="F62" i="22"/>
  <c r="G62" i="22"/>
  <c r="F63" i="22"/>
  <c r="G63" i="22"/>
  <c r="F64" i="22"/>
  <c r="G64" i="22"/>
  <c r="F65" i="22"/>
  <c r="G65" i="22"/>
  <c r="F66" i="22"/>
  <c r="G66" i="22"/>
  <c r="F67" i="22"/>
  <c r="E67" i="22"/>
  <c r="D67" i="22"/>
  <c r="G67" i="22"/>
  <c r="F68" i="22"/>
  <c r="G68" i="22"/>
  <c r="F69" i="22"/>
  <c r="G69" i="22"/>
  <c r="F70" i="22"/>
  <c r="G70" i="22"/>
  <c r="F71" i="22"/>
  <c r="G71" i="22"/>
  <c r="F72" i="22"/>
  <c r="G72" i="22"/>
  <c r="F73" i="22"/>
  <c r="G73" i="22"/>
  <c r="F74" i="22"/>
  <c r="G74" i="22"/>
  <c r="F75" i="22"/>
  <c r="G75" i="22"/>
  <c r="F76" i="22"/>
  <c r="G76" i="22"/>
  <c r="F77" i="22"/>
  <c r="G77" i="22"/>
  <c r="F78" i="22"/>
  <c r="E78" i="22"/>
  <c r="D78" i="22"/>
  <c r="G78" i="22"/>
  <c r="F79" i="22"/>
  <c r="G79" i="22"/>
  <c r="F80" i="22"/>
  <c r="E80" i="22"/>
  <c r="G80" i="22"/>
  <c r="F81" i="22"/>
  <c r="E81" i="22"/>
  <c r="D81" i="22"/>
  <c r="G81" i="22"/>
  <c r="F82" i="22"/>
  <c r="E82" i="22"/>
  <c r="D82" i="22"/>
  <c r="G82" i="22"/>
  <c r="F83" i="22"/>
  <c r="E83" i="22"/>
  <c r="D83" i="22"/>
  <c r="G83" i="22"/>
  <c r="F84" i="22"/>
  <c r="E84" i="22"/>
  <c r="D84" i="22"/>
  <c r="G84" i="22"/>
  <c r="F85" i="22"/>
  <c r="E85" i="22"/>
  <c r="D85" i="22"/>
  <c r="G85" i="22"/>
  <c r="F86" i="22"/>
  <c r="E86" i="22"/>
  <c r="D86" i="22"/>
  <c r="G86" i="22"/>
  <c r="F87" i="22"/>
  <c r="E87" i="22"/>
  <c r="D87" i="22"/>
  <c r="G87" i="22"/>
  <c r="F52" i="22"/>
  <c r="E52" i="22"/>
  <c r="D52" i="22"/>
  <c r="G52" i="22"/>
  <c r="E79" i="22"/>
  <c r="E77" i="22"/>
  <c r="E76" i="22"/>
  <c r="E75" i="22"/>
  <c r="E74" i="22"/>
  <c r="E73" i="22"/>
  <c r="E72" i="22"/>
  <c r="E71" i="22"/>
  <c r="E70" i="22"/>
  <c r="E69" i="22"/>
  <c r="E68" i="22"/>
  <c r="E66" i="22"/>
  <c r="E65" i="22"/>
  <c r="E64" i="22"/>
  <c r="E63" i="22"/>
  <c r="E62" i="22"/>
  <c r="E59" i="22"/>
  <c r="E58" i="22"/>
  <c r="E57" i="22"/>
  <c r="E56" i="22"/>
  <c r="E55" i="22"/>
  <c r="D79" i="22"/>
  <c r="D80" i="22"/>
  <c r="D74" i="22"/>
  <c r="D75" i="22"/>
  <c r="D76" i="22"/>
  <c r="D77" i="22"/>
  <c r="D73" i="22"/>
  <c r="D68" i="22"/>
  <c r="D69" i="22"/>
  <c r="D70" i="22"/>
  <c r="D71" i="22"/>
  <c r="D72" i="22"/>
  <c r="D62" i="22"/>
  <c r="D63" i="22"/>
  <c r="D64" i="22"/>
  <c r="D65" i="22"/>
  <c r="D66" i="22"/>
  <c r="D55" i="22"/>
  <c r="D56" i="22"/>
  <c r="D57" i="22"/>
  <c r="D58" i="22"/>
  <c r="D59" i="22"/>
  <c r="F43" i="22"/>
  <c r="G43" i="22"/>
  <c r="F42" i="22"/>
  <c r="G42" i="22"/>
  <c r="AF6" i="25" a="1"/>
  <c r="AF6" i="25"/>
  <c r="X18" i="25"/>
  <c r="T18" i="25"/>
  <c r="N18" i="25"/>
  <c r="K18" i="25"/>
  <c r="C18" i="25"/>
  <c r="AF14" i="25"/>
  <c r="AF13" i="25"/>
  <c r="AF12" i="25"/>
  <c r="AF11" i="25"/>
  <c r="AF10" i="25"/>
  <c r="AF9" i="25"/>
  <c r="AF8" i="25"/>
  <c r="AF7" i="25"/>
  <c r="AF6" i="23" a="1"/>
  <c r="AF6" i="23"/>
  <c r="AF19" i="23"/>
  <c r="X18" i="23"/>
  <c r="T18" i="23"/>
  <c r="N18" i="23"/>
  <c r="K18" i="23"/>
  <c r="C18" i="23"/>
  <c r="AF16" i="23"/>
  <c r="AF14" i="23"/>
  <c r="AF13" i="23"/>
  <c r="AF12" i="23"/>
  <c r="AF11" i="23"/>
  <c r="AF10" i="23"/>
  <c r="AF9" i="23"/>
  <c r="AF8" i="23"/>
  <c r="AF7" i="23"/>
  <c r="AF16" i="25"/>
  <c r="AF19" i="25"/>
  <c r="S25" i="30" a="1"/>
  <c r="S25" i="30"/>
  <c r="S26" i="30" a="1"/>
  <c r="S26" i="30"/>
  <c r="S27" i="30"/>
  <c r="S19" i="30" a="1"/>
  <c r="S19" i="30"/>
  <c r="S20" i="30" a="1"/>
  <c r="S20" i="30"/>
  <c r="S21" i="30"/>
  <c r="S13" i="30" a="1"/>
  <c r="S13" i="30"/>
  <c r="S14" i="30" a="1"/>
  <c r="S14" i="30"/>
  <c r="S15" i="30"/>
  <c r="S7" i="30" a="1"/>
  <c r="S7" i="30"/>
  <c r="S8" i="30" a="1"/>
  <c r="S8" i="30"/>
  <c r="S9" i="30"/>
  <c r="U7" i="30"/>
  <c r="U8" i="30"/>
  <c r="V7" i="30"/>
  <c r="W7" i="30"/>
  <c r="C36" i="30"/>
  <c r="U13" i="30"/>
  <c r="U14" i="30"/>
  <c r="V13" i="30"/>
  <c r="W13" i="30"/>
  <c r="D36" i="30"/>
  <c r="U19" i="30"/>
  <c r="U20" i="30"/>
  <c r="V19" i="30"/>
  <c r="W19" i="30"/>
  <c r="E36" i="30"/>
  <c r="U25" i="30"/>
  <c r="U26" i="30"/>
  <c r="V25" i="30"/>
  <c r="W25" i="30"/>
  <c r="F36" i="30"/>
</calcChain>
</file>

<file path=xl/comments1.xml><?xml version="1.0" encoding="utf-8"?>
<comments xmlns="http://schemas.openxmlformats.org/spreadsheetml/2006/main">
  <authors>
    <author>Marc-Antoine</author>
  </authors>
  <commentList>
    <comment ref="G52" authorId="0">
      <text>
        <r>
          <rPr>
            <b/>
            <sz val="9"/>
            <color indexed="81"/>
            <rFont val="Tahoma"/>
            <family val="2"/>
          </rPr>
          <t>Marc-Antoine:</t>
        </r>
        <r>
          <rPr>
            <sz val="9"/>
            <color indexed="81"/>
            <rFont val="Tahoma"/>
            <family val="2"/>
          </rPr>
          <t xml:space="preserve">
Ces données sont significativement différentes, mais sont plus faible que le contrôle.  Elles ne sont donc pas considérées pour la valeur seuil.</t>
        </r>
      </text>
    </comment>
  </commentList>
</comments>
</file>

<file path=xl/sharedStrings.xml><?xml version="1.0" encoding="utf-8"?>
<sst xmlns="http://schemas.openxmlformats.org/spreadsheetml/2006/main" count="2877" uniqueCount="397">
  <si>
    <t>Moyenne</t>
  </si>
  <si>
    <t xml:space="preserve">Saline </t>
  </si>
  <si>
    <t>CTL 1</t>
  </si>
  <si>
    <t>CTL 2</t>
  </si>
  <si>
    <t>CTL 3</t>
  </si>
  <si>
    <t>BMP9 0.01nM 1</t>
  </si>
  <si>
    <t>BMP9 0.01nM 2</t>
  </si>
  <si>
    <t>BMP9 0.01nM 3</t>
  </si>
  <si>
    <t>BMP9 0.05nM 1</t>
  </si>
  <si>
    <t>BMP9 0.05nM 2</t>
  </si>
  <si>
    <t>BMP9 0.05nM 3</t>
  </si>
  <si>
    <t>BMP9 0.1nM 1</t>
  </si>
  <si>
    <t>BMP9 0.1nM 2</t>
  </si>
  <si>
    <t>BMP9 0.1nM 3</t>
  </si>
  <si>
    <t>BMP9 0.5nM 2</t>
  </si>
  <si>
    <t>BMP9 0.5nM 3</t>
  </si>
  <si>
    <t>BMP9 1nM 1</t>
  </si>
  <si>
    <t>BMP9 1nM 2</t>
  </si>
  <si>
    <t>BMP9 1nM 3</t>
  </si>
  <si>
    <t>BMP9 5nM 1</t>
  </si>
  <si>
    <t>BMP9 5nM 2</t>
  </si>
  <si>
    <t>BMP9 5nM 3</t>
  </si>
  <si>
    <t>Valeur 1</t>
  </si>
  <si>
    <t>Valeur 2</t>
  </si>
  <si>
    <t>Nbre cellules/cm2</t>
  </si>
  <si>
    <t>ng ALP</t>
  </si>
  <si>
    <t>dilution</t>
  </si>
  <si>
    <t>sature</t>
  </si>
  <si>
    <t>ng ALP par 100 000 cellules/cm2</t>
  </si>
  <si>
    <t>CoCl2 CTL 1</t>
  </si>
  <si>
    <t>CoCl2 CTL 2</t>
  </si>
  <si>
    <t>CoCl2 CTL 3</t>
  </si>
  <si>
    <t>CoCl2 BMP9 0.01nM 1</t>
  </si>
  <si>
    <t>CoCl2 BMP9 0.01nM 2</t>
  </si>
  <si>
    <t>CoCl2 BMP9 0.01nM 3</t>
  </si>
  <si>
    <t>CoCl2 BMP9 0.05nM 1</t>
  </si>
  <si>
    <t>CoCl2 BMP9 0.05nM 2</t>
  </si>
  <si>
    <t>CoCl2 BMP9 0.1nM 1</t>
  </si>
  <si>
    <t>CoCl2 BMP9 0.1nM 2</t>
  </si>
  <si>
    <t>CoCl2 BMP9 0.1nM 3</t>
  </si>
  <si>
    <t>CoCl2 BMP9 0.5nM 2</t>
  </si>
  <si>
    <t>CoCl2 BMP9 0.5nM 1</t>
  </si>
  <si>
    <t>CoCl2 BMP9 1nM 1</t>
  </si>
  <si>
    <t>CoCl2 BMP9 1nM 2</t>
  </si>
  <si>
    <t>CoCl2 BMP9 1nM 3</t>
  </si>
  <si>
    <t>CoCl2 BMP9 5nM 1</t>
  </si>
  <si>
    <t>CoCl2 BMP9 5nM 2</t>
  </si>
  <si>
    <t>CoCl2 BMP9 5nM 3</t>
  </si>
  <si>
    <t>moyenne</t>
  </si>
  <si>
    <t>écart moyen</t>
  </si>
  <si>
    <t># réplicats</t>
  </si>
  <si>
    <t>CTX</t>
  </si>
  <si>
    <t>BMP9 0.5nM 1</t>
  </si>
  <si>
    <t>CTL 4</t>
  </si>
  <si>
    <t>CTL 5</t>
  </si>
  <si>
    <t>CTL 6</t>
  </si>
  <si>
    <t>Saline refait plus dilués</t>
  </si>
  <si>
    <t>FOLD Change</t>
  </si>
  <si>
    <t>moeynne</t>
  </si>
  <si>
    <t>ecart</t>
  </si>
  <si>
    <t>Normoxie</t>
  </si>
  <si>
    <t>Courbe standard 070114 normoxie</t>
  </si>
  <si>
    <t>0.114</t>
  </si>
  <si>
    <t>0.269</t>
  </si>
  <si>
    <t>0.273</t>
  </si>
  <si>
    <t>0.245</t>
  </si>
  <si>
    <t>0.287</t>
  </si>
  <si>
    <t>0.451</t>
  </si>
  <si>
    <t>0.579</t>
  </si>
  <si>
    <t>0.569</t>
  </si>
  <si>
    <t>0.484</t>
  </si>
  <si>
    <t>0.488</t>
  </si>
  <si>
    <t>0.416</t>
  </si>
  <si>
    <t>0.406</t>
  </si>
  <si>
    <t>Hypoxie</t>
  </si>
  <si>
    <t>0.116</t>
  </si>
  <si>
    <t>Courbe standard 070114 hypoxie</t>
  </si>
  <si>
    <t>0.118</t>
  </si>
  <si>
    <t>0.140</t>
  </si>
  <si>
    <t>0.120</t>
  </si>
  <si>
    <t>0.151</t>
  </si>
  <si>
    <t>0.127</t>
  </si>
  <si>
    <t>0.126</t>
  </si>
  <si>
    <t>0.135</t>
  </si>
  <si>
    <t>0.145</t>
  </si>
  <si>
    <t>0.134</t>
  </si>
  <si>
    <t>0.147</t>
  </si>
  <si>
    <t>0.136</t>
  </si>
  <si>
    <t>0.146</t>
  </si>
  <si>
    <t>0.155</t>
  </si>
  <si>
    <t>0.185</t>
  </si>
  <si>
    <t>0.171</t>
  </si>
  <si>
    <t>0.153</t>
  </si>
  <si>
    <t>0.159</t>
  </si>
  <si>
    <t>0.229</t>
  </si>
  <si>
    <t>0.252</t>
  </si>
  <si>
    <t>0.232</t>
  </si>
  <si>
    <t>0.261</t>
  </si>
  <si>
    <t>0.284</t>
  </si>
  <si>
    <t>0.258</t>
  </si>
  <si>
    <t>0.318</t>
  </si>
  <si>
    <t>0.268</t>
  </si>
  <si>
    <t>0.500</t>
  </si>
  <si>
    <t>0.486</t>
  </si>
  <si>
    <t>0.286</t>
  </si>
  <si>
    <t>0.285</t>
  </si>
  <si>
    <t>0.538</t>
  </si>
  <si>
    <t>0.531</t>
  </si>
  <si>
    <t>0.514</t>
  </si>
  <si>
    <t>0.483</t>
  </si>
  <si>
    <t>0.475</t>
  </si>
  <si>
    <t>0.411</t>
  </si>
  <si>
    <t>0.394</t>
  </si>
  <si>
    <t>0.435</t>
  </si>
  <si>
    <t>0.361</t>
  </si>
  <si>
    <t>0.428</t>
  </si>
  <si>
    <t>0.426</t>
  </si>
  <si>
    <t>0.397</t>
  </si>
  <si>
    <t>FOLD par rapport a lui meme</t>
  </si>
  <si>
    <t>Transitoire</t>
  </si>
  <si>
    <t>Courbe Standard 240114 hyp norm trans CTX</t>
  </si>
  <si>
    <t>Prolif 1</t>
  </si>
  <si>
    <t>Prolif 2</t>
  </si>
  <si>
    <t>Prolif 3</t>
  </si>
  <si>
    <t>FOLD Change P/R Norm</t>
  </si>
  <si>
    <t>Courbe standard 150414</t>
  </si>
  <si>
    <t>CTX (10% FBS)</t>
  </si>
  <si>
    <t>Courbe standard 150414 CTX</t>
  </si>
  <si>
    <t>Dilution (vol total lysat)</t>
  </si>
  <si>
    <t>ng ALP lysat total</t>
  </si>
  <si>
    <t>Dilution lysat</t>
  </si>
  <si>
    <t>FOLD Change P/R lui-meme</t>
  </si>
  <si>
    <t>SALINE 1</t>
  </si>
  <si>
    <t>CTX 1</t>
  </si>
  <si>
    <t>SALINE 3</t>
  </si>
  <si>
    <t>CTX 3</t>
  </si>
  <si>
    <t>SALINE 2</t>
  </si>
  <si>
    <t>CTX 2</t>
  </si>
  <si>
    <t>Normoxie 5% HS</t>
  </si>
  <si>
    <t>Transitoire 5%HS</t>
  </si>
  <si>
    <t>Transitoire 5% HS</t>
  </si>
  <si>
    <t xml:space="preserve">Courbe standard 290514 </t>
  </si>
  <si>
    <t>Courbe standard 020614</t>
  </si>
  <si>
    <t>Courbe standard 300315</t>
  </si>
  <si>
    <t>CTL1</t>
  </si>
  <si>
    <t>CTL2</t>
  </si>
  <si>
    <t>CTL3</t>
  </si>
  <si>
    <t>CTL4</t>
  </si>
  <si>
    <t>BMP9 0.01nM 4</t>
  </si>
  <si>
    <t>BMP9 0.05nM 4</t>
  </si>
  <si>
    <t>BMP9 0.1nM 4</t>
  </si>
  <si>
    <t>BMP9 0.5nM 4</t>
  </si>
  <si>
    <t>BMP9 1nM 4</t>
  </si>
  <si>
    <t>BMP9 5nM 4</t>
  </si>
  <si>
    <t>BMP9 10nM 1</t>
  </si>
  <si>
    <t>BMP9 10nM 2</t>
  </si>
  <si>
    <t>BMP9 10nM 3</t>
  </si>
  <si>
    <t>BMP9 10nM 4</t>
  </si>
  <si>
    <t>BMP2 0.01nM 1</t>
  </si>
  <si>
    <t>BMP2 0.01nM 2</t>
  </si>
  <si>
    <t>BMP2 0.01nM 3</t>
  </si>
  <si>
    <t>BMP2 0.01nM 4</t>
  </si>
  <si>
    <t>BMP2 0.05nM 1</t>
  </si>
  <si>
    <t>BMP2 0.05nM 2</t>
  </si>
  <si>
    <t>BMP2 0.05nM 3</t>
  </si>
  <si>
    <t>BMP2 0.05nM 4</t>
  </si>
  <si>
    <t>BMP2 0.1nM 1</t>
  </si>
  <si>
    <t>BMP2 0.1nM 2</t>
  </si>
  <si>
    <t>BMP2 0.1nM 3</t>
  </si>
  <si>
    <t>BMP2 0.1nM 4</t>
  </si>
  <si>
    <t>BMP2 0.5nM 1</t>
  </si>
  <si>
    <t>BMP2 0.5nM 2</t>
  </si>
  <si>
    <t>BMP2 0.5nM 3</t>
  </si>
  <si>
    <t>BMP2 0.5nM 4</t>
  </si>
  <si>
    <t>BMP2 1nM 1</t>
  </si>
  <si>
    <t>BMP2 1nM 2</t>
  </si>
  <si>
    <t>BMP2 1nM 3</t>
  </si>
  <si>
    <t>BMP2 1nM 4</t>
  </si>
  <si>
    <t>BMP2 5nM 1</t>
  </si>
  <si>
    <t>BMP2 5nM 2</t>
  </si>
  <si>
    <t>BMP2 5nM 3</t>
  </si>
  <si>
    <t>BMP2 5nM 4</t>
  </si>
  <si>
    <t>BMP2 10nM 1</t>
  </si>
  <si>
    <t>BMP2 10nM 2</t>
  </si>
  <si>
    <t>BMP2 10nM 3</t>
  </si>
  <si>
    <t>BMP2 10nM 4</t>
  </si>
  <si>
    <t>Courbe standard 310315</t>
  </si>
  <si>
    <t>ng ALP puits total</t>
  </si>
  <si>
    <t xml:space="preserve">FOLD Change </t>
  </si>
  <si>
    <t>Courbe standard 080415</t>
  </si>
  <si>
    <t>BMP9 20nM 1</t>
  </si>
  <si>
    <t>BMP9 20nM 2</t>
  </si>
  <si>
    <t>BMP9 20nM 3</t>
  </si>
  <si>
    <t>BMP9 20nM 4</t>
  </si>
  <si>
    <t>BMP2 20nM 1</t>
  </si>
  <si>
    <t>BMP2 20nM 2</t>
  </si>
  <si>
    <t>BMP2 20nM 3</t>
  </si>
  <si>
    <t>BMP2 20nM 4</t>
  </si>
  <si>
    <t>BMP2 0.02nM 1</t>
  </si>
  <si>
    <t>BMP2 0.02nM 2</t>
  </si>
  <si>
    <t>BMP2 0.02nM 3</t>
  </si>
  <si>
    <t>BMP2 0.02nM 4</t>
  </si>
  <si>
    <t>BMP2 0.2nM 1</t>
  </si>
  <si>
    <t>BMP2 0.2nM 2</t>
  </si>
  <si>
    <t>BMP2 0.2nM 3</t>
  </si>
  <si>
    <t>BMP2 0.2nM 4</t>
  </si>
  <si>
    <t>BMP2 2nM 1</t>
  </si>
  <si>
    <t>BMP2 2nM 2</t>
  </si>
  <si>
    <t>BMP2 2nM 3</t>
  </si>
  <si>
    <t>BMP2 2nM 4</t>
  </si>
  <si>
    <t>BMP2 40nM 1</t>
  </si>
  <si>
    <t>BMP2 40nM 2</t>
  </si>
  <si>
    <t>BMP2 40nM 3</t>
  </si>
  <si>
    <t>BMP2 40nM 4</t>
  </si>
  <si>
    <t>Courbe standard CTX 30-04-15</t>
  </si>
  <si>
    <t>Courbe standard Saline 30-04-15</t>
  </si>
  <si>
    <t>Courbe standard Saline 30-04-15 reprise des lectures le 190515</t>
  </si>
  <si>
    <t>CTL5</t>
  </si>
  <si>
    <t>CTL6</t>
  </si>
  <si>
    <t>CTL7</t>
  </si>
  <si>
    <t>CTL8</t>
  </si>
  <si>
    <t>Courbe standard Saline  050615</t>
  </si>
  <si>
    <t>Courbe standard CTX  050615</t>
  </si>
  <si>
    <t>Courbe standard Sal CTX  reprise du 050615</t>
  </si>
  <si>
    <t>Concentration</t>
  </si>
  <si>
    <t>Saline BMP9</t>
  </si>
  <si>
    <t>Saline BMP2</t>
  </si>
  <si>
    <t>CTX BMP9</t>
  </si>
  <si>
    <t>CTX BMP2</t>
  </si>
  <si>
    <t>Data</t>
  </si>
  <si>
    <t>SEM</t>
  </si>
  <si>
    <t>N</t>
  </si>
  <si>
    <t>Résultats modélisation</t>
  </si>
  <si>
    <t>Saline BMP-9</t>
  </si>
  <si>
    <t>Saline BMP-2</t>
  </si>
  <si>
    <t>CTX BMP-9</t>
  </si>
  <si>
    <t>CTX BMP-2</t>
  </si>
  <si>
    <t>beta</t>
  </si>
  <si>
    <t>EC50</t>
  </si>
  <si>
    <t>gamma</t>
  </si>
  <si>
    <t>Modélisation considérant l'erreur standard</t>
  </si>
  <si>
    <t>ymax</t>
  </si>
  <si>
    <t>R²</t>
  </si>
  <si>
    <t>pValue</t>
  </si>
  <si>
    <t>&lt;0.001</t>
  </si>
  <si>
    <t>R1</t>
  </si>
  <si>
    <t>R2</t>
  </si>
  <si>
    <t>R3</t>
  </si>
  <si>
    <t>R4</t>
  </si>
  <si>
    <t>R5</t>
  </si>
  <si>
    <t>R6</t>
  </si>
  <si>
    <t>R7</t>
  </si>
  <si>
    <t>R8</t>
  </si>
  <si>
    <t>BMP-9 saline</t>
  </si>
  <si>
    <t>BMP-2 saline</t>
  </si>
  <si>
    <t>BMP-9 CTX</t>
  </si>
  <si>
    <t>BMP-2 CTX</t>
  </si>
  <si>
    <t>CTL</t>
  </si>
  <si>
    <t>Anova</t>
  </si>
  <si>
    <t>SS</t>
  </si>
  <si>
    <t>Traitement</t>
  </si>
  <si>
    <t>Erreur</t>
  </si>
  <si>
    <t>Total</t>
  </si>
  <si>
    <t>MS</t>
  </si>
  <si>
    <t>DF</t>
  </si>
  <si>
    <t>F</t>
  </si>
  <si>
    <t>Moyenne totale</t>
  </si>
  <si>
    <t>Conditions</t>
  </si>
  <si>
    <t>Test de comparaison</t>
  </si>
  <si>
    <t>Condition</t>
  </si>
  <si>
    <t>|moyenne-moyenne|</t>
  </si>
  <si>
    <t>pV 0.05</t>
  </si>
  <si>
    <t>pV 0.01</t>
  </si>
  <si>
    <t>pV 0.001</t>
  </si>
  <si>
    <t>Significativité</t>
  </si>
  <si>
    <t>CTL-0.01</t>
  </si>
  <si>
    <t>CTL-0.05</t>
  </si>
  <si>
    <t>CTL-0.1</t>
  </si>
  <si>
    <t>CTL-0.5</t>
  </si>
  <si>
    <t>CTL-1</t>
  </si>
  <si>
    <t>CTL-5</t>
  </si>
  <si>
    <t>CTL-10</t>
  </si>
  <si>
    <t>CTL-20</t>
  </si>
  <si>
    <t>0.01-0.05</t>
  </si>
  <si>
    <t>0.05-0.1</t>
  </si>
  <si>
    <t>0.01-0.1</t>
  </si>
  <si>
    <t>0.01-0.5</t>
  </si>
  <si>
    <t>0.01-1</t>
  </si>
  <si>
    <t>0.01-5</t>
  </si>
  <si>
    <t>0.01-10</t>
  </si>
  <si>
    <t>0.01-20</t>
  </si>
  <si>
    <t>0.05-0.5</t>
  </si>
  <si>
    <t>0.05-1</t>
  </si>
  <si>
    <t>0.05-5</t>
  </si>
  <si>
    <t>0.05-10</t>
  </si>
  <si>
    <t>0.05-20</t>
  </si>
  <si>
    <t>0.1-0.5</t>
  </si>
  <si>
    <t>0.1-1</t>
  </si>
  <si>
    <t>0.1-5</t>
  </si>
  <si>
    <t>0.1-10</t>
  </si>
  <si>
    <t>0.1-20</t>
  </si>
  <si>
    <t>0.5-1</t>
  </si>
  <si>
    <t>0.5-5</t>
  </si>
  <si>
    <t>0.5-10</t>
  </si>
  <si>
    <t>0.5-20</t>
  </si>
  <si>
    <t>1-5</t>
  </si>
  <si>
    <t>1-10</t>
  </si>
  <si>
    <t>1-20</t>
  </si>
  <si>
    <t>5-10</t>
  </si>
  <si>
    <t>5-20</t>
  </si>
  <si>
    <t>10-20</t>
  </si>
  <si>
    <t>q</t>
  </si>
  <si>
    <t>Power transform</t>
  </si>
  <si>
    <t>SALINE BMP9</t>
  </si>
  <si>
    <t>SALINE BMP2</t>
  </si>
  <si>
    <t>0.01 nM 1</t>
  </si>
  <si>
    <t>0.01 nM 2</t>
  </si>
  <si>
    <t>0.01 nM 3</t>
  </si>
  <si>
    <t>0.01 nM 4</t>
  </si>
  <si>
    <t>0.05 nM 1</t>
  </si>
  <si>
    <t>0.05 nM 2</t>
  </si>
  <si>
    <t>0.05 nM 3</t>
  </si>
  <si>
    <t>0.05 nM 4</t>
  </si>
  <si>
    <t>0.1 nM 1</t>
  </si>
  <si>
    <t>0.1 nM 2</t>
  </si>
  <si>
    <t>0.1 nM 3</t>
  </si>
  <si>
    <t>0.1 nM 4</t>
  </si>
  <si>
    <t>0.5 nM 1</t>
  </si>
  <si>
    <t>0.5 nM 2</t>
  </si>
  <si>
    <t>0.5 nM 3</t>
  </si>
  <si>
    <t>0.5 nM 4</t>
  </si>
  <si>
    <t>1nM 1</t>
  </si>
  <si>
    <t>1nM 2</t>
  </si>
  <si>
    <t>1nM 3</t>
  </si>
  <si>
    <t>1nM 4</t>
  </si>
  <si>
    <t>5nM 1</t>
  </si>
  <si>
    <t>5nM 2</t>
  </si>
  <si>
    <t>5nM 3</t>
  </si>
  <si>
    <t>5nM 4</t>
  </si>
  <si>
    <t>10nM 1</t>
  </si>
  <si>
    <t>10nM 2</t>
  </si>
  <si>
    <t>10nM 3</t>
  </si>
  <si>
    <t>10nM 4</t>
  </si>
  <si>
    <t>Dec 2013</t>
  </si>
  <si>
    <t>20nM 1</t>
  </si>
  <si>
    <t>20nM 2</t>
  </si>
  <si>
    <t>20nM 3</t>
  </si>
  <si>
    <t>20nM 4</t>
  </si>
  <si>
    <t>Saline BMP-9 #1</t>
  </si>
  <si>
    <t>Saline BMP-9 #2</t>
  </si>
  <si>
    <t>Saline BMP-9 #3</t>
  </si>
  <si>
    <t>Saline BMP-9 #4</t>
  </si>
  <si>
    <t>Saline BMP-9 #5</t>
  </si>
  <si>
    <t>Moyenne Globale</t>
  </si>
  <si>
    <t>Moyenne globale</t>
  </si>
  <si>
    <t>nb</t>
  </si>
  <si>
    <t>SS bloc</t>
  </si>
  <si>
    <t>SS erreur</t>
  </si>
  <si>
    <t>SS total</t>
  </si>
  <si>
    <t>SS traitement</t>
  </si>
  <si>
    <t>Transform</t>
  </si>
  <si>
    <t>Nb</t>
  </si>
  <si>
    <t>NB</t>
  </si>
  <si>
    <t>CTX BMP-9 #1</t>
  </si>
  <si>
    <t>CTX BMP-9 #2</t>
  </si>
  <si>
    <t>CTX BMP-9 #3</t>
  </si>
  <si>
    <t>CTX BMP-9 #4</t>
  </si>
  <si>
    <t>CTX BMP-9 #5</t>
  </si>
  <si>
    <t>Saline BMP-2 #1</t>
  </si>
  <si>
    <t>Saline BMP-2 #2</t>
  </si>
  <si>
    <t>Saline BMP-2 #3</t>
  </si>
  <si>
    <t>Saline BMP-2 #4</t>
  </si>
  <si>
    <t>Saline BMP-2 #5</t>
  </si>
  <si>
    <t>CTX BMP-2 #1</t>
  </si>
  <si>
    <t>CTX BMP-2 #2</t>
  </si>
  <si>
    <t>CTX BMP-2 #3</t>
  </si>
  <si>
    <t>CTX BMP-2 #4</t>
  </si>
  <si>
    <t>CTX BMP-2 #5</t>
  </si>
  <si>
    <t>BMP9</t>
  </si>
  <si>
    <t>BMP2</t>
  </si>
  <si>
    <t>Saline</t>
  </si>
  <si>
    <t>Moyenne pondérée</t>
  </si>
  <si>
    <t>SEM global</t>
  </si>
  <si>
    <t>Valeur non-significative</t>
  </si>
  <si>
    <t>Beta</t>
  </si>
  <si>
    <r>
      <t>RALP</t>
    </r>
    <r>
      <rPr>
        <b/>
        <vertAlign val="subscript"/>
        <sz val="10"/>
        <rFont val="Arial"/>
        <family val="2"/>
      </rPr>
      <t>max</t>
    </r>
  </si>
  <si>
    <r>
      <t>EC</t>
    </r>
    <r>
      <rPr>
        <b/>
        <vertAlign val="subscript"/>
        <sz val="10"/>
        <rFont val="Arial"/>
        <family val="2"/>
      </rPr>
      <t>50</t>
    </r>
  </si>
  <si>
    <t>Modèle:</t>
  </si>
  <si>
    <t>Stats modèles</t>
  </si>
  <si>
    <t>SSR</t>
  </si>
  <si>
    <t>SSE</t>
  </si>
  <si>
    <t>SST</t>
  </si>
  <si>
    <t>Valeur</t>
  </si>
  <si>
    <t>Bootstrapping (intervalles de confiance)</t>
  </si>
  <si>
    <t>Ecart-type</t>
  </si>
  <si>
    <t>Intervalle</t>
  </si>
  <si>
    <t>Moyene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</si>
</sst>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)\ _$_ ;_ * \(#,##0.00\)\ _$_ ;_ * &quot;-&quot;??_)\ _$_ ;_ @_ "/>
    <numFmt numFmtId="164" formatCode="0.0000"/>
    <numFmt numFmtId="165" formatCode="0.000"/>
    <numFmt numFmtId="166" formatCode="0.0"/>
  </numFmts>
  <fonts count="25" x14ac:knownFonts="1">
    <font>
      <sz val="10"/>
      <name val="Arial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2"/>
      <name val="Arial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0"/>
      <name val="Arial"/>
      <family val="2"/>
    </font>
    <font>
      <sz val="12"/>
      <color rgb="FF000000"/>
      <name val="Calibri"/>
      <family val="2"/>
    </font>
    <font>
      <sz val="10"/>
      <color rgb="FF000000"/>
      <name val="Times New Roman"/>
      <family val="2"/>
    </font>
    <font>
      <b/>
      <u/>
      <sz val="13"/>
      <color rgb="FFFF0000"/>
      <name val="Arial"/>
      <family val="2"/>
      <charset val="204"/>
    </font>
    <font>
      <b/>
      <sz val="12"/>
      <color rgb="FF0070C0"/>
      <name val="Arial"/>
      <family val="2"/>
      <charset val="204"/>
    </font>
    <font>
      <b/>
      <sz val="12"/>
      <color rgb="FFFFC000"/>
      <name val="Arial"/>
      <family val="2"/>
      <charset val="204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00B050"/>
      <name val="Arial"/>
      <family val="2"/>
      <charset val="204"/>
    </font>
    <font>
      <b/>
      <u/>
      <sz val="11"/>
      <color rgb="FFFF0000"/>
      <name val="Arial"/>
      <family val="2"/>
      <charset val="204"/>
    </font>
    <font>
      <b/>
      <u/>
      <sz val="12"/>
      <color rgb="FFFF0000"/>
      <name val="Arial"/>
      <family val="2"/>
      <charset val="204"/>
    </font>
    <font>
      <b/>
      <sz val="12"/>
      <color rgb="FF0070C0"/>
      <name val="Arial"/>
      <family val="2"/>
    </font>
    <font>
      <b/>
      <sz val="14"/>
      <color rgb="FFFF0000"/>
      <name val="Arial"/>
      <family val="2"/>
    </font>
    <font>
      <b/>
      <u/>
      <sz val="14"/>
      <color rgb="FFFF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0" fillId="0" borderId="0" xfId="0" applyFont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1" fillId="0" borderId="0" xfId="0" applyFont="1"/>
    <xf numFmtId="0" fontId="0" fillId="3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9" borderId="0" xfId="0" applyFill="1" applyAlignment="1">
      <alignment horizontal="center"/>
    </xf>
    <xf numFmtId="0" fontId="0" fillId="9" borderId="0" xfId="0" applyFill="1"/>
    <xf numFmtId="0" fontId="0" fillId="4" borderId="0" xfId="0" applyFill="1" applyAlignment="1">
      <alignment horizontal="center"/>
    </xf>
    <xf numFmtId="0" fontId="11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ill="1"/>
    <xf numFmtId="0" fontId="0" fillId="8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8" borderId="0" xfId="0" applyFill="1"/>
    <xf numFmtId="0" fontId="0" fillId="9" borderId="0" xfId="0" applyFill="1" applyAlignment="1">
      <alignment horizontal="center"/>
    </xf>
    <xf numFmtId="0" fontId="0" fillId="9" borderId="0" xfId="0" applyFill="1"/>
    <xf numFmtId="0" fontId="0" fillId="8" borderId="0" xfId="0" applyFill="1"/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8" borderId="0" xfId="0" applyFill="1"/>
    <xf numFmtId="0" fontId="0" fillId="9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12" fillId="0" borderId="0" xfId="0" applyFont="1"/>
    <xf numFmtId="0" fontId="6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Fill="1" applyBorder="1"/>
    <xf numFmtId="49" fontId="0" fillId="0" borderId="0" xfId="0" applyNumberFormat="1"/>
    <xf numFmtId="0" fontId="4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10" borderId="0" xfId="0" applyNumberFormat="1" applyFill="1" applyAlignment="1">
      <alignment horizontal="center" vertical="center"/>
    </xf>
    <xf numFmtId="164" fontId="15" fillId="10" borderId="0" xfId="0" applyNumberFormat="1" applyFont="1" applyFill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6" fontId="0" fillId="0" borderId="0" xfId="0" applyNumberFormat="1"/>
    <xf numFmtId="0" fontId="0" fillId="0" borderId="9" xfId="0" applyFill="1" applyBorder="1" applyAlignment="1">
      <alignment horizontal="left"/>
    </xf>
    <xf numFmtId="0" fontId="0" fillId="8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2" borderId="10" xfId="0" applyFill="1" applyBorder="1"/>
    <xf numFmtId="0" fontId="0" fillId="13" borderId="10" xfId="0" applyFill="1" applyBorder="1"/>
    <xf numFmtId="0" fontId="0" fillId="13" borderId="11" xfId="0" applyFill="1" applyBorder="1"/>
    <xf numFmtId="0" fontId="0" fillId="0" borderId="1" xfId="0" applyFill="1" applyBorder="1" applyAlignment="1">
      <alignment horizontal="left"/>
    </xf>
    <xf numFmtId="0" fontId="0" fillId="8" borderId="0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2" borderId="0" xfId="0" applyFill="1" applyBorder="1"/>
    <xf numFmtId="0" fontId="0" fillId="13" borderId="0" xfId="0" applyFill="1" applyBorder="1"/>
    <xf numFmtId="0" fontId="0" fillId="13" borderId="2" xfId="0" applyFill="1" applyBorder="1"/>
    <xf numFmtId="0" fontId="0" fillId="0" borderId="3" xfId="0" applyFill="1" applyBorder="1" applyAlignment="1">
      <alignment horizontal="left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2" borderId="4" xfId="0" applyFill="1" applyBorder="1"/>
    <xf numFmtId="0" fontId="0" fillId="13" borderId="4" xfId="0" applyFill="1" applyBorder="1"/>
    <xf numFmtId="0" fontId="0" fillId="13" borderId="5" xfId="0" applyFill="1" applyBorder="1"/>
    <xf numFmtId="0" fontId="0" fillId="9" borderId="10" xfId="0" applyFill="1" applyBorder="1"/>
    <xf numFmtId="0" fontId="0" fillId="9" borderId="0" xfId="0" applyFill="1" applyBorder="1"/>
    <xf numFmtId="0" fontId="0" fillId="9" borderId="4" xfId="0" applyFill="1" applyBorder="1"/>
    <xf numFmtId="0" fontId="0" fillId="11" borderId="4" xfId="0" applyFill="1" applyBorder="1"/>
    <xf numFmtId="0" fontId="0" fillId="8" borderId="10" xfId="0" applyFill="1" applyBorder="1"/>
    <xf numFmtId="0" fontId="0" fillId="8" borderId="0" xfId="0" applyFill="1" applyBorder="1"/>
    <xf numFmtId="0" fontId="0" fillId="8" borderId="4" xfId="0" applyFill="1" applyBorder="1"/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0" fillId="0" borderId="0" xfId="1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" xfId="0" applyFont="1" applyBorder="1"/>
    <xf numFmtId="0" fontId="18" fillId="0" borderId="0" xfId="0" applyFont="1" applyBorder="1"/>
    <xf numFmtId="0" fontId="18" fillId="0" borderId="2" xfId="0" applyFont="1" applyBorder="1"/>
    <xf numFmtId="0" fontId="18" fillId="0" borderId="3" xfId="0" applyFont="1" applyBorder="1"/>
    <xf numFmtId="0" fontId="18" fillId="0" borderId="4" xfId="0" applyFont="1" applyBorder="1"/>
    <xf numFmtId="0" fontId="18" fillId="0" borderId="5" xfId="0" applyFont="1" applyBorder="1"/>
    <xf numFmtId="1" fontId="19" fillId="0" borderId="9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1" fontId="19" fillId="0" borderId="3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2" fontId="4" fillId="0" borderId="3" xfId="0" applyNumberFormat="1" applyFont="1" applyBorder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/>
    <xf numFmtId="1" fontId="4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" fontId="0" fillId="0" borderId="9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1" fillId="0" borderId="0" xfId="0" applyFont="1"/>
    <xf numFmtId="166" fontId="3" fillId="0" borderId="0" xfId="0" applyNumberFormat="1" applyFont="1" applyFill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/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/>
    <xf numFmtId="49" fontId="3" fillId="3" borderId="9" xfId="0" applyNumberFormat="1" applyFont="1" applyFill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2" fillId="0" borderId="0" xfId="0" applyFont="1" applyFill="1" applyAlignment="1">
      <alignment horizontal="right"/>
    </xf>
    <xf numFmtId="0" fontId="4" fillId="14" borderId="6" xfId="0" applyFont="1" applyFill="1" applyBorder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0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11" fontId="3" fillId="0" borderId="4" xfId="0" applyNumberFormat="1" applyFont="1" applyFill="1" applyBorder="1" applyAlignment="1">
      <alignment horizontal="center" vertical="center"/>
    </xf>
    <xf numFmtId="11" fontId="3" fillId="0" borderId="4" xfId="0" applyNumberFormat="1" applyFont="1" applyFill="1" applyBorder="1" applyAlignment="1">
      <alignment horizontal="center"/>
    </xf>
    <xf numFmtId="11" fontId="3" fillId="0" borderId="5" xfId="0" applyNumberFormat="1" applyFont="1" applyFill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horizontal="center" vertical="center"/>
    </xf>
    <xf numFmtId="0" fontId="23" fillId="0" borderId="0" xfId="0" applyFont="1" applyBorder="1"/>
    <xf numFmtId="0" fontId="24" fillId="0" borderId="0" xfId="0" applyFont="1"/>
    <xf numFmtId="2" fontId="1" fillId="0" borderId="10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/>
    </xf>
    <xf numFmtId="2" fontId="1" fillId="0" borderId="0" xfId="0" applyNumberFormat="1" applyFont="1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/>
    <xf numFmtId="0" fontId="15" fillId="0" borderId="0" xfId="0" applyFont="1" applyAlignment="1">
      <alignment horizontal="right"/>
    </xf>
    <xf numFmtId="2" fontId="15" fillId="0" borderId="0" xfId="0" applyNumberFormat="1" applyFont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CA"/>
              <a:t>Courbe standard de l'activité phosphatase alcaline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STD'!$B$16:$B$25</c:f>
              <c:numCache>
                <c:formatCode>General</c:formatCode>
                <c:ptCount val="10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STD'!$C$16:$C$25</c:f>
              <c:numCache>
                <c:formatCode>General</c:formatCode>
                <c:ptCount val="10"/>
                <c:pt idx="0">
                  <c:v>6.8500000000000005E-2</c:v>
                </c:pt>
                <c:pt idx="1">
                  <c:v>0.13500000000000001</c:v>
                </c:pt>
                <c:pt idx="2">
                  <c:v>0.192</c:v>
                </c:pt>
                <c:pt idx="3">
                  <c:v>0.3</c:v>
                </c:pt>
                <c:pt idx="4">
                  <c:v>0.498</c:v>
                </c:pt>
                <c:pt idx="5">
                  <c:v>0.85549999999999993</c:v>
                </c:pt>
                <c:pt idx="6">
                  <c:v>1.504</c:v>
                </c:pt>
                <c:pt idx="7">
                  <c:v>2.5945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E7-4B14-805A-1E749B11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286464"/>
        <c:axId val="107287040"/>
      </c:scatterChart>
      <c:valAx>
        <c:axId val="1072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d'ALP (ng)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7287040"/>
        <c:crosses val="autoZero"/>
        <c:crossBetween val="midCat"/>
      </c:valAx>
      <c:valAx>
        <c:axId val="1072870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DO 405 nm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728646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866499081980949"/>
          <c:y val="0.60138253587126145"/>
          <c:w val="0.98477320616613062"/>
          <c:h val="0.691675184554230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STD'!$A$276:$A$283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STD'!$F$276:$F$283</c:f>
              <c:numCache>
                <c:formatCode>General</c:formatCode>
                <c:ptCount val="8"/>
                <c:pt idx="0">
                  <c:v>5.7500000000000002E-2</c:v>
                </c:pt>
                <c:pt idx="1">
                  <c:v>0.108</c:v>
                </c:pt>
                <c:pt idx="2">
                  <c:v>0.158</c:v>
                </c:pt>
                <c:pt idx="3">
                  <c:v>0.249</c:v>
                </c:pt>
                <c:pt idx="4">
                  <c:v>0.42099999999999999</c:v>
                </c:pt>
                <c:pt idx="5">
                  <c:v>0.79500000000000004</c:v>
                </c:pt>
                <c:pt idx="6">
                  <c:v>1.3555000000000001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F8-47D6-B27D-9DAB61DDF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23392"/>
        <c:axId val="133923968"/>
      </c:scatterChart>
      <c:valAx>
        <c:axId val="13392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3968"/>
        <c:crosses val="autoZero"/>
        <c:crossBetween val="midCat"/>
      </c:valAx>
      <c:valAx>
        <c:axId val="13392396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339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STD'!$F$311:$F$318</c:f>
              <c:numCache>
                <c:formatCode>General</c:formatCode>
                <c:ptCount val="8"/>
                <c:pt idx="0">
                  <c:v>5.3499999999999999E-2</c:v>
                </c:pt>
                <c:pt idx="1">
                  <c:v>0.13100000000000001</c:v>
                </c:pt>
                <c:pt idx="2">
                  <c:v>0.19500000000000001</c:v>
                </c:pt>
                <c:pt idx="3">
                  <c:v>0.32550000000000001</c:v>
                </c:pt>
                <c:pt idx="4">
                  <c:v>0.59149999999999991</c:v>
                </c:pt>
                <c:pt idx="5">
                  <c:v>1.0630000000000002</c:v>
                </c:pt>
                <c:pt idx="6">
                  <c:v>1.8860000000000001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48-4CA3-AC60-6AB34D333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25696"/>
        <c:axId val="133926272"/>
      </c:scatterChart>
      <c:valAx>
        <c:axId val="13392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6272"/>
        <c:crosses val="autoZero"/>
        <c:crossBetween val="midCat"/>
      </c:valAx>
      <c:valAx>
        <c:axId val="13392627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5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STD'!$F$352:$F$359</c:f>
              <c:numCache>
                <c:formatCode>General</c:formatCode>
                <c:ptCount val="8"/>
                <c:pt idx="0">
                  <c:v>8.1000000000000003E-2</c:v>
                </c:pt>
                <c:pt idx="1">
                  <c:v>0.17675000000000002</c:v>
                </c:pt>
                <c:pt idx="2">
                  <c:v>0.26900000000000002</c:v>
                </c:pt>
                <c:pt idx="3">
                  <c:v>0.45974999999999999</c:v>
                </c:pt>
                <c:pt idx="4">
                  <c:v>0.82550000000000001</c:v>
                </c:pt>
                <c:pt idx="5">
                  <c:v>1.538</c:v>
                </c:pt>
                <c:pt idx="6">
                  <c:v>2.5049999999999999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B84-456E-B865-AC8E57F57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28000"/>
        <c:axId val="133928576"/>
      </c:scatterChart>
      <c:valAx>
        <c:axId val="13392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8576"/>
        <c:crosses val="autoZero"/>
        <c:crossBetween val="midCat"/>
      </c:valAx>
      <c:valAx>
        <c:axId val="1339285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2800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593531339056666"/>
          <c:y val="0.38236563566809051"/>
          <c:w val="0.96165585396633557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STD'!$F$390:$F$397</c:f>
              <c:numCache>
                <c:formatCode>General</c:formatCode>
                <c:ptCount val="8"/>
                <c:pt idx="0">
                  <c:v>7.9250000000000001E-2</c:v>
                </c:pt>
                <c:pt idx="1">
                  <c:v>0.1255</c:v>
                </c:pt>
                <c:pt idx="2">
                  <c:v>0.16650000000000001</c:v>
                </c:pt>
                <c:pt idx="3">
                  <c:v>0.26774999999999999</c:v>
                </c:pt>
                <c:pt idx="4">
                  <c:v>0.43525000000000003</c:v>
                </c:pt>
                <c:pt idx="5">
                  <c:v>0.78749999999999998</c:v>
                </c:pt>
                <c:pt idx="6">
                  <c:v>1.5314999999999999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DD-4620-AD5D-405DBE760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30304"/>
        <c:axId val="134152192"/>
      </c:scatterChart>
      <c:valAx>
        <c:axId val="13393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2192"/>
        <c:crosses val="autoZero"/>
        <c:crossBetween val="midCat"/>
      </c:valAx>
      <c:valAx>
        <c:axId val="13415219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39303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STD'!$F$426:$F$433</c:f>
              <c:numCache>
                <c:formatCode>General</c:formatCode>
                <c:ptCount val="8"/>
                <c:pt idx="0">
                  <c:v>6.0249999999999998E-2</c:v>
                </c:pt>
                <c:pt idx="1">
                  <c:v>0.1065</c:v>
                </c:pt>
                <c:pt idx="2">
                  <c:v>0.14974999999999999</c:v>
                </c:pt>
                <c:pt idx="3">
                  <c:v>0.24525</c:v>
                </c:pt>
                <c:pt idx="4">
                  <c:v>0.42749999999999999</c:v>
                </c:pt>
                <c:pt idx="5">
                  <c:v>0.77375000000000005</c:v>
                </c:pt>
                <c:pt idx="6">
                  <c:v>1.4065000000000001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DC-4258-AB13-7A327D374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53920"/>
        <c:axId val="134154496"/>
      </c:scatterChart>
      <c:valAx>
        <c:axId val="1341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4496"/>
        <c:crosses val="autoZero"/>
        <c:crossBetween val="midCat"/>
      </c:valAx>
      <c:valAx>
        <c:axId val="13415449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392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STD'!$F$459:$F$466</c:f>
              <c:numCache>
                <c:formatCode>General</c:formatCode>
                <c:ptCount val="8"/>
                <c:pt idx="0">
                  <c:v>5.8749999999999997E-2</c:v>
                </c:pt>
                <c:pt idx="1">
                  <c:v>0.13075000000000001</c:v>
                </c:pt>
                <c:pt idx="2">
                  <c:v>0.20649999999999999</c:v>
                </c:pt>
                <c:pt idx="3">
                  <c:v>0.35150000000000003</c:v>
                </c:pt>
                <c:pt idx="4">
                  <c:v>0.64324999999999999</c:v>
                </c:pt>
                <c:pt idx="5">
                  <c:v>1.1652499999999999</c:v>
                </c:pt>
                <c:pt idx="6">
                  <c:v>2.0519999999999996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60-4AFC-89BC-41F9525C9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56224"/>
        <c:axId val="134156800"/>
      </c:scatterChart>
      <c:valAx>
        <c:axId val="13415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6800"/>
        <c:crosses val="autoZero"/>
        <c:crossBetween val="midCat"/>
      </c:valAx>
      <c:valAx>
        <c:axId val="13415680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622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STD'!$F$493:$F$500</c:f>
              <c:numCache>
                <c:formatCode>General</c:formatCode>
                <c:ptCount val="8"/>
                <c:pt idx="0">
                  <c:v>6.1749999999999999E-2</c:v>
                </c:pt>
                <c:pt idx="1">
                  <c:v>0.14374999999999999</c:v>
                </c:pt>
                <c:pt idx="2">
                  <c:v>0.22025</c:v>
                </c:pt>
                <c:pt idx="3">
                  <c:v>0.373</c:v>
                </c:pt>
                <c:pt idx="4">
                  <c:v>0.67449999999999999</c:v>
                </c:pt>
                <c:pt idx="5">
                  <c:v>1.2417500000000001</c:v>
                </c:pt>
                <c:pt idx="6">
                  <c:v>2.129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17-4860-A869-2E0168677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58528"/>
        <c:axId val="134159104"/>
      </c:scatterChart>
      <c:valAx>
        <c:axId val="13415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9104"/>
        <c:crosses val="autoZero"/>
        <c:crossBetween val="midCat"/>
      </c:valAx>
      <c:valAx>
        <c:axId val="13415910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15852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STD'!$F$526:$F$532</c:f>
              <c:numCache>
                <c:formatCode>General</c:formatCode>
                <c:ptCount val="7"/>
                <c:pt idx="0">
                  <c:v>0.06</c:v>
                </c:pt>
                <c:pt idx="1">
                  <c:v>0.13175000000000001</c:v>
                </c:pt>
                <c:pt idx="2">
                  <c:v>0.20075000000000004</c:v>
                </c:pt>
                <c:pt idx="3">
                  <c:v>0.33950000000000002</c:v>
                </c:pt>
                <c:pt idx="4">
                  <c:v>0.59199999999999997</c:v>
                </c:pt>
                <c:pt idx="5">
                  <c:v>1.07525</c:v>
                </c:pt>
                <c:pt idx="6">
                  <c:v>1.9155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340-47A2-B983-439236AAD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10688"/>
        <c:axId val="134211264"/>
      </c:scatterChart>
      <c:valAx>
        <c:axId val="1342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1264"/>
        <c:crosses val="autoZero"/>
        <c:crossBetween val="midCat"/>
      </c:valAx>
      <c:valAx>
        <c:axId val="13421126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068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142064070433637"/>
          <c:y val="0.38236563566809051"/>
          <c:w val="0.95714118128010528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STD'!$F$563:$F$570</c:f>
              <c:numCache>
                <c:formatCode>General</c:formatCode>
                <c:ptCount val="8"/>
                <c:pt idx="0">
                  <c:v>6.0499999999999998E-2</c:v>
                </c:pt>
                <c:pt idx="1">
                  <c:v>0.1215</c:v>
                </c:pt>
                <c:pt idx="2">
                  <c:v>0.1845</c:v>
                </c:pt>
                <c:pt idx="3">
                  <c:v>0.3135</c:v>
                </c:pt>
                <c:pt idx="4">
                  <c:v>0.5774999999999999</c:v>
                </c:pt>
                <c:pt idx="5">
                  <c:v>1.0452499999999998</c:v>
                </c:pt>
                <c:pt idx="6">
                  <c:v>1.8342499999999999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56-4A41-8E85-F9522C1C2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13568"/>
        <c:axId val="134214144"/>
      </c:scatterChart>
      <c:valAx>
        <c:axId val="1342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4144"/>
        <c:crosses val="autoZero"/>
        <c:crossBetween val="midCat"/>
      </c:valAx>
      <c:valAx>
        <c:axId val="13421414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356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STD'!$F$595:$F$602</c:f>
              <c:numCache>
                <c:formatCode>General</c:formatCode>
                <c:ptCount val="8"/>
                <c:pt idx="0">
                  <c:v>5.45E-2</c:v>
                </c:pt>
                <c:pt idx="1">
                  <c:v>0.12375</c:v>
                </c:pt>
                <c:pt idx="2">
                  <c:v>0.19400000000000001</c:v>
                </c:pt>
                <c:pt idx="3">
                  <c:v>0.33500000000000002</c:v>
                </c:pt>
                <c:pt idx="4">
                  <c:v>0.61474999999999991</c:v>
                </c:pt>
                <c:pt idx="5">
                  <c:v>1.12175</c:v>
                </c:pt>
                <c:pt idx="6">
                  <c:v>1.9517500000000001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5D-4D70-B887-07BCE3EEB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15296"/>
        <c:axId val="134215872"/>
      </c:scatterChart>
      <c:valAx>
        <c:axId val="13421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5872"/>
        <c:crosses val="autoZero"/>
        <c:crossBetween val="midCat"/>
      </c:valAx>
      <c:valAx>
        <c:axId val="13421587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52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STD'!$B$52:$B$59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STD'!$C$52:$C$59</c:f>
              <c:numCache>
                <c:formatCode>General</c:formatCode>
                <c:ptCount val="8"/>
                <c:pt idx="0">
                  <c:v>6.25E-2</c:v>
                </c:pt>
                <c:pt idx="1">
                  <c:v>0.1245</c:v>
                </c:pt>
                <c:pt idx="2">
                  <c:v>0.19800000000000001</c:v>
                </c:pt>
                <c:pt idx="3">
                  <c:v>0.32400000000000001</c:v>
                </c:pt>
                <c:pt idx="4">
                  <c:v>0.61050000000000004</c:v>
                </c:pt>
                <c:pt idx="5">
                  <c:v>1.137</c:v>
                </c:pt>
                <c:pt idx="6">
                  <c:v>2.0274999999999999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D5-4F2B-88B0-329166A94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288768"/>
        <c:axId val="107289344"/>
      </c:scatterChart>
      <c:valAx>
        <c:axId val="10728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7289344"/>
        <c:crosses val="autoZero"/>
        <c:crossBetween val="midCat"/>
      </c:valAx>
      <c:valAx>
        <c:axId val="10728934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728876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STD'!$A$311:$A$318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STD'!$D$629:$D$636</c:f>
              <c:numCache>
                <c:formatCode>General</c:formatCode>
                <c:ptCount val="8"/>
                <c:pt idx="0">
                  <c:v>5.45E-2</c:v>
                </c:pt>
                <c:pt idx="1">
                  <c:v>0.13950000000000001</c:v>
                </c:pt>
                <c:pt idx="2">
                  <c:v>0.21299999999999999</c:v>
                </c:pt>
                <c:pt idx="3">
                  <c:v>0.38400000000000001</c:v>
                </c:pt>
                <c:pt idx="4">
                  <c:v>0.71499999999999997</c:v>
                </c:pt>
                <c:pt idx="5">
                  <c:v>1.3169999999999999</c:v>
                </c:pt>
                <c:pt idx="6">
                  <c:v>2.1769999999999996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B6-4C1B-BEF7-2116193F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17024"/>
        <c:axId val="137183232"/>
      </c:scatterChart>
      <c:valAx>
        <c:axId val="13421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7183232"/>
        <c:crosses val="autoZero"/>
        <c:crossBetween val="midCat"/>
      </c:valAx>
      <c:valAx>
        <c:axId val="13718323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421702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Modélisation!$C$3:$C$11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8.6466360000000006E-2</c:v>
                  </c:pt>
                  <c:pt idx="2">
                    <c:v>0.1401734</c:v>
                  </c:pt>
                  <c:pt idx="3">
                    <c:v>0.35525699999999999</c:v>
                  </c:pt>
                  <c:pt idx="4">
                    <c:v>2.2190500000000002</c:v>
                  </c:pt>
                  <c:pt idx="5">
                    <c:v>1.150638</c:v>
                  </c:pt>
                  <c:pt idx="6">
                    <c:v>2.754934</c:v>
                  </c:pt>
                  <c:pt idx="7">
                    <c:v>1.0757099999999999</c:v>
                  </c:pt>
                  <c:pt idx="8">
                    <c:v>1.481036</c:v>
                  </c:pt>
                </c:numCache>
              </c:numRef>
            </c:plus>
            <c:minus>
              <c:numRef>
                <c:f>Modélisation!$C$3:$C$11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8.6466360000000006E-2</c:v>
                  </c:pt>
                  <c:pt idx="2">
                    <c:v>0.1401734</c:v>
                  </c:pt>
                  <c:pt idx="3">
                    <c:v>0.35525699999999999</c:v>
                  </c:pt>
                  <c:pt idx="4">
                    <c:v>2.2190500000000002</c:v>
                  </c:pt>
                  <c:pt idx="5">
                    <c:v>1.150638</c:v>
                  </c:pt>
                  <c:pt idx="6">
                    <c:v>2.754934</c:v>
                  </c:pt>
                  <c:pt idx="7">
                    <c:v>1.0757099999999999</c:v>
                  </c:pt>
                  <c:pt idx="8">
                    <c:v>1.481036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Modélisation!$B$20:$B$28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Modélisation!$B$3:$B$11</c:f>
              <c:numCache>
                <c:formatCode>General</c:formatCode>
                <c:ptCount val="9"/>
                <c:pt idx="0">
                  <c:v>1</c:v>
                </c:pt>
                <c:pt idx="1">
                  <c:v>0.90326550000000005</c:v>
                </c:pt>
                <c:pt idx="2">
                  <c:v>2.414339</c:v>
                </c:pt>
                <c:pt idx="3">
                  <c:v>4.0688820000000003</c:v>
                </c:pt>
                <c:pt idx="4">
                  <c:v>14.46851</c:v>
                </c:pt>
                <c:pt idx="5">
                  <c:v>17.013539999999999</c:v>
                </c:pt>
                <c:pt idx="6">
                  <c:v>19.293009999999999</c:v>
                </c:pt>
                <c:pt idx="7">
                  <c:v>18.4053</c:v>
                </c:pt>
                <c:pt idx="8">
                  <c:v>23.471779999999999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A0-4029-99AC-88F336E5A5AA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Modélisation!$F$3:$F$11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1.3717439999999999E-2</c:v>
                  </c:pt>
                  <c:pt idx="2">
                    <c:v>5.0436880000000003E-2</c:v>
                  </c:pt>
                  <c:pt idx="3">
                    <c:v>2.7350099999999999E-2</c:v>
                  </c:pt>
                  <c:pt idx="4">
                    <c:v>0.2859659</c:v>
                  </c:pt>
                  <c:pt idx="5">
                    <c:v>0.32962200000000003</c:v>
                  </c:pt>
                  <c:pt idx="6">
                    <c:v>3.6709679999999998</c:v>
                  </c:pt>
                  <c:pt idx="7">
                    <c:v>1.4662230000000001</c:v>
                  </c:pt>
                  <c:pt idx="8">
                    <c:v>0.76969609999999999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Modélisation!$B$20:$B$28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Modélisation!$E$3:$E$11</c:f>
              <c:numCache>
                <c:formatCode>General</c:formatCode>
                <c:ptCount val="9"/>
                <c:pt idx="0">
                  <c:v>1</c:v>
                </c:pt>
                <c:pt idx="1">
                  <c:v>0.71245250000000004</c:v>
                </c:pt>
                <c:pt idx="2">
                  <c:v>0.75969430000000004</c:v>
                </c:pt>
                <c:pt idx="3">
                  <c:v>0.82927629999999997</c:v>
                </c:pt>
                <c:pt idx="4">
                  <c:v>1.687686</c:v>
                </c:pt>
                <c:pt idx="5">
                  <c:v>2.7792349999999999</c:v>
                </c:pt>
                <c:pt idx="6">
                  <c:v>12.14561</c:v>
                </c:pt>
                <c:pt idx="7">
                  <c:v>14.09801</c:v>
                </c:pt>
                <c:pt idx="8">
                  <c:v>12.027670000000001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EA0-4029-99AC-88F336E5A5AA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Modélisation!$I$3:$I$11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0.47313460000000002</c:v>
                  </c:pt>
                  <c:pt idx="2">
                    <c:v>1.616825</c:v>
                  </c:pt>
                  <c:pt idx="3">
                    <c:v>2.6398830000000002</c:v>
                  </c:pt>
                  <c:pt idx="4">
                    <c:v>18.667680000000001</c:v>
                  </c:pt>
                  <c:pt idx="5">
                    <c:v>29.951509999999999</c:v>
                  </c:pt>
                  <c:pt idx="6">
                    <c:v>32.627989999999997</c:v>
                  </c:pt>
                  <c:pt idx="7">
                    <c:v>4.4897650000000002</c:v>
                  </c:pt>
                  <c:pt idx="8">
                    <c:v>40.71537</c:v>
                  </c:pt>
                </c:numCache>
              </c:numRef>
            </c:plus>
            <c:minus>
              <c:numRef>
                <c:f>Modélisation!$I$3:$I$11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0.47313460000000002</c:v>
                  </c:pt>
                  <c:pt idx="2">
                    <c:v>1.616825</c:v>
                  </c:pt>
                  <c:pt idx="3">
                    <c:v>2.6398830000000002</c:v>
                  </c:pt>
                  <c:pt idx="4">
                    <c:v>18.667680000000001</c:v>
                  </c:pt>
                  <c:pt idx="5">
                    <c:v>29.951509999999999</c:v>
                  </c:pt>
                  <c:pt idx="6">
                    <c:v>32.627989999999997</c:v>
                  </c:pt>
                  <c:pt idx="7">
                    <c:v>4.4897650000000002</c:v>
                  </c:pt>
                  <c:pt idx="8">
                    <c:v>40.71537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Modélisation!$B$20:$B$28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Modélisation!$H$3:$H$11</c:f>
              <c:numCache>
                <c:formatCode>General</c:formatCode>
                <c:ptCount val="9"/>
                <c:pt idx="0">
                  <c:v>1</c:v>
                </c:pt>
                <c:pt idx="1">
                  <c:v>2.411511</c:v>
                </c:pt>
                <c:pt idx="2">
                  <c:v>10.060449999999999</c:v>
                </c:pt>
                <c:pt idx="3">
                  <c:v>20.40213</c:v>
                </c:pt>
                <c:pt idx="4">
                  <c:v>80.212329999999994</c:v>
                </c:pt>
                <c:pt idx="5">
                  <c:v>118.3361</c:v>
                </c:pt>
                <c:pt idx="6">
                  <c:v>158.4128</c:v>
                </c:pt>
                <c:pt idx="7">
                  <c:v>140.2139</c:v>
                </c:pt>
                <c:pt idx="8">
                  <c:v>163.31460000000001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EA0-4029-99AC-88F336E5A5AA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Modélisation!$L$3:$L$11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0.2282013</c:v>
                  </c:pt>
                  <c:pt idx="2">
                    <c:v>0.1208296</c:v>
                  </c:pt>
                  <c:pt idx="3">
                    <c:v>0.30240309999999998</c:v>
                  </c:pt>
                  <c:pt idx="4">
                    <c:v>0.64232789999999995</c:v>
                  </c:pt>
                  <c:pt idx="5">
                    <c:v>3.2773810000000001</c:v>
                  </c:pt>
                  <c:pt idx="6">
                    <c:v>4.4863410000000004</c:v>
                  </c:pt>
                  <c:pt idx="7">
                    <c:v>14.296860000000001</c:v>
                  </c:pt>
                  <c:pt idx="8">
                    <c:v>18.5914</c:v>
                  </c:pt>
                </c:numCache>
              </c:numRef>
            </c:plus>
            <c:minus>
              <c:numRef>
                <c:f>Modélisation!$L$3:$L$11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0.2282013</c:v>
                  </c:pt>
                  <c:pt idx="2">
                    <c:v>0.1208296</c:v>
                  </c:pt>
                  <c:pt idx="3">
                    <c:v>0.30240309999999998</c:v>
                  </c:pt>
                  <c:pt idx="4">
                    <c:v>0.64232789999999995</c:v>
                  </c:pt>
                  <c:pt idx="5">
                    <c:v>3.2773810000000001</c:v>
                  </c:pt>
                  <c:pt idx="6">
                    <c:v>4.4863410000000004</c:v>
                  </c:pt>
                  <c:pt idx="7">
                    <c:v>14.296860000000001</c:v>
                  </c:pt>
                  <c:pt idx="8">
                    <c:v>18.5914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Modélisation!$B$20:$B$28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Modélisation!$K$3:$K$11</c:f>
              <c:numCache>
                <c:formatCode>General</c:formatCode>
                <c:ptCount val="9"/>
                <c:pt idx="0">
                  <c:v>1</c:v>
                </c:pt>
                <c:pt idx="1">
                  <c:v>1.167878</c:v>
                </c:pt>
                <c:pt idx="2">
                  <c:v>1.154901</c:v>
                </c:pt>
                <c:pt idx="3">
                  <c:v>1.3132600000000001</c:v>
                </c:pt>
                <c:pt idx="4">
                  <c:v>1.7838639999999999</c:v>
                </c:pt>
                <c:pt idx="5">
                  <c:v>6.7038580000000003</c:v>
                </c:pt>
                <c:pt idx="6">
                  <c:v>55.543259999999997</c:v>
                </c:pt>
                <c:pt idx="7">
                  <c:v>68.379909999999995</c:v>
                </c:pt>
                <c:pt idx="8">
                  <c:v>85.868750000000006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EA0-4029-99AC-88F336E5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85536"/>
        <c:axId val="137186112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Modélisation!$B$37:$B$140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Modélisation!$C$37:$C$140</c:f>
              <c:numCache>
                <c:formatCode>0.00</c:formatCode>
                <c:ptCount val="104"/>
                <c:pt idx="0">
                  <c:v>1.6060023968182284</c:v>
                </c:pt>
                <c:pt idx="1">
                  <c:v>1.6115122283543677</c:v>
                </c:pt>
                <c:pt idx="2">
                  <c:v>1.6633237250120159</c:v>
                </c:pt>
                <c:pt idx="3">
                  <c:v>1.9490064373670308</c:v>
                </c:pt>
                <c:pt idx="4">
                  <c:v>4.3328045275129314</c:v>
                </c:pt>
                <c:pt idx="5">
                  <c:v>11.807447602370633</c:v>
                </c:pt>
                <c:pt idx="6">
                  <c:v>17.492913038655367</c:v>
                </c:pt>
                <c:pt idx="7">
                  <c:v>18.943842762802024</c:v>
                </c:pt>
                <c:pt idx="8">
                  <c:v>19.189803079801255</c:v>
                </c:pt>
                <c:pt idx="9">
                  <c:v>19.228207533482472</c:v>
                </c:pt>
                <c:pt idx="10">
                  <c:v>19.234124873928483</c:v>
                </c:pt>
                <c:pt idx="11">
                  <c:v>19.235034739485041</c:v>
                </c:pt>
                <c:pt idx="12">
                  <c:v>19.235174598435233</c:v>
                </c:pt>
                <c:pt idx="13">
                  <c:v>19.235196095647503</c:v>
                </c:pt>
                <c:pt idx="14">
                  <c:v>19.235199399881331</c:v>
                </c:pt>
                <c:pt idx="15">
                  <c:v>19.235199907758748</c:v>
                </c:pt>
                <c:pt idx="16">
                  <c:v>19.235199985822057</c:v>
                </c:pt>
                <c:pt idx="17">
                  <c:v>19.235199997820779</c:v>
                </c:pt>
                <c:pt idx="18">
                  <c:v>19.235199999665042</c:v>
                </c:pt>
                <c:pt idx="19">
                  <c:v>19.235199999948517</c:v>
                </c:pt>
                <c:pt idx="20">
                  <c:v>19.235199999992087</c:v>
                </c:pt>
                <c:pt idx="21">
                  <c:v>19.235199999998784</c:v>
                </c:pt>
                <c:pt idx="22">
                  <c:v>19.235199999999814</c:v>
                </c:pt>
                <c:pt idx="23">
                  <c:v>19.235199999999971</c:v>
                </c:pt>
                <c:pt idx="24">
                  <c:v>19.235199999999995</c:v>
                </c:pt>
                <c:pt idx="25">
                  <c:v>19.235199999999999</c:v>
                </c:pt>
                <c:pt idx="26">
                  <c:v>19.235199999999999</c:v>
                </c:pt>
                <c:pt idx="27">
                  <c:v>19.235199999999999</c:v>
                </c:pt>
                <c:pt idx="28">
                  <c:v>19.235199999999999</c:v>
                </c:pt>
                <c:pt idx="29">
                  <c:v>19.235199999999999</c:v>
                </c:pt>
                <c:pt idx="30">
                  <c:v>19.235199999999999</c:v>
                </c:pt>
                <c:pt idx="31">
                  <c:v>19.235199999999999</c:v>
                </c:pt>
                <c:pt idx="32">
                  <c:v>19.235199999999999</c:v>
                </c:pt>
                <c:pt idx="33">
                  <c:v>19.235199999999999</c:v>
                </c:pt>
                <c:pt idx="34">
                  <c:v>19.235199999999999</c:v>
                </c:pt>
                <c:pt idx="35">
                  <c:v>19.235199999999999</c:v>
                </c:pt>
                <c:pt idx="36">
                  <c:v>19.235199999999999</c:v>
                </c:pt>
                <c:pt idx="37">
                  <c:v>19.235199999999999</c:v>
                </c:pt>
                <c:pt idx="38">
                  <c:v>19.235199999999999</c:v>
                </c:pt>
                <c:pt idx="39">
                  <c:v>19.235199999999999</c:v>
                </c:pt>
                <c:pt idx="40">
                  <c:v>19.235199999999999</c:v>
                </c:pt>
                <c:pt idx="41">
                  <c:v>19.235199999999999</c:v>
                </c:pt>
                <c:pt idx="42">
                  <c:v>19.235199999999999</c:v>
                </c:pt>
                <c:pt idx="43">
                  <c:v>19.235199999999999</c:v>
                </c:pt>
                <c:pt idx="44">
                  <c:v>19.235199999999999</c:v>
                </c:pt>
                <c:pt idx="45">
                  <c:v>19.235199999999999</c:v>
                </c:pt>
                <c:pt idx="46">
                  <c:v>19.235199999999999</c:v>
                </c:pt>
                <c:pt idx="47">
                  <c:v>19.235199999999999</c:v>
                </c:pt>
                <c:pt idx="48">
                  <c:v>19.235199999999999</c:v>
                </c:pt>
                <c:pt idx="49">
                  <c:v>19.235199999999999</c:v>
                </c:pt>
                <c:pt idx="50">
                  <c:v>19.235199999999999</c:v>
                </c:pt>
                <c:pt idx="51">
                  <c:v>19.235199999999999</c:v>
                </c:pt>
                <c:pt idx="52">
                  <c:v>19.235199999999999</c:v>
                </c:pt>
                <c:pt idx="53">
                  <c:v>19.235199999999999</c:v>
                </c:pt>
                <c:pt idx="54">
                  <c:v>19.235199999999999</c:v>
                </c:pt>
                <c:pt idx="55">
                  <c:v>19.235199999999999</c:v>
                </c:pt>
                <c:pt idx="56">
                  <c:v>19.235199999999999</c:v>
                </c:pt>
                <c:pt idx="57">
                  <c:v>19.235199999999999</c:v>
                </c:pt>
                <c:pt idx="58">
                  <c:v>19.235199999999999</c:v>
                </c:pt>
                <c:pt idx="59">
                  <c:v>19.235199999999999</c:v>
                </c:pt>
                <c:pt idx="60">
                  <c:v>19.235199999999999</c:v>
                </c:pt>
                <c:pt idx="61">
                  <c:v>19.235199999999999</c:v>
                </c:pt>
                <c:pt idx="62">
                  <c:v>19.235199999999999</c:v>
                </c:pt>
                <c:pt idx="63">
                  <c:v>19.235199999999999</c:v>
                </c:pt>
                <c:pt idx="64">
                  <c:v>19.235199999999999</c:v>
                </c:pt>
                <c:pt idx="65">
                  <c:v>19.235199999999999</c:v>
                </c:pt>
                <c:pt idx="66">
                  <c:v>19.235199999999999</c:v>
                </c:pt>
                <c:pt idx="67">
                  <c:v>19.235199999999999</c:v>
                </c:pt>
                <c:pt idx="68">
                  <c:v>19.235199999999999</c:v>
                </c:pt>
                <c:pt idx="69">
                  <c:v>19.235199999999999</c:v>
                </c:pt>
                <c:pt idx="70">
                  <c:v>19.235199999999999</c:v>
                </c:pt>
                <c:pt idx="71">
                  <c:v>19.235199999999999</c:v>
                </c:pt>
                <c:pt idx="72">
                  <c:v>19.235199999999999</c:v>
                </c:pt>
                <c:pt idx="73">
                  <c:v>19.235199999999999</c:v>
                </c:pt>
                <c:pt idx="74">
                  <c:v>19.235199999999999</c:v>
                </c:pt>
                <c:pt idx="75">
                  <c:v>19.235199999999999</c:v>
                </c:pt>
                <c:pt idx="76">
                  <c:v>19.235199999999999</c:v>
                </c:pt>
                <c:pt idx="77">
                  <c:v>19.235199999999999</c:v>
                </c:pt>
                <c:pt idx="78">
                  <c:v>19.235199999999999</c:v>
                </c:pt>
                <c:pt idx="79">
                  <c:v>19.235199999999999</c:v>
                </c:pt>
                <c:pt idx="80">
                  <c:v>19.235199999999999</c:v>
                </c:pt>
                <c:pt idx="81">
                  <c:v>19.235199999999999</c:v>
                </c:pt>
                <c:pt idx="82">
                  <c:v>19.235199999999999</c:v>
                </c:pt>
                <c:pt idx="83">
                  <c:v>19.235199999999999</c:v>
                </c:pt>
                <c:pt idx="84">
                  <c:v>19.235199999999999</c:v>
                </c:pt>
                <c:pt idx="85">
                  <c:v>19.235199999999999</c:v>
                </c:pt>
                <c:pt idx="86">
                  <c:v>19.235199999999999</c:v>
                </c:pt>
                <c:pt idx="87">
                  <c:v>19.235199999999999</c:v>
                </c:pt>
                <c:pt idx="88">
                  <c:v>19.235199999999999</c:v>
                </c:pt>
                <c:pt idx="89">
                  <c:v>19.235199999999999</c:v>
                </c:pt>
                <c:pt idx="90">
                  <c:v>19.235199999999999</c:v>
                </c:pt>
                <c:pt idx="91">
                  <c:v>19.235199999999999</c:v>
                </c:pt>
                <c:pt idx="92">
                  <c:v>19.235199999999999</c:v>
                </c:pt>
                <c:pt idx="93">
                  <c:v>19.235199999999999</c:v>
                </c:pt>
                <c:pt idx="94">
                  <c:v>19.235199999999999</c:v>
                </c:pt>
                <c:pt idx="95">
                  <c:v>19.235199999999999</c:v>
                </c:pt>
                <c:pt idx="96">
                  <c:v>19.235199999999999</c:v>
                </c:pt>
                <c:pt idx="97">
                  <c:v>19.235199999999999</c:v>
                </c:pt>
                <c:pt idx="98">
                  <c:v>19.235199999999999</c:v>
                </c:pt>
                <c:pt idx="99">
                  <c:v>19.235199999999999</c:v>
                </c:pt>
                <c:pt idx="100">
                  <c:v>19.235199999999999</c:v>
                </c:pt>
                <c:pt idx="101">
                  <c:v>19.235199999999999</c:v>
                </c:pt>
                <c:pt idx="102">
                  <c:v>19.235199999999999</c:v>
                </c:pt>
                <c:pt idx="103">
                  <c:v>19.235199999999999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EA0-4029-99AC-88F336E5A5AA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Modélisation!$B$37:$B$140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Modélisation!$D$37:$D$140</c:f>
              <c:numCache>
                <c:formatCode>0.00</c:formatCode>
                <c:ptCount val="104"/>
                <c:pt idx="0">
                  <c:v>1.0015197220359202</c:v>
                </c:pt>
                <c:pt idx="1">
                  <c:v>1.0015307617705693</c:v>
                </c:pt>
                <c:pt idx="2">
                  <c:v>1.0016337984952741</c:v>
                </c:pt>
                <c:pt idx="3">
                  <c:v>1.0021823900836573</c:v>
                </c:pt>
                <c:pt idx="4">
                  <c:v>1.0064617730738556</c:v>
                </c:pt>
                <c:pt idx="5">
                  <c:v>1.027437301399831</c:v>
                </c:pt>
                <c:pt idx="6">
                  <c:v>1.1158251186830024</c:v>
                </c:pt>
                <c:pt idx="7">
                  <c:v>1.4772752199268027</c:v>
                </c:pt>
                <c:pt idx="8">
                  <c:v>2.7917409222201908</c:v>
                </c:pt>
                <c:pt idx="9">
                  <c:v>6.0822876679694264</c:v>
                </c:pt>
                <c:pt idx="10">
                  <c:v>9.9435802283714931</c:v>
                </c:pt>
                <c:pt idx="11">
                  <c:v>11.888327054386989</c:v>
                </c:pt>
                <c:pt idx="12">
                  <c:v>12.474909956082309</c:v>
                </c:pt>
                <c:pt idx="13">
                  <c:v>12.622100983235789</c:v>
                </c:pt>
                <c:pt idx="14">
                  <c:v>12.657253525617559</c:v>
                </c:pt>
                <c:pt idx="15">
                  <c:v>12.66554832147161</c:v>
                </c:pt>
                <c:pt idx="16">
                  <c:v>12.667500033416399</c:v>
                </c:pt>
                <c:pt idx="17">
                  <c:v>12.667958950161593</c:v>
                </c:pt>
                <c:pt idx="18">
                  <c:v>12.668066840722608</c:v>
                </c:pt>
                <c:pt idx="19">
                  <c:v>12.66809220467097</c:v>
                </c:pt>
                <c:pt idx="20">
                  <c:v>12.668098167419243</c:v>
                </c:pt>
                <c:pt idx="21">
                  <c:v>12.668099569184202</c:v>
                </c:pt>
                <c:pt idx="22">
                  <c:v>12.668099898720842</c:v>
                </c:pt>
                <c:pt idx="23">
                  <c:v>12.668099976190595</c:v>
                </c:pt>
                <c:pt idx="24">
                  <c:v>12.668099994402722</c:v>
                </c:pt>
                <c:pt idx="25">
                  <c:v>12.668099998684152</c:v>
                </c:pt>
                <c:pt idx="26">
                  <c:v>12.668099999690662</c:v>
                </c:pt>
                <c:pt idx="27">
                  <c:v>12.668099999927279</c:v>
                </c:pt>
                <c:pt idx="28">
                  <c:v>12.668099999982903</c:v>
                </c:pt>
                <c:pt idx="29">
                  <c:v>12.668099999995983</c:v>
                </c:pt>
                <c:pt idx="30">
                  <c:v>12.668099999999056</c:v>
                </c:pt>
                <c:pt idx="31">
                  <c:v>12.668099999999779</c:v>
                </c:pt>
                <c:pt idx="32">
                  <c:v>12.668099999999949</c:v>
                </c:pt>
                <c:pt idx="33">
                  <c:v>12.668099999999988</c:v>
                </c:pt>
                <c:pt idx="34">
                  <c:v>12.668099999999999</c:v>
                </c:pt>
                <c:pt idx="35">
                  <c:v>12.668100000000001</c:v>
                </c:pt>
                <c:pt idx="36">
                  <c:v>12.668100000000001</c:v>
                </c:pt>
                <c:pt idx="37">
                  <c:v>12.668100000000001</c:v>
                </c:pt>
                <c:pt idx="38">
                  <c:v>12.668100000000001</c:v>
                </c:pt>
                <c:pt idx="39">
                  <c:v>12.668100000000001</c:v>
                </c:pt>
                <c:pt idx="40">
                  <c:v>12.668100000000001</c:v>
                </c:pt>
                <c:pt idx="41">
                  <c:v>12.668100000000001</c:v>
                </c:pt>
                <c:pt idx="42">
                  <c:v>12.668100000000001</c:v>
                </c:pt>
                <c:pt idx="43">
                  <c:v>12.668100000000001</c:v>
                </c:pt>
                <c:pt idx="44">
                  <c:v>12.668100000000001</c:v>
                </c:pt>
                <c:pt idx="45">
                  <c:v>12.668100000000001</c:v>
                </c:pt>
                <c:pt idx="46">
                  <c:v>12.668100000000001</c:v>
                </c:pt>
                <c:pt idx="47">
                  <c:v>12.668100000000001</c:v>
                </c:pt>
                <c:pt idx="48">
                  <c:v>12.668100000000001</c:v>
                </c:pt>
                <c:pt idx="49">
                  <c:v>12.668100000000001</c:v>
                </c:pt>
                <c:pt idx="50">
                  <c:v>12.668100000000001</c:v>
                </c:pt>
                <c:pt idx="51">
                  <c:v>12.668100000000001</c:v>
                </c:pt>
                <c:pt idx="52">
                  <c:v>12.668100000000001</c:v>
                </c:pt>
                <c:pt idx="53">
                  <c:v>12.668100000000001</c:v>
                </c:pt>
                <c:pt idx="54">
                  <c:v>12.668100000000001</c:v>
                </c:pt>
                <c:pt idx="55">
                  <c:v>12.668100000000001</c:v>
                </c:pt>
                <c:pt idx="56">
                  <c:v>12.668100000000001</c:v>
                </c:pt>
                <c:pt idx="57">
                  <c:v>12.668100000000001</c:v>
                </c:pt>
                <c:pt idx="58">
                  <c:v>12.668100000000001</c:v>
                </c:pt>
                <c:pt idx="59">
                  <c:v>12.668100000000001</c:v>
                </c:pt>
                <c:pt idx="60">
                  <c:v>12.668100000000001</c:v>
                </c:pt>
                <c:pt idx="61">
                  <c:v>12.668100000000001</c:v>
                </c:pt>
                <c:pt idx="62">
                  <c:v>12.668100000000001</c:v>
                </c:pt>
                <c:pt idx="63">
                  <c:v>12.668100000000001</c:v>
                </c:pt>
                <c:pt idx="64">
                  <c:v>12.668100000000001</c:v>
                </c:pt>
                <c:pt idx="65">
                  <c:v>12.668100000000001</c:v>
                </c:pt>
                <c:pt idx="66">
                  <c:v>12.668100000000001</c:v>
                </c:pt>
                <c:pt idx="67">
                  <c:v>12.668100000000001</c:v>
                </c:pt>
                <c:pt idx="68">
                  <c:v>12.668100000000001</c:v>
                </c:pt>
                <c:pt idx="69">
                  <c:v>12.668100000000001</c:v>
                </c:pt>
                <c:pt idx="70">
                  <c:v>12.668100000000001</c:v>
                </c:pt>
                <c:pt idx="71">
                  <c:v>12.668100000000001</c:v>
                </c:pt>
                <c:pt idx="72">
                  <c:v>12.668100000000001</c:v>
                </c:pt>
                <c:pt idx="73">
                  <c:v>12.668100000000001</c:v>
                </c:pt>
                <c:pt idx="74">
                  <c:v>12.668100000000001</c:v>
                </c:pt>
                <c:pt idx="75">
                  <c:v>12.668100000000001</c:v>
                </c:pt>
                <c:pt idx="76">
                  <c:v>12.668100000000001</c:v>
                </c:pt>
                <c:pt idx="77">
                  <c:v>12.668100000000001</c:v>
                </c:pt>
                <c:pt idx="78">
                  <c:v>12.668100000000001</c:v>
                </c:pt>
                <c:pt idx="79">
                  <c:v>12.668100000000001</c:v>
                </c:pt>
                <c:pt idx="80">
                  <c:v>12.668100000000001</c:v>
                </c:pt>
                <c:pt idx="81">
                  <c:v>12.668100000000001</c:v>
                </c:pt>
                <c:pt idx="82">
                  <c:v>12.668100000000001</c:v>
                </c:pt>
                <c:pt idx="83">
                  <c:v>12.668100000000001</c:v>
                </c:pt>
                <c:pt idx="84">
                  <c:v>12.668100000000001</c:v>
                </c:pt>
                <c:pt idx="85">
                  <c:v>12.668100000000001</c:v>
                </c:pt>
                <c:pt idx="86">
                  <c:v>12.668100000000001</c:v>
                </c:pt>
                <c:pt idx="87">
                  <c:v>12.668100000000001</c:v>
                </c:pt>
                <c:pt idx="88">
                  <c:v>12.668100000000001</c:v>
                </c:pt>
                <c:pt idx="89">
                  <c:v>12.668100000000001</c:v>
                </c:pt>
                <c:pt idx="90">
                  <c:v>12.668100000000001</c:v>
                </c:pt>
                <c:pt idx="91">
                  <c:v>12.668100000000001</c:v>
                </c:pt>
                <c:pt idx="92">
                  <c:v>12.668100000000001</c:v>
                </c:pt>
                <c:pt idx="93">
                  <c:v>12.668100000000001</c:v>
                </c:pt>
                <c:pt idx="94">
                  <c:v>12.668100000000001</c:v>
                </c:pt>
                <c:pt idx="95">
                  <c:v>12.668100000000001</c:v>
                </c:pt>
                <c:pt idx="96">
                  <c:v>12.668100000000001</c:v>
                </c:pt>
                <c:pt idx="97">
                  <c:v>12.668100000000001</c:v>
                </c:pt>
                <c:pt idx="98">
                  <c:v>12.668100000000001</c:v>
                </c:pt>
                <c:pt idx="99">
                  <c:v>12.668100000000001</c:v>
                </c:pt>
                <c:pt idx="100">
                  <c:v>12.668100000000001</c:v>
                </c:pt>
                <c:pt idx="101">
                  <c:v>12.668100000000001</c:v>
                </c:pt>
                <c:pt idx="102">
                  <c:v>12.668100000000001</c:v>
                </c:pt>
                <c:pt idx="103">
                  <c:v>12.668100000000001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6EA0-4029-99AC-88F336E5A5AA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Modélisation!$B$37:$B$140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Modélisation!$E$37:$E$140</c:f>
              <c:numCache>
                <c:formatCode>0.00</c:formatCode>
                <c:ptCount val="104"/>
                <c:pt idx="0">
                  <c:v>3.5786759123634981</c:v>
                </c:pt>
                <c:pt idx="1">
                  <c:v>3.6006077299502897</c:v>
                </c:pt>
                <c:pt idx="2">
                  <c:v>3.8064066309153066</c:v>
                </c:pt>
                <c:pt idx="3">
                  <c:v>4.9307552164324084</c:v>
                </c:pt>
                <c:pt idx="4">
                  <c:v>14.350992877661815</c:v>
                </c:pt>
                <c:pt idx="5">
                  <c:v>53.121688322678949</c:v>
                </c:pt>
                <c:pt idx="6">
                  <c:v>108.931616781123</c:v>
                </c:pt>
                <c:pt idx="7">
                  <c:v>134.35801681355164</c:v>
                </c:pt>
                <c:pt idx="8">
                  <c:v>140.19702244751537</c:v>
                </c:pt>
                <c:pt idx="9">
                  <c:v>141.29078148995126</c:v>
                </c:pt>
                <c:pt idx="10">
                  <c:v>141.48734444410758</c:v>
                </c:pt>
                <c:pt idx="11">
                  <c:v>141.52240274460991</c:v>
                </c:pt>
                <c:pt idx="12">
                  <c:v>141.52864715269621</c:v>
                </c:pt>
                <c:pt idx="13">
                  <c:v>141.52975910656028</c:v>
                </c:pt>
                <c:pt idx="14">
                  <c:v>141.52995710582286</c:v>
                </c:pt>
                <c:pt idx="15">
                  <c:v>141.52999236214856</c:v>
                </c:pt>
                <c:pt idx="16">
                  <c:v>141.52999863998409</c:v>
                </c:pt>
                <c:pt idx="17">
                  <c:v>141.52999975783203</c:v>
                </c:pt>
                <c:pt idx="18">
                  <c:v>141.52999995687895</c:v>
                </c:pt>
                <c:pt idx="19">
                  <c:v>141.52999999232173</c:v>
                </c:pt>
                <c:pt idx="20">
                  <c:v>141.5299999986328</c:v>
                </c:pt>
                <c:pt idx="21">
                  <c:v>141.52999999975654</c:v>
                </c:pt>
                <c:pt idx="22">
                  <c:v>141.52999999995666</c:v>
                </c:pt>
                <c:pt idx="23">
                  <c:v>141.5299999999923</c:v>
                </c:pt>
                <c:pt idx="24">
                  <c:v>141.52999999999864</c:v>
                </c:pt>
                <c:pt idx="25">
                  <c:v>141.52999999999975</c:v>
                </c:pt>
                <c:pt idx="26">
                  <c:v>141.52999999999997</c:v>
                </c:pt>
                <c:pt idx="27">
                  <c:v>141.53</c:v>
                </c:pt>
                <c:pt idx="28">
                  <c:v>141.53</c:v>
                </c:pt>
                <c:pt idx="29">
                  <c:v>141.53</c:v>
                </c:pt>
                <c:pt idx="30">
                  <c:v>141.53</c:v>
                </c:pt>
                <c:pt idx="31">
                  <c:v>141.53</c:v>
                </c:pt>
                <c:pt idx="32">
                  <c:v>141.53</c:v>
                </c:pt>
                <c:pt idx="33">
                  <c:v>141.53</c:v>
                </c:pt>
                <c:pt idx="34">
                  <c:v>141.53</c:v>
                </c:pt>
                <c:pt idx="35">
                  <c:v>141.53</c:v>
                </c:pt>
                <c:pt idx="36">
                  <c:v>141.53</c:v>
                </c:pt>
                <c:pt idx="37">
                  <c:v>141.53</c:v>
                </c:pt>
                <c:pt idx="38">
                  <c:v>141.53</c:v>
                </c:pt>
                <c:pt idx="39">
                  <c:v>141.53</c:v>
                </c:pt>
                <c:pt idx="40">
                  <c:v>141.53</c:v>
                </c:pt>
                <c:pt idx="41">
                  <c:v>141.53</c:v>
                </c:pt>
                <c:pt idx="42">
                  <c:v>141.53</c:v>
                </c:pt>
                <c:pt idx="43">
                  <c:v>141.53</c:v>
                </c:pt>
                <c:pt idx="44">
                  <c:v>141.53</c:v>
                </c:pt>
                <c:pt idx="45">
                  <c:v>141.53</c:v>
                </c:pt>
                <c:pt idx="46">
                  <c:v>141.53</c:v>
                </c:pt>
                <c:pt idx="47">
                  <c:v>141.53</c:v>
                </c:pt>
                <c:pt idx="48">
                  <c:v>141.53</c:v>
                </c:pt>
                <c:pt idx="49">
                  <c:v>141.53</c:v>
                </c:pt>
                <c:pt idx="50">
                  <c:v>141.53</c:v>
                </c:pt>
                <c:pt idx="51">
                  <c:v>141.53</c:v>
                </c:pt>
                <c:pt idx="52">
                  <c:v>141.53</c:v>
                </c:pt>
                <c:pt idx="53">
                  <c:v>141.53</c:v>
                </c:pt>
                <c:pt idx="54">
                  <c:v>141.53</c:v>
                </c:pt>
                <c:pt idx="55">
                  <c:v>141.53</c:v>
                </c:pt>
                <c:pt idx="56">
                  <c:v>141.53</c:v>
                </c:pt>
                <c:pt idx="57">
                  <c:v>141.53</c:v>
                </c:pt>
                <c:pt idx="58">
                  <c:v>141.53</c:v>
                </c:pt>
                <c:pt idx="59">
                  <c:v>141.53</c:v>
                </c:pt>
                <c:pt idx="60">
                  <c:v>141.53</c:v>
                </c:pt>
                <c:pt idx="61">
                  <c:v>141.53</c:v>
                </c:pt>
                <c:pt idx="62">
                  <c:v>141.53</c:v>
                </c:pt>
                <c:pt idx="63">
                  <c:v>141.53</c:v>
                </c:pt>
                <c:pt idx="64">
                  <c:v>141.53</c:v>
                </c:pt>
                <c:pt idx="65">
                  <c:v>141.53</c:v>
                </c:pt>
                <c:pt idx="66">
                  <c:v>141.53</c:v>
                </c:pt>
                <c:pt idx="67">
                  <c:v>141.53</c:v>
                </c:pt>
                <c:pt idx="68">
                  <c:v>141.53</c:v>
                </c:pt>
                <c:pt idx="69">
                  <c:v>141.53</c:v>
                </c:pt>
                <c:pt idx="70">
                  <c:v>141.53</c:v>
                </c:pt>
                <c:pt idx="71">
                  <c:v>141.53</c:v>
                </c:pt>
                <c:pt idx="72">
                  <c:v>141.53</c:v>
                </c:pt>
                <c:pt idx="73">
                  <c:v>141.53</c:v>
                </c:pt>
                <c:pt idx="74">
                  <c:v>141.53</c:v>
                </c:pt>
                <c:pt idx="75">
                  <c:v>141.53</c:v>
                </c:pt>
                <c:pt idx="76">
                  <c:v>141.53</c:v>
                </c:pt>
                <c:pt idx="77">
                  <c:v>141.53</c:v>
                </c:pt>
                <c:pt idx="78">
                  <c:v>141.53</c:v>
                </c:pt>
                <c:pt idx="79">
                  <c:v>141.53</c:v>
                </c:pt>
                <c:pt idx="80">
                  <c:v>141.53</c:v>
                </c:pt>
                <c:pt idx="81">
                  <c:v>141.53</c:v>
                </c:pt>
                <c:pt idx="82">
                  <c:v>141.53</c:v>
                </c:pt>
                <c:pt idx="83">
                  <c:v>141.53</c:v>
                </c:pt>
                <c:pt idx="84">
                  <c:v>141.53</c:v>
                </c:pt>
                <c:pt idx="85">
                  <c:v>141.53</c:v>
                </c:pt>
                <c:pt idx="86">
                  <c:v>141.53</c:v>
                </c:pt>
                <c:pt idx="87">
                  <c:v>141.53</c:v>
                </c:pt>
                <c:pt idx="88">
                  <c:v>141.53</c:v>
                </c:pt>
                <c:pt idx="89">
                  <c:v>141.53</c:v>
                </c:pt>
                <c:pt idx="90">
                  <c:v>141.53</c:v>
                </c:pt>
                <c:pt idx="91">
                  <c:v>141.53</c:v>
                </c:pt>
                <c:pt idx="92">
                  <c:v>141.53</c:v>
                </c:pt>
                <c:pt idx="93">
                  <c:v>141.53</c:v>
                </c:pt>
                <c:pt idx="94">
                  <c:v>141.53</c:v>
                </c:pt>
                <c:pt idx="95">
                  <c:v>141.53</c:v>
                </c:pt>
                <c:pt idx="96">
                  <c:v>141.53</c:v>
                </c:pt>
                <c:pt idx="97">
                  <c:v>141.53</c:v>
                </c:pt>
                <c:pt idx="98">
                  <c:v>141.53</c:v>
                </c:pt>
                <c:pt idx="99">
                  <c:v>141.53</c:v>
                </c:pt>
                <c:pt idx="100">
                  <c:v>141.53</c:v>
                </c:pt>
                <c:pt idx="101">
                  <c:v>141.53</c:v>
                </c:pt>
                <c:pt idx="102">
                  <c:v>141.53</c:v>
                </c:pt>
                <c:pt idx="103">
                  <c:v>141.53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EA0-4029-99AC-88F336E5A5AA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Modélisation!$B$37:$B$140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Modélisation!$F$37:$F$140</c:f>
              <c:numCache>
                <c:formatCode>0.00</c:formatCode>
                <c:ptCount val="104"/>
                <c:pt idx="0">
                  <c:v>1.1197590560445736</c:v>
                </c:pt>
                <c:pt idx="1">
                  <c:v>1.1202325622568106</c:v>
                </c:pt>
                <c:pt idx="2">
                  <c:v>1.1245790879590019</c:v>
                </c:pt>
                <c:pt idx="3">
                  <c:v>1.1458740594110348</c:v>
                </c:pt>
                <c:pt idx="4">
                  <c:v>1.2634571901020832</c:v>
                </c:pt>
                <c:pt idx="5">
                  <c:v>1.5779631748083649</c:v>
                </c:pt>
                <c:pt idx="6">
                  <c:v>2.2602313674778634</c:v>
                </c:pt>
                <c:pt idx="7">
                  <c:v>3.7122389680633998</c:v>
                </c:pt>
                <c:pt idx="8">
                  <c:v>6.6803433991706678</c:v>
                </c:pt>
                <c:pt idx="9">
                  <c:v>12.277054426687616</c:v>
                </c:pt>
                <c:pt idx="10">
                  <c:v>21.386310407200945</c:v>
                </c:pt>
                <c:pt idx="11">
                  <c:v>33.171840376266843</c:v>
                </c:pt>
                <c:pt idx="12">
                  <c:v>44.603804366552239</c:v>
                </c:pt>
                <c:pt idx="13">
                  <c:v>52.980468750069676</c:v>
                </c:pt>
                <c:pt idx="14">
                  <c:v>57.941370553185038</c:v>
                </c:pt>
                <c:pt idx="15">
                  <c:v>60.517397198842325</c:v>
                </c:pt>
                <c:pt idx="16">
                  <c:v>61.764078167739136</c:v>
                </c:pt>
                <c:pt idx="17">
                  <c:v>62.346837937563016</c:v>
                </c:pt>
                <c:pt idx="18">
                  <c:v>62.614825013555276</c:v>
                </c:pt>
                <c:pt idx="19">
                  <c:v>62.737132799709563</c:v>
                </c:pt>
                <c:pt idx="20">
                  <c:v>62.792760674126903</c:v>
                </c:pt>
                <c:pt idx="21">
                  <c:v>62.818021473634346</c:v>
                </c:pt>
                <c:pt idx="22">
                  <c:v>62.829484283770476</c:v>
                </c:pt>
                <c:pt idx="23">
                  <c:v>62.83468417340822</c:v>
                </c:pt>
                <c:pt idx="24">
                  <c:v>62.837042658823592</c:v>
                </c:pt>
                <c:pt idx="25">
                  <c:v>62.838112312659973</c:v>
                </c:pt>
                <c:pt idx="26">
                  <c:v>62.838597422577962</c:v>
                </c:pt>
                <c:pt idx="27">
                  <c:v>62.838817426836421</c:v>
                </c:pt>
                <c:pt idx="28">
                  <c:v>62.83891720127999</c:v>
                </c:pt>
                <c:pt idx="29">
                  <c:v>62.838962450001659</c:v>
                </c:pt>
                <c:pt idx="30">
                  <c:v>62.838982970729354</c:v>
                </c:pt>
                <c:pt idx="31">
                  <c:v>62.838992277070076</c:v>
                </c:pt>
                <c:pt idx="32">
                  <c:v>62.838996497580951</c:v>
                </c:pt>
                <c:pt idx="33">
                  <c:v>62.838998411621127</c:v>
                </c:pt>
                <c:pt idx="34">
                  <c:v>62.838999279655759</c:v>
                </c:pt>
                <c:pt idx="35">
                  <c:v>62.838999673317346</c:v>
                </c:pt>
                <c:pt idx="36">
                  <c:v>62.838999851846452</c:v>
                </c:pt>
                <c:pt idx="37">
                  <c:v>62.838999932811021</c:v>
                </c:pt>
                <c:pt idx="38">
                  <c:v>62.838999969529183</c:v>
                </c:pt>
                <c:pt idx="39">
                  <c:v>62.838999986181214</c:v>
                </c:pt>
                <c:pt idx="40">
                  <c:v>62.838999993733054</c:v>
                </c:pt>
                <c:pt idx="41">
                  <c:v>62.838999997157885</c:v>
                </c:pt>
                <c:pt idx="42">
                  <c:v>62.838999998711067</c:v>
                </c:pt>
                <c:pt idx="43">
                  <c:v>62.838999999415456</c:v>
                </c:pt>
                <c:pt idx="44">
                  <c:v>62.838999999734909</c:v>
                </c:pt>
                <c:pt idx="45">
                  <c:v>62.838999999879768</c:v>
                </c:pt>
                <c:pt idx="46">
                  <c:v>62.838999999945472</c:v>
                </c:pt>
                <c:pt idx="47">
                  <c:v>62.838999999975272</c:v>
                </c:pt>
                <c:pt idx="48">
                  <c:v>62.838999999988779</c:v>
                </c:pt>
                <c:pt idx="49">
                  <c:v>62.838999999994918</c:v>
                </c:pt>
                <c:pt idx="50">
                  <c:v>62.838999999997689</c:v>
                </c:pt>
                <c:pt idx="51">
                  <c:v>62.838999999998954</c:v>
                </c:pt>
                <c:pt idx="52">
                  <c:v>62.838999999999515</c:v>
                </c:pt>
                <c:pt idx="53">
                  <c:v>62.838999999999778</c:v>
                </c:pt>
                <c:pt idx="54">
                  <c:v>62.838999999999899</c:v>
                </c:pt>
                <c:pt idx="55">
                  <c:v>62.838999999999956</c:v>
                </c:pt>
                <c:pt idx="56">
                  <c:v>62.838999999999984</c:v>
                </c:pt>
                <c:pt idx="57">
                  <c:v>62.838999999999984</c:v>
                </c:pt>
                <c:pt idx="58">
                  <c:v>62.838999999999999</c:v>
                </c:pt>
                <c:pt idx="59">
                  <c:v>62.838999999999999</c:v>
                </c:pt>
                <c:pt idx="60">
                  <c:v>62.838999999999999</c:v>
                </c:pt>
                <c:pt idx="61">
                  <c:v>62.838999999999999</c:v>
                </c:pt>
                <c:pt idx="62">
                  <c:v>62.838999999999999</c:v>
                </c:pt>
                <c:pt idx="63">
                  <c:v>62.838999999999999</c:v>
                </c:pt>
                <c:pt idx="64">
                  <c:v>62.838999999999999</c:v>
                </c:pt>
                <c:pt idx="65">
                  <c:v>62.838999999999999</c:v>
                </c:pt>
                <c:pt idx="66">
                  <c:v>62.838999999999999</c:v>
                </c:pt>
                <c:pt idx="67">
                  <c:v>62.838999999999999</c:v>
                </c:pt>
                <c:pt idx="68">
                  <c:v>62.838999999999999</c:v>
                </c:pt>
                <c:pt idx="69">
                  <c:v>62.838999999999999</c:v>
                </c:pt>
                <c:pt idx="70">
                  <c:v>62.838999999999999</c:v>
                </c:pt>
                <c:pt idx="71">
                  <c:v>62.838999999999999</c:v>
                </c:pt>
                <c:pt idx="72">
                  <c:v>62.838999999999999</c:v>
                </c:pt>
                <c:pt idx="73">
                  <c:v>62.838999999999999</c:v>
                </c:pt>
                <c:pt idx="74">
                  <c:v>62.838999999999999</c:v>
                </c:pt>
                <c:pt idx="75">
                  <c:v>62.838999999999999</c:v>
                </c:pt>
                <c:pt idx="76">
                  <c:v>62.838999999999999</c:v>
                </c:pt>
                <c:pt idx="77">
                  <c:v>62.838999999999999</c:v>
                </c:pt>
                <c:pt idx="78">
                  <c:v>62.838999999999999</c:v>
                </c:pt>
                <c:pt idx="79">
                  <c:v>62.838999999999999</c:v>
                </c:pt>
                <c:pt idx="80">
                  <c:v>62.838999999999999</c:v>
                </c:pt>
                <c:pt idx="81">
                  <c:v>62.838999999999999</c:v>
                </c:pt>
                <c:pt idx="82">
                  <c:v>62.838999999999999</c:v>
                </c:pt>
                <c:pt idx="83">
                  <c:v>62.838999999999999</c:v>
                </c:pt>
                <c:pt idx="84">
                  <c:v>62.838999999999999</c:v>
                </c:pt>
                <c:pt idx="85">
                  <c:v>62.838999999999999</c:v>
                </c:pt>
                <c:pt idx="86">
                  <c:v>62.838999999999999</c:v>
                </c:pt>
                <c:pt idx="87">
                  <c:v>62.838999999999999</c:v>
                </c:pt>
                <c:pt idx="88">
                  <c:v>62.838999999999999</c:v>
                </c:pt>
                <c:pt idx="89">
                  <c:v>62.838999999999999</c:v>
                </c:pt>
                <c:pt idx="90">
                  <c:v>62.838999999999999</c:v>
                </c:pt>
                <c:pt idx="91">
                  <c:v>62.838999999999999</c:v>
                </c:pt>
                <c:pt idx="92">
                  <c:v>62.838999999999999</c:v>
                </c:pt>
                <c:pt idx="93">
                  <c:v>62.838999999999999</c:v>
                </c:pt>
                <c:pt idx="94">
                  <c:v>62.838999999999999</c:v>
                </c:pt>
                <c:pt idx="95">
                  <c:v>62.838999999999999</c:v>
                </c:pt>
                <c:pt idx="96">
                  <c:v>62.838999999999999</c:v>
                </c:pt>
                <c:pt idx="97">
                  <c:v>62.838999999999999</c:v>
                </c:pt>
                <c:pt idx="98">
                  <c:v>62.838999999999999</c:v>
                </c:pt>
                <c:pt idx="99">
                  <c:v>62.838999999999999</c:v>
                </c:pt>
                <c:pt idx="100">
                  <c:v>62.838999999999999</c:v>
                </c:pt>
                <c:pt idx="101">
                  <c:v>62.838999999999999</c:v>
                </c:pt>
                <c:pt idx="102">
                  <c:v>62.838999999999999</c:v>
                </c:pt>
                <c:pt idx="103">
                  <c:v>62.838999999999999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6EA0-4029-99AC-88F336E5A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85536"/>
        <c:axId val="137186112"/>
      </c:scatterChart>
      <c:valAx>
        <c:axId val="137185536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7186112"/>
        <c:crosses val="autoZero"/>
        <c:crossBetween val="midCat"/>
      </c:valAx>
      <c:valAx>
        <c:axId val="137186112"/>
        <c:scaling>
          <c:orientation val="minMax"/>
          <c:max val="22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718553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769994388151673"/>
          <c:y val="0.23135073764634381"/>
          <c:w val="0.97214278494072692"/>
          <c:h val="0.7637063306018045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Modélisation!$C$3:$C$11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8.6466360000000006E-2</c:v>
                  </c:pt>
                  <c:pt idx="2">
                    <c:v>0.1401734</c:v>
                  </c:pt>
                  <c:pt idx="3">
                    <c:v>0.35525699999999999</c:v>
                  </c:pt>
                  <c:pt idx="4">
                    <c:v>2.2190500000000002</c:v>
                  </c:pt>
                  <c:pt idx="5">
                    <c:v>1.150638</c:v>
                  </c:pt>
                  <c:pt idx="6">
                    <c:v>2.754934</c:v>
                  </c:pt>
                  <c:pt idx="7">
                    <c:v>1.0757099999999999</c:v>
                  </c:pt>
                  <c:pt idx="8">
                    <c:v>1.481036</c:v>
                  </c:pt>
                </c:numCache>
              </c:numRef>
            </c:plus>
            <c:minus>
              <c:numRef>
                <c:f>Modélisation!$C$3:$C$11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8.6466360000000006E-2</c:v>
                  </c:pt>
                  <c:pt idx="2">
                    <c:v>0.1401734</c:v>
                  </c:pt>
                  <c:pt idx="3">
                    <c:v>0.35525699999999999</c:v>
                  </c:pt>
                  <c:pt idx="4">
                    <c:v>2.2190500000000002</c:v>
                  </c:pt>
                  <c:pt idx="5">
                    <c:v>1.150638</c:v>
                  </c:pt>
                  <c:pt idx="6">
                    <c:v>2.754934</c:v>
                  </c:pt>
                  <c:pt idx="7">
                    <c:v>1.0757099999999999</c:v>
                  </c:pt>
                  <c:pt idx="8">
                    <c:v>1.481036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Modélisation!$B$21:$B$28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Modélisation!$B$4:$B$11</c:f>
              <c:numCache>
                <c:formatCode>General</c:formatCode>
                <c:ptCount val="8"/>
                <c:pt idx="0">
                  <c:v>0.90326550000000005</c:v>
                </c:pt>
                <c:pt idx="1">
                  <c:v>2.414339</c:v>
                </c:pt>
                <c:pt idx="2">
                  <c:v>4.0688820000000003</c:v>
                </c:pt>
                <c:pt idx="3">
                  <c:v>14.46851</c:v>
                </c:pt>
                <c:pt idx="4">
                  <c:v>17.013539999999999</c:v>
                </c:pt>
                <c:pt idx="5">
                  <c:v>19.293009999999999</c:v>
                </c:pt>
                <c:pt idx="6">
                  <c:v>18.4053</c:v>
                </c:pt>
                <c:pt idx="7">
                  <c:v>23.471779999999999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6E-46E6-A4FF-79EBCADA1963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Modélisation!$F$3:$F$11</c:f>
                <c:numCache>
                  <c:formatCode>General</c:formatCode>
                  <c:ptCount val="9"/>
                  <c:pt idx="0">
                    <c:v>0.16648399999999999</c:v>
                  </c:pt>
                  <c:pt idx="1">
                    <c:v>1.3717439999999999E-2</c:v>
                  </c:pt>
                  <c:pt idx="2">
                    <c:v>5.0436880000000003E-2</c:v>
                  </c:pt>
                  <c:pt idx="3">
                    <c:v>2.7350099999999999E-2</c:v>
                  </c:pt>
                  <c:pt idx="4">
                    <c:v>0.2859659</c:v>
                  </c:pt>
                  <c:pt idx="5">
                    <c:v>0.32962200000000003</c:v>
                  </c:pt>
                  <c:pt idx="6">
                    <c:v>3.6709679999999998</c:v>
                  </c:pt>
                  <c:pt idx="7">
                    <c:v>1.4662230000000001</c:v>
                  </c:pt>
                  <c:pt idx="8">
                    <c:v>0.76969609999999999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Modélisation!$B$21:$B$28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Modélisation!$E$4:$E$11</c:f>
              <c:numCache>
                <c:formatCode>General</c:formatCode>
                <c:ptCount val="8"/>
                <c:pt idx="0">
                  <c:v>0.71245250000000004</c:v>
                </c:pt>
                <c:pt idx="1">
                  <c:v>0.75969430000000004</c:v>
                </c:pt>
                <c:pt idx="2">
                  <c:v>0.82927629999999997</c:v>
                </c:pt>
                <c:pt idx="3">
                  <c:v>1.687686</c:v>
                </c:pt>
                <c:pt idx="4">
                  <c:v>2.7792349999999999</c:v>
                </c:pt>
                <c:pt idx="5">
                  <c:v>12.14561</c:v>
                </c:pt>
                <c:pt idx="6">
                  <c:v>14.09801</c:v>
                </c:pt>
                <c:pt idx="7">
                  <c:v>12.027670000000001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6E-46E6-A4FF-79EBCADA1963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Modélisation!$I$3:$I$11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0.47313460000000002</c:v>
                  </c:pt>
                  <c:pt idx="2">
                    <c:v>1.616825</c:v>
                  </c:pt>
                  <c:pt idx="3">
                    <c:v>2.6398830000000002</c:v>
                  </c:pt>
                  <c:pt idx="4">
                    <c:v>18.667680000000001</c:v>
                  </c:pt>
                  <c:pt idx="5">
                    <c:v>29.951509999999999</c:v>
                  </c:pt>
                  <c:pt idx="6">
                    <c:v>32.627989999999997</c:v>
                  </c:pt>
                  <c:pt idx="7">
                    <c:v>4.4897650000000002</c:v>
                  </c:pt>
                  <c:pt idx="8">
                    <c:v>40.71537</c:v>
                  </c:pt>
                </c:numCache>
              </c:numRef>
            </c:plus>
            <c:minus>
              <c:numRef>
                <c:f>Modélisation!$I$3:$I$11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0.47313460000000002</c:v>
                  </c:pt>
                  <c:pt idx="2">
                    <c:v>1.616825</c:v>
                  </c:pt>
                  <c:pt idx="3">
                    <c:v>2.6398830000000002</c:v>
                  </c:pt>
                  <c:pt idx="4">
                    <c:v>18.667680000000001</c:v>
                  </c:pt>
                  <c:pt idx="5">
                    <c:v>29.951509999999999</c:v>
                  </c:pt>
                  <c:pt idx="6">
                    <c:v>32.627989999999997</c:v>
                  </c:pt>
                  <c:pt idx="7">
                    <c:v>4.4897650000000002</c:v>
                  </c:pt>
                  <c:pt idx="8">
                    <c:v>40.71537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Modélisation!$B$21:$B$28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Modélisation!$H$4:$H$11</c:f>
              <c:numCache>
                <c:formatCode>General</c:formatCode>
                <c:ptCount val="8"/>
                <c:pt idx="0">
                  <c:v>2.411511</c:v>
                </c:pt>
                <c:pt idx="1">
                  <c:v>10.060449999999999</c:v>
                </c:pt>
                <c:pt idx="2">
                  <c:v>20.40213</c:v>
                </c:pt>
                <c:pt idx="3">
                  <c:v>80.212329999999994</c:v>
                </c:pt>
                <c:pt idx="4">
                  <c:v>118.3361</c:v>
                </c:pt>
                <c:pt idx="5">
                  <c:v>158.4128</c:v>
                </c:pt>
                <c:pt idx="6">
                  <c:v>140.2139</c:v>
                </c:pt>
                <c:pt idx="7">
                  <c:v>163.31460000000001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6E-46E6-A4FF-79EBCADA1963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Modélisation!$L$3:$L$11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0.2282013</c:v>
                  </c:pt>
                  <c:pt idx="2">
                    <c:v>0.1208296</c:v>
                  </c:pt>
                  <c:pt idx="3">
                    <c:v>0.30240309999999998</c:v>
                  </c:pt>
                  <c:pt idx="4">
                    <c:v>0.64232789999999995</c:v>
                  </c:pt>
                  <c:pt idx="5">
                    <c:v>3.2773810000000001</c:v>
                  </c:pt>
                  <c:pt idx="6">
                    <c:v>4.4863410000000004</c:v>
                  </c:pt>
                  <c:pt idx="7">
                    <c:v>14.296860000000001</c:v>
                  </c:pt>
                  <c:pt idx="8">
                    <c:v>18.5914</c:v>
                  </c:pt>
                </c:numCache>
              </c:numRef>
            </c:plus>
            <c:minus>
              <c:numRef>
                <c:f>Modélisation!$L$3:$L$11</c:f>
                <c:numCache>
                  <c:formatCode>General</c:formatCode>
                  <c:ptCount val="9"/>
                  <c:pt idx="0">
                    <c:v>0.2401982</c:v>
                  </c:pt>
                  <c:pt idx="1">
                    <c:v>0.2282013</c:v>
                  </c:pt>
                  <c:pt idx="2">
                    <c:v>0.1208296</c:v>
                  </c:pt>
                  <c:pt idx="3">
                    <c:v>0.30240309999999998</c:v>
                  </c:pt>
                  <c:pt idx="4">
                    <c:v>0.64232789999999995</c:v>
                  </c:pt>
                  <c:pt idx="5">
                    <c:v>3.2773810000000001</c:v>
                  </c:pt>
                  <c:pt idx="6">
                    <c:v>4.4863410000000004</c:v>
                  </c:pt>
                  <c:pt idx="7">
                    <c:v>14.296860000000001</c:v>
                  </c:pt>
                  <c:pt idx="8">
                    <c:v>18.5914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Modélisation!$B$21:$B$28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Modélisation!$K$4:$K$11</c:f>
              <c:numCache>
                <c:formatCode>General</c:formatCode>
                <c:ptCount val="8"/>
                <c:pt idx="0">
                  <c:v>1.167878</c:v>
                </c:pt>
                <c:pt idx="1">
                  <c:v>1.154901</c:v>
                </c:pt>
                <c:pt idx="2">
                  <c:v>1.3132600000000001</c:v>
                </c:pt>
                <c:pt idx="3">
                  <c:v>1.7838639999999999</c:v>
                </c:pt>
                <c:pt idx="4">
                  <c:v>6.7038580000000003</c:v>
                </c:pt>
                <c:pt idx="5">
                  <c:v>55.543259999999997</c:v>
                </c:pt>
                <c:pt idx="6">
                  <c:v>68.379909999999995</c:v>
                </c:pt>
                <c:pt idx="7">
                  <c:v>85.868750000000006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6E-46E6-A4FF-79EBCADA1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88416"/>
        <c:axId val="137188992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Modélisation!$B$38:$B$140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Modélisation!$C$38:$C$140</c:f>
              <c:numCache>
                <c:formatCode>0.00</c:formatCode>
                <c:ptCount val="103"/>
                <c:pt idx="0">
                  <c:v>1.6115122283543677</c:v>
                </c:pt>
                <c:pt idx="1">
                  <c:v>1.6633237250120159</c:v>
                </c:pt>
                <c:pt idx="2">
                  <c:v>1.9490064373670308</c:v>
                </c:pt>
                <c:pt idx="3">
                  <c:v>4.3328045275129314</c:v>
                </c:pt>
                <c:pt idx="4">
                  <c:v>11.807447602370633</c:v>
                </c:pt>
                <c:pt idx="5">
                  <c:v>17.492913038655367</c:v>
                </c:pt>
                <c:pt idx="6">
                  <c:v>18.943842762802024</c:v>
                </c:pt>
                <c:pt idx="7">
                  <c:v>19.189803079801255</c:v>
                </c:pt>
                <c:pt idx="8">
                  <c:v>19.228207533482472</c:v>
                </c:pt>
                <c:pt idx="9">
                  <c:v>19.234124873928483</c:v>
                </c:pt>
                <c:pt idx="10">
                  <c:v>19.235034739485041</c:v>
                </c:pt>
                <c:pt idx="11">
                  <c:v>19.235174598435233</c:v>
                </c:pt>
                <c:pt idx="12">
                  <c:v>19.235196095647503</c:v>
                </c:pt>
                <c:pt idx="13">
                  <c:v>19.235199399881331</c:v>
                </c:pt>
                <c:pt idx="14">
                  <c:v>19.235199907758748</c:v>
                </c:pt>
                <c:pt idx="15">
                  <c:v>19.235199985822057</c:v>
                </c:pt>
                <c:pt idx="16">
                  <c:v>19.235199997820779</c:v>
                </c:pt>
                <c:pt idx="17">
                  <c:v>19.235199999665042</c:v>
                </c:pt>
                <c:pt idx="18">
                  <c:v>19.235199999948517</c:v>
                </c:pt>
                <c:pt idx="19">
                  <c:v>19.235199999992087</c:v>
                </c:pt>
                <c:pt idx="20">
                  <c:v>19.235199999998784</c:v>
                </c:pt>
                <c:pt idx="21">
                  <c:v>19.235199999999814</c:v>
                </c:pt>
                <c:pt idx="22">
                  <c:v>19.235199999999971</c:v>
                </c:pt>
                <c:pt idx="23">
                  <c:v>19.235199999999995</c:v>
                </c:pt>
                <c:pt idx="24">
                  <c:v>19.235199999999999</c:v>
                </c:pt>
                <c:pt idx="25">
                  <c:v>19.235199999999999</c:v>
                </c:pt>
                <c:pt idx="26">
                  <c:v>19.235199999999999</c:v>
                </c:pt>
                <c:pt idx="27">
                  <c:v>19.235199999999999</c:v>
                </c:pt>
                <c:pt idx="28">
                  <c:v>19.235199999999999</c:v>
                </c:pt>
                <c:pt idx="29">
                  <c:v>19.235199999999999</c:v>
                </c:pt>
                <c:pt idx="30">
                  <c:v>19.235199999999999</c:v>
                </c:pt>
                <c:pt idx="31">
                  <c:v>19.235199999999999</c:v>
                </c:pt>
                <c:pt idx="32">
                  <c:v>19.235199999999999</c:v>
                </c:pt>
                <c:pt idx="33">
                  <c:v>19.235199999999999</c:v>
                </c:pt>
                <c:pt idx="34">
                  <c:v>19.235199999999999</c:v>
                </c:pt>
                <c:pt idx="35">
                  <c:v>19.235199999999999</c:v>
                </c:pt>
                <c:pt idx="36">
                  <c:v>19.235199999999999</c:v>
                </c:pt>
                <c:pt idx="37">
                  <c:v>19.235199999999999</c:v>
                </c:pt>
                <c:pt idx="38">
                  <c:v>19.235199999999999</c:v>
                </c:pt>
                <c:pt idx="39">
                  <c:v>19.235199999999999</c:v>
                </c:pt>
                <c:pt idx="40">
                  <c:v>19.235199999999999</c:v>
                </c:pt>
                <c:pt idx="41">
                  <c:v>19.235199999999999</c:v>
                </c:pt>
                <c:pt idx="42">
                  <c:v>19.235199999999999</c:v>
                </c:pt>
                <c:pt idx="43">
                  <c:v>19.235199999999999</c:v>
                </c:pt>
                <c:pt idx="44">
                  <c:v>19.235199999999999</c:v>
                </c:pt>
                <c:pt idx="45">
                  <c:v>19.235199999999999</c:v>
                </c:pt>
                <c:pt idx="46">
                  <c:v>19.235199999999999</c:v>
                </c:pt>
                <c:pt idx="47">
                  <c:v>19.235199999999999</c:v>
                </c:pt>
                <c:pt idx="48">
                  <c:v>19.235199999999999</c:v>
                </c:pt>
                <c:pt idx="49">
                  <c:v>19.235199999999999</c:v>
                </c:pt>
                <c:pt idx="50">
                  <c:v>19.235199999999999</c:v>
                </c:pt>
                <c:pt idx="51">
                  <c:v>19.235199999999999</c:v>
                </c:pt>
                <c:pt idx="52">
                  <c:v>19.235199999999999</c:v>
                </c:pt>
                <c:pt idx="53">
                  <c:v>19.235199999999999</c:v>
                </c:pt>
                <c:pt idx="54">
                  <c:v>19.235199999999999</c:v>
                </c:pt>
                <c:pt idx="55">
                  <c:v>19.235199999999999</c:v>
                </c:pt>
                <c:pt idx="56">
                  <c:v>19.235199999999999</c:v>
                </c:pt>
                <c:pt idx="57">
                  <c:v>19.235199999999999</c:v>
                </c:pt>
                <c:pt idx="58">
                  <c:v>19.235199999999999</c:v>
                </c:pt>
                <c:pt idx="59">
                  <c:v>19.235199999999999</c:v>
                </c:pt>
                <c:pt idx="60">
                  <c:v>19.235199999999999</c:v>
                </c:pt>
                <c:pt idx="61">
                  <c:v>19.235199999999999</c:v>
                </c:pt>
                <c:pt idx="62">
                  <c:v>19.235199999999999</c:v>
                </c:pt>
                <c:pt idx="63">
                  <c:v>19.235199999999999</c:v>
                </c:pt>
                <c:pt idx="64">
                  <c:v>19.235199999999999</c:v>
                </c:pt>
                <c:pt idx="65">
                  <c:v>19.235199999999999</c:v>
                </c:pt>
                <c:pt idx="66">
                  <c:v>19.235199999999999</c:v>
                </c:pt>
                <c:pt idx="67">
                  <c:v>19.235199999999999</c:v>
                </c:pt>
                <c:pt idx="68">
                  <c:v>19.235199999999999</c:v>
                </c:pt>
                <c:pt idx="69">
                  <c:v>19.235199999999999</c:v>
                </c:pt>
                <c:pt idx="70">
                  <c:v>19.235199999999999</c:v>
                </c:pt>
                <c:pt idx="71">
                  <c:v>19.235199999999999</c:v>
                </c:pt>
                <c:pt idx="72">
                  <c:v>19.235199999999999</c:v>
                </c:pt>
                <c:pt idx="73">
                  <c:v>19.235199999999999</c:v>
                </c:pt>
                <c:pt idx="74">
                  <c:v>19.235199999999999</c:v>
                </c:pt>
                <c:pt idx="75">
                  <c:v>19.235199999999999</c:v>
                </c:pt>
                <c:pt idx="76">
                  <c:v>19.235199999999999</c:v>
                </c:pt>
                <c:pt idx="77">
                  <c:v>19.235199999999999</c:v>
                </c:pt>
                <c:pt idx="78">
                  <c:v>19.235199999999999</c:v>
                </c:pt>
                <c:pt idx="79">
                  <c:v>19.235199999999999</c:v>
                </c:pt>
                <c:pt idx="80">
                  <c:v>19.235199999999999</c:v>
                </c:pt>
                <c:pt idx="81">
                  <c:v>19.235199999999999</c:v>
                </c:pt>
                <c:pt idx="82">
                  <c:v>19.235199999999999</c:v>
                </c:pt>
                <c:pt idx="83">
                  <c:v>19.235199999999999</c:v>
                </c:pt>
                <c:pt idx="84">
                  <c:v>19.235199999999999</c:v>
                </c:pt>
                <c:pt idx="85">
                  <c:v>19.235199999999999</c:v>
                </c:pt>
                <c:pt idx="86">
                  <c:v>19.235199999999999</c:v>
                </c:pt>
                <c:pt idx="87">
                  <c:v>19.235199999999999</c:v>
                </c:pt>
                <c:pt idx="88">
                  <c:v>19.235199999999999</c:v>
                </c:pt>
                <c:pt idx="89">
                  <c:v>19.235199999999999</c:v>
                </c:pt>
                <c:pt idx="90">
                  <c:v>19.235199999999999</c:v>
                </c:pt>
                <c:pt idx="91">
                  <c:v>19.235199999999999</c:v>
                </c:pt>
                <c:pt idx="92">
                  <c:v>19.235199999999999</c:v>
                </c:pt>
                <c:pt idx="93">
                  <c:v>19.235199999999999</c:v>
                </c:pt>
                <c:pt idx="94">
                  <c:v>19.235199999999999</c:v>
                </c:pt>
                <c:pt idx="95">
                  <c:v>19.235199999999999</c:v>
                </c:pt>
                <c:pt idx="96">
                  <c:v>19.235199999999999</c:v>
                </c:pt>
                <c:pt idx="97">
                  <c:v>19.235199999999999</c:v>
                </c:pt>
                <c:pt idx="98">
                  <c:v>19.235199999999999</c:v>
                </c:pt>
                <c:pt idx="99">
                  <c:v>19.235199999999999</c:v>
                </c:pt>
                <c:pt idx="100">
                  <c:v>19.235199999999999</c:v>
                </c:pt>
                <c:pt idx="101">
                  <c:v>19.235199999999999</c:v>
                </c:pt>
                <c:pt idx="102">
                  <c:v>19.235199999999999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436E-46E6-A4FF-79EBCADA1963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Modélisation!$B$38:$B$140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Modélisation!$D$38:$D$140</c:f>
              <c:numCache>
                <c:formatCode>0.00</c:formatCode>
                <c:ptCount val="103"/>
                <c:pt idx="0">
                  <c:v>1.0015307617705693</c:v>
                </c:pt>
                <c:pt idx="1">
                  <c:v>1.0016337984952741</c:v>
                </c:pt>
                <c:pt idx="2">
                  <c:v>1.0021823900836573</c:v>
                </c:pt>
                <c:pt idx="3">
                  <c:v>1.0064617730738556</c:v>
                </c:pt>
                <c:pt idx="4">
                  <c:v>1.027437301399831</c:v>
                </c:pt>
                <c:pt idx="5">
                  <c:v>1.1158251186830024</c:v>
                </c:pt>
                <c:pt idx="6">
                  <c:v>1.4772752199268027</c:v>
                </c:pt>
                <c:pt idx="7">
                  <c:v>2.7917409222201908</c:v>
                </c:pt>
                <c:pt idx="8">
                  <c:v>6.0822876679694264</c:v>
                </c:pt>
                <c:pt idx="9">
                  <c:v>9.9435802283714931</c:v>
                </c:pt>
                <c:pt idx="10">
                  <c:v>11.888327054386989</c:v>
                </c:pt>
                <c:pt idx="11">
                  <c:v>12.474909956082309</c:v>
                </c:pt>
                <c:pt idx="12">
                  <c:v>12.622100983235789</c:v>
                </c:pt>
                <c:pt idx="13">
                  <c:v>12.657253525617559</c:v>
                </c:pt>
                <c:pt idx="14">
                  <c:v>12.66554832147161</c:v>
                </c:pt>
                <c:pt idx="15">
                  <c:v>12.667500033416399</c:v>
                </c:pt>
                <c:pt idx="16">
                  <c:v>12.667958950161593</c:v>
                </c:pt>
                <c:pt idx="17">
                  <c:v>12.668066840722608</c:v>
                </c:pt>
                <c:pt idx="18">
                  <c:v>12.66809220467097</c:v>
                </c:pt>
                <c:pt idx="19">
                  <c:v>12.668098167419243</c:v>
                </c:pt>
                <c:pt idx="20">
                  <c:v>12.668099569184202</c:v>
                </c:pt>
                <c:pt idx="21">
                  <c:v>12.668099898720842</c:v>
                </c:pt>
                <c:pt idx="22">
                  <c:v>12.668099976190595</c:v>
                </c:pt>
                <c:pt idx="23">
                  <c:v>12.668099994402722</c:v>
                </c:pt>
                <c:pt idx="24">
                  <c:v>12.668099998684152</c:v>
                </c:pt>
                <c:pt idx="25">
                  <c:v>12.668099999690662</c:v>
                </c:pt>
                <c:pt idx="26">
                  <c:v>12.668099999927279</c:v>
                </c:pt>
                <c:pt idx="27">
                  <c:v>12.668099999982903</c:v>
                </c:pt>
                <c:pt idx="28">
                  <c:v>12.668099999995983</c:v>
                </c:pt>
                <c:pt idx="29">
                  <c:v>12.668099999999056</c:v>
                </c:pt>
                <c:pt idx="30">
                  <c:v>12.668099999999779</c:v>
                </c:pt>
                <c:pt idx="31">
                  <c:v>12.668099999999949</c:v>
                </c:pt>
                <c:pt idx="32">
                  <c:v>12.668099999999988</c:v>
                </c:pt>
                <c:pt idx="33">
                  <c:v>12.668099999999999</c:v>
                </c:pt>
                <c:pt idx="34">
                  <c:v>12.668100000000001</c:v>
                </c:pt>
                <c:pt idx="35">
                  <c:v>12.668100000000001</c:v>
                </c:pt>
                <c:pt idx="36">
                  <c:v>12.668100000000001</c:v>
                </c:pt>
                <c:pt idx="37">
                  <c:v>12.668100000000001</c:v>
                </c:pt>
                <c:pt idx="38">
                  <c:v>12.668100000000001</c:v>
                </c:pt>
                <c:pt idx="39">
                  <c:v>12.668100000000001</c:v>
                </c:pt>
                <c:pt idx="40">
                  <c:v>12.668100000000001</c:v>
                </c:pt>
                <c:pt idx="41">
                  <c:v>12.668100000000001</c:v>
                </c:pt>
                <c:pt idx="42">
                  <c:v>12.668100000000001</c:v>
                </c:pt>
                <c:pt idx="43">
                  <c:v>12.668100000000001</c:v>
                </c:pt>
                <c:pt idx="44">
                  <c:v>12.668100000000001</c:v>
                </c:pt>
                <c:pt idx="45">
                  <c:v>12.668100000000001</c:v>
                </c:pt>
                <c:pt idx="46">
                  <c:v>12.668100000000001</c:v>
                </c:pt>
                <c:pt idx="47">
                  <c:v>12.668100000000001</c:v>
                </c:pt>
                <c:pt idx="48">
                  <c:v>12.668100000000001</c:v>
                </c:pt>
                <c:pt idx="49">
                  <c:v>12.668100000000001</c:v>
                </c:pt>
                <c:pt idx="50">
                  <c:v>12.668100000000001</c:v>
                </c:pt>
                <c:pt idx="51">
                  <c:v>12.668100000000001</c:v>
                </c:pt>
                <c:pt idx="52">
                  <c:v>12.668100000000001</c:v>
                </c:pt>
                <c:pt idx="53">
                  <c:v>12.668100000000001</c:v>
                </c:pt>
                <c:pt idx="54">
                  <c:v>12.668100000000001</c:v>
                </c:pt>
                <c:pt idx="55">
                  <c:v>12.668100000000001</c:v>
                </c:pt>
                <c:pt idx="56">
                  <c:v>12.668100000000001</c:v>
                </c:pt>
                <c:pt idx="57">
                  <c:v>12.668100000000001</c:v>
                </c:pt>
                <c:pt idx="58">
                  <c:v>12.668100000000001</c:v>
                </c:pt>
                <c:pt idx="59">
                  <c:v>12.668100000000001</c:v>
                </c:pt>
                <c:pt idx="60">
                  <c:v>12.668100000000001</c:v>
                </c:pt>
                <c:pt idx="61">
                  <c:v>12.668100000000001</c:v>
                </c:pt>
                <c:pt idx="62">
                  <c:v>12.668100000000001</c:v>
                </c:pt>
                <c:pt idx="63">
                  <c:v>12.668100000000001</c:v>
                </c:pt>
                <c:pt idx="64">
                  <c:v>12.668100000000001</c:v>
                </c:pt>
                <c:pt idx="65">
                  <c:v>12.668100000000001</c:v>
                </c:pt>
                <c:pt idx="66">
                  <c:v>12.668100000000001</c:v>
                </c:pt>
                <c:pt idx="67">
                  <c:v>12.668100000000001</c:v>
                </c:pt>
                <c:pt idx="68">
                  <c:v>12.668100000000001</c:v>
                </c:pt>
                <c:pt idx="69">
                  <c:v>12.668100000000001</c:v>
                </c:pt>
                <c:pt idx="70">
                  <c:v>12.668100000000001</c:v>
                </c:pt>
                <c:pt idx="71">
                  <c:v>12.668100000000001</c:v>
                </c:pt>
                <c:pt idx="72">
                  <c:v>12.668100000000001</c:v>
                </c:pt>
                <c:pt idx="73">
                  <c:v>12.668100000000001</c:v>
                </c:pt>
                <c:pt idx="74">
                  <c:v>12.668100000000001</c:v>
                </c:pt>
                <c:pt idx="75">
                  <c:v>12.668100000000001</c:v>
                </c:pt>
                <c:pt idx="76">
                  <c:v>12.668100000000001</c:v>
                </c:pt>
                <c:pt idx="77">
                  <c:v>12.668100000000001</c:v>
                </c:pt>
                <c:pt idx="78">
                  <c:v>12.668100000000001</c:v>
                </c:pt>
                <c:pt idx="79">
                  <c:v>12.668100000000001</c:v>
                </c:pt>
                <c:pt idx="80">
                  <c:v>12.668100000000001</c:v>
                </c:pt>
                <c:pt idx="81">
                  <c:v>12.668100000000001</c:v>
                </c:pt>
                <c:pt idx="82">
                  <c:v>12.668100000000001</c:v>
                </c:pt>
                <c:pt idx="83">
                  <c:v>12.668100000000001</c:v>
                </c:pt>
                <c:pt idx="84">
                  <c:v>12.668100000000001</c:v>
                </c:pt>
                <c:pt idx="85">
                  <c:v>12.668100000000001</c:v>
                </c:pt>
                <c:pt idx="86">
                  <c:v>12.668100000000001</c:v>
                </c:pt>
                <c:pt idx="87">
                  <c:v>12.668100000000001</c:v>
                </c:pt>
                <c:pt idx="88">
                  <c:v>12.668100000000001</c:v>
                </c:pt>
                <c:pt idx="89">
                  <c:v>12.668100000000001</c:v>
                </c:pt>
                <c:pt idx="90">
                  <c:v>12.668100000000001</c:v>
                </c:pt>
                <c:pt idx="91">
                  <c:v>12.668100000000001</c:v>
                </c:pt>
                <c:pt idx="92">
                  <c:v>12.668100000000001</c:v>
                </c:pt>
                <c:pt idx="93">
                  <c:v>12.668100000000001</c:v>
                </c:pt>
                <c:pt idx="94">
                  <c:v>12.668100000000001</c:v>
                </c:pt>
                <c:pt idx="95">
                  <c:v>12.668100000000001</c:v>
                </c:pt>
                <c:pt idx="96">
                  <c:v>12.668100000000001</c:v>
                </c:pt>
                <c:pt idx="97">
                  <c:v>12.668100000000001</c:v>
                </c:pt>
                <c:pt idx="98">
                  <c:v>12.668100000000001</c:v>
                </c:pt>
                <c:pt idx="99">
                  <c:v>12.668100000000001</c:v>
                </c:pt>
                <c:pt idx="100">
                  <c:v>12.668100000000001</c:v>
                </c:pt>
                <c:pt idx="101">
                  <c:v>12.668100000000001</c:v>
                </c:pt>
                <c:pt idx="102">
                  <c:v>12.668100000000001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436E-46E6-A4FF-79EBCADA1963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Modélisation!$B$38:$B$140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Modélisation!$E$38:$E$140</c:f>
              <c:numCache>
                <c:formatCode>0.00</c:formatCode>
                <c:ptCount val="103"/>
                <c:pt idx="0">
                  <c:v>3.6006077299502897</c:v>
                </c:pt>
                <c:pt idx="1">
                  <c:v>3.8064066309153066</c:v>
                </c:pt>
                <c:pt idx="2">
                  <c:v>4.9307552164324084</c:v>
                </c:pt>
                <c:pt idx="3">
                  <c:v>14.350992877661815</c:v>
                </c:pt>
                <c:pt idx="4">
                  <c:v>53.121688322678949</c:v>
                </c:pt>
                <c:pt idx="5">
                  <c:v>108.931616781123</c:v>
                </c:pt>
                <c:pt idx="6">
                  <c:v>134.35801681355164</c:v>
                </c:pt>
                <c:pt idx="7">
                  <c:v>140.19702244751537</c:v>
                </c:pt>
                <c:pt idx="8">
                  <c:v>141.29078148995126</c:v>
                </c:pt>
                <c:pt idx="9">
                  <c:v>141.48734444410758</c:v>
                </c:pt>
                <c:pt idx="10">
                  <c:v>141.52240274460991</c:v>
                </c:pt>
                <c:pt idx="11">
                  <c:v>141.52864715269621</c:v>
                </c:pt>
                <c:pt idx="12">
                  <c:v>141.52975910656028</c:v>
                </c:pt>
                <c:pt idx="13">
                  <c:v>141.52995710582286</c:v>
                </c:pt>
                <c:pt idx="14">
                  <c:v>141.52999236214856</c:v>
                </c:pt>
                <c:pt idx="15">
                  <c:v>141.52999863998409</c:v>
                </c:pt>
                <c:pt idx="16">
                  <c:v>141.52999975783203</c:v>
                </c:pt>
                <c:pt idx="17">
                  <c:v>141.52999995687895</c:v>
                </c:pt>
                <c:pt idx="18">
                  <c:v>141.52999999232173</c:v>
                </c:pt>
                <c:pt idx="19">
                  <c:v>141.5299999986328</c:v>
                </c:pt>
                <c:pt idx="20">
                  <c:v>141.52999999975654</c:v>
                </c:pt>
                <c:pt idx="21">
                  <c:v>141.52999999995666</c:v>
                </c:pt>
                <c:pt idx="22">
                  <c:v>141.5299999999923</c:v>
                </c:pt>
                <c:pt idx="23">
                  <c:v>141.52999999999864</c:v>
                </c:pt>
                <c:pt idx="24">
                  <c:v>141.52999999999975</c:v>
                </c:pt>
                <c:pt idx="25">
                  <c:v>141.52999999999997</c:v>
                </c:pt>
                <c:pt idx="26">
                  <c:v>141.53</c:v>
                </c:pt>
                <c:pt idx="27">
                  <c:v>141.53</c:v>
                </c:pt>
                <c:pt idx="28">
                  <c:v>141.53</c:v>
                </c:pt>
                <c:pt idx="29">
                  <c:v>141.53</c:v>
                </c:pt>
                <c:pt idx="30">
                  <c:v>141.53</c:v>
                </c:pt>
                <c:pt idx="31">
                  <c:v>141.53</c:v>
                </c:pt>
                <c:pt idx="32">
                  <c:v>141.53</c:v>
                </c:pt>
                <c:pt idx="33">
                  <c:v>141.53</c:v>
                </c:pt>
                <c:pt idx="34">
                  <c:v>141.53</c:v>
                </c:pt>
                <c:pt idx="35">
                  <c:v>141.53</c:v>
                </c:pt>
                <c:pt idx="36">
                  <c:v>141.53</c:v>
                </c:pt>
                <c:pt idx="37">
                  <c:v>141.53</c:v>
                </c:pt>
                <c:pt idx="38">
                  <c:v>141.53</c:v>
                </c:pt>
                <c:pt idx="39">
                  <c:v>141.53</c:v>
                </c:pt>
                <c:pt idx="40">
                  <c:v>141.53</c:v>
                </c:pt>
                <c:pt idx="41">
                  <c:v>141.53</c:v>
                </c:pt>
                <c:pt idx="42">
                  <c:v>141.53</c:v>
                </c:pt>
                <c:pt idx="43">
                  <c:v>141.53</c:v>
                </c:pt>
                <c:pt idx="44">
                  <c:v>141.53</c:v>
                </c:pt>
                <c:pt idx="45">
                  <c:v>141.53</c:v>
                </c:pt>
                <c:pt idx="46">
                  <c:v>141.53</c:v>
                </c:pt>
                <c:pt idx="47">
                  <c:v>141.53</c:v>
                </c:pt>
                <c:pt idx="48">
                  <c:v>141.53</c:v>
                </c:pt>
                <c:pt idx="49">
                  <c:v>141.53</c:v>
                </c:pt>
                <c:pt idx="50">
                  <c:v>141.53</c:v>
                </c:pt>
                <c:pt idx="51">
                  <c:v>141.53</c:v>
                </c:pt>
                <c:pt idx="52">
                  <c:v>141.53</c:v>
                </c:pt>
                <c:pt idx="53">
                  <c:v>141.53</c:v>
                </c:pt>
                <c:pt idx="54">
                  <c:v>141.53</c:v>
                </c:pt>
                <c:pt idx="55">
                  <c:v>141.53</c:v>
                </c:pt>
                <c:pt idx="56">
                  <c:v>141.53</c:v>
                </c:pt>
                <c:pt idx="57">
                  <c:v>141.53</c:v>
                </c:pt>
                <c:pt idx="58">
                  <c:v>141.53</c:v>
                </c:pt>
                <c:pt idx="59">
                  <c:v>141.53</c:v>
                </c:pt>
                <c:pt idx="60">
                  <c:v>141.53</c:v>
                </c:pt>
                <c:pt idx="61">
                  <c:v>141.53</c:v>
                </c:pt>
                <c:pt idx="62">
                  <c:v>141.53</c:v>
                </c:pt>
                <c:pt idx="63">
                  <c:v>141.53</c:v>
                </c:pt>
                <c:pt idx="64">
                  <c:v>141.53</c:v>
                </c:pt>
                <c:pt idx="65">
                  <c:v>141.53</c:v>
                </c:pt>
                <c:pt idx="66">
                  <c:v>141.53</c:v>
                </c:pt>
                <c:pt idx="67">
                  <c:v>141.53</c:v>
                </c:pt>
                <c:pt idx="68">
                  <c:v>141.53</c:v>
                </c:pt>
                <c:pt idx="69">
                  <c:v>141.53</c:v>
                </c:pt>
                <c:pt idx="70">
                  <c:v>141.53</c:v>
                </c:pt>
                <c:pt idx="71">
                  <c:v>141.53</c:v>
                </c:pt>
                <c:pt idx="72">
                  <c:v>141.53</c:v>
                </c:pt>
                <c:pt idx="73">
                  <c:v>141.53</c:v>
                </c:pt>
                <c:pt idx="74">
                  <c:v>141.53</c:v>
                </c:pt>
                <c:pt idx="75">
                  <c:v>141.53</c:v>
                </c:pt>
                <c:pt idx="76">
                  <c:v>141.53</c:v>
                </c:pt>
                <c:pt idx="77">
                  <c:v>141.53</c:v>
                </c:pt>
                <c:pt idx="78">
                  <c:v>141.53</c:v>
                </c:pt>
                <c:pt idx="79">
                  <c:v>141.53</c:v>
                </c:pt>
                <c:pt idx="80">
                  <c:v>141.53</c:v>
                </c:pt>
                <c:pt idx="81">
                  <c:v>141.53</c:v>
                </c:pt>
                <c:pt idx="82">
                  <c:v>141.53</c:v>
                </c:pt>
                <c:pt idx="83">
                  <c:v>141.53</c:v>
                </c:pt>
                <c:pt idx="84">
                  <c:v>141.53</c:v>
                </c:pt>
                <c:pt idx="85">
                  <c:v>141.53</c:v>
                </c:pt>
                <c:pt idx="86">
                  <c:v>141.53</c:v>
                </c:pt>
                <c:pt idx="87">
                  <c:v>141.53</c:v>
                </c:pt>
                <c:pt idx="88">
                  <c:v>141.53</c:v>
                </c:pt>
                <c:pt idx="89">
                  <c:v>141.53</c:v>
                </c:pt>
                <c:pt idx="90">
                  <c:v>141.53</c:v>
                </c:pt>
                <c:pt idx="91">
                  <c:v>141.53</c:v>
                </c:pt>
                <c:pt idx="92">
                  <c:v>141.53</c:v>
                </c:pt>
                <c:pt idx="93">
                  <c:v>141.53</c:v>
                </c:pt>
                <c:pt idx="94">
                  <c:v>141.53</c:v>
                </c:pt>
                <c:pt idx="95">
                  <c:v>141.53</c:v>
                </c:pt>
                <c:pt idx="96">
                  <c:v>141.53</c:v>
                </c:pt>
                <c:pt idx="97">
                  <c:v>141.53</c:v>
                </c:pt>
                <c:pt idx="98">
                  <c:v>141.53</c:v>
                </c:pt>
                <c:pt idx="99">
                  <c:v>141.53</c:v>
                </c:pt>
                <c:pt idx="100">
                  <c:v>141.53</c:v>
                </c:pt>
                <c:pt idx="101">
                  <c:v>141.53</c:v>
                </c:pt>
                <c:pt idx="102">
                  <c:v>141.53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436E-46E6-A4FF-79EBCADA1963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Modélisation!$B$38:$B$140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Modélisation!$F$38:$F$140</c:f>
              <c:numCache>
                <c:formatCode>0.00</c:formatCode>
                <c:ptCount val="103"/>
                <c:pt idx="0">
                  <c:v>1.1202325622568106</c:v>
                </c:pt>
                <c:pt idx="1">
                  <c:v>1.1245790879590019</c:v>
                </c:pt>
                <c:pt idx="2">
                  <c:v>1.1458740594110348</c:v>
                </c:pt>
                <c:pt idx="3">
                  <c:v>1.2634571901020832</c:v>
                </c:pt>
                <c:pt idx="4">
                  <c:v>1.5779631748083649</c:v>
                </c:pt>
                <c:pt idx="5">
                  <c:v>2.2602313674778634</c:v>
                </c:pt>
                <c:pt idx="6">
                  <c:v>3.7122389680633998</c:v>
                </c:pt>
                <c:pt idx="7">
                  <c:v>6.6803433991706678</c:v>
                </c:pt>
                <c:pt idx="8">
                  <c:v>12.277054426687616</c:v>
                </c:pt>
                <c:pt idx="9">
                  <c:v>21.386310407200945</c:v>
                </c:pt>
                <c:pt idx="10">
                  <c:v>33.171840376266843</c:v>
                </c:pt>
                <c:pt idx="11">
                  <c:v>44.603804366552239</c:v>
                </c:pt>
                <c:pt idx="12">
                  <c:v>52.980468750069676</c:v>
                </c:pt>
                <c:pt idx="13">
                  <c:v>57.941370553185038</c:v>
                </c:pt>
                <c:pt idx="14">
                  <c:v>60.517397198842325</c:v>
                </c:pt>
                <c:pt idx="15">
                  <c:v>61.764078167739136</c:v>
                </c:pt>
                <c:pt idx="16">
                  <c:v>62.346837937563016</c:v>
                </c:pt>
                <c:pt idx="17">
                  <c:v>62.614825013555276</c:v>
                </c:pt>
                <c:pt idx="18">
                  <c:v>62.737132799709563</c:v>
                </c:pt>
                <c:pt idx="19">
                  <c:v>62.792760674126903</c:v>
                </c:pt>
                <c:pt idx="20">
                  <c:v>62.818021473634346</c:v>
                </c:pt>
                <c:pt idx="21">
                  <c:v>62.829484283770476</c:v>
                </c:pt>
                <c:pt idx="22">
                  <c:v>62.83468417340822</c:v>
                </c:pt>
                <c:pt idx="23">
                  <c:v>62.837042658823592</c:v>
                </c:pt>
                <c:pt idx="24">
                  <c:v>62.838112312659973</c:v>
                </c:pt>
                <c:pt idx="25">
                  <c:v>62.838597422577962</c:v>
                </c:pt>
                <c:pt idx="26">
                  <c:v>62.838817426836421</c:v>
                </c:pt>
                <c:pt idx="27">
                  <c:v>62.83891720127999</c:v>
                </c:pt>
                <c:pt idx="28">
                  <c:v>62.838962450001659</c:v>
                </c:pt>
                <c:pt idx="29">
                  <c:v>62.838982970729354</c:v>
                </c:pt>
                <c:pt idx="30">
                  <c:v>62.838992277070076</c:v>
                </c:pt>
                <c:pt idx="31">
                  <c:v>62.838996497580951</c:v>
                </c:pt>
                <c:pt idx="32">
                  <c:v>62.838998411621127</c:v>
                </c:pt>
                <c:pt idx="33">
                  <c:v>62.838999279655759</c:v>
                </c:pt>
                <c:pt idx="34">
                  <c:v>62.838999673317346</c:v>
                </c:pt>
                <c:pt idx="35">
                  <c:v>62.838999851846452</c:v>
                </c:pt>
                <c:pt idx="36">
                  <c:v>62.838999932811021</c:v>
                </c:pt>
                <c:pt idx="37">
                  <c:v>62.838999969529183</c:v>
                </c:pt>
                <c:pt idx="38">
                  <c:v>62.838999986181214</c:v>
                </c:pt>
                <c:pt idx="39">
                  <c:v>62.838999993733054</c:v>
                </c:pt>
                <c:pt idx="40">
                  <c:v>62.838999997157885</c:v>
                </c:pt>
                <c:pt idx="41">
                  <c:v>62.838999998711067</c:v>
                </c:pt>
                <c:pt idx="42">
                  <c:v>62.838999999415456</c:v>
                </c:pt>
                <c:pt idx="43">
                  <c:v>62.838999999734909</c:v>
                </c:pt>
                <c:pt idx="44">
                  <c:v>62.838999999879768</c:v>
                </c:pt>
                <c:pt idx="45">
                  <c:v>62.838999999945472</c:v>
                </c:pt>
                <c:pt idx="46">
                  <c:v>62.838999999975272</c:v>
                </c:pt>
                <c:pt idx="47">
                  <c:v>62.838999999988779</c:v>
                </c:pt>
                <c:pt idx="48">
                  <c:v>62.838999999994918</c:v>
                </c:pt>
                <c:pt idx="49">
                  <c:v>62.838999999997689</c:v>
                </c:pt>
                <c:pt idx="50">
                  <c:v>62.838999999998954</c:v>
                </c:pt>
                <c:pt idx="51">
                  <c:v>62.838999999999515</c:v>
                </c:pt>
                <c:pt idx="52">
                  <c:v>62.838999999999778</c:v>
                </c:pt>
                <c:pt idx="53">
                  <c:v>62.838999999999899</c:v>
                </c:pt>
                <c:pt idx="54">
                  <c:v>62.838999999999956</c:v>
                </c:pt>
                <c:pt idx="55">
                  <c:v>62.838999999999984</c:v>
                </c:pt>
                <c:pt idx="56">
                  <c:v>62.838999999999984</c:v>
                </c:pt>
                <c:pt idx="57">
                  <c:v>62.838999999999999</c:v>
                </c:pt>
                <c:pt idx="58">
                  <c:v>62.838999999999999</c:v>
                </c:pt>
                <c:pt idx="59">
                  <c:v>62.838999999999999</c:v>
                </c:pt>
                <c:pt idx="60">
                  <c:v>62.838999999999999</c:v>
                </c:pt>
                <c:pt idx="61">
                  <c:v>62.838999999999999</c:v>
                </c:pt>
                <c:pt idx="62">
                  <c:v>62.838999999999999</c:v>
                </c:pt>
                <c:pt idx="63">
                  <c:v>62.838999999999999</c:v>
                </c:pt>
                <c:pt idx="64">
                  <c:v>62.838999999999999</c:v>
                </c:pt>
                <c:pt idx="65">
                  <c:v>62.838999999999999</c:v>
                </c:pt>
                <c:pt idx="66">
                  <c:v>62.838999999999999</c:v>
                </c:pt>
                <c:pt idx="67">
                  <c:v>62.838999999999999</c:v>
                </c:pt>
                <c:pt idx="68">
                  <c:v>62.838999999999999</c:v>
                </c:pt>
                <c:pt idx="69">
                  <c:v>62.838999999999999</c:v>
                </c:pt>
                <c:pt idx="70">
                  <c:v>62.838999999999999</c:v>
                </c:pt>
                <c:pt idx="71">
                  <c:v>62.838999999999999</c:v>
                </c:pt>
                <c:pt idx="72">
                  <c:v>62.838999999999999</c:v>
                </c:pt>
                <c:pt idx="73">
                  <c:v>62.838999999999999</c:v>
                </c:pt>
                <c:pt idx="74">
                  <c:v>62.838999999999999</c:v>
                </c:pt>
                <c:pt idx="75">
                  <c:v>62.838999999999999</c:v>
                </c:pt>
                <c:pt idx="76">
                  <c:v>62.838999999999999</c:v>
                </c:pt>
                <c:pt idx="77">
                  <c:v>62.838999999999999</c:v>
                </c:pt>
                <c:pt idx="78">
                  <c:v>62.838999999999999</c:v>
                </c:pt>
                <c:pt idx="79">
                  <c:v>62.838999999999999</c:v>
                </c:pt>
                <c:pt idx="80">
                  <c:v>62.838999999999999</c:v>
                </c:pt>
                <c:pt idx="81">
                  <c:v>62.838999999999999</c:v>
                </c:pt>
                <c:pt idx="82">
                  <c:v>62.838999999999999</c:v>
                </c:pt>
                <c:pt idx="83">
                  <c:v>62.838999999999999</c:v>
                </c:pt>
                <c:pt idx="84">
                  <c:v>62.838999999999999</c:v>
                </c:pt>
                <c:pt idx="85">
                  <c:v>62.838999999999999</c:v>
                </c:pt>
                <c:pt idx="86">
                  <c:v>62.838999999999999</c:v>
                </c:pt>
                <c:pt idx="87">
                  <c:v>62.838999999999999</c:v>
                </c:pt>
                <c:pt idx="88">
                  <c:v>62.838999999999999</c:v>
                </c:pt>
                <c:pt idx="89">
                  <c:v>62.838999999999999</c:v>
                </c:pt>
                <c:pt idx="90">
                  <c:v>62.838999999999999</c:v>
                </c:pt>
                <c:pt idx="91">
                  <c:v>62.838999999999999</c:v>
                </c:pt>
                <c:pt idx="92">
                  <c:v>62.838999999999999</c:v>
                </c:pt>
                <c:pt idx="93">
                  <c:v>62.838999999999999</c:v>
                </c:pt>
                <c:pt idx="94">
                  <c:v>62.838999999999999</c:v>
                </c:pt>
                <c:pt idx="95">
                  <c:v>62.838999999999999</c:v>
                </c:pt>
                <c:pt idx="96">
                  <c:v>62.838999999999999</c:v>
                </c:pt>
                <c:pt idx="97">
                  <c:v>62.838999999999999</c:v>
                </c:pt>
                <c:pt idx="98">
                  <c:v>62.838999999999999</c:v>
                </c:pt>
                <c:pt idx="99">
                  <c:v>62.838999999999999</c:v>
                </c:pt>
                <c:pt idx="100">
                  <c:v>62.838999999999999</c:v>
                </c:pt>
                <c:pt idx="101">
                  <c:v>62.838999999999999</c:v>
                </c:pt>
                <c:pt idx="102">
                  <c:v>62.838999999999999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436E-46E6-A4FF-79EBCADA1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88416"/>
        <c:axId val="137188992"/>
      </c:scatterChart>
      <c:valAx>
        <c:axId val="137188416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7188992"/>
        <c:crosses val="autoZero"/>
        <c:crossBetween val="midCat"/>
      </c:valAx>
      <c:valAx>
        <c:axId val="137188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7188416"/>
        <c:crossesAt val="1E-3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4383721685444337"/>
          <c:y val="0.24871306862043313"/>
          <c:w val="0.96655167012420384"/>
          <c:h val="0.7383670891405953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total'!$I$6:$I$14</c:f>
                <c:numCache>
                  <c:formatCode>General</c:formatCode>
                  <c:ptCount val="9"/>
                  <c:pt idx="0">
                    <c:v>3.3381915436859831E-2</c:v>
                  </c:pt>
                  <c:pt idx="1">
                    <c:v>3.0432681274994176E-2</c:v>
                  </c:pt>
                  <c:pt idx="2">
                    <c:v>5.320267688941515E-2</c:v>
                  </c:pt>
                  <c:pt idx="3">
                    <c:v>8.8450703882117662E-2</c:v>
                  </c:pt>
                  <c:pt idx="4">
                    <c:v>0.52221674233708737</c:v>
                  </c:pt>
                  <c:pt idx="5">
                    <c:v>0.36739107103438762</c:v>
                  </c:pt>
                  <c:pt idx="6">
                    <c:v>0.50369084046888835</c:v>
                  </c:pt>
                  <c:pt idx="7">
                    <c:v>0.7011678698284064</c:v>
                  </c:pt>
                  <c:pt idx="8">
                    <c:v>1.0040217601084769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total'!$C$6:$C$14</c:f>
              <c:numCache>
                <c:formatCode>0.00</c:formatCode>
                <c:ptCount val="9"/>
                <c:pt idx="0">
                  <c:v>1.0048185750000462</c:v>
                </c:pt>
                <c:pt idx="1">
                  <c:v>1.5318400046741254</c:v>
                </c:pt>
                <c:pt idx="2">
                  <c:v>1.9431071184282394</c:v>
                </c:pt>
                <c:pt idx="3">
                  <c:v>4.1912304619469332</c:v>
                </c:pt>
                <c:pt idx="4">
                  <c:v>12.04332089347059</c:v>
                </c:pt>
                <c:pt idx="5">
                  <c:v>17.001517088412132</c:v>
                </c:pt>
                <c:pt idx="6">
                  <c:v>17.961614034086661</c:v>
                </c:pt>
                <c:pt idx="7">
                  <c:v>18.992032536945402</c:v>
                </c:pt>
                <c:pt idx="8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E45-4375-B0ED-1DD5B104D97A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total'!$J$6:$J$14</c:f>
                <c:numCache>
                  <c:formatCode>General</c:formatCode>
                  <c:ptCount val="9"/>
                  <c:pt idx="0">
                    <c:v>5.4165111172387474E-2</c:v>
                  </c:pt>
                  <c:pt idx="1">
                    <c:v>8.6031769050638578E-3</c:v>
                  </c:pt>
                  <c:pt idx="2">
                    <c:v>3.2025843565551215E-2</c:v>
                  </c:pt>
                  <c:pt idx="3">
                    <c:v>1.6951938014282356E-2</c:v>
                  </c:pt>
                  <c:pt idx="4">
                    <c:v>0.14143388481730595</c:v>
                  </c:pt>
                  <c:pt idx="5">
                    <c:v>0.16889451194963601</c:v>
                  </c:pt>
                  <c:pt idx="6">
                    <c:v>1.385940018343782</c:v>
                  </c:pt>
                  <c:pt idx="7">
                    <c:v>0.89459518499752166</c:v>
                  </c:pt>
                  <c:pt idx="8">
                    <c:v>0.46651075008428533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total'!$D$6:$D$14</c:f>
              <c:numCache>
                <c:formatCode>0.00</c:formatCode>
                <c:ptCount val="9"/>
                <c:pt idx="0">
                  <c:v>1.0356170596909511</c:v>
                </c:pt>
                <c:pt idx="1">
                  <c:v>0.71345919431847937</c:v>
                </c:pt>
                <c:pt idx="2">
                  <c:v>0.7603495796327312</c:v>
                </c:pt>
                <c:pt idx="3">
                  <c:v>0.82813104192128295</c:v>
                </c:pt>
                <c:pt idx="4">
                  <c:v>1.5593924439357882</c:v>
                </c:pt>
                <c:pt idx="5">
                  <c:v>2.6719884494166712</c:v>
                </c:pt>
                <c:pt idx="6">
                  <c:v>12.017808043490303</c:v>
                </c:pt>
                <c:pt idx="7">
                  <c:v>14.490962022256285</c:v>
                </c:pt>
                <c:pt idx="8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E45-4375-B0ED-1DD5B104D97A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total'!$K$6:$K$14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plus>
            <c:minus>
              <c:numRef>
                <c:f>'Modèle total'!$K$6:$K$14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total'!$E$6:$E$14</c:f>
              <c:numCache>
                <c:formatCode>0.00</c:formatCode>
                <c:ptCount val="9"/>
                <c:pt idx="0">
                  <c:v>1</c:v>
                </c:pt>
                <c:pt idx="1">
                  <c:v>1.6859393156484983</c:v>
                </c:pt>
                <c:pt idx="2">
                  <c:v>5.6725128197165233</c:v>
                </c:pt>
                <c:pt idx="3">
                  <c:v>12.540030917635107</c:v>
                </c:pt>
                <c:pt idx="4">
                  <c:v>35.311910867165416</c:v>
                </c:pt>
                <c:pt idx="5">
                  <c:v>86.22451676852107</c:v>
                </c:pt>
                <c:pt idx="6">
                  <c:v>159.04165966170459</c:v>
                </c:pt>
                <c:pt idx="7">
                  <c:v>142.67577940387145</c:v>
                </c:pt>
                <c:pt idx="8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E45-4375-B0ED-1DD5B104D97A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total'!$L$6:$L$14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plus>
            <c:minus>
              <c:numRef>
                <c:f>'Modèle total'!$L$6:$L$14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total'!$F$6:$F$14</c:f>
              <c:numCache>
                <c:formatCode>0.00</c:formatCode>
                <c:ptCount val="9"/>
                <c:pt idx="0">
                  <c:v>0.99999999999999989</c:v>
                </c:pt>
                <c:pt idx="1">
                  <c:v>1.0198151955553703</c:v>
                </c:pt>
                <c:pt idx="2">
                  <c:v>1.1880693843821348</c:v>
                </c:pt>
                <c:pt idx="3">
                  <c:v>1.1299057103633057</c:v>
                </c:pt>
                <c:pt idx="4">
                  <c:v>2.2207379246343568</c:v>
                </c:pt>
                <c:pt idx="5">
                  <c:v>5.3908281098139863</c:v>
                </c:pt>
                <c:pt idx="6">
                  <c:v>48.879304251315368</c:v>
                </c:pt>
                <c:pt idx="7">
                  <c:v>69.925764795461916</c:v>
                </c:pt>
                <c:pt idx="8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E45-4375-B0ED-1DD5B104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16544"/>
        <c:axId val="139117120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'Modèle total'!$B$39:$B$142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total'!$C$39:$C$142</c:f>
              <c:numCache>
                <c:formatCode>0.00</c:formatCode>
                <c:ptCount val="104"/>
                <c:pt idx="0">
                  <c:v>2.1917797873130276</c:v>
                </c:pt>
                <c:pt idx="1">
                  <c:v>2.1983734942014785</c:v>
                </c:pt>
                <c:pt idx="2">
                  <c:v>2.2592626238795646</c:v>
                </c:pt>
                <c:pt idx="3">
                  <c:v>2.5660092006885167</c:v>
                </c:pt>
                <c:pt idx="4">
                  <c:v>4.3870151556194923</c:v>
                </c:pt>
                <c:pt idx="5">
                  <c:v>8.8123635647208332</c:v>
                </c:pt>
                <c:pt idx="6">
                  <c:v>14.059792227099427</c:v>
                </c:pt>
                <c:pt idx="7">
                  <c:v>17.459688388811262</c:v>
                </c:pt>
                <c:pt idx="8">
                  <c:v>18.892110098080117</c:v>
                </c:pt>
                <c:pt idx="9">
                  <c:v>19.384117945789054</c:v>
                </c:pt>
                <c:pt idx="10">
                  <c:v>19.540909057236089</c:v>
                </c:pt>
                <c:pt idx="11">
                  <c:v>19.589665291869274</c:v>
                </c:pt>
                <c:pt idx="12">
                  <c:v>19.604710631685034</c:v>
                </c:pt>
                <c:pt idx="13">
                  <c:v>19.609342342149763</c:v>
                </c:pt>
                <c:pt idx="14">
                  <c:v>19.610767171020317</c:v>
                </c:pt>
                <c:pt idx="15">
                  <c:v>19.61120538490087</c:v>
                </c:pt>
                <c:pt idx="16">
                  <c:v>19.611340150624446</c:v>
                </c:pt>
                <c:pt idx="17">
                  <c:v>19.61138159480015</c:v>
                </c:pt>
                <c:pt idx="18">
                  <c:v>19.611394339943299</c:v>
                </c:pt>
                <c:pt idx="19">
                  <c:v>19.611398259392619</c:v>
                </c:pt>
                <c:pt idx="20">
                  <c:v>19.611399464720272</c:v>
                </c:pt>
                <c:pt idx="21">
                  <c:v>19.61139983538828</c:v>
                </c:pt>
                <c:pt idx="22">
                  <c:v>19.611399949377834</c:v>
                </c:pt>
                <c:pt idx="23">
                  <c:v>19.611399984432435</c:v>
                </c:pt>
                <c:pt idx="24">
                  <c:v>19.61139999521259</c:v>
                </c:pt>
                <c:pt idx="25">
                  <c:v>19.611399998527755</c:v>
                </c:pt>
                <c:pt idx="26">
                  <c:v>19.611399999547249</c:v>
                </c:pt>
                <c:pt idx="27">
                  <c:v>19.611399999860765</c:v>
                </c:pt>
                <c:pt idx="28">
                  <c:v>19.611399999957182</c:v>
                </c:pt>
                <c:pt idx="29">
                  <c:v>19.611399999986833</c:v>
                </c:pt>
                <c:pt idx="30">
                  <c:v>19.61139999999595</c:v>
                </c:pt>
                <c:pt idx="31">
                  <c:v>19.611399999998756</c:v>
                </c:pt>
                <c:pt idx="32">
                  <c:v>19.611399999999616</c:v>
                </c:pt>
                <c:pt idx="33">
                  <c:v>19.611399999999882</c:v>
                </c:pt>
                <c:pt idx="34">
                  <c:v>19.611399999999964</c:v>
                </c:pt>
                <c:pt idx="35">
                  <c:v>19.611399999999989</c:v>
                </c:pt>
                <c:pt idx="36">
                  <c:v>19.611399999999996</c:v>
                </c:pt>
                <c:pt idx="37">
                  <c:v>19.6114</c:v>
                </c:pt>
                <c:pt idx="38">
                  <c:v>19.6114</c:v>
                </c:pt>
                <c:pt idx="39">
                  <c:v>19.6114</c:v>
                </c:pt>
                <c:pt idx="40">
                  <c:v>19.6114</c:v>
                </c:pt>
                <c:pt idx="41">
                  <c:v>19.6114</c:v>
                </c:pt>
                <c:pt idx="42">
                  <c:v>19.6114</c:v>
                </c:pt>
                <c:pt idx="43">
                  <c:v>19.6114</c:v>
                </c:pt>
                <c:pt idx="44">
                  <c:v>19.6114</c:v>
                </c:pt>
                <c:pt idx="45">
                  <c:v>19.6114</c:v>
                </c:pt>
                <c:pt idx="46">
                  <c:v>19.6114</c:v>
                </c:pt>
                <c:pt idx="47">
                  <c:v>19.6114</c:v>
                </c:pt>
                <c:pt idx="48">
                  <c:v>19.6114</c:v>
                </c:pt>
                <c:pt idx="49">
                  <c:v>19.6114</c:v>
                </c:pt>
                <c:pt idx="50">
                  <c:v>19.6114</c:v>
                </c:pt>
                <c:pt idx="51">
                  <c:v>19.6114</c:v>
                </c:pt>
                <c:pt idx="52">
                  <c:v>19.6114</c:v>
                </c:pt>
                <c:pt idx="53">
                  <c:v>19.6114</c:v>
                </c:pt>
                <c:pt idx="54">
                  <c:v>19.6114</c:v>
                </c:pt>
                <c:pt idx="55">
                  <c:v>19.6114</c:v>
                </c:pt>
                <c:pt idx="56">
                  <c:v>19.6114</c:v>
                </c:pt>
                <c:pt idx="57">
                  <c:v>19.6114</c:v>
                </c:pt>
                <c:pt idx="58">
                  <c:v>19.6114</c:v>
                </c:pt>
                <c:pt idx="59">
                  <c:v>19.6114</c:v>
                </c:pt>
                <c:pt idx="60">
                  <c:v>19.6114</c:v>
                </c:pt>
                <c:pt idx="61">
                  <c:v>19.6114</c:v>
                </c:pt>
                <c:pt idx="62">
                  <c:v>19.6114</c:v>
                </c:pt>
                <c:pt idx="63">
                  <c:v>19.6114</c:v>
                </c:pt>
                <c:pt idx="64">
                  <c:v>19.6114</c:v>
                </c:pt>
                <c:pt idx="65">
                  <c:v>19.6114</c:v>
                </c:pt>
                <c:pt idx="66">
                  <c:v>19.6114</c:v>
                </c:pt>
                <c:pt idx="67">
                  <c:v>19.6114</c:v>
                </c:pt>
                <c:pt idx="68">
                  <c:v>19.6114</c:v>
                </c:pt>
                <c:pt idx="69">
                  <c:v>19.6114</c:v>
                </c:pt>
                <c:pt idx="70">
                  <c:v>19.6114</c:v>
                </c:pt>
                <c:pt idx="71">
                  <c:v>19.6114</c:v>
                </c:pt>
                <c:pt idx="72">
                  <c:v>19.6114</c:v>
                </c:pt>
                <c:pt idx="73">
                  <c:v>19.6114</c:v>
                </c:pt>
                <c:pt idx="74">
                  <c:v>19.6114</c:v>
                </c:pt>
                <c:pt idx="75">
                  <c:v>19.6114</c:v>
                </c:pt>
                <c:pt idx="76">
                  <c:v>19.6114</c:v>
                </c:pt>
                <c:pt idx="77">
                  <c:v>19.6114</c:v>
                </c:pt>
                <c:pt idx="78">
                  <c:v>19.6114</c:v>
                </c:pt>
                <c:pt idx="79">
                  <c:v>19.6114</c:v>
                </c:pt>
                <c:pt idx="80">
                  <c:v>19.6114</c:v>
                </c:pt>
                <c:pt idx="81">
                  <c:v>19.6114</c:v>
                </c:pt>
                <c:pt idx="82">
                  <c:v>19.6114</c:v>
                </c:pt>
                <c:pt idx="83">
                  <c:v>19.6114</c:v>
                </c:pt>
                <c:pt idx="84">
                  <c:v>19.6114</c:v>
                </c:pt>
                <c:pt idx="85">
                  <c:v>19.6114</c:v>
                </c:pt>
                <c:pt idx="86">
                  <c:v>19.6114</c:v>
                </c:pt>
                <c:pt idx="87">
                  <c:v>19.6114</c:v>
                </c:pt>
                <c:pt idx="88">
                  <c:v>19.6114</c:v>
                </c:pt>
                <c:pt idx="89">
                  <c:v>19.6114</c:v>
                </c:pt>
                <c:pt idx="90">
                  <c:v>19.6114</c:v>
                </c:pt>
                <c:pt idx="91">
                  <c:v>19.6114</c:v>
                </c:pt>
                <c:pt idx="92">
                  <c:v>19.6114</c:v>
                </c:pt>
                <c:pt idx="93">
                  <c:v>19.6114</c:v>
                </c:pt>
                <c:pt idx="94">
                  <c:v>19.6114</c:v>
                </c:pt>
                <c:pt idx="95">
                  <c:v>19.6114</c:v>
                </c:pt>
                <c:pt idx="96">
                  <c:v>19.6114</c:v>
                </c:pt>
                <c:pt idx="97">
                  <c:v>19.6114</c:v>
                </c:pt>
                <c:pt idx="98">
                  <c:v>19.6114</c:v>
                </c:pt>
                <c:pt idx="99">
                  <c:v>19.6114</c:v>
                </c:pt>
                <c:pt idx="100">
                  <c:v>19.6114</c:v>
                </c:pt>
                <c:pt idx="101">
                  <c:v>19.6114</c:v>
                </c:pt>
                <c:pt idx="102">
                  <c:v>19.6114</c:v>
                </c:pt>
                <c:pt idx="103">
                  <c:v>19.6114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E45-4375-B0ED-1DD5B104D97A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'Modèle total'!$B$39:$B$142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total'!$D$39:$D$142</c:f>
              <c:numCache>
                <c:formatCode>0.00</c:formatCode>
                <c:ptCount val="104"/>
                <c:pt idx="0">
                  <c:v>1.0394223023239879</c:v>
                </c:pt>
                <c:pt idx="1">
                  <c:v>1.039576308202024</c:v>
                </c:pt>
                <c:pt idx="2">
                  <c:v>1.0409896236547798</c:v>
                </c:pt>
                <c:pt idx="3">
                  <c:v>1.0479046721298828</c:v>
                </c:pt>
                <c:pt idx="4">
                  <c:v>1.085866212505306</c:v>
                </c:pt>
                <c:pt idx="5">
                  <c:v>1.1861635687202565</c:v>
                </c:pt>
                <c:pt idx="6">
                  <c:v>1.3996338715901755</c:v>
                </c:pt>
                <c:pt idx="7">
                  <c:v>1.8402476512868473</c:v>
                </c:pt>
                <c:pt idx="8">
                  <c:v>2.6947347763826723</c:v>
                </c:pt>
                <c:pt idx="9">
                  <c:v>4.1680662630226024</c:v>
                </c:pt>
                <c:pt idx="10">
                  <c:v>6.2587572742670625</c:v>
                </c:pt>
                <c:pt idx="11">
                  <c:v>8.5317608165425121</c:v>
                </c:pt>
                <c:pt idx="12">
                  <c:v>10.387276312086829</c:v>
                </c:pt>
                <c:pt idx="13">
                  <c:v>11.579139502116863</c:v>
                </c:pt>
                <c:pt idx="14">
                  <c:v>12.231252719210497</c:v>
                </c:pt>
                <c:pt idx="15">
                  <c:v>12.55703471056794</c:v>
                </c:pt>
                <c:pt idx="16">
                  <c:v>12.712399553653164</c:v>
                </c:pt>
                <c:pt idx="17">
                  <c:v>12.784849550852041</c:v>
                </c:pt>
                <c:pt idx="18">
                  <c:v>12.818280969165261</c:v>
                </c:pt>
                <c:pt idx="19">
                  <c:v>12.833632682110249</c:v>
                </c:pt>
                <c:pt idx="20">
                  <c:v>12.840666427997256</c:v>
                </c:pt>
                <c:pt idx="21">
                  <c:v>12.843885797295925</c:v>
                </c:pt>
                <c:pt idx="22">
                  <c:v>12.845358621330403</c:v>
                </c:pt>
                <c:pt idx="23">
                  <c:v>12.846032276365985</c:v>
                </c:pt>
                <c:pt idx="24">
                  <c:v>12.846340369167189</c:v>
                </c:pt>
                <c:pt idx="25">
                  <c:v>12.846481267550061</c:v>
                </c:pt>
                <c:pt idx="26">
                  <c:v>12.84654570250566</c:v>
                </c:pt>
                <c:pt idx="27">
                  <c:v>12.846575169305522</c:v>
                </c:pt>
                <c:pt idx="28">
                  <c:v>12.84658864473281</c:v>
                </c:pt>
                <c:pt idx="29">
                  <c:v>12.846594807152355</c:v>
                </c:pt>
                <c:pt idx="30">
                  <c:v>12.846597625273047</c:v>
                </c:pt>
                <c:pt idx="31">
                  <c:v>12.846598914020252</c:v>
                </c:pt>
                <c:pt idx="32">
                  <c:v>12.846599503373666</c:v>
                </c:pt>
                <c:pt idx="33">
                  <c:v>12.846599772889219</c:v>
                </c:pt>
                <c:pt idx="34">
                  <c:v>12.846599896140614</c:v>
                </c:pt>
                <c:pt idx="35">
                  <c:v>12.846599952504359</c:v>
                </c:pt>
                <c:pt idx="36">
                  <c:v>12.846599978279905</c:v>
                </c:pt>
                <c:pt idx="37">
                  <c:v>12.846599990067245</c:v>
                </c:pt>
                <c:pt idx="38">
                  <c:v>12.84659999545768</c:v>
                </c:pt>
                <c:pt idx="39">
                  <c:v>12.846599997922766</c:v>
                </c:pt>
                <c:pt idx="40">
                  <c:v>12.846599999050065</c:v>
                </c:pt>
                <c:pt idx="41">
                  <c:v>12.846599999565589</c:v>
                </c:pt>
                <c:pt idx="42">
                  <c:v>12.846599999801342</c:v>
                </c:pt>
                <c:pt idx="43">
                  <c:v>12.846599999909152</c:v>
                </c:pt>
                <c:pt idx="44">
                  <c:v>12.846599999958455</c:v>
                </c:pt>
                <c:pt idx="45">
                  <c:v>12.846599999981001</c:v>
                </c:pt>
                <c:pt idx="46">
                  <c:v>12.846599999991312</c:v>
                </c:pt>
                <c:pt idx="47">
                  <c:v>12.846599999996029</c:v>
                </c:pt>
                <c:pt idx="48">
                  <c:v>12.846599999998183</c:v>
                </c:pt>
                <c:pt idx="49">
                  <c:v>12.846599999999169</c:v>
                </c:pt>
                <c:pt idx="50">
                  <c:v>12.846599999999622</c:v>
                </c:pt>
                <c:pt idx="51">
                  <c:v>12.846599999999826</c:v>
                </c:pt>
                <c:pt idx="52">
                  <c:v>12.846599999999922</c:v>
                </c:pt>
                <c:pt idx="53">
                  <c:v>12.846599999999963</c:v>
                </c:pt>
                <c:pt idx="54">
                  <c:v>12.846599999999984</c:v>
                </c:pt>
                <c:pt idx="55">
                  <c:v>12.846599999999993</c:v>
                </c:pt>
                <c:pt idx="56">
                  <c:v>12.846599999999999</c:v>
                </c:pt>
                <c:pt idx="57">
                  <c:v>12.846599999999999</c:v>
                </c:pt>
                <c:pt idx="58">
                  <c:v>12.8466</c:v>
                </c:pt>
                <c:pt idx="59">
                  <c:v>12.8466</c:v>
                </c:pt>
                <c:pt idx="60">
                  <c:v>12.8466</c:v>
                </c:pt>
                <c:pt idx="61">
                  <c:v>12.8466</c:v>
                </c:pt>
                <c:pt idx="62">
                  <c:v>12.8466</c:v>
                </c:pt>
                <c:pt idx="63">
                  <c:v>12.8466</c:v>
                </c:pt>
                <c:pt idx="64">
                  <c:v>12.8466</c:v>
                </c:pt>
                <c:pt idx="65">
                  <c:v>12.8466</c:v>
                </c:pt>
                <c:pt idx="66">
                  <c:v>12.8466</c:v>
                </c:pt>
                <c:pt idx="67">
                  <c:v>12.8466</c:v>
                </c:pt>
                <c:pt idx="68">
                  <c:v>12.8466</c:v>
                </c:pt>
                <c:pt idx="69">
                  <c:v>12.8466</c:v>
                </c:pt>
                <c:pt idx="70">
                  <c:v>12.8466</c:v>
                </c:pt>
                <c:pt idx="71">
                  <c:v>12.8466</c:v>
                </c:pt>
                <c:pt idx="72">
                  <c:v>12.8466</c:v>
                </c:pt>
                <c:pt idx="73">
                  <c:v>12.8466</c:v>
                </c:pt>
                <c:pt idx="74">
                  <c:v>12.8466</c:v>
                </c:pt>
                <c:pt idx="75">
                  <c:v>12.8466</c:v>
                </c:pt>
                <c:pt idx="76">
                  <c:v>12.8466</c:v>
                </c:pt>
                <c:pt idx="77">
                  <c:v>12.8466</c:v>
                </c:pt>
                <c:pt idx="78">
                  <c:v>12.8466</c:v>
                </c:pt>
                <c:pt idx="79">
                  <c:v>12.8466</c:v>
                </c:pt>
                <c:pt idx="80">
                  <c:v>12.8466</c:v>
                </c:pt>
                <c:pt idx="81">
                  <c:v>12.8466</c:v>
                </c:pt>
                <c:pt idx="82">
                  <c:v>12.8466</c:v>
                </c:pt>
                <c:pt idx="83">
                  <c:v>12.8466</c:v>
                </c:pt>
                <c:pt idx="84">
                  <c:v>12.8466</c:v>
                </c:pt>
                <c:pt idx="85">
                  <c:v>12.8466</c:v>
                </c:pt>
                <c:pt idx="86">
                  <c:v>12.8466</c:v>
                </c:pt>
                <c:pt idx="87">
                  <c:v>12.8466</c:v>
                </c:pt>
                <c:pt idx="88">
                  <c:v>12.8466</c:v>
                </c:pt>
                <c:pt idx="89">
                  <c:v>12.8466</c:v>
                </c:pt>
                <c:pt idx="90">
                  <c:v>12.8466</c:v>
                </c:pt>
                <c:pt idx="91">
                  <c:v>12.8466</c:v>
                </c:pt>
                <c:pt idx="92">
                  <c:v>12.8466</c:v>
                </c:pt>
                <c:pt idx="93">
                  <c:v>12.8466</c:v>
                </c:pt>
                <c:pt idx="94">
                  <c:v>12.8466</c:v>
                </c:pt>
                <c:pt idx="95">
                  <c:v>12.8466</c:v>
                </c:pt>
                <c:pt idx="96">
                  <c:v>12.8466</c:v>
                </c:pt>
                <c:pt idx="97">
                  <c:v>12.8466</c:v>
                </c:pt>
                <c:pt idx="98">
                  <c:v>12.8466</c:v>
                </c:pt>
                <c:pt idx="99">
                  <c:v>12.8466</c:v>
                </c:pt>
                <c:pt idx="100">
                  <c:v>12.8466</c:v>
                </c:pt>
                <c:pt idx="101">
                  <c:v>12.8466</c:v>
                </c:pt>
                <c:pt idx="102">
                  <c:v>12.8466</c:v>
                </c:pt>
                <c:pt idx="103">
                  <c:v>12.8466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2E45-4375-B0ED-1DD5B104D97A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'Modèle total'!$B$39:$B$142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total'!$E$39:$E$142</c:f>
              <c:numCache>
                <c:formatCode>0.00</c:formatCode>
                <c:ptCount val="104"/>
                <c:pt idx="0">
                  <c:v>7.0918077888345765</c:v>
                </c:pt>
                <c:pt idx="1">
                  <c:v>7.1120240565065762</c:v>
                </c:pt>
                <c:pt idx="2">
                  <c:v>7.2968866489820217</c:v>
                </c:pt>
                <c:pt idx="3">
                  <c:v>8.1851382784057805</c:v>
                </c:pt>
                <c:pt idx="4">
                  <c:v>12.685431250237194</c:v>
                </c:pt>
                <c:pt idx="5">
                  <c:v>22.662420812578784</c:v>
                </c:pt>
                <c:pt idx="6">
                  <c:v>38.888113635909875</c:v>
                </c:pt>
                <c:pt idx="7">
                  <c:v>61.68900054185918</c:v>
                </c:pt>
                <c:pt idx="8">
                  <c:v>87.928577025089879</c:v>
                </c:pt>
                <c:pt idx="9">
                  <c:v>112.00095857147677</c:v>
                </c:pt>
                <c:pt idx="10">
                  <c:v>129.9059896240596</c:v>
                </c:pt>
                <c:pt idx="11">
                  <c:v>141.25369792110237</c:v>
                </c:pt>
                <c:pt idx="12">
                  <c:v>147.73268984045598</c:v>
                </c:pt>
                <c:pt idx="13">
                  <c:v>151.21323120280888</c:v>
                </c:pt>
                <c:pt idx="14">
                  <c:v>153.02195278448292</c:v>
                </c:pt>
                <c:pt idx="15">
                  <c:v>153.9456853522191</c:v>
                </c:pt>
                <c:pt idx="16">
                  <c:v>154.41325717648965</c:v>
                </c:pt>
                <c:pt idx="17">
                  <c:v>154.64886295998457</c:v>
                </c:pt>
                <c:pt idx="18">
                  <c:v>154.76731228030695</c:v>
                </c:pt>
                <c:pt idx="19">
                  <c:v>154.82679361476784</c:v>
                </c:pt>
                <c:pt idx="20">
                  <c:v>154.85664595852953</c:v>
                </c:pt>
                <c:pt idx="21">
                  <c:v>154.87162384301377</c:v>
                </c:pt>
                <c:pt idx="22">
                  <c:v>154.87913763993984</c:v>
                </c:pt>
                <c:pt idx="23">
                  <c:v>154.88290673239598</c:v>
                </c:pt>
                <c:pt idx="24">
                  <c:v>154.88479732631779</c:v>
                </c:pt>
                <c:pt idx="25">
                  <c:v>154.88574563944567</c:v>
                </c:pt>
                <c:pt idx="26">
                  <c:v>154.88622130453123</c:v>
                </c:pt>
                <c:pt idx="27">
                  <c:v>154.88645989263412</c:v>
                </c:pt>
                <c:pt idx="28">
                  <c:v>154.88657956538896</c:v>
                </c:pt>
                <c:pt idx="29">
                  <c:v>154.8866395916495</c:v>
                </c:pt>
                <c:pt idx="30">
                  <c:v>154.88666970000509</c:v>
                </c:pt>
                <c:pt idx="31">
                  <c:v>154.88668480194221</c:v>
                </c:pt>
                <c:pt idx="32">
                  <c:v>154.88669237686508</c:v>
                </c:pt>
                <c:pt idx="33">
                  <c:v>154.88669617634136</c:v>
                </c:pt>
                <c:pt idx="34">
                  <c:v>154.88669808210594</c:v>
                </c:pt>
                <c:pt idx="35">
                  <c:v>154.88669903801099</c:v>
                </c:pt>
                <c:pt idx="36">
                  <c:v>154.88669951747968</c:v>
                </c:pt>
                <c:pt idx="37">
                  <c:v>154.88669975797453</c:v>
                </c:pt>
                <c:pt idx="38">
                  <c:v>154.88669987860337</c:v>
                </c:pt>
                <c:pt idx="39">
                  <c:v>154.88669993910912</c:v>
                </c:pt>
                <c:pt idx="40">
                  <c:v>154.88669996945796</c:v>
                </c:pt>
                <c:pt idx="41">
                  <c:v>154.88669998468055</c:v>
                </c:pt>
                <c:pt idx="42">
                  <c:v>154.88669999231598</c:v>
                </c:pt>
                <c:pt idx="43">
                  <c:v>154.88669999614578</c:v>
                </c:pt>
                <c:pt idx="44">
                  <c:v>154.88669999806677</c:v>
                </c:pt>
                <c:pt idx="45">
                  <c:v>154.88669999903033</c:v>
                </c:pt>
                <c:pt idx="46">
                  <c:v>154.88669999951361</c:v>
                </c:pt>
                <c:pt idx="47">
                  <c:v>154.88669999975602</c:v>
                </c:pt>
                <c:pt idx="48">
                  <c:v>154.88669999987764</c:v>
                </c:pt>
                <c:pt idx="49">
                  <c:v>154.88669999993863</c:v>
                </c:pt>
                <c:pt idx="50">
                  <c:v>154.88669999996921</c:v>
                </c:pt>
                <c:pt idx="51">
                  <c:v>154.88669999998456</c:v>
                </c:pt>
                <c:pt idx="52">
                  <c:v>154.88669999999223</c:v>
                </c:pt>
                <c:pt idx="53">
                  <c:v>154.8866999999961</c:v>
                </c:pt>
                <c:pt idx="54">
                  <c:v>154.88669999999803</c:v>
                </c:pt>
                <c:pt idx="55">
                  <c:v>154.886699999999</c:v>
                </c:pt>
                <c:pt idx="56">
                  <c:v>154.88669999999951</c:v>
                </c:pt>
                <c:pt idx="57">
                  <c:v>154.88669999999976</c:v>
                </c:pt>
                <c:pt idx="58">
                  <c:v>154.88669999999985</c:v>
                </c:pt>
                <c:pt idx="59">
                  <c:v>154.88669999999993</c:v>
                </c:pt>
                <c:pt idx="60">
                  <c:v>154.88669999999996</c:v>
                </c:pt>
                <c:pt idx="61">
                  <c:v>154.88669999999999</c:v>
                </c:pt>
                <c:pt idx="62">
                  <c:v>154.88669999999999</c:v>
                </c:pt>
                <c:pt idx="63">
                  <c:v>154.88669999999999</c:v>
                </c:pt>
                <c:pt idx="64">
                  <c:v>154.88669999999999</c:v>
                </c:pt>
                <c:pt idx="65">
                  <c:v>154.88669999999999</c:v>
                </c:pt>
                <c:pt idx="66">
                  <c:v>154.88669999999999</c:v>
                </c:pt>
                <c:pt idx="67">
                  <c:v>154.88669999999999</c:v>
                </c:pt>
                <c:pt idx="68">
                  <c:v>154.88669999999999</c:v>
                </c:pt>
                <c:pt idx="69">
                  <c:v>154.88669999999999</c:v>
                </c:pt>
                <c:pt idx="70">
                  <c:v>154.88669999999999</c:v>
                </c:pt>
                <c:pt idx="71">
                  <c:v>154.88669999999999</c:v>
                </c:pt>
                <c:pt idx="72">
                  <c:v>154.88669999999999</c:v>
                </c:pt>
                <c:pt idx="73">
                  <c:v>154.88669999999999</c:v>
                </c:pt>
                <c:pt idx="74">
                  <c:v>154.88669999999999</c:v>
                </c:pt>
                <c:pt idx="75">
                  <c:v>154.88669999999999</c:v>
                </c:pt>
                <c:pt idx="76">
                  <c:v>154.88669999999999</c:v>
                </c:pt>
                <c:pt idx="77">
                  <c:v>154.88669999999999</c:v>
                </c:pt>
                <c:pt idx="78">
                  <c:v>154.88669999999999</c:v>
                </c:pt>
                <c:pt idx="79">
                  <c:v>154.88669999999999</c:v>
                </c:pt>
                <c:pt idx="80">
                  <c:v>154.88669999999999</c:v>
                </c:pt>
                <c:pt idx="81">
                  <c:v>154.88669999999999</c:v>
                </c:pt>
                <c:pt idx="82">
                  <c:v>154.88669999999999</c:v>
                </c:pt>
                <c:pt idx="83">
                  <c:v>154.88669999999999</c:v>
                </c:pt>
                <c:pt idx="84">
                  <c:v>154.88669999999999</c:v>
                </c:pt>
                <c:pt idx="85">
                  <c:v>154.88669999999999</c:v>
                </c:pt>
                <c:pt idx="86">
                  <c:v>154.88669999999999</c:v>
                </c:pt>
                <c:pt idx="87">
                  <c:v>154.88669999999999</c:v>
                </c:pt>
                <c:pt idx="88">
                  <c:v>154.88669999999999</c:v>
                </c:pt>
                <c:pt idx="89">
                  <c:v>154.88669999999999</c:v>
                </c:pt>
                <c:pt idx="90">
                  <c:v>154.88669999999999</c:v>
                </c:pt>
                <c:pt idx="91">
                  <c:v>154.88669999999999</c:v>
                </c:pt>
                <c:pt idx="92">
                  <c:v>154.88669999999999</c:v>
                </c:pt>
                <c:pt idx="93">
                  <c:v>154.88669999999999</c:v>
                </c:pt>
                <c:pt idx="94">
                  <c:v>154.88669999999999</c:v>
                </c:pt>
                <c:pt idx="95">
                  <c:v>154.88669999999999</c:v>
                </c:pt>
                <c:pt idx="96">
                  <c:v>154.88669999999999</c:v>
                </c:pt>
                <c:pt idx="97">
                  <c:v>154.88669999999999</c:v>
                </c:pt>
                <c:pt idx="98">
                  <c:v>154.88669999999999</c:v>
                </c:pt>
                <c:pt idx="99">
                  <c:v>154.88669999999999</c:v>
                </c:pt>
                <c:pt idx="100">
                  <c:v>154.88669999999999</c:v>
                </c:pt>
                <c:pt idx="101">
                  <c:v>154.88669999999999</c:v>
                </c:pt>
                <c:pt idx="102">
                  <c:v>154.88669999999999</c:v>
                </c:pt>
                <c:pt idx="103">
                  <c:v>154.88669999999999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2E45-4375-B0ED-1DD5B104D97A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'Modèle total'!$B$39:$B$142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total'!$F$39:$F$142</c:f>
              <c:numCache>
                <c:formatCode>0.00</c:formatCode>
                <c:ptCount val="104"/>
                <c:pt idx="0">
                  <c:v>2.2192214756053605</c:v>
                </c:pt>
                <c:pt idx="1">
                  <c:v>2.2203261189156813</c:v>
                </c:pt>
                <c:pt idx="2">
                  <c:v>2.2303123247656313</c:v>
                </c:pt>
                <c:pt idx="3">
                  <c:v>2.2756767610063928</c:v>
                </c:pt>
                <c:pt idx="4">
                  <c:v>2.4609065751734809</c:v>
                </c:pt>
                <c:pt idx="5">
                  <c:v>2.7493985125280691</c:v>
                </c:pt>
                <c:pt idx="6">
                  <c:v>3.0932870292891801</c:v>
                </c:pt>
                <c:pt idx="7">
                  <c:v>3.5025352272010104</c:v>
                </c:pt>
                <c:pt idx="8">
                  <c:v>3.9886124217121264</c:v>
                </c:pt>
                <c:pt idx="9">
                  <c:v>4.5646006110387454</c:v>
                </c:pt>
                <c:pt idx="10">
                  <c:v>5.2452527024237847</c:v>
                </c:pt>
                <c:pt idx="11">
                  <c:v>6.0469731394330779</c:v>
                </c:pt>
                <c:pt idx="12">
                  <c:v>6.9876834266182595</c:v>
                </c:pt>
                <c:pt idx="13">
                  <c:v>8.0865273851416752</c:v>
                </c:pt>
                <c:pt idx="14">
                  <c:v>9.3633658042546895</c:v>
                </c:pt>
                <c:pt idx="15">
                  <c:v>10.838010563348607</c:v>
                </c:pt>
                <c:pt idx="16">
                  <c:v>12.529158425777304</c:v>
                </c:pt>
                <c:pt idx="17">
                  <c:v>14.453009242918412</c:v>
                </c:pt>
                <c:pt idx="18">
                  <c:v>16.621596237282528</c:v>
                </c:pt>
                <c:pt idx="19">
                  <c:v>19.040918410558</c:v>
                </c:pt>
                <c:pt idx="20">
                  <c:v>21.709042131086626</c:v>
                </c:pt>
                <c:pt idx="21">
                  <c:v>24.614417220932047</c:v>
                </c:pt>
                <c:pt idx="22">
                  <c:v>27.734709866218946</c:v>
                </c:pt>
                <c:pt idx="23">
                  <c:v>31.036462503570235</c:v>
                </c:pt>
                <c:pt idx="24">
                  <c:v>34.475825447358865</c:v>
                </c:pt>
                <c:pt idx="25">
                  <c:v>38.000459182551772</c:v>
                </c:pt>
                <c:pt idx="26">
                  <c:v>41.552500352477878</c:v>
                </c:pt>
                <c:pt idx="27">
                  <c:v>45.072267447992523</c:v>
                </c:pt>
                <c:pt idx="28">
                  <c:v>48.502217784388712</c:v>
                </c:pt>
                <c:pt idx="29">
                  <c:v>51.790609265908252</c:v>
                </c:pt>
                <c:pt idx="30">
                  <c:v>54.894388565736143</c:v>
                </c:pt>
                <c:pt idx="31">
                  <c:v>57.780998418675964</c:v>
                </c:pt>
                <c:pt idx="32">
                  <c:v>60.429015175342066</c:v>
                </c:pt>
                <c:pt idx="33">
                  <c:v>62.827730240445447</c:v>
                </c:pt>
                <c:pt idx="34">
                  <c:v>64.975928610695803</c:v>
                </c:pt>
                <c:pt idx="35">
                  <c:v>66.88017652523655</c:v>
                </c:pt>
                <c:pt idx="36">
                  <c:v>68.552917342959205</c:v>
                </c:pt>
                <c:pt idx="37">
                  <c:v>70.010614991183814</c:v>
                </c:pt>
                <c:pt idx="38">
                  <c:v>71.272105434211468</c:v>
                </c:pt>
                <c:pt idx="39">
                  <c:v>72.357240426759091</c:v>
                </c:pt>
                <c:pt idx="40">
                  <c:v>73.285846953428418</c:v>
                </c:pt>
                <c:pt idx="41">
                  <c:v>74.076984430600646</c:v>
                </c:pt>
                <c:pt idx="42">
                  <c:v>74.748458562933095</c:v>
                </c:pt>
                <c:pt idx="43">
                  <c:v>75.316541591846331</c:v>
                </c:pt>
                <c:pt idx="44">
                  <c:v>75.795848864007326</c:v>
                </c:pt>
                <c:pt idx="45">
                  <c:v>76.199327121779277</c:v>
                </c:pt>
                <c:pt idx="46">
                  <c:v>76.538317682219756</c:v>
                </c:pt>
                <c:pt idx="47">
                  <c:v>76.822665798093908</c:v>
                </c:pt>
                <c:pt idx="48">
                  <c:v>77.060854909415781</c:v>
                </c:pt>
                <c:pt idx="49">
                  <c:v>77.260150719797281</c:v>
                </c:pt>
                <c:pt idx="50">
                  <c:v>77.426744961047049</c:v>
                </c:pt>
                <c:pt idx="51">
                  <c:v>77.565892435934217</c:v>
                </c:pt>
                <c:pt idx="52">
                  <c:v>77.682037635914867</c:v>
                </c:pt>
                <c:pt idx="53">
                  <c:v>77.778929123278729</c:v>
                </c:pt>
                <c:pt idx="54">
                  <c:v>77.859721137861328</c:v>
                </c:pt>
                <c:pt idx="55">
                  <c:v>77.927062700884036</c:v>
                </c:pt>
                <c:pt idx="56">
                  <c:v>77.983174973879301</c:v>
                </c:pt>
                <c:pt idx="57">
                  <c:v>78.029917889825754</c:v>
                </c:pt>
                <c:pt idx="58">
                  <c:v>78.068847181404848</c:v>
                </c:pt>
                <c:pt idx="59">
                  <c:v>78.10126294174384</c:v>
                </c:pt>
                <c:pt idx="60">
                  <c:v>78.128250804146475</c:v>
                </c:pt>
                <c:pt idx="61">
                  <c:v>78.150716745220763</c:v>
                </c:pt>
                <c:pt idx="62">
                  <c:v>78.169416417888968</c:v>
                </c:pt>
                <c:pt idx="63">
                  <c:v>78.184979818240194</c:v>
                </c:pt>
                <c:pt idx="64">
                  <c:v>78.197931989996519</c:v>
                </c:pt>
                <c:pt idx="65">
                  <c:v>78.20871037651311</c:v>
                </c:pt>
                <c:pt idx="66">
                  <c:v>78.217679344783065</c:v>
                </c:pt>
                <c:pt idx="67">
                  <c:v>78.225142329660869</c:v>
                </c:pt>
                <c:pt idx="68">
                  <c:v>78.23135197946624</c:v>
                </c:pt>
                <c:pt idx="69">
                  <c:v>78.236518625825724</c:v>
                </c:pt>
                <c:pt idx="70">
                  <c:v>78.240817350348024</c:v>
                </c:pt>
                <c:pt idx="71">
                  <c:v>78.244393877690513</c:v>
                </c:pt>
                <c:pt idx="72">
                  <c:v>78.247369487920778</c:v>
                </c:pt>
                <c:pt idx="73">
                  <c:v>78.249845109991455</c:v>
                </c:pt>
                <c:pt idx="74">
                  <c:v>78.251904731876607</c:v>
                </c:pt>
                <c:pt idx="75">
                  <c:v>78.25361824077784</c:v>
                </c:pt>
                <c:pt idx="76">
                  <c:v>78.255043788192069</c:v>
                </c:pt>
                <c:pt idx="77">
                  <c:v>78.256229759009258</c:v>
                </c:pt>
                <c:pt idx="78">
                  <c:v>78.257216410715088</c:v>
                </c:pt>
                <c:pt idx="79">
                  <c:v>78.258037237815643</c:v>
                </c:pt>
                <c:pt idx="80">
                  <c:v>78.258720107439899</c:v>
                </c:pt>
                <c:pt idx="81">
                  <c:v>78.25928820442148</c:v>
                </c:pt>
                <c:pt idx="82">
                  <c:v>78.259760817773568</c:v>
                </c:pt>
                <c:pt idx="83">
                  <c:v>78.260153995139561</c:v>
                </c:pt>
                <c:pt idx="84">
                  <c:v>78.260481087358286</c:v>
                </c:pt>
                <c:pt idx="85">
                  <c:v>78.260753201577387</c:v>
                </c:pt>
                <c:pt idx="86">
                  <c:v>78.260979578261001</c:v>
                </c:pt>
                <c:pt idx="87">
                  <c:v>78.261167904866895</c:v>
                </c:pt>
                <c:pt idx="88">
                  <c:v>78.261324576825871</c:v>
                </c:pt>
                <c:pt idx="89">
                  <c:v>78.261454914672711</c:v>
                </c:pt>
                <c:pt idx="90">
                  <c:v>78.261563344693087</c:v>
                </c:pt>
                <c:pt idx="91">
                  <c:v>78.261653549215396</c:v>
                </c:pt>
                <c:pt idx="92">
                  <c:v>78.261728591646488</c:v>
                </c:pt>
                <c:pt idx="93">
                  <c:v>78.261791020494741</c:v>
                </c:pt>
                <c:pt idx="94">
                  <c:v>78.261842955911476</c:v>
                </c:pt>
                <c:pt idx="95">
                  <c:v>78.261886161687571</c:v>
                </c:pt>
                <c:pt idx="96">
                  <c:v>78.26192210515002</c:v>
                </c:pt>
                <c:pt idx="97">
                  <c:v>78.261952006991564</c:v>
                </c:pt>
                <c:pt idx="98">
                  <c:v>78.261976882725264</c:v>
                </c:pt>
                <c:pt idx="99">
                  <c:v>78.261997577171527</c:v>
                </c:pt>
                <c:pt idx="100">
                  <c:v>78.262014793148694</c:v>
                </c:pt>
                <c:pt idx="101">
                  <c:v>78.262029115341321</c:v>
                </c:pt>
                <c:pt idx="102">
                  <c:v>78.262041030156595</c:v>
                </c:pt>
                <c:pt idx="103">
                  <c:v>78.262050942243263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2E45-4375-B0ED-1DD5B104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16544"/>
        <c:axId val="139117120"/>
      </c:scatterChart>
      <c:valAx>
        <c:axId val="139116544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17120"/>
        <c:crosses val="autoZero"/>
        <c:crossBetween val="midCat"/>
      </c:valAx>
      <c:valAx>
        <c:axId val="139117120"/>
        <c:scaling>
          <c:orientation val="minMax"/>
          <c:max val="22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1654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902810455465973"/>
          <c:y val="0.22943402648235056"/>
          <c:w val="0.2244428410592102"/>
          <c:h val="0.53368363867234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total'!$I$7:$I$14</c:f>
                <c:numCache>
                  <c:formatCode>General</c:formatCode>
                  <c:ptCount val="8"/>
                  <c:pt idx="0">
                    <c:v>3.0432681274994176E-2</c:v>
                  </c:pt>
                  <c:pt idx="1">
                    <c:v>5.320267688941515E-2</c:v>
                  </c:pt>
                  <c:pt idx="2">
                    <c:v>8.8450703882117662E-2</c:v>
                  </c:pt>
                  <c:pt idx="3">
                    <c:v>0.52221674233708737</c:v>
                  </c:pt>
                  <c:pt idx="4">
                    <c:v>0.36739107103438762</c:v>
                  </c:pt>
                  <c:pt idx="5">
                    <c:v>0.50369084046888835</c:v>
                  </c:pt>
                  <c:pt idx="6">
                    <c:v>0.7011678698284064</c:v>
                  </c:pt>
                  <c:pt idx="7">
                    <c:v>1.0040217601084769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total'!$C$7:$C$14</c:f>
              <c:numCache>
                <c:formatCode>0.00</c:formatCode>
                <c:ptCount val="8"/>
                <c:pt idx="0">
                  <c:v>1.5318400046741254</c:v>
                </c:pt>
                <c:pt idx="1">
                  <c:v>1.9431071184282394</c:v>
                </c:pt>
                <c:pt idx="2">
                  <c:v>4.1912304619469332</c:v>
                </c:pt>
                <c:pt idx="3">
                  <c:v>12.04332089347059</c:v>
                </c:pt>
                <c:pt idx="4">
                  <c:v>17.001517088412132</c:v>
                </c:pt>
                <c:pt idx="5">
                  <c:v>17.961614034086661</c:v>
                </c:pt>
                <c:pt idx="6">
                  <c:v>18.992032536945402</c:v>
                </c:pt>
                <c:pt idx="7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A5-46ED-B78E-75DF6FDB1F18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total'!$J$7:$J$14</c:f>
                <c:numCache>
                  <c:formatCode>General</c:formatCode>
                  <c:ptCount val="8"/>
                  <c:pt idx="0">
                    <c:v>8.6031769050638578E-3</c:v>
                  </c:pt>
                  <c:pt idx="1">
                    <c:v>3.2025843565551215E-2</c:v>
                  </c:pt>
                  <c:pt idx="2">
                    <c:v>1.6951938014282356E-2</c:v>
                  </c:pt>
                  <c:pt idx="3">
                    <c:v>0.14143388481730595</c:v>
                  </c:pt>
                  <c:pt idx="4">
                    <c:v>0.16889451194963601</c:v>
                  </c:pt>
                  <c:pt idx="5">
                    <c:v>1.385940018343782</c:v>
                  </c:pt>
                  <c:pt idx="6">
                    <c:v>0.89459518499752166</c:v>
                  </c:pt>
                  <c:pt idx="7">
                    <c:v>0.46651075008428533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total'!$D$7:$D$15</c:f>
              <c:numCache>
                <c:formatCode>0.00</c:formatCode>
                <c:ptCount val="9"/>
                <c:pt idx="0">
                  <c:v>0.71345919431847937</c:v>
                </c:pt>
                <c:pt idx="1">
                  <c:v>0.7603495796327312</c:v>
                </c:pt>
                <c:pt idx="2">
                  <c:v>0.82813104192128295</c:v>
                </c:pt>
                <c:pt idx="3">
                  <c:v>1.5593924439357882</c:v>
                </c:pt>
                <c:pt idx="4">
                  <c:v>2.6719884494166712</c:v>
                </c:pt>
                <c:pt idx="5">
                  <c:v>12.017808043490303</c:v>
                </c:pt>
                <c:pt idx="6">
                  <c:v>14.490962022256285</c:v>
                </c:pt>
                <c:pt idx="7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A5-46ED-B78E-75DF6FDB1F18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total'!$K$7:$K$14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plus>
            <c:minus>
              <c:numRef>
                <c:f>'Modèle total'!$K$7:$K$14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total'!$E$7:$E$15</c:f>
              <c:numCache>
                <c:formatCode>0.00</c:formatCode>
                <c:ptCount val="9"/>
                <c:pt idx="0">
                  <c:v>1.6859393156484983</c:v>
                </c:pt>
                <c:pt idx="1">
                  <c:v>5.6725128197165233</c:v>
                </c:pt>
                <c:pt idx="2">
                  <c:v>12.540030917635107</c:v>
                </c:pt>
                <c:pt idx="3">
                  <c:v>35.311910867165416</c:v>
                </c:pt>
                <c:pt idx="4">
                  <c:v>86.22451676852107</c:v>
                </c:pt>
                <c:pt idx="5">
                  <c:v>159.04165966170459</c:v>
                </c:pt>
                <c:pt idx="6">
                  <c:v>142.67577940387145</c:v>
                </c:pt>
                <c:pt idx="7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BA5-46ED-B78E-75DF6FDB1F18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total'!$L$7:$L$14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plus>
            <c:minus>
              <c:numRef>
                <c:f>'Modèle total'!$L$7:$L$14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total'!$B$7:$B$14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total'!$F$7:$F$15</c:f>
              <c:numCache>
                <c:formatCode>0.00</c:formatCode>
                <c:ptCount val="9"/>
                <c:pt idx="0">
                  <c:v>1.0198151955553703</c:v>
                </c:pt>
                <c:pt idx="1">
                  <c:v>1.1880693843821348</c:v>
                </c:pt>
                <c:pt idx="2">
                  <c:v>1.1299057103633057</c:v>
                </c:pt>
                <c:pt idx="3">
                  <c:v>2.2207379246343568</c:v>
                </c:pt>
                <c:pt idx="4">
                  <c:v>5.3908281098139863</c:v>
                </c:pt>
                <c:pt idx="5">
                  <c:v>48.879304251315368</c:v>
                </c:pt>
                <c:pt idx="6">
                  <c:v>69.925764795461916</c:v>
                </c:pt>
                <c:pt idx="7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BA5-46ED-B78E-75DF6FDB1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19424"/>
        <c:axId val="139120000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'Modèle total'!$B$40:$B$142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total'!$C$40:$C$142</c:f>
              <c:numCache>
                <c:formatCode>0.00</c:formatCode>
                <c:ptCount val="103"/>
                <c:pt idx="0">
                  <c:v>2.1983734942014785</c:v>
                </c:pt>
                <c:pt idx="1">
                  <c:v>2.2592626238795646</c:v>
                </c:pt>
                <c:pt idx="2">
                  <c:v>2.5660092006885167</c:v>
                </c:pt>
                <c:pt idx="3">
                  <c:v>4.3870151556194923</c:v>
                </c:pt>
                <c:pt idx="4">
                  <c:v>8.8123635647208332</c:v>
                </c:pt>
                <c:pt idx="5">
                  <c:v>14.059792227099427</c:v>
                </c:pt>
                <c:pt idx="6">
                  <c:v>17.459688388811262</c:v>
                </c:pt>
                <c:pt idx="7">
                  <c:v>18.892110098080117</c:v>
                </c:pt>
                <c:pt idx="8">
                  <c:v>19.384117945789054</c:v>
                </c:pt>
                <c:pt idx="9">
                  <c:v>19.540909057236089</c:v>
                </c:pt>
                <c:pt idx="10">
                  <c:v>19.589665291869274</c:v>
                </c:pt>
                <c:pt idx="11">
                  <c:v>19.604710631685034</c:v>
                </c:pt>
                <c:pt idx="12">
                  <c:v>19.609342342149763</c:v>
                </c:pt>
                <c:pt idx="13">
                  <c:v>19.610767171020317</c:v>
                </c:pt>
                <c:pt idx="14">
                  <c:v>19.61120538490087</c:v>
                </c:pt>
                <c:pt idx="15">
                  <c:v>19.611340150624446</c:v>
                </c:pt>
                <c:pt idx="16">
                  <c:v>19.61138159480015</c:v>
                </c:pt>
                <c:pt idx="17">
                  <c:v>19.611394339943299</c:v>
                </c:pt>
                <c:pt idx="18">
                  <c:v>19.611398259392619</c:v>
                </c:pt>
                <c:pt idx="19">
                  <c:v>19.611399464720272</c:v>
                </c:pt>
                <c:pt idx="20">
                  <c:v>19.61139983538828</c:v>
                </c:pt>
                <c:pt idx="21">
                  <c:v>19.611399949377834</c:v>
                </c:pt>
                <c:pt idx="22">
                  <c:v>19.611399984432435</c:v>
                </c:pt>
                <c:pt idx="23">
                  <c:v>19.61139999521259</c:v>
                </c:pt>
                <c:pt idx="24">
                  <c:v>19.611399998527755</c:v>
                </c:pt>
                <c:pt idx="25">
                  <c:v>19.611399999547249</c:v>
                </c:pt>
                <c:pt idx="26">
                  <c:v>19.611399999860765</c:v>
                </c:pt>
                <c:pt idx="27">
                  <c:v>19.611399999957182</c:v>
                </c:pt>
                <c:pt idx="28">
                  <c:v>19.611399999986833</c:v>
                </c:pt>
                <c:pt idx="29">
                  <c:v>19.61139999999595</c:v>
                </c:pt>
                <c:pt idx="30">
                  <c:v>19.611399999998756</c:v>
                </c:pt>
                <c:pt idx="31">
                  <c:v>19.611399999999616</c:v>
                </c:pt>
                <c:pt idx="32">
                  <c:v>19.611399999999882</c:v>
                </c:pt>
                <c:pt idx="33">
                  <c:v>19.611399999999964</c:v>
                </c:pt>
                <c:pt idx="34">
                  <c:v>19.611399999999989</c:v>
                </c:pt>
                <c:pt idx="35">
                  <c:v>19.611399999999996</c:v>
                </c:pt>
                <c:pt idx="36">
                  <c:v>19.6114</c:v>
                </c:pt>
                <c:pt idx="37">
                  <c:v>19.6114</c:v>
                </c:pt>
                <c:pt idx="38">
                  <c:v>19.6114</c:v>
                </c:pt>
                <c:pt idx="39">
                  <c:v>19.6114</c:v>
                </c:pt>
                <c:pt idx="40">
                  <c:v>19.6114</c:v>
                </c:pt>
                <c:pt idx="41">
                  <c:v>19.6114</c:v>
                </c:pt>
                <c:pt idx="42">
                  <c:v>19.6114</c:v>
                </c:pt>
                <c:pt idx="43">
                  <c:v>19.6114</c:v>
                </c:pt>
                <c:pt idx="44">
                  <c:v>19.6114</c:v>
                </c:pt>
                <c:pt idx="45">
                  <c:v>19.6114</c:v>
                </c:pt>
                <c:pt idx="46">
                  <c:v>19.6114</c:v>
                </c:pt>
                <c:pt idx="47">
                  <c:v>19.6114</c:v>
                </c:pt>
                <c:pt idx="48">
                  <c:v>19.6114</c:v>
                </c:pt>
                <c:pt idx="49">
                  <c:v>19.6114</c:v>
                </c:pt>
                <c:pt idx="50">
                  <c:v>19.6114</c:v>
                </c:pt>
                <c:pt idx="51">
                  <c:v>19.6114</c:v>
                </c:pt>
                <c:pt idx="52">
                  <c:v>19.6114</c:v>
                </c:pt>
                <c:pt idx="53">
                  <c:v>19.6114</c:v>
                </c:pt>
                <c:pt idx="54">
                  <c:v>19.6114</c:v>
                </c:pt>
                <c:pt idx="55">
                  <c:v>19.6114</c:v>
                </c:pt>
                <c:pt idx="56">
                  <c:v>19.6114</c:v>
                </c:pt>
                <c:pt idx="57">
                  <c:v>19.6114</c:v>
                </c:pt>
                <c:pt idx="58">
                  <c:v>19.6114</c:v>
                </c:pt>
                <c:pt idx="59">
                  <c:v>19.6114</c:v>
                </c:pt>
                <c:pt idx="60">
                  <c:v>19.6114</c:v>
                </c:pt>
                <c:pt idx="61">
                  <c:v>19.6114</c:v>
                </c:pt>
                <c:pt idx="62">
                  <c:v>19.6114</c:v>
                </c:pt>
                <c:pt idx="63">
                  <c:v>19.6114</c:v>
                </c:pt>
                <c:pt idx="64">
                  <c:v>19.6114</c:v>
                </c:pt>
                <c:pt idx="65">
                  <c:v>19.6114</c:v>
                </c:pt>
                <c:pt idx="66">
                  <c:v>19.6114</c:v>
                </c:pt>
                <c:pt idx="67">
                  <c:v>19.6114</c:v>
                </c:pt>
                <c:pt idx="68">
                  <c:v>19.6114</c:v>
                </c:pt>
                <c:pt idx="69">
                  <c:v>19.6114</c:v>
                </c:pt>
                <c:pt idx="70">
                  <c:v>19.6114</c:v>
                </c:pt>
                <c:pt idx="71">
                  <c:v>19.6114</c:v>
                </c:pt>
                <c:pt idx="72">
                  <c:v>19.6114</c:v>
                </c:pt>
                <c:pt idx="73">
                  <c:v>19.6114</c:v>
                </c:pt>
                <c:pt idx="74">
                  <c:v>19.6114</c:v>
                </c:pt>
                <c:pt idx="75">
                  <c:v>19.6114</c:v>
                </c:pt>
                <c:pt idx="76">
                  <c:v>19.6114</c:v>
                </c:pt>
                <c:pt idx="77">
                  <c:v>19.6114</c:v>
                </c:pt>
                <c:pt idx="78">
                  <c:v>19.6114</c:v>
                </c:pt>
                <c:pt idx="79">
                  <c:v>19.6114</c:v>
                </c:pt>
                <c:pt idx="80">
                  <c:v>19.6114</c:v>
                </c:pt>
                <c:pt idx="81">
                  <c:v>19.6114</c:v>
                </c:pt>
                <c:pt idx="82">
                  <c:v>19.6114</c:v>
                </c:pt>
                <c:pt idx="83">
                  <c:v>19.6114</c:v>
                </c:pt>
                <c:pt idx="84">
                  <c:v>19.6114</c:v>
                </c:pt>
                <c:pt idx="85">
                  <c:v>19.6114</c:v>
                </c:pt>
                <c:pt idx="86">
                  <c:v>19.6114</c:v>
                </c:pt>
                <c:pt idx="87">
                  <c:v>19.6114</c:v>
                </c:pt>
                <c:pt idx="88">
                  <c:v>19.6114</c:v>
                </c:pt>
                <c:pt idx="89">
                  <c:v>19.6114</c:v>
                </c:pt>
                <c:pt idx="90">
                  <c:v>19.6114</c:v>
                </c:pt>
                <c:pt idx="91">
                  <c:v>19.6114</c:v>
                </c:pt>
                <c:pt idx="92">
                  <c:v>19.6114</c:v>
                </c:pt>
                <c:pt idx="93">
                  <c:v>19.6114</c:v>
                </c:pt>
                <c:pt idx="94">
                  <c:v>19.6114</c:v>
                </c:pt>
                <c:pt idx="95">
                  <c:v>19.6114</c:v>
                </c:pt>
                <c:pt idx="96">
                  <c:v>19.6114</c:v>
                </c:pt>
                <c:pt idx="97">
                  <c:v>19.6114</c:v>
                </c:pt>
                <c:pt idx="98">
                  <c:v>19.6114</c:v>
                </c:pt>
                <c:pt idx="99">
                  <c:v>19.6114</c:v>
                </c:pt>
                <c:pt idx="100">
                  <c:v>19.6114</c:v>
                </c:pt>
                <c:pt idx="101">
                  <c:v>19.6114</c:v>
                </c:pt>
                <c:pt idx="102">
                  <c:v>19.6114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BA5-46ED-B78E-75DF6FDB1F18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'Modèle total'!$B$40:$B$142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total'!$D$40:$D$142</c:f>
              <c:numCache>
                <c:formatCode>0.00</c:formatCode>
                <c:ptCount val="103"/>
                <c:pt idx="0">
                  <c:v>1.039576308202024</c:v>
                </c:pt>
                <c:pt idx="1">
                  <c:v>1.0409896236547798</c:v>
                </c:pt>
                <c:pt idx="2">
                  <c:v>1.0479046721298828</c:v>
                </c:pt>
                <c:pt idx="3">
                  <c:v>1.085866212505306</c:v>
                </c:pt>
                <c:pt idx="4">
                  <c:v>1.1861635687202565</c:v>
                </c:pt>
                <c:pt idx="5">
                  <c:v>1.3996338715901755</c:v>
                </c:pt>
                <c:pt idx="6">
                  <c:v>1.8402476512868473</c:v>
                </c:pt>
                <c:pt idx="7">
                  <c:v>2.6947347763826723</c:v>
                </c:pt>
                <c:pt idx="8">
                  <c:v>4.1680662630226024</c:v>
                </c:pt>
                <c:pt idx="9">
                  <c:v>6.2587572742670625</c:v>
                </c:pt>
                <c:pt idx="10">
                  <c:v>8.5317608165425121</c:v>
                </c:pt>
                <c:pt idx="11">
                  <c:v>10.387276312086829</c:v>
                </c:pt>
                <c:pt idx="12">
                  <c:v>11.579139502116863</c:v>
                </c:pt>
                <c:pt idx="13">
                  <c:v>12.231252719210497</c:v>
                </c:pt>
                <c:pt idx="14">
                  <c:v>12.55703471056794</c:v>
                </c:pt>
                <c:pt idx="15">
                  <c:v>12.712399553653164</c:v>
                </c:pt>
                <c:pt idx="16">
                  <c:v>12.784849550852041</c:v>
                </c:pt>
                <c:pt idx="17">
                  <c:v>12.818280969165261</c:v>
                </c:pt>
                <c:pt idx="18">
                  <c:v>12.833632682110249</c:v>
                </c:pt>
                <c:pt idx="19">
                  <c:v>12.840666427997256</c:v>
                </c:pt>
                <c:pt idx="20">
                  <c:v>12.843885797295925</c:v>
                </c:pt>
                <c:pt idx="21">
                  <c:v>12.845358621330403</c:v>
                </c:pt>
                <c:pt idx="22">
                  <c:v>12.846032276365985</c:v>
                </c:pt>
                <c:pt idx="23">
                  <c:v>12.846340369167189</c:v>
                </c:pt>
                <c:pt idx="24">
                  <c:v>12.846481267550061</c:v>
                </c:pt>
                <c:pt idx="25">
                  <c:v>12.84654570250566</c:v>
                </c:pt>
                <c:pt idx="26">
                  <c:v>12.846575169305522</c:v>
                </c:pt>
                <c:pt idx="27">
                  <c:v>12.84658864473281</c:v>
                </c:pt>
                <c:pt idx="28">
                  <c:v>12.846594807152355</c:v>
                </c:pt>
                <c:pt idx="29">
                  <c:v>12.846597625273047</c:v>
                </c:pt>
                <c:pt idx="30">
                  <c:v>12.846598914020252</c:v>
                </c:pt>
                <c:pt idx="31">
                  <c:v>12.846599503373666</c:v>
                </c:pt>
                <c:pt idx="32">
                  <c:v>12.846599772889219</c:v>
                </c:pt>
                <c:pt idx="33">
                  <c:v>12.846599896140614</c:v>
                </c:pt>
                <c:pt idx="34">
                  <c:v>12.846599952504359</c:v>
                </c:pt>
                <c:pt idx="35">
                  <c:v>12.846599978279905</c:v>
                </c:pt>
                <c:pt idx="36">
                  <c:v>12.846599990067245</c:v>
                </c:pt>
                <c:pt idx="37">
                  <c:v>12.84659999545768</c:v>
                </c:pt>
                <c:pt idx="38">
                  <c:v>12.846599997922766</c:v>
                </c:pt>
                <c:pt idx="39">
                  <c:v>12.846599999050065</c:v>
                </c:pt>
                <c:pt idx="40">
                  <c:v>12.846599999565589</c:v>
                </c:pt>
                <c:pt idx="41">
                  <c:v>12.846599999801342</c:v>
                </c:pt>
                <c:pt idx="42">
                  <c:v>12.846599999909152</c:v>
                </c:pt>
                <c:pt idx="43">
                  <c:v>12.846599999958455</c:v>
                </c:pt>
                <c:pt idx="44">
                  <c:v>12.846599999981001</c:v>
                </c:pt>
                <c:pt idx="45">
                  <c:v>12.846599999991312</c:v>
                </c:pt>
                <c:pt idx="46">
                  <c:v>12.846599999996029</c:v>
                </c:pt>
                <c:pt idx="47">
                  <c:v>12.846599999998183</c:v>
                </c:pt>
                <c:pt idx="48">
                  <c:v>12.846599999999169</c:v>
                </c:pt>
                <c:pt idx="49">
                  <c:v>12.846599999999622</c:v>
                </c:pt>
                <c:pt idx="50">
                  <c:v>12.846599999999826</c:v>
                </c:pt>
                <c:pt idx="51">
                  <c:v>12.846599999999922</c:v>
                </c:pt>
                <c:pt idx="52">
                  <c:v>12.846599999999963</c:v>
                </c:pt>
                <c:pt idx="53">
                  <c:v>12.846599999999984</c:v>
                </c:pt>
                <c:pt idx="54">
                  <c:v>12.846599999999993</c:v>
                </c:pt>
                <c:pt idx="55">
                  <c:v>12.846599999999999</c:v>
                </c:pt>
                <c:pt idx="56">
                  <c:v>12.846599999999999</c:v>
                </c:pt>
                <c:pt idx="57">
                  <c:v>12.8466</c:v>
                </c:pt>
                <c:pt idx="58">
                  <c:v>12.8466</c:v>
                </c:pt>
                <c:pt idx="59">
                  <c:v>12.8466</c:v>
                </c:pt>
                <c:pt idx="60">
                  <c:v>12.8466</c:v>
                </c:pt>
                <c:pt idx="61">
                  <c:v>12.8466</c:v>
                </c:pt>
                <c:pt idx="62">
                  <c:v>12.8466</c:v>
                </c:pt>
                <c:pt idx="63">
                  <c:v>12.8466</c:v>
                </c:pt>
                <c:pt idx="64">
                  <c:v>12.8466</c:v>
                </c:pt>
                <c:pt idx="65">
                  <c:v>12.8466</c:v>
                </c:pt>
                <c:pt idx="66">
                  <c:v>12.8466</c:v>
                </c:pt>
                <c:pt idx="67">
                  <c:v>12.8466</c:v>
                </c:pt>
                <c:pt idx="68">
                  <c:v>12.8466</c:v>
                </c:pt>
                <c:pt idx="69">
                  <c:v>12.8466</c:v>
                </c:pt>
                <c:pt idx="70">
                  <c:v>12.8466</c:v>
                </c:pt>
                <c:pt idx="71">
                  <c:v>12.8466</c:v>
                </c:pt>
                <c:pt idx="72">
                  <c:v>12.8466</c:v>
                </c:pt>
                <c:pt idx="73">
                  <c:v>12.8466</c:v>
                </c:pt>
                <c:pt idx="74">
                  <c:v>12.8466</c:v>
                </c:pt>
                <c:pt idx="75">
                  <c:v>12.8466</c:v>
                </c:pt>
                <c:pt idx="76">
                  <c:v>12.8466</c:v>
                </c:pt>
                <c:pt idx="77">
                  <c:v>12.8466</c:v>
                </c:pt>
                <c:pt idx="78">
                  <c:v>12.8466</c:v>
                </c:pt>
                <c:pt idx="79">
                  <c:v>12.8466</c:v>
                </c:pt>
                <c:pt idx="80">
                  <c:v>12.8466</c:v>
                </c:pt>
                <c:pt idx="81">
                  <c:v>12.8466</c:v>
                </c:pt>
                <c:pt idx="82">
                  <c:v>12.8466</c:v>
                </c:pt>
                <c:pt idx="83">
                  <c:v>12.8466</c:v>
                </c:pt>
                <c:pt idx="84">
                  <c:v>12.8466</c:v>
                </c:pt>
                <c:pt idx="85">
                  <c:v>12.8466</c:v>
                </c:pt>
                <c:pt idx="86">
                  <c:v>12.8466</c:v>
                </c:pt>
                <c:pt idx="87">
                  <c:v>12.8466</c:v>
                </c:pt>
                <c:pt idx="88">
                  <c:v>12.8466</c:v>
                </c:pt>
                <c:pt idx="89">
                  <c:v>12.8466</c:v>
                </c:pt>
                <c:pt idx="90">
                  <c:v>12.8466</c:v>
                </c:pt>
                <c:pt idx="91">
                  <c:v>12.8466</c:v>
                </c:pt>
                <c:pt idx="92">
                  <c:v>12.8466</c:v>
                </c:pt>
                <c:pt idx="93">
                  <c:v>12.8466</c:v>
                </c:pt>
                <c:pt idx="94">
                  <c:v>12.8466</c:v>
                </c:pt>
                <c:pt idx="95">
                  <c:v>12.8466</c:v>
                </c:pt>
                <c:pt idx="96">
                  <c:v>12.8466</c:v>
                </c:pt>
                <c:pt idx="97">
                  <c:v>12.8466</c:v>
                </c:pt>
                <c:pt idx="98">
                  <c:v>12.8466</c:v>
                </c:pt>
                <c:pt idx="99">
                  <c:v>12.8466</c:v>
                </c:pt>
                <c:pt idx="100">
                  <c:v>12.8466</c:v>
                </c:pt>
                <c:pt idx="101">
                  <c:v>12.8466</c:v>
                </c:pt>
                <c:pt idx="102">
                  <c:v>12.8466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6BA5-46ED-B78E-75DF6FDB1F18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'Modèle total'!$B$40:$B$142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total'!$E$40:$E$142</c:f>
              <c:numCache>
                <c:formatCode>0.00</c:formatCode>
                <c:ptCount val="103"/>
                <c:pt idx="0">
                  <c:v>7.1120240565065762</c:v>
                </c:pt>
                <c:pt idx="1">
                  <c:v>7.2968866489820217</c:v>
                </c:pt>
                <c:pt idx="2">
                  <c:v>8.1851382784057805</c:v>
                </c:pt>
                <c:pt idx="3">
                  <c:v>12.685431250237194</c:v>
                </c:pt>
                <c:pt idx="4">
                  <c:v>22.662420812578784</c:v>
                </c:pt>
                <c:pt idx="5">
                  <c:v>38.888113635909875</c:v>
                </c:pt>
                <c:pt idx="6">
                  <c:v>61.68900054185918</c:v>
                </c:pt>
                <c:pt idx="7">
                  <c:v>87.928577025089879</c:v>
                </c:pt>
                <c:pt idx="8">
                  <c:v>112.00095857147677</c:v>
                </c:pt>
                <c:pt idx="9">
                  <c:v>129.9059896240596</c:v>
                </c:pt>
                <c:pt idx="10">
                  <c:v>141.25369792110237</c:v>
                </c:pt>
                <c:pt idx="11">
                  <c:v>147.73268984045598</c:v>
                </c:pt>
                <c:pt idx="12">
                  <c:v>151.21323120280888</c:v>
                </c:pt>
                <c:pt idx="13">
                  <c:v>153.02195278448292</c:v>
                </c:pt>
                <c:pt idx="14">
                  <c:v>153.9456853522191</c:v>
                </c:pt>
                <c:pt idx="15">
                  <c:v>154.41325717648965</c:v>
                </c:pt>
                <c:pt idx="16">
                  <c:v>154.64886295998457</c:v>
                </c:pt>
                <c:pt idx="17">
                  <c:v>154.76731228030695</c:v>
                </c:pt>
                <c:pt idx="18">
                  <c:v>154.82679361476784</c:v>
                </c:pt>
                <c:pt idx="19">
                  <c:v>154.85664595852953</c:v>
                </c:pt>
                <c:pt idx="20">
                  <c:v>154.87162384301377</c:v>
                </c:pt>
                <c:pt idx="21">
                  <c:v>154.87913763993984</c:v>
                </c:pt>
                <c:pt idx="22">
                  <c:v>154.88290673239598</c:v>
                </c:pt>
                <c:pt idx="23">
                  <c:v>154.88479732631779</c:v>
                </c:pt>
                <c:pt idx="24">
                  <c:v>154.88574563944567</c:v>
                </c:pt>
                <c:pt idx="25">
                  <c:v>154.88622130453123</c:v>
                </c:pt>
                <c:pt idx="26">
                  <c:v>154.88645989263412</c:v>
                </c:pt>
                <c:pt idx="27">
                  <c:v>154.88657956538896</c:v>
                </c:pt>
                <c:pt idx="28">
                  <c:v>154.8866395916495</c:v>
                </c:pt>
                <c:pt idx="29">
                  <c:v>154.88666970000509</c:v>
                </c:pt>
                <c:pt idx="30">
                  <c:v>154.88668480194221</c:v>
                </c:pt>
                <c:pt idx="31">
                  <c:v>154.88669237686508</c:v>
                </c:pt>
                <c:pt idx="32">
                  <c:v>154.88669617634136</c:v>
                </c:pt>
                <c:pt idx="33">
                  <c:v>154.88669808210594</c:v>
                </c:pt>
                <c:pt idx="34">
                  <c:v>154.88669903801099</c:v>
                </c:pt>
                <c:pt idx="35">
                  <c:v>154.88669951747968</c:v>
                </c:pt>
                <c:pt idx="36">
                  <c:v>154.88669975797453</c:v>
                </c:pt>
                <c:pt idx="37">
                  <c:v>154.88669987860337</c:v>
                </c:pt>
                <c:pt idx="38">
                  <c:v>154.88669993910912</c:v>
                </c:pt>
                <c:pt idx="39">
                  <c:v>154.88669996945796</c:v>
                </c:pt>
                <c:pt idx="40">
                  <c:v>154.88669998468055</c:v>
                </c:pt>
                <c:pt idx="41">
                  <c:v>154.88669999231598</c:v>
                </c:pt>
                <c:pt idx="42">
                  <c:v>154.88669999614578</c:v>
                </c:pt>
                <c:pt idx="43">
                  <c:v>154.88669999806677</c:v>
                </c:pt>
                <c:pt idx="44">
                  <c:v>154.88669999903033</c:v>
                </c:pt>
                <c:pt idx="45">
                  <c:v>154.88669999951361</c:v>
                </c:pt>
                <c:pt idx="46">
                  <c:v>154.88669999975602</c:v>
                </c:pt>
                <c:pt idx="47">
                  <c:v>154.88669999987764</c:v>
                </c:pt>
                <c:pt idx="48">
                  <c:v>154.88669999993863</c:v>
                </c:pt>
                <c:pt idx="49">
                  <c:v>154.88669999996921</c:v>
                </c:pt>
                <c:pt idx="50">
                  <c:v>154.88669999998456</c:v>
                </c:pt>
                <c:pt idx="51">
                  <c:v>154.88669999999223</c:v>
                </c:pt>
                <c:pt idx="52">
                  <c:v>154.8866999999961</c:v>
                </c:pt>
                <c:pt idx="53">
                  <c:v>154.88669999999803</c:v>
                </c:pt>
                <c:pt idx="54">
                  <c:v>154.886699999999</c:v>
                </c:pt>
                <c:pt idx="55">
                  <c:v>154.88669999999951</c:v>
                </c:pt>
                <c:pt idx="56">
                  <c:v>154.88669999999976</c:v>
                </c:pt>
                <c:pt idx="57">
                  <c:v>154.88669999999985</c:v>
                </c:pt>
                <c:pt idx="58">
                  <c:v>154.88669999999993</c:v>
                </c:pt>
                <c:pt idx="59">
                  <c:v>154.88669999999996</c:v>
                </c:pt>
                <c:pt idx="60">
                  <c:v>154.88669999999999</c:v>
                </c:pt>
                <c:pt idx="61">
                  <c:v>154.88669999999999</c:v>
                </c:pt>
                <c:pt idx="62">
                  <c:v>154.88669999999999</c:v>
                </c:pt>
                <c:pt idx="63">
                  <c:v>154.88669999999999</c:v>
                </c:pt>
                <c:pt idx="64">
                  <c:v>154.88669999999999</c:v>
                </c:pt>
                <c:pt idx="65">
                  <c:v>154.88669999999999</c:v>
                </c:pt>
                <c:pt idx="66">
                  <c:v>154.88669999999999</c:v>
                </c:pt>
                <c:pt idx="67">
                  <c:v>154.88669999999999</c:v>
                </c:pt>
                <c:pt idx="68">
                  <c:v>154.88669999999999</c:v>
                </c:pt>
                <c:pt idx="69">
                  <c:v>154.88669999999999</c:v>
                </c:pt>
                <c:pt idx="70">
                  <c:v>154.88669999999999</c:v>
                </c:pt>
                <c:pt idx="71">
                  <c:v>154.88669999999999</c:v>
                </c:pt>
                <c:pt idx="72">
                  <c:v>154.88669999999999</c:v>
                </c:pt>
                <c:pt idx="73">
                  <c:v>154.88669999999999</c:v>
                </c:pt>
                <c:pt idx="74">
                  <c:v>154.88669999999999</c:v>
                </c:pt>
                <c:pt idx="75">
                  <c:v>154.88669999999999</c:v>
                </c:pt>
                <c:pt idx="76">
                  <c:v>154.88669999999999</c:v>
                </c:pt>
                <c:pt idx="77">
                  <c:v>154.88669999999999</c:v>
                </c:pt>
                <c:pt idx="78">
                  <c:v>154.88669999999999</c:v>
                </c:pt>
                <c:pt idx="79">
                  <c:v>154.88669999999999</c:v>
                </c:pt>
                <c:pt idx="80">
                  <c:v>154.88669999999999</c:v>
                </c:pt>
                <c:pt idx="81">
                  <c:v>154.88669999999999</c:v>
                </c:pt>
                <c:pt idx="82">
                  <c:v>154.88669999999999</c:v>
                </c:pt>
                <c:pt idx="83">
                  <c:v>154.88669999999999</c:v>
                </c:pt>
                <c:pt idx="84">
                  <c:v>154.88669999999999</c:v>
                </c:pt>
                <c:pt idx="85">
                  <c:v>154.88669999999999</c:v>
                </c:pt>
                <c:pt idx="86">
                  <c:v>154.88669999999999</c:v>
                </c:pt>
                <c:pt idx="87">
                  <c:v>154.88669999999999</c:v>
                </c:pt>
                <c:pt idx="88">
                  <c:v>154.88669999999999</c:v>
                </c:pt>
                <c:pt idx="89">
                  <c:v>154.88669999999999</c:v>
                </c:pt>
                <c:pt idx="90">
                  <c:v>154.88669999999999</c:v>
                </c:pt>
                <c:pt idx="91">
                  <c:v>154.88669999999999</c:v>
                </c:pt>
                <c:pt idx="92">
                  <c:v>154.88669999999999</c:v>
                </c:pt>
                <c:pt idx="93">
                  <c:v>154.88669999999999</c:v>
                </c:pt>
                <c:pt idx="94">
                  <c:v>154.88669999999999</c:v>
                </c:pt>
                <c:pt idx="95">
                  <c:v>154.88669999999999</c:v>
                </c:pt>
                <c:pt idx="96">
                  <c:v>154.88669999999999</c:v>
                </c:pt>
                <c:pt idx="97">
                  <c:v>154.88669999999999</c:v>
                </c:pt>
                <c:pt idx="98">
                  <c:v>154.88669999999999</c:v>
                </c:pt>
                <c:pt idx="99">
                  <c:v>154.88669999999999</c:v>
                </c:pt>
                <c:pt idx="100">
                  <c:v>154.88669999999999</c:v>
                </c:pt>
                <c:pt idx="101">
                  <c:v>154.88669999999999</c:v>
                </c:pt>
                <c:pt idx="102">
                  <c:v>154.88669999999999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BA5-46ED-B78E-75DF6FDB1F18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'Modèle total'!$B$40:$B$142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total'!$F$40:$F$142</c:f>
              <c:numCache>
                <c:formatCode>0.00</c:formatCode>
                <c:ptCount val="103"/>
                <c:pt idx="0">
                  <c:v>2.2203261189156813</c:v>
                </c:pt>
                <c:pt idx="1">
                  <c:v>2.2303123247656313</c:v>
                </c:pt>
                <c:pt idx="2">
                  <c:v>2.2756767610063928</c:v>
                </c:pt>
                <c:pt idx="3">
                  <c:v>2.4609065751734809</c:v>
                </c:pt>
                <c:pt idx="4">
                  <c:v>2.7493985125280691</c:v>
                </c:pt>
                <c:pt idx="5">
                  <c:v>3.0932870292891801</c:v>
                </c:pt>
                <c:pt idx="6">
                  <c:v>3.5025352272010104</c:v>
                </c:pt>
                <c:pt idx="7">
                  <c:v>3.9886124217121264</c:v>
                </c:pt>
                <c:pt idx="8">
                  <c:v>4.5646006110387454</c:v>
                </c:pt>
                <c:pt idx="9">
                  <c:v>5.2452527024237847</c:v>
                </c:pt>
                <c:pt idx="10">
                  <c:v>6.0469731394330779</c:v>
                </c:pt>
                <c:pt idx="11">
                  <c:v>6.9876834266182595</c:v>
                </c:pt>
                <c:pt idx="12">
                  <c:v>8.0865273851416752</c:v>
                </c:pt>
                <c:pt idx="13">
                  <c:v>9.3633658042546895</c:v>
                </c:pt>
                <c:pt idx="14">
                  <c:v>10.838010563348607</c:v>
                </c:pt>
                <c:pt idx="15">
                  <c:v>12.529158425777304</c:v>
                </c:pt>
                <c:pt idx="16">
                  <c:v>14.453009242918412</c:v>
                </c:pt>
                <c:pt idx="17">
                  <c:v>16.621596237282528</c:v>
                </c:pt>
                <c:pt idx="18">
                  <c:v>19.040918410558</c:v>
                </c:pt>
                <c:pt idx="19">
                  <c:v>21.709042131086626</c:v>
                </c:pt>
                <c:pt idx="20">
                  <c:v>24.614417220932047</c:v>
                </c:pt>
                <c:pt idx="21">
                  <c:v>27.734709866218946</c:v>
                </c:pt>
                <c:pt idx="22">
                  <c:v>31.036462503570235</c:v>
                </c:pt>
                <c:pt idx="23">
                  <c:v>34.475825447358865</c:v>
                </c:pt>
                <c:pt idx="24">
                  <c:v>38.000459182551772</c:v>
                </c:pt>
                <c:pt idx="25">
                  <c:v>41.552500352477878</c:v>
                </c:pt>
                <c:pt idx="26">
                  <c:v>45.072267447992523</c:v>
                </c:pt>
                <c:pt idx="27">
                  <c:v>48.502217784388712</c:v>
                </c:pt>
                <c:pt idx="28">
                  <c:v>51.790609265908252</c:v>
                </c:pt>
                <c:pt idx="29">
                  <c:v>54.894388565736143</c:v>
                </c:pt>
                <c:pt idx="30">
                  <c:v>57.780998418675964</c:v>
                </c:pt>
                <c:pt idx="31">
                  <c:v>60.429015175342066</c:v>
                </c:pt>
                <c:pt idx="32">
                  <c:v>62.827730240445447</c:v>
                </c:pt>
                <c:pt idx="33">
                  <c:v>64.975928610695803</c:v>
                </c:pt>
                <c:pt idx="34">
                  <c:v>66.88017652523655</c:v>
                </c:pt>
                <c:pt idx="35">
                  <c:v>68.552917342959205</c:v>
                </c:pt>
                <c:pt idx="36">
                  <c:v>70.010614991183814</c:v>
                </c:pt>
                <c:pt idx="37">
                  <c:v>71.272105434211468</c:v>
                </c:pt>
                <c:pt idx="38">
                  <c:v>72.357240426759091</c:v>
                </c:pt>
                <c:pt idx="39">
                  <c:v>73.285846953428418</c:v>
                </c:pt>
                <c:pt idx="40">
                  <c:v>74.076984430600646</c:v>
                </c:pt>
                <c:pt idx="41">
                  <c:v>74.748458562933095</c:v>
                </c:pt>
                <c:pt idx="42">
                  <c:v>75.316541591846331</c:v>
                </c:pt>
                <c:pt idx="43">
                  <c:v>75.795848864007326</c:v>
                </c:pt>
                <c:pt idx="44">
                  <c:v>76.199327121779277</c:v>
                </c:pt>
                <c:pt idx="45">
                  <c:v>76.538317682219756</c:v>
                </c:pt>
                <c:pt idx="46">
                  <c:v>76.822665798093908</c:v>
                </c:pt>
                <c:pt idx="47">
                  <c:v>77.060854909415781</c:v>
                </c:pt>
                <c:pt idx="48">
                  <c:v>77.260150719797281</c:v>
                </c:pt>
                <c:pt idx="49">
                  <c:v>77.426744961047049</c:v>
                </c:pt>
                <c:pt idx="50">
                  <c:v>77.565892435934217</c:v>
                </c:pt>
                <c:pt idx="51">
                  <c:v>77.682037635914867</c:v>
                </c:pt>
                <c:pt idx="52">
                  <c:v>77.778929123278729</c:v>
                </c:pt>
                <c:pt idx="53">
                  <c:v>77.859721137861328</c:v>
                </c:pt>
                <c:pt idx="54">
                  <c:v>77.927062700884036</c:v>
                </c:pt>
                <c:pt idx="55">
                  <c:v>77.983174973879301</c:v>
                </c:pt>
                <c:pt idx="56">
                  <c:v>78.029917889825754</c:v>
                </c:pt>
                <c:pt idx="57">
                  <c:v>78.068847181404848</c:v>
                </c:pt>
                <c:pt idx="58">
                  <c:v>78.10126294174384</c:v>
                </c:pt>
                <c:pt idx="59">
                  <c:v>78.128250804146475</c:v>
                </c:pt>
                <c:pt idx="60">
                  <c:v>78.150716745220763</c:v>
                </c:pt>
                <c:pt idx="61">
                  <c:v>78.169416417888968</c:v>
                </c:pt>
                <c:pt idx="62">
                  <c:v>78.184979818240194</c:v>
                </c:pt>
                <c:pt idx="63">
                  <c:v>78.197931989996519</c:v>
                </c:pt>
                <c:pt idx="64">
                  <c:v>78.20871037651311</c:v>
                </c:pt>
                <c:pt idx="65">
                  <c:v>78.217679344783065</c:v>
                </c:pt>
                <c:pt idx="66">
                  <c:v>78.225142329660869</c:v>
                </c:pt>
                <c:pt idx="67">
                  <c:v>78.23135197946624</c:v>
                </c:pt>
                <c:pt idx="68">
                  <c:v>78.236518625825724</c:v>
                </c:pt>
                <c:pt idx="69">
                  <c:v>78.240817350348024</c:v>
                </c:pt>
                <c:pt idx="70">
                  <c:v>78.244393877690513</c:v>
                </c:pt>
                <c:pt idx="71">
                  <c:v>78.247369487920778</c:v>
                </c:pt>
                <c:pt idx="72">
                  <c:v>78.249845109991455</c:v>
                </c:pt>
                <c:pt idx="73">
                  <c:v>78.251904731876607</c:v>
                </c:pt>
                <c:pt idx="74">
                  <c:v>78.25361824077784</c:v>
                </c:pt>
                <c:pt idx="75">
                  <c:v>78.255043788192069</c:v>
                </c:pt>
                <c:pt idx="76">
                  <c:v>78.256229759009258</c:v>
                </c:pt>
                <c:pt idx="77">
                  <c:v>78.257216410715088</c:v>
                </c:pt>
                <c:pt idx="78">
                  <c:v>78.258037237815643</c:v>
                </c:pt>
                <c:pt idx="79">
                  <c:v>78.258720107439899</c:v>
                </c:pt>
                <c:pt idx="80">
                  <c:v>78.25928820442148</c:v>
                </c:pt>
                <c:pt idx="81">
                  <c:v>78.259760817773568</c:v>
                </c:pt>
                <c:pt idx="82">
                  <c:v>78.260153995139561</c:v>
                </c:pt>
                <c:pt idx="83">
                  <c:v>78.260481087358286</c:v>
                </c:pt>
                <c:pt idx="84">
                  <c:v>78.260753201577387</c:v>
                </c:pt>
                <c:pt idx="85">
                  <c:v>78.260979578261001</c:v>
                </c:pt>
                <c:pt idx="86">
                  <c:v>78.261167904866895</c:v>
                </c:pt>
                <c:pt idx="87">
                  <c:v>78.261324576825871</c:v>
                </c:pt>
                <c:pt idx="88">
                  <c:v>78.261454914672711</c:v>
                </c:pt>
                <c:pt idx="89">
                  <c:v>78.261563344693087</c:v>
                </c:pt>
                <c:pt idx="90">
                  <c:v>78.261653549215396</c:v>
                </c:pt>
                <c:pt idx="91">
                  <c:v>78.261728591646488</c:v>
                </c:pt>
                <c:pt idx="92">
                  <c:v>78.261791020494741</c:v>
                </c:pt>
                <c:pt idx="93">
                  <c:v>78.261842955911476</c:v>
                </c:pt>
                <c:pt idx="94">
                  <c:v>78.261886161687571</c:v>
                </c:pt>
                <c:pt idx="95">
                  <c:v>78.26192210515002</c:v>
                </c:pt>
                <c:pt idx="96">
                  <c:v>78.261952006991564</c:v>
                </c:pt>
                <c:pt idx="97">
                  <c:v>78.261976882725264</c:v>
                </c:pt>
                <c:pt idx="98">
                  <c:v>78.261997577171527</c:v>
                </c:pt>
                <c:pt idx="99">
                  <c:v>78.262014793148694</c:v>
                </c:pt>
                <c:pt idx="100">
                  <c:v>78.262029115341321</c:v>
                </c:pt>
                <c:pt idx="101">
                  <c:v>78.262041030156595</c:v>
                </c:pt>
                <c:pt idx="102">
                  <c:v>78.262050942243263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6BA5-46ED-B78E-75DF6FDB1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19424"/>
        <c:axId val="139120000"/>
      </c:scatterChart>
      <c:valAx>
        <c:axId val="139119424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20000"/>
        <c:crosses val="autoZero"/>
        <c:crossBetween val="midCat"/>
      </c:valAx>
      <c:valAx>
        <c:axId val="139120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19424"/>
        <c:crossesAt val="1E-3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383721685444337"/>
          <c:y val="0.2487130948009737"/>
          <c:w val="0.22271445326976047"/>
          <c:h val="0.4896541688765587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pondéré'!$I$6:$I$14</c:f>
                <c:numCache>
                  <c:formatCode>General</c:formatCode>
                  <c:ptCount val="9"/>
                  <c:pt idx="0">
                    <c:v>3.3381915436859831E-2</c:v>
                  </c:pt>
                  <c:pt idx="1">
                    <c:v>3.0432681274994176E-2</c:v>
                  </c:pt>
                  <c:pt idx="2">
                    <c:v>5.320267688941515E-2</c:v>
                  </c:pt>
                  <c:pt idx="3">
                    <c:v>8.8450703882117662E-2</c:v>
                  </c:pt>
                  <c:pt idx="4">
                    <c:v>0.52221674233708737</c:v>
                  </c:pt>
                  <c:pt idx="5">
                    <c:v>0.36739107103438762</c:v>
                  </c:pt>
                  <c:pt idx="6">
                    <c:v>0.50369084046888835</c:v>
                  </c:pt>
                  <c:pt idx="7">
                    <c:v>0.7011678698284064</c:v>
                  </c:pt>
                  <c:pt idx="8">
                    <c:v>1.0040217601084769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pondéré'!$C$6:$C$14</c:f>
              <c:numCache>
                <c:formatCode>0.00</c:formatCode>
                <c:ptCount val="9"/>
                <c:pt idx="0">
                  <c:v>1.0048185750000462</c:v>
                </c:pt>
                <c:pt idx="1">
                  <c:v>1.5318400046741254</c:v>
                </c:pt>
                <c:pt idx="2">
                  <c:v>1.9431071184282394</c:v>
                </c:pt>
                <c:pt idx="3">
                  <c:v>4.1912304619469332</c:v>
                </c:pt>
                <c:pt idx="4">
                  <c:v>12.04332089347059</c:v>
                </c:pt>
                <c:pt idx="5">
                  <c:v>17.001517088412132</c:v>
                </c:pt>
                <c:pt idx="6">
                  <c:v>17.961614034086661</c:v>
                </c:pt>
                <c:pt idx="7">
                  <c:v>18.992032536945402</c:v>
                </c:pt>
                <c:pt idx="8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AE-450C-8246-5A308A647611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pondéré'!$J$6:$J$14</c:f>
                <c:numCache>
                  <c:formatCode>General</c:formatCode>
                  <c:ptCount val="9"/>
                  <c:pt idx="0">
                    <c:v>5.4165111172387474E-2</c:v>
                  </c:pt>
                  <c:pt idx="1">
                    <c:v>8.6031769050638578E-3</c:v>
                  </c:pt>
                  <c:pt idx="2">
                    <c:v>3.2025843565551215E-2</c:v>
                  </c:pt>
                  <c:pt idx="3">
                    <c:v>1.6951938014282356E-2</c:v>
                  </c:pt>
                  <c:pt idx="4">
                    <c:v>0.14143388481730595</c:v>
                  </c:pt>
                  <c:pt idx="5">
                    <c:v>0.16889451194963601</c:v>
                  </c:pt>
                  <c:pt idx="6">
                    <c:v>1.385940018343782</c:v>
                  </c:pt>
                  <c:pt idx="7">
                    <c:v>0.89459518499752166</c:v>
                  </c:pt>
                  <c:pt idx="8">
                    <c:v>0.46651075008428533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pondéré'!$D$6:$D$14</c:f>
              <c:numCache>
                <c:formatCode>0.00</c:formatCode>
                <c:ptCount val="9"/>
                <c:pt idx="0">
                  <c:v>1.0356170596909511</c:v>
                </c:pt>
                <c:pt idx="1">
                  <c:v>0.71345919431847937</c:v>
                </c:pt>
                <c:pt idx="2">
                  <c:v>0.7603495796327312</c:v>
                </c:pt>
                <c:pt idx="3">
                  <c:v>0.82813104192128295</c:v>
                </c:pt>
                <c:pt idx="4">
                  <c:v>1.5593924439357882</c:v>
                </c:pt>
                <c:pt idx="5">
                  <c:v>2.6719884494166712</c:v>
                </c:pt>
                <c:pt idx="6">
                  <c:v>12.017808043490303</c:v>
                </c:pt>
                <c:pt idx="7">
                  <c:v>14.490962022256285</c:v>
                </c:pt>
                <c:pt idx="8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AE-450C-8246-5A308A647611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pondéré'!$K$6:$K$14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plus>
            <c:minus>
              <c:numRef>
                <c:f>'Modèle pondéré'!$K$6:$K$14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pondéré'!$E$6:$E$14</c:f>
              <c:numCache>
                <c:formatCode>0.00</c:formatCode>
                <c:ptCount val="9"/>
                <c:pt idx="0">
                  <c:v>1</c:v>
                </c:pt>
                <c:pt idx="1">
                  <c:v>1.6859393156484983</c:v>
                </c:pt>
                <c:pt idx="2">
                  <c:v>5.6725128197165233</c:v>
                </c:pt>
                <c:pt idx="3">
                  <c:v>12.540030917635107</c:v>
                </c:pt>
                <c:pt idx="4">
                  <c:v>35.311910867165416</c:v>
                </c:pt>
                <c:pt idx="5">
                  <c:v>86.22451676852107</c:v>
                </c:pt>
                <c:pt idx="6">
                  <c:v>159.04165966170459</c:v>
                </c:pt>
                <c:pt idx="7">
                  <c:v>142.67577940387145</c:v>
                </c:pt>
                <c:pt idx="8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AE-450C-8246-5A308A647611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pondéré'!$L$6:$L$14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plus>
            <c:minus>
              <c:numRef>
                <c:f>'Modèle pondéré'!$L$6:$L$14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'Modèle pondéré'!$F$6:$F$14</c:f>
              <c:numCache>
                <c:formatCode>0.00</c:formatCode>
                <c:ptCount val="9"/>
                <c:pt idx="0">
                  <c:v>0.99999999999999989</c:v>
                </c:pt>
                <c:pt idx="1">
                  <c:v>1.0198151955553703</c:v>
                </c:pt>
                <c:pt idx="2">
                  <c:v>1.1880693843821348</c:v>
                </c:pt>
                <c:pt idx="3">
                  <c:v>1.1299057103633057</c:v>
                </c:pt>
                <c:pt idx="4">
                  <c:v>2.2207379246343568</c:v>
                </c:pt>
                <c:pt idx="5">
                  <c:v>5.3908281098139863</c:v>
                </c:pt>
                <c:pt idx="6">
                  <c:v>48.879304251315368</c:v>
                </c:pt>
                <c:pt idx="7">
                  <c:v>69.925764795461916</c:v>
                </c:pt>
                <c:pt idx="8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FAE-450C-8246-5A308A647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22304"/>
        <c:axId val="139122880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'Modèle pondéré'!$B$39:$B$142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pondéré'!$C$39:$C$142</c:f>
              <c:numCache>
                <c:formatCode>0.00</c:formatCode>
                <c:ptCount val="104"/>
                <c:pt idx="0">
                  <c:v>1.2778627753711398</c:v>
                </c:pt>
                <c:pt idx="1">
                  <c:v>1.2853297360797344</c:v>
                </c:pt>
                <c:pt idx="2">
                  <c:v>1.3620140390874325</c:v>
                </c:pt>
                <c:pt idx="3">
                  <c:v>2.0204781199546042</c:v>
                </c:pt>
                <c:pt idx="4">
                  <c:v>13.601783463128006</c:v>
                </c:pt>
                <c:pt idx="5">
                  <c:v>16.758569205947907</c:v>
                </c:pt>
                <c:pt idx="6">
                  <c:v>16.776418922384664</c:v>
                </c:pt>
                <c:pt idx="7">
                  <c:v>16.776499633804512</c:v>
                </c:pt>
                <c:pt idx="8">
                  <c:v>16.776499998346047</c:v>
                </c:pt>
                <c:pt idx="9">
                  <c:v>16.776499999992531</c:v>
                </c:pt>
                <c:pt idx="10">
                  <c:v>16.776499999999963</c:v>
                </c:pt>
                <c:pt idx="11">
                  <c:v>16.776499999999999</c:v>
                </c:pt>
                <c:pt idx="12">
                  <c:v>16.776499999999999</c:v>
                </c:pt>
                <c:pt idx="13">
                  <c:v>16.776499999999999</c:v>
                </c:pt>
                <c:pt idx="14">
                  <c:v>16.776499999999999</c:v>
                </c:pt>
                <c:pt idx="15">
                  <c:v>16.776499999999999</c:v>
                </c:pt>
                <c:pt idx="16">
                  <c:v>16.776499999999999</c:v>
                </c:pt>
                <c:pt idx="17">
                  <c:v>16.776499999999999</c:v>
                </c:pt>
                <c:pt idx="18">
                  <c:v>16.776499999999999</c:v>
                </c:pt>
                <c:pt idx="19">
                  <c:v>16.776499999999999</c:v>
                </c:pt>
                <c:pt idx="20">
                  <c:v>16.776499999999999</c:v>
                </c:pt>
                <c:pt idx="21">
                  <c:v>16.776499999999999</c:v>
                </c:pt>
                <c:pt idx="22">
                  <c:v>16.776499999999999</c:v>
                </c:pt>
                <c:pt idx="23">
                  <c:v>16.776499999999999</c:v>
                </c:pt>
                <c:pt idx="24">
                  <c:v>16.776499999999999</c:v>
                </c:pt>
                <c:pt idx="25">
                  <c:v>16.776499999999999</c:v>
                </c:pt>
                <c:pt idx="26">
                  <c:v>16.776499999999999</c:v>
                </c:pt>
                <c:pt idx="27">
                  <c:v>16.776499999999999</c:v>
                </c:pt>
                <c:pt idx="28">
                  <c:v>16.776499999999999</c:v>
                </c:pt>
                <c:pt idx="29">
                  <c:v>16.776499999999999</c:v>
                </c:pt>
                <c:pt idx="30">
                  <c:v>16.776499999999999</c:v>
                </c:pt>
                <c:pt idx="31">
                  <c:v>16.776499999999999</c:v>
                </c:pt>
                <c:pt idx="32">
                  <c:v>16.776499999999999</c:v>
                </c:pt>
                <c:pt idx="33">
                  <c:v>16.776499999999999</c:v>
                </c:pt>
                <c:pt idx="34">
                  <c:v>16.776499999999999</c:v>
                </c:pt>
                <c:pt idx="35">
                  <c:v>16.776499999999999</c:v>
                </c:pt>
                <c:pt idx="36">
                  <c:v>16.776499999999999</c:v>
                </c:pt>
                <c:pt idx="37">
                  <c:v>16.776499999999999</c:v>
                </c:pt>
                <c:pt idx="38">
                  <c:v>16.776499999999999</c:v>
                </c:pt>
                <c:pt idx="39">
                  <c:v>16.776499999999999</c:v>
                </c:pt>
                <c:pt idx="40">
                  <c:v>16.776499999999999</c:v>
                </c:pt>
                <c:pt idx="41">
                  <c:v>16.776499999999999</c:v>
                </c:pt>
                <c:pt idx="42">
                  <c:v>16.776499999999999</c:v>
                </c:pt>
                <c:pt idx="43">
                  <c:v>16.776499999999999</c:v>
                </c:pt>
                <c:pt idx="44">
                  <c:v>16.776499999999999</c:v>
                </c:pt>
                <c:pt idx="45">
                  <c:v>16.776499999999999</c:v>
                </c:pt>
                <c:pt idx="46">
                  <c:v>16.776499999999999</c:v>
                </c:pt>
                <c:pt idx="47">
                  <c:v>16.776499999999999</c:v>
                </c:pt>
                <c:pt idx="48">
                  <c:v>16.776499999999999</c:v>
                </c:pt>
                <c:pt idx="49">
                  <c:v>16.776499999999999</c:v>
                </c:pt>
                <c:pt idx="50">
                  <c:v>16.776499999999999</c:v>
                </c:pt>
                <c:pt idx="51">
                  <c:v>16.776499999999999</c:v>
                </c:pt>
                <c:pt idx="52">
                  <c:v>16.776499999999999</c:v>
                </c:pt>
                <c:pt idx="53">
                  <c:v>16.776499999999999</c:v>
                </c:pt>
                <c:pt idx="54">
                  <c:v>16.776499999999999</c:v>
                </c:pt>
                <c:pt idx="55">
                  <c:v>16.776499999999999</c:v>
                </c:pt>
                <c:pt idx="56">
                  <c:v>16.776499999999999</c:v>
                </c:pt>
                <c:pt idx="57">
                  <c:v>16.776499999999999</c:v>
                </c:pt>
                <c:pt idx="58">
                  <c:v>16.776499999999999</c:v>
                </c:pt>
                <c:pt idx="59">
                  <c:v>16.776499999999999</c:v>
                </c:pt>
                <c:pt idx="60">
                  <c:v>16.776499999999999</c:v>
                </c:pt>
                <c:pt idx="61">
                  <c:v>16.776499999999999</c:v>
                </c:pt>
                <c:pt idx="62">
                  <c:v>16.776499999999999</c:v>
                </c:pt>
                <c:pt idx="63">
                  <c:v>16.776499999999999</c:v>
                </c:pt>
                <c:pt idx="64">
                  <c:v>16.776499999999999</c:v>
                </c:pt>
                <c:pt idx="65">
                  <c:v>16.776499999999999</c:v>
                </c:pt>
                <c:pt idx="66">
                  <c:v>16.776499999999999</c:v>
                </c:pt>
                <c:pt idx="67">
                  <c:v>16.776499999999999</c:v>
                </c:pt>
                <c:pt idx="68">
                  <c:v>16.776499999999999</c:v>
                </c:pt>
                <c:pt idx="69">
                  <c:v>16.776499999999999</c:v>
                </c:pt>
                <c:pt idx="70">
                  <c:v>16.776499999999999</c:v>
                </c:pt>
                <c:pt idx="71">
                  <c:v>16.776499999999999</c:v>
                </c:pt>
                <c:pt idx="72">
                  <c:v>16.776499999999999</c:v>
                </c:pt>
                <c:pt idx="73">
                  <c:v>16.776499999999999</c:v>
                </c:pt>
                <c:pt idx="74">
                  <c:v>16.776499999999999</c:v>
                </c:pt>
                <c:pt idx="75">
                  <c:v>16.776499999999999</c:v>
                </c:pt>
                <c:pt idx="76">
                  <c:v>16.776499999999999</c:v>
                </c:pt>
                <c:pt idx="77">
                  <c:v>16.776499999999999</c:v>
                </c:pt>
                <c:pt idx="78">
                  <c:v>16.776499999999999</c:v>
                </c:pt>
                <c:pt idx="79">
                  <c:v>16.776499999999999</c:v>
                </c:pt>
                <c:pt idx="80">
                  <c:v>16.776499999999999</c:v>
                </c:pt>
                <c:pt idx="81">
                  <c:v>16.776499999999999</c:v>
                </c:pt>
                <c:pt idx="82">
                  <c:v>16.776499999999999</c:v>
                </c:pt>
                <c:pt idx="83">
                  <c:v>16.776499999999999</c:v>
                </c:pt>
                <c:pt idx="84">
                  <c:v>16.776499999999999</c:v>
                </c:pt>
                <c:pt idx="85">
                  <c:v>16.776499999999999</c:v>
                </c:pt>
                <c:pt idx="86">
                  <c:v>16.776499999999999</c:v>
                </c:pt>
                <c:pt idx="87">
                  <c:v>16.776499999999999</c:v>
                </c:pt>
                <c:pt idx="88">
                  <c:v>16.776499999999999</c:v>
                </c:pt>
                <c:pt idx="89">
                  <c:v>16.776499999999999</c:v>
                </c:pt>
                <c:pt idx="90">
                  <c:v>16.776499999999999</c:v>
                </c:pt>
                <c:pt idx="91">
                  <c:v>16.776499999999999</c:v>
                </c:pt>
                <c:pt idx="92">
                  <c:v>16.776499999999999</c:v>
                </c:pt>
                <c:pt idx="93">
                  <c:v>16.776499999999999</c:v>
                </c:pt>
                <c:pt idx="94">
                  <c:v>16.776499999999999</c:v>
                </c:pt>
                <c:pt idx="95">
                  <c:v>16.776499999999999</c:v>
                </c:pt>
                <c:pt idx="96">
                  <c:v>16.776499999999999</c:v>
                </c:pt>
                <c:pt idx="97">
                  <c:v>16.776499999999999</c:v>
                </c:pt>
                <c:pt idx="98">
                  <c:v>16.776499999999999</c:v>
                </c:pt>
                <c:pt idx="99">
                  <c:v>16.776499999999999</c:v>
                </c:pt>
                <c:pt idx="100">
                  <c:v>16.776499999999999</c:v>
                </c:pt>
                <c:pt idx="101">
                  <c:v>16.776499999999999</c:v>
                </c:pt>
                <c:pt idx="102">
                  <c:v>16.776499999999999</c:v>
                </c:pt>
                <c:pt idx="103">
                  <c:v>16.776499999999999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FAE-450C-8246-5A308A647611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'Modèle pondéré'!$B$39:$B$142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pondéré'!$D$39:$D$142</c:f>
              <c:numCache>
                <c:formatCode>0.00</c:formatCode>
                <c:ptCount val="104"/>
                <c:pt idx="0">
                  <c:v>1.0000168496642696</c:v>
                </c:pt>
                <c:pt idx="1">
                  <c:v>1.0000170479133954</c:v>
                </c:pt>
                <c:pt idx="2">
                  <c:v>1.0000189404822697</c:v>
                </c:pt>
                <c:pt idx="3">
                  <c:v>1.0000302405751178</c:v>
                </c:pt>
                <c:pt idx="4">
                  <c:v>1.0001748165292703</c:v>
                </c:pt>
                <c:pt idx="5">
                  <c:v>1.0018135014608525</c:v>
                </c:pt>
                <c:pt idx="6">
                  <c:v>1.01878774407267</c:v>
                </c:pt>
                <c:pt idx="7">
                  <c:v>1.1919914789973152</c:v>
                </c:pt>
                <c:pt idx="8">
                  <c:v>2.7227814172474378</c:v>
                </c:pt>
                <c:pt idx="9">
                  <c:v>8.4413981057342351</c:v>
                </c:pt>
                <c:pt idx="10">
                  <c:v>11.942208593993193</c:v>
                </c:pt>
                <c:pt idx="11">
                  <c:v>12.461935029668858</c:v>
                </c:pt>
                <c:pt idx="12">
                  <c:v>12.51464870702355</c:v>
                </c:pt>
                <c:pt idx="13">
                  <c:v>12.519755066912742</c:v>
                </c:pt>
                <c:pt idx="14">
                  <c:v>12.520247475183393</c:v>
                </c:pt>
                <c:pt idx="15">
                  <c:v>12.520294937452197</c:v>
                </c:pt>
                <c:pt idx="16">
                  <c:v>12.520299512053608</c:v>
                </c:pt>
                <c:pt idx="17">
                  <c:v>12.520299952970007</c:v>
                </c:pt>
                <c:pt idx="18">
                  <c:v>12.520299995467084</c:v>
                </c:pt>
                <c:pt idx="19">
                  <c:v>12.5202999995631</c:v>
                </c:pt>
                <c:pt idx="20">
                  <c:v>12.52029999995789</c:v>
                </c:pt>
                <c:pt idx="21">
                  <c:v>12.520299999995942</c:v>
                </c:pt>
                <c:pt idx="22">
                  <c:v>12.52029999999961</c:v>
                </c:pt>
                <c:pt idx="23">
                  <c:v>12.520299999999962</c:v>
                </c:pt>
                <c:pt idx="24">
                  <c:v>12.520299999999999</c:v>
                </c:pt>
                <c:pt idx="25">
                  <c:v>12.520300000000001</c:v>
                </c:pt>
                <c:pt idx="26">
                  <c:v>12.520300000000001</c:v>
                </c:pt>
                <c:pt idx="27">
                  <c:v>12.520300000000001</c:v>
                </c:pt>
                <c:pt idx="28">
                  <c:v>12.520300000000001</c:v>
                </c:pt>
                <c:pt idx="29">
                  <c:v>12.520300000000001</c:v>
                </c:pt>
                <c:pt idx="30">
                  <c:v>12.520300000000001</c:v>
                </c:pt>
                <c:pt idx="31">
                  <c:v>12.520300000000001</c:v>
                </c:pt>
                <c:pt idx="32">
                  <c:v>12.520300000000001</c:v>
                </c:pt>
                <c:pt idx="33">
                  <c:v>12.520300000000001</c:v>
                </c:pt>
                <c:pt idx="34">
                  <c:v>12.520300000000001</c:v>
                </c:pt>
                <c:pt idx="35">
                  <c:v>12.520300000000001</c:v>
                </c:pt>
                <c:pt idx="36">
                  <c:v>12.520300000000001</c:v>
                </c:pt>
                <c:pt idx="37">
                  <c:v>12.520300000000001</c:v>
                </c:pt>
                <c:pt idx="38">
                  <c:v>12.520300000000001</c:v>
                </c:pt>
                <c:pt idx="39">
                  <c:v>12.520300000000001</c:v>
                </c:pt>
                <c:pt idx="40">
                  <c:v>12.520300000000001</c:v>
                </c:pt>
                <c:pt idx="41">
                  <c:v>12.520300000000001</c:v>
                </c:pt>
                <c:pt idx="42">
                  <c:v>12.520300000000001</c:v>
                </c:pt>
                <c:pt idx="43">
                  <c:v>12.520300000000001</c:v>
                </c:pt>
                <c:pt idx="44">
                  <c:v>12.520300000000001</c:v>
                </c:pt>
                <c:pt idx="45">
                  <c:v>12.520300000000001</c:v>
                </c:pt>
                <c:pt idx="46">
                  <c:v>12.520300000000001</c:v>
                </c:pt>
                <c:pt idx="47">
                  <c:v>12.520300000000001</c:v>
                </c:pt>
                <c:pt idx="48">
                  <c:v>12.520300000000001</c:v>
                </c:pt>
                <c:pt idx="49">
                  <c:v>12.520300000000001</c:v>
                </c:pt>
                <c:pt idx="50">
                  <c:v>12.520300000000001</c:v>
                </c:pt>
                <c:pt idx="51">
                  <c:v>12.520300000000001</c:v>
                </c:pt>
                <c:pt idx="52">
                  <c:v>12.520300000000001</c:v>
                </c:pt>
                <c:pt idx="53">
                  <c:v>12.520300000000001</c:v>
                </c:pt>
                <c:pt idx="54">
                  <c:v>12.520300000000001</c:v>
                </c:pt>
                <c:pt idx="55">
                  <c:v>12.520300000000001</c:v>
                </c:pt>
                <c:pt idx="56">
                  <c:v>12.520300000000001</c:v>
                </c:pt>
                <c:pt idx="57">
                  <c:v>12.520300000000001</c:v>
                </c:pt>
                <c:pt idx="58">
                  <c:v>12.520300000000001</c:v>
                </c:pt>
                <c:pt idx="59">
                  <c:v>12.520300000000001</c:v>
                </c:pt>
                <c:pt idx="60">
                  <c:v>12.520300000000001</c:v>
                </c:pt>
                <c:pt idx="61">
                  <c:v>12.520300000000001</c:v>
                </c:pt>
                <c:pt idx="62">
                  <c:v>12.520300000000001</c:v>
                </c:pt>
                <c:pt idx="63">
                  <c:v>12.520300000000001</c:v>
                </c:pt>
                <c:pt idx="64">
                  <c:v>12.520300000000001</c:v>
                </c:pt>
                <c:pt idx="65">
                  <c:v>12.520300000000001</c:v>
                </c:pt>
                <c:pt idx="66">
                  <c:v>12.520300000000001</c:v>
                </c:pt>
                <c:pt idx="67">
                  <c:v>12.520300000000001</c:v>
                </c:pt>
                <c:pt idx="68">
                  <c:v>12.520300000000001</c:v>
                </c:pt>
                <c:pt idx="69">
                  <c:v>12.520300000000001</c:v>
                </c:pt>
                <c:pt idx="70">
                  <c:v>12.520300000000001</c:v>
                </c:pt>
                <c:pt idx="71">
                  <c:v>12.520300000000001</c:v>
                </c:pt>
                <c:pt idx="72">
                  <c:v>12.520300000000001</c:v>
                </c:pt>
                <c:pt idx="73">
                  <c:v>12.520300000000001</c:v>
                </c:pt>
                <c:pt idx="74">
                  <c:v>12.520300000000001</c:v>
                </c:pt>
                <c:pt idx="75">
                  <c:v>12.520300000000001</c:v>
                </c:pt>
                <c:pt idx="76">
                  <c:v>12.520300000000001</c:v>
                </c:pt>
                <c:pt idx="77">
                  <c:v>12.520300000000001</c:v>
                </c:pt>
                <c:pt idx="78">
                  <c:v>12.520300000000001</c:v>
                </c:pt>
                <c:pt idx="79">
                  <c:v>12.520300000000001</c:v>
                </c:pt>
                <c:pt idx="80">
                  <c:v>12.520300000000001</c:v>
                </c:pt>
                <c:pt idx="81">
                  <c:v>12.520300000000001</c:v>
                </c:pt>
                <c:pt idx="82">
                  <c:v>12.520300000000001</c:v>
                </c:pt>
                <c:pt idx="83">
                  <c:v>12.520300000000001</c:v>
                </c:pt>
                <c:pt idx="84">
                  <c:v>12.520300000000001</c:v>
                </c:pt>
                <c:pt idx="85">
                  <c:v>12.520300000000001</c:v>
                </c:pt>
                <c:pt idx="86">
                  <c:v>12.520300000000001</c:v>
                </c:pt>
                <c:pt idx="87">
                  <c:v>12.520300000000001</c:v>
                </c:pt>
                <c:pt idx="88">
                  <c:v>12.520300000000001</c:v>
                </c:pt>
                <c:pt idx="89">
                  <c:v>12.520300000000001</c:v>
                </c:pt>
                <c:pt idx="90">
                  <c:v>12.520300000000001</c:v>
                </c:pt>
                <c:pt idx="91">
                  <c:v>12.520300000000001</c:v>
                </c:pt>
                <c:pt idx="92">
                  <c:v>12.520300000000001</c:v>
                </c:pt>
                <c:pt idx="93">
                  <c:v>12.520300000000001</c:v>
                </c:pt>
                <c:pt idx="94">
                  <c:v>12.520300000000001</c:v>
                </c:pt>
                <c:pt idx="95">
                  <c:v>12.520300000000001</c:v>
                </c:pt>
                <c:pt idx="96">
                  <c:v>12.520300000000001</c:v>
                </c:pt>
                <c:pt idx="97">
                  <c:v>12.520300000000001</c:v>
                </c:pt>
                <c:pt idx="98">
                  <c:v>12.520300000000001</c:v>
                </c:pt>
                <c:pt idx="99">
                  <c:v>12.520300000000001</c:v>
                </c:pt>
                <c:pt idx="100">
                  <c:v>12.520300000000001</c:v>
                </c:pt>
                <c:pt idx="101">
                  <c:v>12.520300000000001</c:v>
                </c:pt>
                <c:pt idx="102">
                  <c:v>12.520300000000001</c:v>
                </c:pt>
                <c:pt idx="103">
                  <c:v>12.520300000000001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2FAE-450C-8246-5A308A647611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'Modèle pondéré'!$B$39:$B$142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pondéré'!$E$39:$E$142</c:f>
              <c:numCache>
                <c:formatCode>0.00</c:formatCode>
                <c:ptCount val="104"/>
                <c:pt idx="0">
                  <c:v>1.6345848319385028</c:v>
                </c:pt>
                <c:pt idx="1">
                  <c:v>1.6383372664321925</c:v>
                </c:pt>
                <c:pt idx="2">
                  <c:v>1.673118729613162</c:v>
                </c:pt>
                <c:pt idx="3">
                  <c:v>1.8519670809966597</c:v>
                </c:pt>
                <c:pt idx="4">
                  <c:v>3.0535439784083245</c:v>
                </c:pt>
                <c:pt idx="5">
                  <c:v>7.4986310342117504</c:v>
                </c:pt>
                <c:pt idx="6">
                  <c:v>20.23508748188949</c:v>
                </c:pt>
                <c:pt idx="7">
                  <c:v>49.03028874526094</c:v>
                </c:pt>
                <c:pt idx="8">
                  <c:v>89.60619454471319</c:v>
                </c:pt>
                <c:pt idx="9">
                  <c:v>120.48347641448669</c:v>
                </c:pt>
                <c:pt idx="10">
                  <c:v>134.74003107107612</c:v>
                </c:pt>
                <c:pt idx="11">
                  <c:v>139.80637092603547</c:v>
                </c:pt>
                <c:pt idx="12">
                  <c:v>141.43372669048625</c:v>
                </c:pt>
                <c:pt idx="13">
                  <c:v>141.93918232314417</c:v>
                </c:pt>
                <c:pt idx="14">
                  <c:v>142.09452828834594</c:v>
                </c:pt>
                <c:pt idx="15">
                  <c:v>142.14211690091889</c:v>
                </c:pt>
                <c:pt idx="16">
                  <c:v>142.15668062675502</c:v>
                </c:pt>
                <c:pt idx="17">
                  <c:v>142.16113625757691</c:v>
                </c:pt>
                <c:pt idx="18">
                  <c:v>142.16249928717784</c:v>
                </c:pt>
                <c:pt idx="19">
                  <c:v>142.16291624195108</c:v>
                </c:pt>
                <c:pt idx="20">
                  <c:v>142.16304378852911</c:v>
                </c:pt>
                <c:pt idx="21">
                  <c:v>142.16308280495738</c:v>
                </c:pt>
                <c:pt idx="22">
                  <c:v>142.16309474005166</c:v>
                </c:pt>
                <c:pt idx="23">
                  <c:v>142.16309839098653</c:v>
                </c:pt>
                <c:pt idx="24">
                  <c:v>142.16309950780422</c:v>
                </c:pt>
                <c:pt idx="25">
                  <c:v>142.16309984943774</c:v>
                </c:pt>
                <c:pt idx="26">
                  <c:v>142.16309995394312</c:v>
                </c:pt>
                <c:pt idx="27">
                  <c:v>142.16309998591123</c:v>
                </c:pt>
                <c:pt idx="28">
                  <c:v>142.16309999569023</c:v>
                </c:pt>
                <c:pt idx="29">
                  <c:v>142.16309999868164</c:v>
                </c:pt>
                <c:pt idx="30">
                  <c:v>142.16309999959671</c:v>
                </c:pt>
                <c:pt idx="31">
                  <c:v>142.16309999987661</c:v>
                </c:pt>
                <c:pt idx="32">
                  <c:v>142.16309999996224</c:v>
                </c:pt>
                <c:pt idx="33">
                  <c:v>142.16309999998845</c:v>
                </c:pt>
                <c:pt idx="34">
                  <c:v>142.16309999999643</c:v>
                </c:pt>
                <c:pt idx="35">
                  <c:v>142.16309999999893</c:v>
                </c:pt>
                <c:pt idx="36">
                  <c:v>142.16309999999964</c:v>
                </c:pt>
                <c:pt idx="37">
                  <c:v>142.1630999999999</c:v>
                </c:pt>
                <c:pt idx="38">
                  <c:v>142.16309999999996</c:v>
                </c:pt>
                <c:pt idx="39">
                  <c:v>142.16309999999999</c:v>
                </c:pt>
                <c:pt idx="40">
                  <c:v>142.16309999999999</c:v>
                </c:pt>
                <c:pt idx="41">
                  <c:v>142.16309999999999</c:v>
                </c:pt>
                <c:pt idx="42">
                  <c:v>142.16309999999999</c:v>
                </c:pt>
                <c:pt idx="43">
                  <c:v>142.16309999999999</c:v>
                </c:pt>
                <c:pt idx="44">
                  <c:v>142.16309999999999</c:v>
                </c:pt>
                <c:pt idx="45">
                  <c:v>142.16309999999999</c:v>
                </c:pt>
                <c:pt idx="46">
                  <c:v>142.16309999999999</c:v>
                </c:pt>
                <c:pt idx="47">
                  <c:v>142.16309999999999</c:v>
                </c:pt>
                <c:pt idx="48">
                  <c:v>142.16309999999999</c:v>
                </c:pt>
                <c:pt idx="49">
                  <c:v>142.16309999999999</c:v>
                </c:pt>
                <c:pt idx="50">
                  <c:v>142.16309999999999</c:v>
                </c:pt>
                <c:pt idx="51">
                  <c:v>142.16309999999999</c:v>
                </c:pt>
                <c:pt idx="52">
                  <c:v>142.16309999999999</c:v>
                </c:pt>
                <c:pt idx="53">
                  <c:v>142.16309999999999</c:v>
                </c:pt>
                <c:pt idx="54">
                  <c:v>142.16309999999999</c:v>
                </c:pt>
                <c:pt idx="55">
                  <c:v>142.16309999999999</c:v>
                </c:pt>
                <c:pt idx="56">
                  <c:v>142.16309999999999</c:v>
                </c:pt>
                <c:pt idx="57">
                  <c:v>142.16309999999999</c:v>
                </c:pt>
                <c:pt idx="58">
                  <c:v>142.16309999999999</c:v>
                </c:pt>
                <c:pt idx="59">
                  <c:v>142.16309999999999</c:v>
                </c:pt>
                <c:pt idx="60">
                  <c:v>142.16309999999999</c:v>
                </c:pt>
                <c:pt idx="61">
                  <c:v>142.16309999999999</c:v>
                </c:pt>
                <c:pt idx="62">
                  <c:v>142.16309999999999</c:v>
                </c:pt>
                <c:pt idx="63">
                  <c:v>142.16309999999999</c:v>
                </c:pt>
                <c:pt idx="64">
                  <c:v>142.16309999999999</c:v>
                </c:pt>
                <c:pt idx="65">
                  <c:v>142.16309999999999</c:v>
                </c:pt>
                <c:pt idx="66">
                  <c:v>142.16309999999999</c:v>
                </c:pt>
                <c:pt idx="67">
                  <c:v>142.16309999999999</c:v>
                </c:pt>
                <c:pt idx="68">
                  <c:v>142.16309999999999</c:v>
                </c:pt>
                <c:pt idx="69">
                  <c:v>142.16309999999999</c:v>
                </c:pt>
                <c:pt idx="70">
                  <c:v>142.16309999999999</c:v>
                </c:pt>
                <c:pt idx="71">
                  <c:v>142.16309999999999</c:v>
                </c:pt>
                <c:pt idx="72">
                  <c:v>142.16309999999999</c:v>
                </c:pt>
                <c:pt idx="73">
                  <c:v>142.16309999999999</c:v>
                </c:pt>
                <c:pt idx="74">
                  <c:v>142.16309999999999</c:v>
                </c:pt>
                <c:pt idx="75">
                  <c:v>142.16309999999999</c:v>
                </c:pt>
                <c:pt idx="76">
                  <c:v>142.16309999999999</c:v>
                </c:pt>
                <c:pt idx="77">
                  <c:v>142.16309999999999</c:v>
                </c:pt>
                <c:pt idx="78">
                  <c:v>142.16309999999999</c:v>
                </c:pt>
                <c:pt idx="79">
                  <c:v>142.16309999999999</c:v>
                </c:pt>
                <c:pt idx="80">
                  <c:v>142.16309999999999</c:v>
                </c:pt>
                <c:pt idx="81">
                  <c:v>142.16309999999999</c:v>
                </c:pt>
                <c:pt idx="82">
                  <c:v>142.16309999999999</c:v>
                </c:pt>
                <c:pt idx="83">
                  <c:v>142.16309999999999</c:v>
                </c:pt>
                <c:pt idx="84">
                  <c:v>142.16309999999999</c:v>
                </c:pt>
                <c:pt idx="85">
                  <c:v>142.16309999999999</c:v>
                </c:pt>
                <c:pt idx="86">
                  <c:v>142.16309999999999</c:v>
                </c:pt>
                <c:pt idx="87">
                  <c:v>142.16309999999999</c:v>
                </c:pt>
                <c:pt idx="88">
                  <c:v>142.16309999999999</c:v>
                </c:pt>
                <c:pt idx="89">
                  <c:v>142.16309999999999</c:v>
                </c:pt>
                <c:pt idx="90">
                  <c:v>142.16309999999999</c:v>
                </c:pt>
                <c:pt idx="91">
                  <c:v>142.16309999999999</c:v>
                </c:pt>
                <c:pt idx="92">
                  <c:v>142.16309999999999</c:v>
                </c:pt>
                <c:pt idx="93">
                  <c:v>142.16309999999999</c:v>
                </c:pt>
                <c:pt idx="94">
                  <c:v>142.16309999999999</c:v>
                </c:pt>
                <c:pt idx="95">
                  <c:v>142.16309999999999</c:v>
                </c:pt>
                <c:pt idx="96">
                  <c:v>142.16309999999999</c:v>
                </c:pt>
                <c:pt idx="97">
                  <c:v>142.16309999999999</c:v>
                </c:pt>
                <c:pt idx="98">
                  <c:v>142.16309999999999</c:v>
                </c:pt>
                <c:pt idx="99">
                  <c:v>142.16309999999999</c:v>
                </c:pt>
                <c:pt idx="100">
                  <c:v>142.16309999999999</c:v>
                </c:pt>
                <c:pt idx="101">
                  <c:v>142.16309999999999</c:v>
                </c:pt>
                <c:pt idx="102">
                  <c:v>142.16309999999999</c:v>
                </c:pt>
                <c:pt idx="103">
                  <c:v>142.16309999999999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2FAE-450C-8246-5A308A647611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'Modèle pondéré'!$B$39:$B$142</c:f>
              <c:numCache>
                <c:formatCode>0.00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>
                  <c:v>0.2</c:v>
                </c:pt>
                <c:pt idx="5">
                  <c:v>0.4</c:v>
                </c:pt>
                <c:pt idx="6">
                  <c:v>0.6</c:v>
                </c:pt>
                <c:pt idx="7">
                  <c:v>0.8</c:v>
                </c:pt>
                <c:pt idx="8">
                  <c:v>1</c:v>
                </c:pt>
                <c:pt idx="9">
                  <c:v>1.2</c:v>
                </c:pt>
                <c:pt idx="10">
                  <c:v>1.4</c:v>
                </c:pt>
                <c:pt idx="11">
                  <c:v>1.6</c:v>
                </c:pt>
                <c:pt idx="12">
                  <c:v>1.8</c:v>
                </c:pt>
                <c:pt idx="13">
                  <c:v>2</c:v>
                </c:pt>
                <c:pt idx="14">
                  <c:v>2.2000000000000002</c:v>
                </c:pt>
                <c:pt idx="15">
                  <c:v>2.4</c:v>
                </c:pt>
                <c:pt idx="16">
                  <c:v>2.6</c:v>
                </c:pt>
                <c:pt idx="17">
                  <c:v>2.8</c:v>
                </c:pt>
                <c:pt idx="18">
                  <c:v>3</c:v>
                </c:pt>
                <c:pt idx="19">
                  <c:v>3.2</c:v>
                </c:pt>
                <c:pt idx="20">
                  <c:v>3.4</c:v>
                </c:pt>
                <c:pt idx="21">
                  <c:v>3.6</c:v>
                </c:pt>
                <c:pt idx="22">
                  <c:v>3.8</c:v>
                </c:pt>
                <c:pt idx="23">
                  <c:v>4</c:v>
                </c:pt>
                <c:pt idx="24">
                  <c:v>4.2</c:v>
                </c:pt>
                <c:pt idx="25">
                  <c:v>4.4000000000000004</c:v>
                </c:pt>
                <c:pt idx="26">
                  <c:v>4.5999999999999996</c:v>
                </c:pt>
                <c:pt idx="27">
                  <c:v>4.8</c:v>
                </c:pt>
                <c:pt idx="28">
                  <c:v>5</c:v>
                </c:pt>
                <c:pt idx="29">
                  <c:v>5.2</c:v>
                </c:pt>
                <c:pt idx="30">
                  <c:v>5.4</c:v>
                </c:pt>
                <c:pt idx="31">
                  <c:v>5.6</c:v>
                </c:pt>
                <c:pt idx="32">
                  <c:v>5.8</c:v>
                </c:pt>
                <c:pt idx="33">
                  <c:v>6</c:v>
                </c:pt>
                <c:pt idx="34">
                  <c:v>6.2</c:v>
                </c:pt>
                <c:pt idx="35">
                  <c:v>6.4</c:v>
                </c:pt>
                <c:pt idx="36">
                  <c:v>6.6</c:v>
                </c:pt>
                <c:pt idx="37">
                  <c:v>6.8</c:v>
                </c:pt>
                <c:pt idx="38">
                  <c:v>7</c:v>
                </c:pt>
                <c:pt idx="39">
                  <c:v>7.2</c:v>
                </c:pt>
                <c:pt idx="40">
                  <c:v>7.4</c:v>
                </c:pt>
                <c:pt idx="41">
                  <c:v>7.6</c:v>
                </c:pt>
                <c:pt idx="42">
                  <c:v>7.8</c:v>
                </c:pt>
                <c:pt idx="43">
                  <c:v>8</c:v>
                </c:pt>
                <c:pt idx="44">
                  <c:v>8.1999999999999993</c:v>
                </c:pt>
                <c:pt idx="45">
                  <c:v>8.4</c:v>
                </c:pt>
                <c:pt idx="46">
                  <c:v>8.6</c:v>
                </c:pt>
                <c:pt idx="47">
                  <c:v>8.8000000000000007</c:v>
                </c:pt>
                <c:pt idx="48">
                  <c:v>9</c:v>
                </c:pt>
                <c:pt idx="49">
                  <c:v>9.1999999999999993</c:v>
                </c:pt>
                <c:pt idx="50">
                  <c:v>9.4</c:v>
                </c:pt>
                <c:pt idx="51">
                  <c:v>9.6</c:v>
                </c:pt>
                <c:pt idx="52">
                  <c:v>9.8000000000000007</c:v>
                </c:pt>
                <c:pt idx="53">
                  <c:v>10</c:v>
                </c:pt>
                <c:pt idx="54">
                  <c:v>10.199999999999999</c:v>
                </c:pt>
                <c:pt idx="55">
                  <c:v>10.4</c:v>
                </c:pt>
                <c:pt idx="56">
                  <c:v>10.6</c:v>
                </c:pt>
                <c:pt idx="57">
                  <c:v>10.8</c:v>
                </c:pt>
                <c:pt idx="58">
                  <c:v>11</c:v>
                </c:pt>
                <c:pt idx="59">
                  <c:v>11.2</c:v>
                </c:pt>
                <c:pt idx="60">
                  <c:v>11.4</c:v>
                </c:pt>
                <c:pt idx="61">
                  <c:v>11.6</c:v>
                </c:pt>
                <c:pt idx="62">
                  <c:v>11.8</c:v>
                </c:pt>
                <c:pt idx="63">
                  <c:v>12</c:v>
                </c:pt>
                <c:pt idx="64">
                  <c:v>12.2</c:v>
                </c:pt>
                <c:pt idx="65">
                  <c:v>12.4</c:v>
                </c:pt>
                <c:pt idx="66">
                  <c:v>12.6</c:v>
                </c:pt>
                <c:pt idx="67">
                  <c:v>12.8</c:v>
                </c:pt>
                <c:pt idx="68">
                  <c:v>13</c:v>
                </c:pt>
                <c:pt idx="69">
                  <c:v>13.2</c:v>
                </c:pt>
                <c:pt idx="70">
                  <c:v>13.4</c:v>
                </c:pt>
                <c:pt idx="71">
                  <c:v>13.6</c:v>
                </c:pt>
                <c:pt idx="72">
                  <c:v>13.8</c:v>
                </c:pt>
                <c:pt idx="73">
                  <c:v>14</c:v>
                </c:pt>
                <c:pt idx="74">
                  <c:v>14.2</c:v>
                </c:pt>
                <c:pt idx="75">
                  <c:v>14.4</c:v>
                </c:pt>
                <c:pt idx="76">
                  <c:v>14.6</c:v>
                </c:pt>
                <c:pt idx="77">
                  <c:v>14.8</c:v>
                </c:pt>
                <c:pt idx="78">
                  <c:v>15</c:v>
                </c:pt>
                <c:pt idx="79">
                  <c:v>15.2</c:v>
                </c:pt>
                <c:pt idx="80">
                  <c:v>15.4</c:v>
                </c:pt>
                <c:pt idx="81">
                  <c:v>15.6</c:v>
                </c:pt>
                <c:pt idx="82">
                  <c:v>15.8</c:v>
                </c:pt>
                <c:pt idx="83">
                  <c:v>16</c:v>
                </c:pt>
                <c:pt idx="84">
                  <c:v>16.2</c:v>
                </c:pt>
                <c:pt idx="85">
                  <c:v>16.399999999999999</c:v>
                </c:pt>
                <c:pt idx="86">
                  <c:v>16.600000000000001</c:v>
                </c:pt>
                <c:pt idx="87">
                  <c:v>16.8</c:v>
                </c:pt>
                <c:pt idx="88">
                  <c:v>17</c:v>
                </c:pt>
                <c:pt idx="89">
                  <c:v>17.2</c:v>
                </c:pt>
                <c:pt idx="90">
                  <c:v>17.399999999999999</c:v>
                </c:pt>
                <c:pt idx="91">
                  <c:v>17.600000000000001</c:v>
                </c:pt>
                <c:pt idx="92">
                  <c:v>17.8</c:v>
                </c:pt>
                <c:pt idx="93">
                  <c:v>18</c:v>
                </c:pt>
                <c:pt idx="94">
                  <c:v>18.2</c:v>
                </c:pt>
                <c:pt idx="95">
                  <c:v>18.399999999999999</c:v>
                </c:pt>
                <c:pt idx="96">
                  <c:v>18.600000000000001</c:v>
                </c:pt>
                <c:pt idx="97">
                  <c:v>18.8</c:v>
                </c:pt>
                <c:pt idx="98">
                  <c:v>19</c:v>
                </c:pt>
                <c:pt idx="99">
                  <c:v>19.2</c:v>
                </c:pt>
                <c:pt idx="100">
                  <c:v>19.399999999999999</c:v>
                </c:pt>
                <c:pt idx="101">
                  <c:v>19.600000000000001</c:v>
                </c:pt>
                <c:pt idx="102">
                  <c:v>19.8</c:v>
                </c:pt>
                <c:pt idx="103">
                  <c:v>20</c:v>
                </c:pt>
              </c:numCache>
            </c:numRef>
          </c:xVal>
          <c:yVal>
            <c:numRef>
              <c:f>'Modèle pondéré'!$F$39:$F$142</c:f>
              <c:numCache>
                <c:formatCode>0.00</c:formatCode>
                <c:ptCount val="104"/>
                <c:pt idx="0">
                  <c:v>1.0440973422180786</c:v>
                </c:pt>
                <c:pt idx="1">
                  <c:v>1.0443042430639777</c:v>
                </c:pt>
                <c:pt idx="2">
                  <c:v>1.0462105517901115</c:v>
                </c:pt>
                <c:pt idx="3">
                  <c:v>1.0557247841248429</c:v>
                </c:pt>
                <c:pt idx="4">
                  <c:v>1.1124081274649509</c:v>
                </c:pt>
                <c:pt idx="5">
                  <c:v>1.2860322367371884</c:v>
                </c:pt>
                <c:pt idx="6">
                  <c:v>1.7245798602325002</c:v>
                </c:pt>
                <c:pt idx="7">
                  <c:v>2.8150171737415977</c:v>
                </c:pt>
                <c:pt idx="8">
                  <c:v>5.4236563610610844</c:v>
                </c:pt>
                <c:pt idx="9">
                  <c:v>11.12708212124946</c:v>
                </c:pt>
                <c:pt idx="10">
                  <c:v>21.467466560807498</c:v>
                </c:pt>
                <c:pt idx="11">
                  <c:v>35.118234793169798</c:v>
                </c:pt>
                <c:pt idx="12">
                  <c:v>47.189562423752584</c:v>
                </c:pt>
                <c:pt idx="13">
                  <c:v>54.623955418285377</c:v>
                </c:pt>
                <c:pt idx="14">
                  <c:v>58.233657438457001</c:v>
                </c:pt>
                <c:pt idx="15">
                  <c:v>59.784227918114276</c:v>
                </c:pt>
                <c:pt idx="16">
                  <c:v>60.414973335693112</c:v>
                </c:pt>
                <c:pt idx="17">
                  <c:v>60.665836679251825</c:v>
                </c:pt>
                <c:pt idx="18">
                  <c:v>60.764715742594589</c:v>
                </c:pt>
                <c:pt idx="19">
                  <c:v>60.803550783344008</c:v>
                </c:pt>
                <c:pt idx="20">
                  <c:v>60.818782002206156</c:v>
                </c:pt>
                <c:pt idx="21">
                  <c:v>60.824752448335012</c:v>
                </c:pt>
                <c:pt idx="22">
                  <c:v>60.827092283694491</c:v>
                </c:pt>
                <c:pt idx="23">
                  <c:v>60.828009194576552</c:v>
                </c:pt>
                <c:pt idx="24">
                  <c:v>60.828368492392229</c:v>
                </c:pt>
                <c:pt idx="25">
                  <c:v>60.828509283878269</c:v>
                </c:pt>
                <c:pt idx="26">
                  <c:v>60.82856445299123</c:v>
                </c:pt>
                <c:pt idx="27">
                  <c:v>60.828586070952994</c:v>
                </c:pt>
                <c:pt idx="28">
                  <c:v>60.828594541923088</c:v>
                </c:pt>
                <c:pt idx="29">
                  <c:v>60.82859786126064</c:v>
                </c:pt>
                <c:pt idx="30">
                  <c:v>60.828599161938179</c:v>
                </c:pt>
                <c:pt idx="31">
                  <c:v>60.828599671606732</c:v>
                </c:pt>
                <c:pt idx="32">
                  <c:v>60.828599871319589</c:v>
                </c:pt>
                <c:pt idx="33">
                  <c:v>60.82859994957677</c:v>
                </c:pt>
                <c:pt idx="34">
                  <c:v>60.828599980241734</c:v>
                </c:pt>
                <c:pt idx="35">
                  <c:v>60.82859999225775</c:v>
                </c:pt>
                <c:pt idx="36">
                  <c:v>60.828599996966219</c:v>
                </c:pt>
                <c:pt idx="37">
                  <c:v>60.828599998811214</c:v>
                </c:pt>
                <c:pt idx="38">
                  <c:v>60.828599999534177</c:v>
                </c:pt>
                <c:pt idx="39">
                  <c:v>60.82859999981747</c:v>
                </c:pt>
                <c:pt idx="40">
                  <c:v>60.828599999928478</c:v>
                </c:pt>
                <c:pt idx="41">
                  <c:v>60.828599999971971</c:v>
                </c:pt>
                <c:pt idx="42">
                  <c:v>60.828599999989017</c:v>
                </c:pt>
                <c:pt idx="43">
                  <c:v>60.828599999995696</c:v>
                </c:pt>
                <c:pt idx="44">
                  <c:v>60.828599999998318</c:v>
                </c:pt>
                <c:pt idx="45">
                  <c:v>60.828599999999341</c:v>
                </c:pt>
                <c:pt idx="46">
                  <c:v>60.828599999999746</c:v>
                </c:pt>
                <c:pt idx="47">
                  <c:v>60.828599999999895</c:v>
                </c:pt>
                <c:pt idx="48">
                  <c:v>60.828599999999959</c:v>
                </c:pt>
                <c:pt idx="49">
                  <c:v>60.828599999999987</c:v>
                </c:pt>
                <c:pt idx="50">
                  <c:v>60.828600000000002</c:v>
                </c:pt>
                <c:pt idx="51">
                  <c:v>60.828600000000002</c:v>
                </c:pt>
                <c:pt idx="52">
                  <c:v>60.828600000000002</c:v>
                </c:pt>
                <c:pt idx="53">
                  <c:v>60.828600000000002</c:v>
                </c:pt>
                <c:pt idx="54">
                  <c:v>60.828600000000002</c:v>
                </c:pt>
                <c:pt idx="55">
                  <c:v>60.828600000000002</c:v>
                </c:pt>
                <c:pt idx="56">
                  <c:v>60.828600000000002</c:v>
                </c:pt>
                <c:pt idx="57">
                  <c:v>60.828600000000002</c:v>
                </c:pt>
                <c:pt idx="58">
                  <c:v>60.828600000000002</c:v>
                </c:pt>
                <c:pt idx="59">
                  <c:v>60.828600000000002</c:v>
                </c:pt>
                <c:pt idx="60">
                  <c:v>60.828600000000002</c:v>
                </c:pt>
                <c:pt idx="61">
                  <c:v>60.828600000000002</c:v>
                </c:pt>
                <c:pt idx="62">
                  <c:v>60.828600000000002</c:v>
                </c:pt>
                <c:pt idx="63">
                  <c:v>60.828600000000002</c:v>
                </c:pt>
                <c:pt idx="64">
                  <c:v>60.828600000000002</c:v>
                </c:pt>
                <c:pt idx="65">
                  <c:v>60.828600000000002</c:v>
                </c:pt>
                <c:pt idx="66">
                  <c:v>60.828600000000002</c:v>
                </c:pt>
                <c:pt idx="67">
                  <c:v>60.828600000000002</c:v>
                </c:pt>
                <c:pt idx="68">
                  <c:v>60.828600000000002</c:v>
                </c:pt>
                <c:pt idx="69">
                  <c:v>60.828600000000002</c:v>
                </c:pt>
                <c:pt idx="70">
                  <c:v>60.828600000000002</c:v>
                </c:pt>
                <c:pt idx="71">
                  <c:v>60.828600000000002</c:v>
                </c:pt>
                <c:pt idx="72">
                  <c:v>60.828600000000002</c:v>
                </c:pt>
                <c:pt idx="73">
                  <c:v>60.828600000000002</c:v>
                </c:pt>
                <c:pt idx="74">
                  <c:v>60.828600000000002</c:v>
                </c:pt>
                <c:pt idx="75">
                  <c:v>60.828600000000002</c:v>
                </c:pt>
                <c:pt idx="76">
                  <c:v>60.828600000000002</c:v>
                </c:pt>
                <c:pt idx="77">
                  <c:v>60.828600000000002</c:v>
                </c:pt>
                <c:pt idx="78">
                  <c:v>60.828600000000002</c:v>
                </c:pt>
                <c:pt idx="79">
                  <c:v>60.828600000000002</c:v>
                </c:pt>
                <c:pt idx="80">
                  <c:v>60.828600000000002</c:v>
                </c:pt>
                <c:pt idx="81">
                  <c:v>60.828600000000002</c:v>
                </c:pt>
                <c:pt idx="82">
                  <c:v>60.828600000000002</c:v>
                </c:pt>
                <c:pt idx="83">
                  <c:v>60.828600000000002</c:v>
                </c:pt>
                <c:pt idx="84">
                  <c:v>60.828600000000002</c:v>
                </c:pt>
                <c:pt idx="85">
                  <c:v>60.828600000000002</c:v>
                </c:pt>
                <c:pt idx="86">
                  <c:v>60.828600000000002</c:v>
                </c:pt>
                <c:pt idx="87">
                  <c:v>60.828600000000002</c:v>
                </c:pt>
                <c:pt idx="88">
                  <c:v>60.828600000000002</c:v>
                </c:pt>
                <c:pt idx="89">
                  <c:v>60.828600000000002</c:v>
                </c:pt>
                <c:pt idx="90">
                  <c:v>60.828600000000002</c:v>
                </c:pt>
                <c:pt idx="91">
                  <c:v>60.828600000000002</c:v>
                </c:pt>
                <c:pt idx="92">
                  <c:v>60.828600000000002</c:v>
                </c:pt>
                <c:pt idx="93">
                  <c:v>60.828600000000002</c:v>
                </c:pt>
                <c:pt idx="94">
                  <c:v>60.828600000000002</c:v>
                </c:pt>
                <c:pt idx="95">
                  <c:v>60.828600000000002</c:v>
                </c:pt>
                <c:pt idx="96">
                  <c:v>60.828600000000002</c:v>
                </c:pt>
                <c:pt idx="97">
                  <c:v>60.828600000000002</c:v>
                </c:pt>
                <c:pt idx="98">
                  <c:v>60.828600000000002</c:v>
                </c:pt>
                <c:pt idx="99">
                  <c:v>60.828600000000002</c:v>
                </c:pt>
                <c:pt idx="100">
                  <c:v>60.828600000000002</c:v>
                </c:pt>
                <c:pt idx="101">
                  <c:v>60.828600000000002</c:v>
                </c:pt>
                <c:pt idx="102">
                  <c:v>60.828600000000002</c:v>
                </c:pt>
                <c:pt idx="103">
                  <c:v>60.828600000000002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2FAE-450C-8246-5A308A647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122304"/>
        <c:axId val="139122880"/>
      </c:scatterChart>
      <c:valAx>
        <c:axId val="139122304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22880"/>
        <c:crosses val="autoZero"/>
        <c:crossBetween val="midCat"/>
      </c:valAx>
      <c:valAx>
        <c:axId val="139122880"/>
        <c:scaling>
          <c:orientation val="minMax"/>
          <c:max val="22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391223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902810455465973"/>
          <c:y val="0.22943402648235056"/>
          <c:w val="0.2244428410592102"/>
          <c:h val="0.533683638672348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pondéré'!$I$7:$I$14</c:f>
                <c:numCache>
                  <c:formatCode>General</c:formatCode>
                  <c:ptCount val="8"/>
                  <c:pt idx="0">
                    <c:v>3.0432681274994176E-2</c:v>
                  </c:pt>
                  <c:pt idx="1">
                    <c:v>5.320267688941515E-2</c:v>
                  </c:pt>
                  <c:pt idx="2">
                    <c:v>8.8450703882117662E-2</c:v>
                  </c:pt>
                  <c:pt idx="3">
                    <c:v>0.52221674233708737</c:v>
                  </c:pt>
                  <c:pt idx="4">
                    <c:v>0.36739107103438762</c:v>
                  </c:pt>
                  <c:pt idx="5">
                    <c:v>0.50369084046888835</c:v>
                  </c:pt>
                  <c:pt idx="6">
                    <c:v>0.7011678698284064</c:v>
                  </c:pt>
                  <c:pt idx="7">
                    <c:v>1.0040217601084769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pondéré'!$C$7:$C$14</c:f>
              <c:numCache>
                <c:formatCode>0.00</c:formatCode>
                <c:ptCount val="8"/>
                <c:pt idx="0">
                  <c:v>1.5318400046741254</c:v>
                </c:pt>
                <c:pt idx="1">
                  <c:v>1.9431071184282394</c:v>
                </c:pt>
                <c:pt idx="2">
                  <c:v>4.1912304619469332</c:v>
                </c:pt>
                <c:pt idx="3">
                  <c:v>12.04332089347059</c:v>
                </c:pt>
                <c:pt idx="4">
                  <c:v>17.001517088412132</c:v>
                </c:pt>
                <c:pt idx="5">
                  <c:v>17.961614034086661</c:v>
                </c:pt>
                <c:pt idx="6">
                  <c:v>18.992032536945402</c:v>
                </c:pt>
                <c:pt idx="7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567-4237-89F9-BD299F6E45AB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'Modèle pondéré'!$J$7:$J$14</c:f>
                <c:numCache>
                  <c:formatCode>General</c:formatCode>
                  <c:ptCount val="8"/>
                  <c:pt idx="0">
                    <c:v>8.6031769050638578E-3</c:v>
                  </c:pt>
                  <c:pt idx="1">
                    <c:v>3.2025843565551215E-2</c:v>
                  </c:pt>
                  <c:pt idx="2">
                    <c:v>1.6951938014282356E-2</c:v>
                  </c:pt>
                  <c:pt idx="3">
                    <c:v>0.14143388481730595</c:v>
                  </c:pt>
                  <c:pt idx="4">
                    <c:v>0.16889451194963601</c:v>
                  </c:pt>
                  <c:pt idx="5">
                    <c:v>1.385940018343782</c:v>
                  </c:pt>
                  <c:pt idx="6">
                    <c:v>0.89459518499752166</c:v>
                  </c:pt>
                  <c:pt idx="7">
                    <c:v>0.46651075008428533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pondéré'!$D$7:$D$15</c:f>
              <c:numCache>
                <c:formatCode>0.00</c:formatCode>
                <c:ptCount val="9"/>
                <c:pt idx="0">
                  <c:v>0.71345919431847937</c:v>
                </c:pt>
                <c:pt idx="1">
                  <c:v>0.7603495796327312</c:v>
                </c:pt>
                <c:pt idx="2">
                  <c:v>0.82813104192128295</c:v>
                </c:pt>
                <c:pt idx="3">
                  <c:v>1.5593924439357882</c:v>
                </c:pt>
                <c:pt idx="4">
                  <c:v>2.6719884494166712</c:v>
                </c:pt>
                <c:pt idx="5">
                  <c:v>12.017808043490303</c:v>
                </c:pt>
                <c:pt idx="6">
                  <c:v>14.490962022256285</c:v>
                </c:pt>
                <c:pt idx="7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7-4237-89F9-BD299F6E45AB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pondéré'!$K$7:$K$14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plus>
            <c:minus>
              <c:numRef>
                <c:f>'Modèle pondéré'!$K$7:$K$14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pondéré'!$E$7:$E$15</c:f>
              <c:numCache>
                <c:formatCode>0.00</c:formatCode>
                <c:ptCount val="9"/>
                <c:pt idx="0">
                  <c:v>1.6859393156484983</c:v>
                </c:pt>
                <c:pt idx="1">
                  <c:v>5.6725128197165233</c:v>
                </c:pt>
                <c:pt idx="2">
                  <c:v>12.540030917635107</c:v>
                </c:pt>
                <c:pt idx="3">
                  <c:v>35.311910867165416</c:v>
                </c:pt>
                <c:pt idx="4">
                  <c:v>86.22451676852107</c:v>
                </c:pt>
                <c:pt idx="5">
                  <c:v>159.04165966170459</c:v>
                </c:pt>
                <c:pt idx="6">
                  <c:v>142.67577940387145</c:v>
                </c:pt>
                <c:pt idx="7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567-4237-89F9-BD299F6E45AB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'Modèle pondéré'!$L$7:$L$14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plus>
            <c:minus>
              <c:numRef>
                <c:f>'Modèle pondéré'!$L$7:$L$14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'Modèle pondéré'!$B$7:$B$14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'Modèle pondéré'!$F$7:$F$15</c:f>
              <c:numCache>
                <c:formatCode>0.00</c:formatCode>
                <c:ptCount val="9"/>
                <c:pt idx="0">
                  <c:v>1.0198151955553703</c:v>
                </c:pt>
                <c:pt idx="1">
                  <c:v>1.1880693843821348</c:v>
                </c:pt>
                <c:pt idx="2">
                  <c:v>1.1299057103633057</c:v>
                </c:pt>
                <c:pt idx="3">
                  <c:v>2.2207379246343568</c:v>
                </c:pt>
                <c:pt idx="4">
                  <c:v>5.3908281098139863</c:v>
                </c:pt>
                <c:pt idx="5">
                  <c:v>48.879304251315368</c:v>
                </c:pt>
                <c:pt idx="6">
                  <c:v>69.925764795461916</c:v>
                </c:pt>
                <c:pt idx="7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567-4237-89F9-BD299F6E4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1568"/>
        <c:axId val="140502144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'Modèle pondéré'!$B$40:$B$142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pondéré'!$C$40:$C$142</c:f>
              <c:numCache>
                <c:formatCode>0.00</c:formatCode>
                <c:ptCount val="103"/>
                <c:pt idx="0">
                  <c:v>1.2853297360797344</c:v>
                </c:pt>
                <c:pt idx="1">
                  <c:v>1.3620140390874325</c:v>
                </c:pt>
                <c:pt idx="2">
                  <c:v>2.0204781199546042</c:v>
                </c:pt>
                <c:pt idx="3">
                  <c:v>13.601783463128006</c:v>
                </c:pt>
                <c:pt idx="4">
                  <c:v>16.758569205947907</c:v>
                </c:pt>
                <c:pt idx="5">
                  <c:v>16.776418922384664</c:v>
                </c:pt>
                <c:pt idx="6">
                  <c:v>16.776499633804512</c:v>
                </c:pt>
                <c:pt idx="7">
                  <c:v>16.776499998346047</c:v>
                </c:pt>
                <c:pt idx="8">
                  <c:v>16.776499999992531</c:v>
                </c:pt>
                <c:pt idx="9">
                  <c:v>16.776499999999963</c:v>
                </c:pt>
                <c:pt idx="10">
                  <c:v>16.776499999999999</c:v>
                </c:pt>
                <c:pt idx="11">
                  <c:v>16.776499999999999</c:v>
                </c:pt>
                <c:pt idx="12">
                  <c:v>16.776499999999999</c:v>
                </c:pt>
                <c:pt idx="13">
                  <c:v>16.776499999999999</c:v>
                </c:pt>
                <c:pt idx="14">
                  <c:v>16.776499999999999</c:v>
                </c:pt>
                <c:pt idx="15">
                  <c:v>16.776499999999999</c:v>
                </c:pt>
                <c:pt idx="16">
                  <c:v>16.776499999999999</c:v>
                </c:pt>
                <c:pt idx="17">
                  <c:v>16.776499999999999</c:v>
                </c:pt>
                <c:pt idx="18">
                  <c:v>16.776499999999999</c:v>
                </c:pt>
                <c:pt idx="19">
                  <c:v>16.776499999999999</c:v>
                </c:pt>
                <c:pt idx="20">
                  <c:v>16.776499999999999</c:v>
                </c:pt>
                <c:pt idx="21">
                  <c:v>16.776499999999999</c:v>
                </c:pt>
                <c:pt idx="22">
                  <c:v>16.776499999999999</c:v>
                </c:pt>
                <c:pt idx="23">
                  <c:v>16.776499999999999</c:v>
                </c:pt>
                <c:pt idx="24">
                  <c:v>16.776499999999999</c:v>
                </c:pt>
                <c:pt idx="25">
                  <c:v>16.776499999999999</c:v>
                </c:pt>
                <c:pt idx="26">
                  <c:v>16.776499999999999</c:v>
                </c:pt>
                <c:pt idx="27">
                  <c:v>16.776499999999999</c:v>
                </c:pt>
                <c:pt idx="28">
                  <c:v>16.776499999999999</c:v>
                </c:pt>
                <c:pt idx="29">
                  <c:v>16.776499999999999</c:v>
                </c:pt>
                <c:pt idx="30">
                  <c:v>16.776499999999999</c:v>
                </c:pt>
                <c:pt idx="31">
                  <c:v>16.776499999999999</c:v>
                </c:pt>
                <c:pt idx="32">
                  <c:v>16.776499999999999</c:v>
                </c:pt>
                <c:pt idx="33">
                  <c:v>16.776499999999999</c:v>
                </c:pt>
                <c:pt idx="34">
                  <c:v>16.776499999999999</c:v>
                </c:pt>
                <c:pt idx="35">
                  <c:v>16.776499999999999</c:v>
                </c:pt>
                <c:pt idx="36">
                  <c:v>16.776499999999999</c:v>
                </c:pt>
                <c:pt idx="37">
                  <c:v>16.776499999999999</c:v>
                </c:pt>
                <c:pt idx="38">
                  <c:v>16.776499999999999</c:v>
                </c:pt>
                <c:pt idx="39">
                  <c:v>16.776499999999999</c:v>
                </c:pt>
                <c:pt idx="40">
                  <c:v>16.776499999999999</c:v>
                </c:pt>
                <c:pt idx="41">
                  <c:v>16.776499999999999</c:v>
                </c:pt>
                <c:pt idx="42">
                  <c:v>16.776499999999999</c:v>
                </c:pt>
                <c:pt idx="43">
                  <c:v>16.776499999999999</c:v>
                </c:pt>
                <c:pt idx="44">
                  <c:v>16.776499999999999</c:v>
                </c:pt>
                <c:pt idx="45">
                  <c:v>16.776499999999999</c:v>
                </c:pt>
                <c:pt idx="46">
                  <c:v>16.776499999999999</c:v>
                </c:pt>
                <c:pt idx="47">
                  <c:v>16.776499999999999</c:v>
                </c:pt>
                <c:pt idx="48">
                  <c:v>16.776499999999999</c:v>
                </c:pt>
                <c:pt idx="49">
                  <c:v>16.776499999999999</c:v>
                </c:pt>
                <c:pt idx="50">
                  <c:v>16.776499999999999</c:v>
                </c:pt>
                <c:pt idx="51">
                  <c:v>16.776499999999999</c:v>
                </c:pt>
                <c:pt idx="52">
                  <c:v>16.776499999999999</c:v>
                </c:pt>
                <c:pt idx="53">
                  <c:v>16.776499999999999</c:v>
                </c:pt>
                <c:pt idx="54">
                  <c:v>16.776499999999999</c:v>
                </c:pt>
                <c:pt idx="55">
                  <c:v>16.776499999999999</c:v>
                </c:pt>
                <c:pt idx="56">
                  <c:v>16.776499999999999</c:v>
                </c:pt>
                <c:pt idx="57">
                  <c:v>16.776499999999999</c:v>
                </c:pt>
                <c:pt idx="58">
                  <c:v>16.776499999999999</c:v>
                </c:pt>
                <c:pt idx="59">
                  <c:v>16.776499999999999</c:v>
                </c:pt>
                <c:pt idx="60">
                  <c:v>16.776499999999999</c:v>
                </c:pt>
                <c:pt idx="61">
                  <c:v>16.776499999999999</c:v>
                </c:pt>
                <c:pt idx="62">
                  <c:v>16.776499999999999</c:v>
                </c:pt>
                <c:pt idx="63">
                  <c:v>16.776499999999999</c:v>
                </c:pt>
                <c:pt idx="64">
                  <c:v>16.776499999999999</c:v>
                </c:pt>
                <c:pt idx="65">
                  <c:v>16.776499999999999</c:v>
                </c:pt>
                <c:pt idx="66">
                  <c:v>16.776499999999999</c:v>
                </c:pt>
                <c:pt idx="67">
                  <c:v>16.776499999999999</c:v>
                </c:pt>
                <c:pt idx="68">
                  <c:v>16.776499999999999</c:v>
                </c:pt>
                <c:pt idx="69">
                  <c:v>16.776499999999999</c:v>
                </c:pt>
                <c:pt idx="70">
                  <c:v>16.776499999999999</c:v>
                </c:pt>
                <c:pt idx="71">
                  <c:v>16.776499999999999</c:v>
                </c:pt>
                <c:pt idx="72">
                  <c:v>16.776499999999999</c:v>
                </c:pt>
                <c:pt idx="73">
                  <c:v>16.776499999999999</c:v>
                </c:pt>
                <c:pt idx="74">
                  <c:v>16.776499999999999</c:v>
                </c:pt>
                <c:pt idx="75">
                  <c:v>16.776499999999999</c:v>
                </c:pt>
                <c:pt idx="76">
                  <c:v>16.776499999999999</c:v>
                </c:pt>
                <c:pt idx="77">
                  <c:v>16.776499999999999</c:v>
                </c:pt>
                <c:pt idx="78">
                  <c:v>16.776499999999999</c:v>
                </c:pt>
                <c:pt idx="79">
                  <c:v>16.776499999999999</c:v>
                </c:pt>
                <c:pt idx="80">
                  <c:v>16.776499999999999</c:v>
                </c:pt>
                <c:pt idx="81">
                  <c:v>16.776499999999999</c:v>
                </c:pt>
                <c:pt idx="82">
                  <c:v>16.776499999999999</c:v>
                </c:pt>
                <c:pt idx="83">
                  <c:v>16.776499999999999</c:v>
                </c:pt>
                <c:pt idx="84">
                  <c:v>16.776499999999999</c:v>
                </c:pt>
                <c:pt idx="85">
                  <c:v>16.776499999999999</c:v>
                </c:pt>
                <c:pt idx="86">
                  <c:v>16.776499999999999</c:v>
                </c:pt>
                <c:pt idx="87">
                  <c:v>16.776499999999999</c:v>
                </c:pt>
                <c:pt idx="88">
                  <c:v>16.776499999999999</c:v>
                </c:pt>
                <c:pt idx="89">
                  <c:v>16.776499999999999</c:v>
                </c:pt>
                <c:pt idx="90">
                  <c:v>16.776499999999999</c:v>
                </c:pt>
                <c:pt idx="91">
                  <c:v>16.776499999999999</c:v>
                </c:pt>
                <c:pt idx="92">
                  <c:v>16.776499999999999</c:v>
                </c:pt>
                <c:pt idx="93">
                  <c:v>16.776499999999999</c:v>
                </c:pt>
                <c:pt idx="94">
                  <c:v>16.776499999999999</c:v>
                </c:pt>
                <c:pt idx="95">
                  <c:v>16.776499999999999</c:v>
                </c:pt>
                <c:pt idx="96">
                  <c:v>16.776499999999999</c:v>
                </c:pt>
                <c:pt idx="97">
                  <c:v>16.776499999999999</c:v>
                </c:pt>
                <c:pt idx="98">
                  <c:v>16.776499999999999</c:v>
                </c:pt>
                <c:pt idx="99">
                  <c:v>16.776499999999999</c:v>
                </c:pt>
                <c:pt idx="100">
                  <c:v>16.776499999999999</c:v>
                </c:pt>
                <c:pt idx="101">
                  <c:v>16.776499999999999</c:v>
                </c:pt>
                <c:pt idx="102">
                  <c:v>16.776499999999999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3567-4237-89F9-BD299F6E45AB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'Modèle pondéré'!$B$40:$B$142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pondéré'!$D$40:$D$142</c:f>
              <c:numCache>
                <c:formatCode>0.00</c:formatCode>
                <c:ptCount val="103"/>
                <c:pt idx="0">
                  <c:v>1.0000170479133954</c:v>
                </c:pt>
                <c:pt idx="1">
                  <c:v>1.0000189404822697</c:v>
                </c:pt>
                <c:pt idx="2">
                  <c:v>1.0000302405751178</c:v>
                </c:pt>
                <c:pt idx="3">
                  <c:v>1.0001748165292703</c:v>
                </c:pt>
                <c:pt idx="4">
                  <c:v>1.0018135014608525</c:v>
                </c:pt>
                <c:pt idx="5">
                  <c:v>1.01878774407267</c:v>
                </c:pt>
                <c:pt idx="6">
                  <c:v>1.1919914789973152</c:v>
                </c:pt>
                <c:pt idx="7">
                  <c:v>2.7227814172474378</c:v>
                </c:pt>
                <c:pt idx="8">
                  <c:v>8.4413981057342351</c:v>
                </c:pt>
                <c:pt idx="9">
                  <c:v>11.942208593993193</c:v>
                </c:pt>
                <c:pt idx="10">
                  <c:v>12.461935029668858</c:v>
                </c:pt>
                <c:pt idx="11">
                  <c:v>12.51464870702355</c:v>
                </c:pt>
                <c:pt idx="12">
                  <c:v>12.519755066912742</c:v>
                </c:pt>
                <c:pt idx="13">
                  <c:v>12.520247475183393</c:v>
                </c:pt>
                <c:pt idx="14">
                  <c:v>12.520294937452197</c:v>
                </c:pt>
                <c:pt idx="15">
                  <c:v>12.520299512053608</c:v>
                </c:pt>
                <c:pt idx="16">
                  <c:v>12.520299952970007</c:v>
                </c:pt>
                <c:pt idx="17">
                  <c:v>12.520299995467084</c:v>
                </c:pt>
                <c:pt idx="18">
                  <c:v>12.5202999995631</c:v>
                </c:pt>
                <c:pt idx="19">
                  <c:v>12.52029999995789</c:v>
                </c:pt>
                <c:pt idx="20">
                  <c:v>12.520299999995942</c:v>
                </c:pt>
                <c:pt idx="21">
                  <c:v>12.52029999999961</c:v>
                </c:pt>
                <c:pt idx="22">
                  <c:v>12.520299999999962</c:v>
                </c:pt>
                <c:pt idx="23">
                  <c:v>12.520299999999999</c:v>
                </c:pt>
                <c:pt idx="24">
                  <c:v>12.520300000000001</c:v>
                </c:pt>
                <c:pt idx="25">
                  <c:v>12.520300000000001</c:v>
                </c:pt>
                <c:pt idx="26">
                  <c:v>12.520300000000001</c:v>
                </c:pt>
                <c:pt idx="27">
                  <c:v>12.520300000000001</c:v>
                </c:pt>
                <c:pt idx="28">
                  <c:v>12.520300000000001</c:v>
                </c:pt>
                <c:pt idx="29">
                  <c:v>12.520300000000001</c:v>
                </c:pt>
                <c:pt idx="30">
                  <c:v>12.520300000000001</c:v>
                </c:pt>
                <c:pt idx="31">
                  <c:v>12.520300000000001</c:v>
                </c:pt>
                <c:pt idx="32">
                  <c:v>12.520300000000001</c:v>
                </c:pt>
                <c:pt idx="33">
                  <c:v>12.520300000000001</c:v>
                </c:pt>
                <c:pt idx="34">
                  <c:v>12.520300000000001</c:v>
                </c:pt>
                <c:pt idx="35">
                  <c:v>12.520300000000001</c:v>
                </c:pt>
                <c:pt idx="36">
                  <c:v>12.520300000000001</c:v>
                </c:pt>
                <c:pt idx="37">
                  <c:v>12.520300000000001</c:v>
                </c:pt>
                <c:pt idx="38">
                  <c:v>12.520300000000001</c:v>
                </c:pt>
                <c:pt idx="39">
                  <c:v>12.520300000000001</c:v>
                </c:pt>
                <c:pt idx="40">
                  <c:v>12.520300000000001</c:v>
                </c:pt>
                <c:pt idx="41">
                  <c:v>12.520300000000001</c:v>
                </c:pt>
                <c:pt idx="42">
                  <c:v>12.520300000000001</c:v>
                </c:pt>
                <c:pt idx="43">
                  <c:v>12.520300000000001</c:v>
                </c:pt>
                <c:pt idx="44">
                  <c:v>12.520300000000001</c:v>
                </c:pt>
                <c:pt idx="45">
                  <c:v>12.520300000000001</c:v>
                </c:pt>
                <c:pt idx="46">
                  <c:v>12.520300000000001</c:v>
                </c:pt>
                <c:pt idx="47">
                  <c:v>12.520300000000001</c:v>
                </c:pt>
                <c:pt idx="48">
                  <c:v>12.520300000000001</c:v>
                </c:pt>
                <c:pt idx="49">
                  <c:v>12.520300000000001</c:v>
                </c:pt>
                <c:pt idx="50">
                  <c:v>12.520300000000001</c:v>
                </c:pt>
                <c:pt idx="51">
                  <c:v>12.520300000000001</c:v>
                </c:pt>
                <c:pt idx="52">
                  <c:v>12.520300000000001</c:v>
                </c:pt>
                <c:pt idx="53">
                  <c:v>12.520300000000001</c:v>
                </c:pt>
                <c:pt idx="54">
                  <c:v>12.520300000000001</c:v>
                </c:pt>
                <c:pt idx="55">
                  <c:v>12.520300000000001</c:v>
                </c:pt>
                <c:pt idx="56">
                  <c:v>12.520300000000001</c:v>
                </c:pt>
                <c:pt idx="57">
                  <c:v>12.520300000000001</c:v>
                </c:pt>
                <c:pt idx="58">
                  <c:v>12.520300000000001</c:v>
                </c:pt>
                <c:pt idx="59">
                  <c:v>12.520300000000001</c:v>
                </c:pt>
                <c:pt idx="60">
                  <c:v>12.520300000000001</c:v>
                </c:pt>
                <c:pt idx="61">
                  <c:v>12.520300000000001</c:v>
                </c:pt>
                <c:pt idx="62">
                  <c:v>12.520300000000001</c:v>
                </c:pt>
                <c:pt idx="63">
                  <c:v>12.520300000000001</c:v>
                </c:pt>
                <c:pt idx="64">
                  <c:v>12.520300000000001</c:v>
                </c:pt>
                <c:pt idx="65">
                  <c:v>12.520300000000001</c:v>
                </c:pt>
                <c:pt idx="66">
                  <c:v>12.520300000000001</c:v>
                </c:pt>
                <c:pt idx="67">
                  <c:v>12.520300000000001</c:v>
                </c:pt>
                <c:pt idx="68">
                  <c:v>12.520300000000001</c:v>
                </c:pt>
                <c:pt idx="69">
                  <c:v>12.520300000000001</c:v>
                </c:pt>
                <c:pt idx="70">
                  <c:v>12.520300000000001</c:v>
                </c:pt>
                <c:pt idx="71">
                  <c:v>12.520300000000001</c:v>
                </c:pt>
                <c:pt idx="72">
                  <c:v>12.520300000000001</c:v>
                </c:pt>
                <c:pt idx="73">
                  <c:v>12.520300000000001</c:v>
                </c:pt>
                <c:pt idx="74">
                  <c:v>12.520300000000001</c:v>
                </c:pt>
                <c:pt idx="75">
                  <c:v>12.520300000000001</c:v>
                </c:pt>
                <c:pt idx="76">
                  <c:v>12.520300000000001</c:v>
                </c:pt>
                <c:pt idx="77">
                  <c:v>12.520300000000001</c:v>
                </c:pt>
                <c:pt idx="78">
                  <c:v>12.520300000000001</c:v>
                </c:pt>
                <c:pt idx="79">
                  <c:v>12.520300000000001</c:v>
                </c:pt>
                <c:pt idx="80">
                  <c:v>12.520300000000001</c:v>
                </c:pt>
                <c:pt idx="81">
                  <c:v>12.520300000000001</c:v>
                </c:pt>
                <c:pt idx="82">
                  <c:v>12.520300000000001</c:v>
                </c:pt>
                <c:pt idx="83">
                  <c:v>12.520300000000001</c:v>
                </c:pt>
                <c:pt idx="84">
                  <c:v>12.520300000000001</c:v>
                </c:pt>
                <c:pt idx="85">
                  <c:v>12.520300000000001</c:v>
                </c:pt>
                <c:pt idx="86">
                  <c:v>12.520300000000001</c:v>
                </c:pt>
                <c:pt idx="87">
                  <c:v>12.520300000000001</c:v>
                </c:pt>
                <c:pt idx="88">
                  <c:v>12.520300000000001</c:v>
                </c:pt>
                <c:pt idx="89">
                  <c:v>12.520300000000001</c:v>
                </c:pt>
                <c:pt idx="90">
                  <c:v>12.520300000000001</c:v>
                </c:pt>
                <c:pt idx="91">
                  <c:v>12.520300000000001</c:v>
                </c:pt>
                <c:pt idx="92">
                  <c:v>12.520300000000001</c:v>
                </c:pt>
                <c:pt idx="93">
                  <c:v>12.520300000000001</c:v>
                </c:pt>
                <c:pt idx="94">
                  <c:v>12.520300000000001</c:v>
                </c:pt>
                <c:pt idx="95">
                  <c:v>12.520300000000001</c:v>
                </c:pt>
                <c:pt idx="96">
                  <c:v>12.520300000000001</c:v>
                </c:pt>
                <c:pt idx="97">
                  <c:v>12.520300000000001</c:v>
                </c:pt>
                <c:pt idx="98">
                  <c:v>12.520300000000001</c:v>
                </c:pt>
                <c:pt idx="99">
                  <c:v>12.520300000000001</c:v>
                </c:pt>
                <c:pt idx="100">
                  <c:v>12.520300000000001</c:v>
                </c:pt>
                <c:pt idx="101">
                  <c:v>12.520300000000001</c:v>
                </c:pt>
                <c:pt idx="102">
                  <c:v>12.520300000000001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3567-4237-89F9-BD299F6E45AB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'Modèle pondéré'!$B$40:$B$142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pondéré'!$E$40:$E$142</c:f>
              <c:numCache>
                <c:formatCode>0.00</c:formatCode>
                <c:ptCount val="103"/>
                <c:pt idx="0">
                  <c:v>1.6383372664321925</c:v>
                </c:pt>
                <c:pt idx="1">
                  <c:v>1.673118729613162</c:v>
                </c:pt>
                <c:pt idx="2">
                  <c:v>1.8519670809966597</c:v>
                </c:pt>
                <c:pt idx="3">
                  <c:v>3.0535439784083245</c:v>
                </c:pt>
                <c:pt idx="4">
                  <c:v>7.4986310342117504</c:v>
                </c:pt>
                <c:pt idx="5">
                  <c:v>20.23508748188949</c:v>
                </c:pt>
                <c:pt idx="6">
                  <c:v>49.03028874526094</c:v>
                </c:pt>
                <c:pt idx="7">
                  <c:v>89.60619454471319</c:v>
                </c:pt>
                <c:pt idx="8">
                  <c:v>120.48347641448669</c:v>
                </c:pt>
                <c:pt idx="9">
                  <c:v>134.74003107107612</c:v>
                </c:pt>
                <c:pt idx="10">
                  <c:v>139.80637092603547</c:v>
                </c:pt>
                <c:pt idx="11">
                  <c:v>141.43372669048625</c:v>
                </c:pt>
                <c:pt idx="12">
                  <c:v>141.93918232314417</c:v>
                </c:pt>
                <c:pt idx="13">
                  <c:v>142.09452828834594</c:v>
                </c:pt>
                <c:pt idx="14">
                  <c:v>142.14211690091889</c:v>
                </c:pt>
                <c:pt idx="15">
                  <c:v>142.15668062675502</c:v>
                </c:pt>
                <c:pt idx="16">
                  <c:v>142.16113625757691</c:v>
                </c:pt>
                <c:pt idx="17">
                  <c:v>142.16249928717784</c:v>
                </c:pt>
                <c:pt idx="18">
                  <c:v>142.16291624195108</c:v>
                </c:pt>
                <c:pt idx="19">
                  <c:v>142.16304378852911</c:v>
                </c:pt>
                <c:pt idx="20">
                  <c:v>142.16308280495738</c:v>
                </c:pt>
                <c:pt idx="21">
                  <c:v>142.16309474005166</c:v>
                </c:pt>
                <c:pt idx="22">
                  <c:v>142.16309839098653</c:v>
                </c:pt>
                <c:pt idx="23">
                  <c:v>142.16309950780422</c:v>
                </c:pt>
                <c:pt idx="24">
                  <c:v>142.16309984943774</c:v>
                </c:pt>
                <c:pt idx="25">
                  <c:v>142.16309995394312</c:v>
                </c:pt>
                <c:pt idx="26">
                  <c:v>142.16309998591123</c:v>
                </c:pt>
                <c:pt idx="27">
                  <c:v>142.16309999569023</c:v>
                </c:pt>
                <c:pt idx="28">
                  <c:v>142.16309999868164</c:v>
                </c:pt>
                <c:pt idx="29">
                  <c:v>142.16309999959671</c:v>
                </c:pt>
                <c:pt idx="30">
                  <c:v>142.16309999987661</c:v>
                </c:pt>
                <c:pt idx="31">
                  <c:v>142.16309999996224</c:v>
                </c:pt>
                <c:pt idx="32">
                  <c:v>142.16309999998845</c:v>
                </c:pt>
                <c:pt idx="33">
                  <c:v>142.16309999999643</c:v>
                </c:pt>
                <c:pt idx="34">
                  <c:v>142.16309999999893</c:v>
                </c:pt>
                <c:pt idx="35">
                  <c:v>142.16309999999964</c:v>
                </c:pt>
                <c:pt idx="36">
                  <c:v>142.1630999999999</c:v>
                </c:pt>
                <c:pt idx="37">
                  <c:v>142.16309999999996</c:v>
                </c:pt>
                <c:pt idx="38">
                  <c:v>142.16309999999999</c:v>
                </c:pt>
                <c:pt idx="39">
                  <c:v>142.16309999999999</c:v>
                </c:pt>
                <c:pt idx="40">
                  <c:v>142.16309999999999</c:v>
                </c:pt>
                <c:pt idx="41">
                  <c:v>142.16309999999999</c:v>
                </c:pt>
                <c:pt idx="42">
                  <c:v>142.16309999999999</c:v>
                </c:pt>
                <c:pt idx="43">
                  <c:v>142.16309999999999</c:v>
                </c:pt>
                <c:pt idx="44">
                  <c:v>142.16309999999999</c:v>
                </c:pt>
                <c:pt idx="45">
                  <c:v>142.16309999999999</c:v>
                </c:pt>
                <c:pt idx="46">
                  <c:v>142.16309999999999</c:v>
                </c:pt>
                <c:pt idx="47">
                  <c:v>142.16309999999999</c:v>
                </c:pt>
                <c:pt idx="48">
                  <c:v>142.16309999999999</c:v>
                </c:pt>
                <c:pt idx="49">
                  <c:v>142.16309999999999</c:v>
                </c:pt>
                <c:pt idx="50">
                  <c:v>142.16309999999999</c:v>
                </c:pt>
                <c:pt idx="51">
                  <c:v>142.16309999999999</c:v>
                </c:pt>
                <c:pt idx="52">
                  <c:v>142.16309999999999</c:v>
                </c:pt>
                <c:pt idx="53">
                  <c:v>142.16309999999999</c:v>
                </c:pt>
                <c:pt idx="54">
                  <c:v>142.16309999999999</c:v>
                </c:pt>
                <c:pt idx="55">
                  <c:v>142.16309999999999</c:v>
                </c:pt>
                <c:pt idx="56">
                  <c:v>142.16309999999999</c:v>
                </c:pt>
                <c:pt idx="57">
                  <c:v>142.16309999999999</c:v>
                </c:pt>
                <c:pt idx="58">
                  <c:v>142.16309999999999</c:v>
                </c:pt>
                <c:pt idx="59">
                  <c:v>142.16309999999999</c:v>
                </c:pt>
                <c:pt idx="60">
                  <c:v>142.16309999999999</c:v>
                </c:pt>
                <c:pt idx="61">
                  <c:v>142.16309999999999</c:v>
                </c:pt>
                <c:pt idx="62">
                  <c:v>142.16309999999999</c:v>
                </c:pt>
                <c:pt idx="63">
                  <c:v>142.16309999999999</c:v>
                </c:pt>
                <c:pt idx="64">
                  <c:v>142.16309999999999</c:v>
                </c:pt>
                <c:pt idx="65">
                  <c:v>142.16309999999999</c:v>
                </c:pt>
                <c:pt idx="66">
                  <c:v>142.16309999999999</c:v>
                </c:pt>
                <c:pt idx="67">
                  <c:v>142.16309999999999</c:v>
                </c:pt>
                <c:pt idx="68">
                  <c:v>142.16309999999999</c:v>
                </c:pt>
                <c:pt idx="69">
                  <c:v>142.16309999999999</c:v>
                </c:pt>
                <c:pt idx="70">
                  <c:v>142.16309999999999</c:v>
                </c:pt>
                <c:pt idx="71">
                  <c:v>142.16309999999999</c:v>
                </c:pt>
                <c:pt idx="72">
                  <c:v>142.16309999999999</c:v>
                </c:pt>
                <c:pt idx="73">
                  <c:v>142.16309999999999</c:v>
                </c:pt>
                <c:pt idx="74">
                  <c:v>142.16309999999999</c:v>
                </c:pt>
                <c:pt idx="75">
                  <c:v>142.16309999999999</c:v>
                </c:pt>
                <c:pt idx="76">
                  <c:v>142.16309999999999</c:v>
                </c:pt>
                <c:pt idx="77">
                  <c:v>142.16309999999999</c:v>
                </c:pt>
                <c:pt idx="78">
                  <c:v>142.16309999999999</c:v>
                </c:pt>
                <c:pt idx="79">
                  <c:v>142.16309999999999</c:v>
                </c:pt>
                <c:pt idx="80">
                  <c:v>142.16309999999999</c:v>
                </c:pt>
                <c:pt idx="81">
                  <c:v>142.16309999999999</c:v>
                </c:pt>
                <c:pt idx="82">
                  <c:v>142.16309999999999</c:v>
                </c:pt>
                <c:pt idx="83">
                  <c:v>142.16309999999999</c:v>
                </c:pt>
                <c:pt idx="84">
                  <c:v>142.16309999999999</c:v>
                </c:pt>
                <c:pt idx="85">
                  <c:v>142.16309999999999</c:v>
                </c:pt>
                <c:pt idx="86">
                  <c:v>142.16309999999999</c:v>
                </c:pt>
                <c:pt idx="87">
                  <c:v>142.16309999999999</c:v>
                </c:pt>
                <c:pt idx="88">
                  <c:v>142.16309999999999</c:v>
                </c:pt>
                <c:pt idx="89">
                  <c:v>142.16309999999999</c:v>
                </c:pt>
                <c:pt idx="90">
                  <c:v>142.16309999999999</c:v>
                </c:pt>
                <c:pt idx="91">
                  <c:v>142.16309999999999</c:v>
                </c:pt>
                <c:pt idx="92">
                  <c:v>142.16309999999999</c:v>
                </c:pt>
                <c:pt idx="93">
                  <c:v>142.16309999999999</c:v>
                </c:pt>
                <c:pt idx="94">
                  <c:v>142.16309999999999</c:v>
                </c:pt>
                <c:pt idx="95">
                  <c:v>142.16309999999999</c:v>
                </c:pt>
                <c:pt idx="96">
                  <c:v>142.16309999999999</c:v>
                </c:pt>
                <c:pt idx="97">
                  <c:v>142.16309999999999</c:v>
                </c:pt>
                <c:pt idx="98">
                  <c:v>142.16309999999999</c:v>
                </c:pt>
                <c:pt idx="99">
                  <c:v>142.16309999999999</c:v>
                </c:pt>
                <c:pt idx="100">
                  <c:v>142.16309999999999</c:v>
                </c:pt>
                <c:pt idx="101">
                  <c:v>142.16309999999999</c:v>
                </c:pt>
                <c:pt idx="102">
                  <c:v>142.16309999999999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3567-4237-89F9-BD299F6E45AB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'Modèle pondéré'!$B$40:$B$142</c:f>
              <c:numCache>
                <c:formatCode>0.00</c:formatCode>
                <c:ptCount val="103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>
                  <c:v>0.2</c:v>
                </c:pt>
                <c:pt idx="4">
                  <c:v>0.4</c:v>
                </c:pt>
                <c:pt idx="5">
                  <c:v>0.6</c:v>
                </c:pt>
                <c:pt idx="6">
                  <c:v>0.8</c:v>
                </c:pt>
                <c:pt idx="7">
                  <c:v>1</c:v>
                </c:pt>
                <c:pt idx="8">
                  <c:v>1.2</c:v>
                </c:pt>
                <c:pt idx="9">
                  <c:v>1.4</c:v>
                </c:pt>
                <c:pt idx="10">
                  <c:v>1.6</c:v>
                </c:pt>
                <c:pt idx="11">
                  <c:v>1.8</c:v>
                </c:pt>
                <c:pt idx="12">
                  <c:v>2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2.6</c:v>
                </c:pt>
                <c:pt idx="16">
                  <c:v>2.8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3.8</c:v>
                </c:pt>
                <c:pt idx="22">
                  <c:v>4</c:v>
                </c:pt>
                <c:pt idx="23">
                  <c:v>4.2</c:v>
                </c:pt>
                <c:pt idx="24">
                  <c:v>4.4000000000000004</c:v>
                </c:pt>
                <c:pt idx="25">
                  <c:v>4.5999999999999996</c:v>
                </c:pt>
                <c:pt idx="26">
                  <c:v>4.8</c:v>
                </c:pt>
                <c:pt idx="27">
                  <c:v>5</c:v>
                </c:pt>
                <c:pt idx="28">
                  <c:v>5.2</c:v>
                </c:pt>
                <c:pt idx="29">
                  <c:v>5.4</c:v>
                </c:pt>
                <c:pt idx="30">
                  <c:v>5.6</c:v>
                </c:pt>
                <c:pt idx="31">
                  <c:v>5.8</c:v>
                </c:pt>
                <c:pt idx="32">
                  <c:v>6</c:v>
                </c:pt>
                <c:pt idx="33">
                  <c:v>6.2</c:v>
                </c:pt>
                <c:pt idx="34">
                  <c:v>6.4</c:v>
                </c:pt>
                <c:pt idx="35">
                  <c:v>6.6</c:v>
                </c:pt>
                <c:pt idx="36">
                  <c:v>6.8</c:v>
                </c:pt>
                <c:pt idx="37">
                  <c:v>7</c:v>
                </c:pt>
                <c:pt idx="38">
                  <c:v>7.2</c:v>
                </c:pt>
                <c:pt idx="39">
                  <c:v>7.4</c:v>
                </c:pt>
                <c:pt idx="40">
                  <c:v>7.6</c:v>
                </c:pt>
                <c:pt idx="41">
                  <c:v>7.8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8.6</c:v>
                </c:pt>
                <c:pt idx="46">
                  <c:v>8.8000000000000007</c:v>
                </c:pt>
                <c:pt idx="47">
                  <c:v>9</c:v>
                </c:pt>
                <c:pt idx="48">
                  <c:v>9.1999999999999993</c:v>
                </c:pt>
                <c:pt idx="49">
                  <c:v>9.4</c:v>
                </c:pt>
                <c:pt idx="50">
                  <c:v>9.6</c:v>
                </c:pt>
                <c:pt idx="51">
                  <c:v>9.8000000000000007</c:v>
                </c:pt>
                <c:pt idx="52">
                  <c:v>10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10.6</c:v>
                </c:pt>
                <c:pt idx="56">
                  <c:v>10.8</c:v>
                </c:pt>
                <c:pt idx="57">
                  <c:v>11</c:v>
                </c:pt>
                <c:pt idx="58">
                  <c:v>11.2</c:v>
                </c:pt>
                <c:pt idx="59">
                  <c:v>11.4</c:v>
                </c:pt>
                <c:pt idx="60">
                  <c:v>11.6</c:v>
                </c:pt>
                <c:pt idx="61">
                  <c:v>11.8</c:v>
                </c:pt>
                <c:pt idx="62">
                  <c:v>12</c:v>
                </c:pt>
                <c:pt idx="63">
                  <c:v>12.2</c:v>
                </c:pt>
                <c:pt idx="64">
                  <c:v>12.4</c:v>
                </c:pt>
                <c:pt idx="65">
                  <c:v>12.6</c:v>
                </c:pt>
                <c:pt idx="66">
                  <c:v>12.8</c:v>
                </c:pt>
                <c:pt idx="67">
                  <c:v>13</c:v>
                </c:pt>
                <c:pt idx="68">
                  <c:v>13.2</c:v>
                </c:pt>
                <c:pt idx="69">
                  <c:v>13.4</c:v>
                </c:pt>
                <c:pt idx="70">
                  <c:v>13.6</c:v>
                </c:pt>
                <c:pt idx="71">
                  <c:v>13.8</c:v>
                </c:pt>
                <c:pt idx="72">
                  <c:v>14</c:v>
                </c:pt>
                <c:pt idx="73">
                  <c:v>14.2</c:v>
                </c:pt>
                <c:pt idx="74">
                  <c:v>14.4</c:v>
                </c:pt>
                <c:pt idx="75">
                  <c:v>14.6</c:v>
                </c:pt>
                <c:pt idx="76">
                  <c:v>14.8</c:v>
                </c:pt>
                <c:pt idx="77">
                  <c:v>15</c:v>
                </c:pt>
                <c:pt idx="78">
                  <c:v>15.2</c:v>
                </c:pt>
                <c:pt idx="79">
                  <c:v>15.4</c:v>
                </c:pt>
                <c:pt idx="80">
                  <c:v>15.6</c:v>
                </c:pt>
                <c:pt idx="81">
                  <c:v>15.8</c:v>
                </c:pt>
                <c:pt idx="82">
                  <c:v>16</c:v>
                </c:pt>
                <c:pt idx="83">
                  <c:v>16.2</c:v>
                </c:pt>
                <c:pt idx="84">
                  <c:v>16.399999999999999</c:v>
                </c:pt>
                <c:pt idx="85">
                  <c:v>16.600000000000001</c:v>
                </c:pt>
                <c:pt idx="86">
                  <c:v>16.8</c:v>
                </c:pt>
                <c:pt idx="87">
                  <c:v>17</c:v>
                </c:pt>
                <c:pt idx="88">
                  <c:v>17.2</c:v>
                </c:pt>
                <c:pt idx="89">
                  <c:v>17.399999999999999</c:v>
                </c:pt>
                <c:pt idx="90">
                  <c:v>17.600000000000001</c:v>
                </c:pt>
                <c:pt idx="91">
                  <c:v>17.8</c:v>
                </c:pt>
                <c:pt idx="92">
                  <c:v>18</c:v>
                </c:pt>
                <c:pt idx="93">
                  <c:v>18.2</c:v>
                </c:pt>
                <c:pt idx="94">
                  <c:v>18.399999999999999</c:v>
                </c:pt>
                <c:pt idx="95">
                  <c:v>18.600000000000001</c:v>
                </c:pt>
                <c:pt idx="96">
                  <c:v>18.8</c:v>
                </c:pt>
                <c:pt idx="97">
                  <c:v>19</c:v>
                </c:pt>
                <c:pt idx="98">
                  <c:v>19.2</c:v>
                </c:pt>
                <c:pt idx="99">
                  <c:v>19.399999999999999</c:v>
                </c:pt>
                <c:pt idx="100">
                  <c:v>19.600000000000001</c:v>
                </c:pt>
                <c:pt idx="101">
                  <c:v>19.8</c:v>
                </c:pt>
                <c:pt idx="102">
                  <c:v>20</c:v>
                </c:pt>
              </c:numCache>
            </c:numRef>
          </c:xVal>
          <c:yVal>
            <c:numRef>
              <c:f>'Modèle pondéré'!$F$40:$F$142</c:f>
              <c:numCache>
                <c:formatCode>0.00</c:formatCode>
                <c:ptCount val="103"/>
                <c:pt idx="0">
                  <c:v>1.0443042430639777</c:v>
                </c:pt>
                <c:pt idx="1">
                  <c:v>1.0462105517901115</c:v>
                </c:pt>
                <c:pt idx="2">
                  <c:v>1.0557247841248429</c:v>
                </c:pt>
                <c:pt idx="3">
                  <c:v>1.1124081274649509</c:v>
                </c:pt>
                <c:pt idx="4">
                  <c:v>1.2860322367371884</c:v>
                </c:pt>
                <c:pt idx="5">
                  <c:v>1.7245798602325002</c:v>
                </c:pt>
                <c:pt idx="6">
                  <c:v>2.8150171737415977</c:v>
                </c:pt>
                <c:pt idx="7">
                  <c:v>5.4236563610610844</c:v>
                </c:pt>
                <c:pt idx="8">
                  <c:v>11.12708212124946</c:v>
                </c:pt>
                <c:pt idx="9">
                  <c:v>21.467466560807498</c:v>
                </c:pt>
                <c:pt idx="10">
                  <c:v>35.118234793169798</c:v>
                </c:pt>
                <c:pt idx="11">
                  <c:v>47.189562423752584</c:v>
                </c:pt>
                <c:pt idx="12">
                  <c:v>54.623955418285377</c:v>
                </c:pt>
                <c:pt idx="13">
                  <c:v>58.233657438457001</c:v>
                </c:pt>
                <c:pt idx="14">
                  <c:v>59.784227918114276</c:v>
                </c:pt>
                <c:pt idx="15">
                  <c:v>60.414973335693112</c:v>
                </c:pt>
                <c:pt idx="16">
                  <c:v>60.665836679251825</c:v>
                </c:pt>
                <c:pt idx="17">
                  <c:v>60.764715742594589</c:v>
                </c:pt>
                <c:pt idx="18">
                  <c:v>60.803550783344008</c:v>
                </c:pt>
                <c:pt idx="19">
                  <c:v>60.818782002206156</c:v>
                </c:pt>
                <c:pt idx="20">
                  <c:v>60.824752448335012</c:v>
                </c:pt>
                <c:pt idx="21">
                  <c:v>60.827092283694491</c:v>
                </c:pt>
                <c:pt idx="22">
                  <c:v>60.828009194576552</c:v>
                </c:pt>
                <c:pt idx="23">
                  <c:v>60.828368492392229</c:v>
                </c:pt>
                <c:pt idx="24">
                  <c:v>60.828509283878269</c:v>
                </c:pt>
                <c:pt idx="25">
                  <c:v>60.82856445299123</c:v>
                </c:pt>
                <c:pt idx="26">
                  <c:v>60.828586070952994</c:v>
                </c:pt>
                <c:pt idx="27">
                  <c:v>60.828594541923088</c:v>
                </c:pt>
                <c:pt idx="28">
                  <c:v>60.82859786126064</c:v>
                </c:pt>
                <c:pt idx="29">
                  <c:v>60.828599161938179</c:v>
                </c:pt>
                <c:pt idx="30">
                  <c:v>60.828599671606732</c:v>
                </c:pt>
                <c:pt idx="31">
                  <c:v>60.828599871319589</c:v>
                </c:pt>
                <c:pt idx="32">
                  <c:v>60.82859994957677</c:v>
                </c:pt>
                <c:pt idx="33">
                  <c:v>60.828599980241734</c:v>
                </c:pt>
                <c:pt idx="34">
                  <c:v>60.82859999225775</c:v>
                </c:pt>
                <c:pt idx="35">
                  <c:v>60.828599996966219</c:v>
                </c:pt>
                <c:pt idx="36">
                  <c:v>60.828599998811214</c:v>
                </c:pt>
                <c:pt idx="37">
                  <c:v>60.828599999534177</c:v>
                </c:pt>
                <c:pt idx="38">
                  <c:v>60.82859999981747</c:v>
                </c:pt>
                <c:pt idx="39">
                  <c:v>60.828599999928478</c:v>
                </c:pt>
                <c:pt idx="40">
                  <c:v>60.828599999971971</c:v>
                </c:pt>
                <c:pt idx="41">
                  <c:v>60.828599999989017</c:v>
                </c:pt>
                <c:pt idx="42">
                  <c:v>60.828599999995696</c:v>
                </c:pt>
                <c:pt idx="43">
                  <c:v>60.828599999998318</c:v>
                </c:pt>
                <c:pt idx="44">
                  <c:v>60.828599999999341</c:v>
                </c:pt>
                <c:pt idx="45">
                  <c:v>60.828599999999746</c:v>
                </c:pt>
                <c:pt idx="46">
                  <c:v>60.828599999999895</c:v>
                </c:pt>
                <c:pt idx="47">
                  <c:v>60.828599999999959</c:v>
                </c:pt>
                <c:pt idx="48">
                  <c:v>60.828599999999987</c:v>
                </c:pt>
                <c:pt idx="49">
                  <c:v>60.828600000000002</c:v>
                </c:pt>
                <c:pt idx="50">
                  <c:v>60.828600000000002</c:v>
                </c:pt>
                <c:pt idx="51">
                  <c:v>60.828600000000002</c:v>
                </c:pt>
                <c:pt idx="52">
                  <c:v>60.828600000000002</c:v>
                </c:pt>
                <c:pt idx="53">
                  <c:v>60.828600000000002</c:v>
                </c:pt>
                <c:pt idx="54">
                  <c:v>60.828600000000002</c:v>
                </c:pt>
                <c:pt idx="55">
                  <c:v>60.828600000000002</c:v>
                </c:pt>
                <c:pt idx="56">
                  <c:v>60.828600000000002</c:v>
                </c:pt>
                <c:pt idx="57">
                  <c:v>60.828600000000002</c:v>
                </c:pt>
                <c:pt idx="58">
                  <c:v>60.828600000000002</c:v>
                </c:pt>
                <c:pt idx="59">
                  <c:v>60.828600000000002</c:v>
                </c:pt>
                <c:pt idx="60">
                  <c:v>60.828600000000002</c:v>
                </c:pt>
                <c:pt idx="61">
                  <c:v>60.828600000000002</c:v>
                </c:pt>
                <c:pt idx="62">
                  <c:v>60.828600000000002</c:v>
                </c:pt>
                <c:pt idx="63">
                  <c:v>60.828600000000002</c:v>
                </c:pt>
                <c:pt idx="64">
                  <c:v>60.828600000000002</c:v>
                </c:pt>
                <c:pt idx="65">
                  <c:v>60.828600000000002</c:v>
                </c:pt>
                <c:pt idx="66">
                  <c:v>60.828600000000002</c:v>
                </c:pt>
                <c:pt idx="67">
                  <c:v>60.828600000000002</c:v>
                </c:pt>
                <c:pt idx="68">
                  <c:v>60.828600000000002</c:v>
                </c:pt>
                <c:pt idx="69">
                  <c:v>60.828600000000002</c:v>
                </c:pt>
                <c:pt idx="70">
                  <c:v>60.828600000000002</c:v>
                </c:pt>
                <c:pt idx="71">
                  <c:v>60.828600000000002</c:v>
                </c:pt>
                <c:pt idx="72">
                  <c:v>60.828600000000002</c:v>
                </c:pt>
                <c:pt idx="73">
                  <c:v>60.828600000000002</c:v>
                </c:pt>
                <c:pt idx="74">
                  <c:v>60.828600000000002</c:v>
                </c:pt>
                <c:pt idx="75">
                  <c:v>60.828600000000002</c:v>
                </c:pt>
                <c:pt idx="76">
                  <c:v>60.828600000000002</c:v>
                </c:pt>
                <c:pt idx="77">
                  <c:v>60.828600000000002</c:v>
                </c:pt>
                <c:pt idx="78">
                  <c:v>60.828600000000002</c:v>
                </c:pt>
                <c:pt idx="79">
                  <c:v>60.828600000000002</c:v>
                </c:pt>
                <c:pt idx="80">
                  <c:v>60.828600000000002</c:v>
                </c:pt>
                <c:pt idx="81">
                  <c:v>60.828600000000002</c:v>
                </c:pt>
                <c:pt idx="82">
                  <c:v>60.828600000000002</c:v>
                </c:pt>
                <c:pt idx="83">
                  <c:v>60.828600000000002</c:v>
                </c:pt>
                <c:pt idx="84">
                  <c:v>60.828600000000002</c:v>
                </c:pt>
                <c:pt idx="85">
                  <c:v>60.828600000000002</c:v>
                </c:pt>
                <c:pt idx="86">
                  <c:v>60.828600000000002</c:v>
                </c:pt>
                <c:pt idx="87">
                  <c:v>60.828600000000002</c:v>
                </c:pt>
                <c:pt idx="88">
                  <c:v>60.828600000000002</c:v>
                </c:pt>
                <c:pt idx="89">
                  <c:v>60.828600000000002</c:v>
                </c:pt>
                <c:pt idx="90">
                  <c:v>60.828600000000002</c:v>
                </c:pt>
                <c:pt idx="91">
                  <c:v>60.828600000000002</c:v>
                </c:pt>
                <c:pt idx="92">
                  <c:v>60.828600000000002</c:v>
                </c:pt>
                <c:pt idx="93">
                  <c:v>60.828600000000002</c:v>
                </c:pt>
                <c:pt idx="94">
                  <c:v>60.828600000000002</c:v>
                </c:pt>
                <c:pt idx="95">
                  <c:v>60.828600000000002</c:v>
                </c:pt>
                <c:pt idx="96">
                  <c:v>60.828600000000002</c:v>
                </c:pt>
                <c:pt idx="97">
                  <c:v>60.828600000000002</c:v>
                </c:pt>
                <c:pt idx="98">
                  <c:v>60.828600000000002</c:v>
                </c:pt>
                <c:pt idx="99">
                  <c:v>60.828600000000002</c:v>
                </c:pt>
                <c:pt idx="100">
                  <c:v>60.828600000000002</c:v>
                </c:pt>
                <c:pt idx="101">
                  <c:v>60.828600000000002</c:v>
                </c:pt>
                <c:pt idx="102">
                  <c:v>60.828600000000002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3567-4237-89F9-BD299F6E4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1568"/>
        <c:axId val="140502144"/>
      </c:scatterChart>
      <c:valAx>
        <c:axId val="140501568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Concentration (nM)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2144"/>
        <c:crosses val="autoZero"/>
        <c:crossBetween val="midCat"/>
      </c:valAx>
      <c:valAx>
        <c:axId val="1405021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/>
                  <a:t>Fold change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1568"/>
        <c:crossesAt val="1E-3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383721685444337"/>
          <c:y val="0.2487130948009737"/>
          <c:w val="0.22271445326976047"/>
          <c:h val="0.4896541688765587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pattFill prst="ltUpDiag">
                <a:fgClr>
                  <a:srgbClr val="000000"/>
                </a:fgClr>
                <a:bgClr>
                  <a:srgbClr val="FFFFFF"/>
                </a:bgClr>
              </a:patt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New_model!$I$6:$I$14</c:f>
                <c:numCache>
                  <c:formatCode>General</c:formatCode>
                  <c:ptCount val="9"/>
                  <c:pt idx="0">
                    <c:v>3.3381915436859831E-2</c:v>
                  </c:pt>
                  <c:pt idx="1">
                    <c:v>3.0432681274994176E-2</c:v>
                  </c:pt>
                  <c:pt idx="2">
                    <c:v>5.320267688941515E-2</c:v>
                  </c:pt>
                  <c:pt idx="3">
                    <c:v>8.8450703882117662E-2</c:v>
                  </c:pt>
                  <c:pt idx="4">
                    <c:v>0.52221674233708737</c:v>
                  </c:pt>
                  <c:pt idx="5">
                    <c:v>0.36739107103438762</c:v>
                  </c:pt>
                  <c:pt idx="6">
                    <c:v>0.50369084046888835</c:v>
                  </c:pt>
                  <c:pt idx="7">
                    <c:v>0.7011678698284064</c:v>
                  </c:pt>
                  <c:pt idx="8">
                    <c:v>1.0040217601084769</c:v>
                  </c:pt>
                </c:numCache>
              </c:numRef>
            </c:plus>
            <c:spPr>
              <a:ln w="28575">
                <a:noFill/>
              </a:ln>
            </c:spPr>
          </c:errBars>
          <c:xVal>
            <c:numRef>
              <c:f>New_model!$B$6:$B$14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New_model!$C$6:$C$14</c:f>
              <c:numCache>
                <c:formatCode>0.00</c:formatCode>
                <c:ptCount val="9"/>
                <c:pt idx="0">
                  <c:v>1.0048185750000462</c:v>
                </c:pt>
                <c:pt idx="1">
                  <c:v>1.5318400046741254</c:v>
                </c:pt>
                <c:pt idx="2">
                  <c:v>1.9431071184282394</c:v>
                </c:pt>
                <c:pt idx="3">
                  <c:v>4.1912304619469332</c:v>
                </c:pt>
                <c:pt idx="4">
                  <c:v>12.04332089347059</c:v>
                </c:pt>
                <c:pt idx="5">
                  <c:v>17.001517088412132</c:v>
                </c:pt>
                <c:pt idx="6">
                  <c:v>17.961614034086661</c:v>
                </c:pt>
                <c:pt idx="7">
                  <c:v>18.992032536945402</c:v>
                </c:pt>
                <c:pt idx="8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0A-4806-BA37-C8D911E83BD3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pattFill prst="ltDnDiag">
                <a:fgClr>
                  <a:srgbClr val="A6A6A6"/>
                </a:fgClr>
                <a:bgClr>
                  <a:srgbClr val="FFFFFF"/>
                </a:bgClr>
              </a:patt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New_model!$J$6:$J$14</c:f>
                <c:numCache>
                  <c:formatCode>General</c:formatCode>
                  <c:ptCount val="9"/>
                  <c:pt idx="0">
                    <c:v>5.4165111172387474E-2</c:v>
                  </c:pt>
                  <c:pt idx="1">
                    <c:v>8.6031769050638578E-3</c:v>
                  </c:pt>
                  <c:pt idx="2">
                    <c:v>3.2025843565551215E-2</c:v>
                  </c:pt>
                  <c:pt idx="3">
                    <c:v>1.6951938014282356E-2</c:v>
                  </c:pt>
                  <c:pt idx="4">
                    <c:v>0.14143388481730595</c:v>
                  </c:pt>
                  <c:pt idx="5">
                    <c:v>0.16889451194963601</c:v>
                  </c:pt>
                  <c:pt idx="6">
                    <c:v>1.385940018343782</c:v>
                  </c:pt>
                  <c:pt idx="7">
                    <c:v>0.89459518499752166</c:v>
                  </c:pt>
                  <c:pt idx="8">
                    <c:v>0.46651075008428533</c:v>
                  </c:pt>
                </c:numCache>
              </c:numRef>
            </c:plus>
            <c:spPr>
              <a:ln w="28575">
                <a:noFill/>
              </a:ln>
            </c:spPr>
          </c:errBars>
          <c:xVal>
            <c:numRef>
              <c:f>New_model!$B$6:$B$14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New_model!$D$6:$D$14</c:f>
              <c:numCache>
                <c:formatCode>0.00</c:formatCode>
                <c:ptCount val="9"/>
                <c:pt idx="0">
                  <c:v>1.0356170596909511</c:v>
                </c:pt>
                <c:pt idx="1">
                  <c:v>0.71345919431847937</c:v>
                </c:pt>
                <c:pt idx="2">
                  <c:v>0.7603495796327312</c:v>
                </c:pt>
                <c:pt idx="3">
                  <c:v>0.82813104192128295</c:v>
                </c:pt>
                <c:pt idx="4">
                  <c:v>1.5593924439357882</c:v>
                </c:pt>
                <c:pt idx="5">
                  <c:v>2.6719884494166712</c:v>
                </c:pt>
                <c:pt idx="6">
                  <c:v>12.017808043490303</c:v>
                </c:pt>
                <c:pt idx="7">
                  <c:v>14.490962022256285</c:v>
                </c:pt>
                <c:pt idx="8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0A-4806-BA37-C8D911E83BD3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New_model!$K$6:$K$14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plus>
            <c:minus>
              <c:numRef>
                <c:f>New_model!$K$6:$K$14</c:f>
                <c:numCache>
                  <c:formatCode>General</c:formatCode>
                  <c:ptCount val="9"/>
                  <c:pt idx="0">
                    <c:v>4.0439530353514171E-2</c:v>
                  </c:pt>
                  <c:pt idx="1">
                    <c:v>1.4109824935971637E-2</c:v>
                  </c:pt>
                  <c:pt idx="2">
                    <c:v>0.21964148959928836</c:v>
                  </c:pt>
                  <c:pt idx="3">
                    <c:v>0.55928722663795649</c:v>
                  </c:pt>
                  <c:pt idx="4">
                    <c:v>1.7035482341733905</c:v>
                  </c:pt>
                  <c:pt idx="5">
                    <c:v>1.5033460198223678</c:v>
                  </c:pt>
                  <c:pt idx="6">
                    <c:v>6.0342457668940721</c:v>
                  </c:pt>
                  <c:pt idx="7">
                    <c:v>3.2431191222658118</c:v>
                  </c:pt>
                  <c:pt idx="8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New_model!$B$6:$B$14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New_model!$E$6:$E$14</c:f>
              <c:numCache>
                <c:formatCode>0.00</c:formatCode>
                <c:ptCount val="9"/>
                <c:pt idx="0">
                  <c:v>1</c:v>
                </c:pt>
                <c:pt idx="1">
                  <c:v>1.6859393156484983</c:v>
                </c:pt>
                <c:pt idx="2">
                  <c:v>5.6725128197165233</c:v>
                </c:pt>
                <c:pt idx="3">
                  <c:v>12.540030917635107</c:v>
                </c:pt>
                <c:pt idx="4">
                  <c:v>35.311910867165416</c:v>
                </c:pt>
                <c:pt idx="5">
                  <c:v>86.22451676852107</c:v>
                </c:pt>
                <c:pt idx="6">
                  <c:v>159.04165966170459</c:v>
                </c:pt>
                <c:pt idx="7">
                  <c:v>142.67577940387145</c:v>
                </c:pt>
                <c:pt idx="8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20A-4806-BA37-C8D911E83BD3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New_model!$L$6:$L$14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plus>
            <c:minus>
              <c:numRef>
                <c:f>New_model!$L$6:$L$14</c:f>
                <c:numCache>
                  <c:formatCode>General</c:formatCode>
                  <c:ptCount val="9"/>
                  <c:pt idx="0">
                    <c:v>6.4081803953908251E-2</c:v>
                  </c:pt>
                  <c:pt idx="1">
                    <c:v>2.003064938398106E-2</c:v>
                  </c:pt>
                  <c:pt idx="2">
                    <c:v>7.4144434154332362E-2</c:v>
                  </c:pt>
                  <c:pt idx="3">
                    <c:v>7.85304461482772E-2</c:v>
                  </c:pt>
                  <c:pt idx="4">
                    <c:v>0.33919470549520797</c:v>
                  </c:pt>
                  <c:pt idx="5">
                    <c:v>0.29118175279610869</c:v>
                  </c:pt>
                  <c:pt idx="6">
                    <c:v>2.3535373522152878</c:v>
                  </c:pt>
                  <c:pt idx="7">
                    <c:v>2.1512380280351464</c:v>
                  </c:pt>
                  <c:pt idx="8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New_model!$B$6:$B$14</c:f>
              <c:numCache>
                <c:formatCode>General</c:formatCode>
                <c:ptCount val="9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  <c:pt idx="4">
                  <c:v>0.5</c:v>
                </c:pt>
                <c:pt idx="5">
                  <c:v>1</c:v>
                </c:pt>
                <c:pt idx="6">
                  <c:v>5</c:v>
                </c:pt>
                <c:pt idx="7">
                  <c:v>10</c:v>
                </c:pt>
                <c:pt idx="8">
                  <c:v>20</c:v>
                </c:pt>
              </c:numCache>
            </c:numRef>
          </c:xVal>
          <c:yVal>
            <c:numRef>
              <c:f>New_model!$F$6:$F$14</c:f>
              <c:numCache>
                <c:formatCode>0.00</c:formatCode>
                <c:ptCount val="9"/>
                <c:pt idx="0">
                  <c:v>0.99999999999999989</c:v>
                </c:pt>
                <c:pt idx="1">
                  <c:v>1.0198151955553703</c:v>
                </c:pt>
                <c:pt idx="2">
                  <c:v>1.1880693843821348</c:v>
                </c:pt>
                <c:pt idx="3">
                  <c:v>1.1299057103633057</c:v>
                </c:pt>
                <c:pt idx="4">
                  <c:v>2.2207379246343568</c:v>
                </c:pt>
                <c:pt idx="5">
                  <c:v>5.3908281098139863</c:v>
                </c:pt>
                <c:pt idx="6">
                  <c:v>48.879304251315368</c:v>
                </c:pt>
                <c:pt idx="7">
                  <c:v>69.925764795461916</c:v>
                </c:pt>
                <c:pt idx="8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20A-4806-BA37-C8D911E83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4448"/>
        <c:axId val="140505024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New_model!$B$38:$B$143</c:f>
              <c:numCache>
                <c:formatCode>0\.000</c:formatCode>
                <c:ptCount val="106"/>
                <c:pt idx="0" formatCode="0.0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 formatCode="General">
                  <c:v>0.1</c:v>
                </c:pt>
                <c:pt idx="5" formatCode="0.00">
                  <c:v>0.2</c:v>
                </c:pt>
                <c:pt idx="6" formatCode="0.00">
                  <c:v>0.4</c:v>
                </c:pt>
                <c:pt idx="7" formatCode="0.00">
                  <c:v>0.5</c:v>
                </c:pt>
                <c:pt idx="8" formatCode="0.00">
                  <c:v>0.6</c:v>
                </c:pt>
                <c:pt idx="9" formatCode="0.00">
                  <c:v>0.8</c:v>
                </c:pt>
                <c:pt idx="10" formatCode="0.00">
                  <c:v>1</c:v>
                </c:pt>
                <c:pt idx="11" formatCode="0.00">
                  <c:v>1.2</c:v>
                </c:pt>
                <c:pt idx="12" formatCode="0.00">
                  <c:v>1.4</c:v>
                </c:pt>
                <c:pt idx="13" formatCode="0.00">
                  <c:v>1.6</c:v>
                </c:pt>
                <c:pt idx="14" formatCode="0.00">
                  <c:v>1.8</c:v>
                </c:pt>
                <c:pt idx="15" formatCode="0.00">
                  <c:v>2</c:v>
                </c:pt>
                <c:pt idx="16" formatCode="0.00">
                  <c:v>2.2000000000000002</c:v>
                </c:pt>
                <c:pt idx="17" formatCode="0.00">
                  <c:v>2.4</c:v>
                </c:pt>
                <c:pt idx="18" formatCode="0.00">
                  <c:v>2.6</c:v>
                </c:pt>
                <c:pt idx="19" formatCode="0.00">
                  <c:v>2.8</c:v>
                </c:pt>
                <c:pt idx="20" formatCode="0.00">
                  <c:v>3</c:v>
                </c:pt>
                <c:pt idx="21" formatCode="0.00">
                  <c:v>3.2</c:v>
                </c:pt>
                <c:pt idx="22" formatCode="0.00">
                  <c:v>3.4</c:v>
                </c:pt>
                <c:pt idx="23" formatCode="0.00">
                  <c:v>3.6</c:v>
                </c:pt>
                <c:pt idx="24" formatCode="0.00">
                  <c:v>3.8</c:v>
                </c:pt>
                <c:pt idx="25" formatCode="0.00">
                  <c:v>4</c:v>
                </c:pt>
                <c:pt idx="26" formatCode="0.00">
                  <c:v>4.2</c:v>
                </c:pt>
                <c:pt idx="27" formatCode="0.00">
                  <c:v>4.4000000000000004</c:v>
                </c:pt>
                <c:pt idx="28" formatCode="0.00">
                  <c:v>4.5999999999999996</c:v>
                </c:pt>
                <c:pt idx="29" formatCode="0.00">
                  <c:v>4.8</c:v>
                </c:pt>
                <c:pt idx="30" formatCode="0.00">
                  <c:v>5</c:v>
                </c:pt>
                <c:pt idx="31" formatCode="0.00">
                  <c:v>5.2</c:v>
                </c:pt>
                <c:pt idx="32" formatCode="0.00">
                  <c:v>5.4</c:v>
                </c:pt>
                <c:pt idx="33" formatCode="0.00">
                  <c:v>5.6</c:v>
                </c:pt>
                <c:pt idx="34" formatCode="0.00">
                  <c:v>5.8</c:v>
                </c:pt>
                <c:pt idx="35" formatCode="0.00">
                  <c:v>6</c:v>
                </c:pt>
                <c:pt idx="36" formatCode="0.00">
                  <c:v>6.2</c:v>
                </c:pt>
                <c:pt idx="37" formatCode="0.00">
                  <c:v>6.4</c:v>
                </c:pt>
                <c:pt idx="38" formatCode="0.00">
                  <c:v>6.6</c:v>
                </c:pt>
                <c:pt idx="39" formatCode="0.00">
                  <c:v>6.8</c:v>
                </c:pt>
                <c:pt idx="40" formatCode="0.00">
                  <c:v>7</c:v>
                </c:pt>
                <c:pt idx="41" formatCode="0.00">
                  <c:v>7.2</c:v>
                </c:pt>
                <c:pt idx="42" formatCode="0.00">
                  <c:v>7.4</c:v>
                </c:pt>
                <c:pt idx="43" formatCode="0.00">
                  <c:v>7.6</c:v>
                </c:pt>
                <c:pt idx="44" formatCode="0.00">
                  <c:v>7.8</c:v>
                </c:pt>
                <c:pt idx="45" formatCode="0.00">
                  <c:v>8</c:v>
                </c:pt>
                <c:pt idx="46" formatCode="0.00">
                  <c:v>8.1999999999999993</c:v>
                </c:pt>
                <c:pt idx="47" formatCode="0.00">
                  <c:v>8.4</c:v>
                </c:pt>
                <c:pt idx="48" formatCode="0.00">
                  <c:v>8.6</c:v>
                </c:pt>
                <c:pt idx="49" formatCode="0.00">
                  <c:v>8.8000000000000007</c:v>
                </c:pt>
                <c:pt idx="50" formatCode="0.00">
                  <c:v>9</c:v>
                </c:pt>
                <c:pt idx="51" formatCode="0.00">
                  <c:v>9.1999999999999993</c:v>
                </c:pt>
                <c:pt idx="52" formatCode="0.00">
                  <c:v>9.4</c:v>
                </c:pt>
                <c:pt idx="53" formatCode="0.00">
                  <c:v>9.6</c:v>
                </c:pt>
                <c:pt idx="54" formatCode="0.00">
                  <c:v>9.8000000000000007</c:v>
                </c:pt>
                <c:pt idx="55" formatCode="0.00">
                  <c:v>10</c:v>
                </c:pt>
                <c:pt idx="56" formatCode="0.00">
                  <c:v>10.199999999999999</c:v>
                </c:pt>
                <c:pt idx="57" formatCode="0.00">
                  <c:v>10.4</c:v>
                </c:pt>
                <c:pt idx="58" formatCode="0.00">
                  <c:v>10.6</c:v>
                </c:pt>
                <c:pt idx="59" formatCode="0.00">
                  <c:v>10.8</c:v>
                </c:pt>
                <c:pt idx="60" formatCode="0.00">
                  <c:v>11</c:v>
                </c:pt>
                <c:pt idx="61" formatCode="0.00">
                  <c:v>11.2</c:v>
                </c:pt>
                <c:pt idx="62" formatCode="0.00">
                  <c:v>11.4</c:v>
                </c:pt>
                <c:pt idx="63" formatCode="0.00">
                  <c:v>11.6</c:v>
                </c:pt>
                <c:pt idx="64" formatCode="0.00">
                  <c:v>11.8</c:v>
                </c:pt>
                <c:pt idx="65" formatCode="0.00">
                  <c:v>12</c:v>
                </c:pt>
                <c:pt idx="66" formatCode="0.00">
                  <c:v>12.2</c:v>
                </c:pt>
                <c:pt idx="67" formatCode="0.00">
                  <c:v>12.4</c:v>
                </c:pt>
                <c:pt idx="68" formatCode="0.00">
                  <c:v>12.6</c:v>
                </c:pt>
                <c:pt idx="69" formatCode="0.00">
                  <c:v>12.8</c:v>
                </c:pt>
                <c:pt idx="70" formatCode="0.00">
                  <c:v>13</c:v>
                </c:pt>
                <c:pt idx="71" formatCode="0.00">
                  <c:v>13.2</c:v>
                </c:pt>
                <c:pt idx="72" formatCode="0.00">
                  <c:v>13.4</c:v>
                </c:pt>
                <c:pt idx="73" formatCode="0.00">
                  <c:v>13.6</c:v>
                </c:pt>
                <c:pt idx="74" formatCode="0.00">
                  <c:v>13.8</c:v>
                </c:pt>
                <c:pt idx="75" formatCode="0.00">
                  <c:v>14</c:v>
                </c:pt>
                <c:pt idx="76" formatCode="0.00">
                  <c:v>14.2</c:v>
                </c:pt>
                <c:pt idx="77" formatCode="0.00">
                  <c:v>14.4</c:v>
                </c:pt>
                <c:pt idx="78" formatCode="0.00">
                  <c:v>14.6</c:v>
                </c:pt>
                <c:pt idx="79" formatCode="0.00">
                  <c:v>14.8</c:v>
                </c:pt>
                <c:pt idx="80" formatCode="0.00">
                  <c:v>15</c:v>
                </c:pt>
                <c:pt idx="81" formatCode="0.00">
                  <c:v>15.2</c:v>
                </c:pt>
                <c:pt idx="82" formatCode="0.00">
                  <c:v>15.4</c:v>
                </c:pt>
                <c:pt idx="83" formatCode="0.00">
                  <c:v>15.6</c:v>
                </c:pt>
                <c:pt idx="84" formatCode="0.00">
                  <c:v>15.8</c:v>
                </c:pt>
                <c:pt idx="85" formatCode="0.00">
                  <c:v>16</c:v>
                </c:pt>
                <c:pt idx="86" formatCode="0.00">
                  <c:v>16.2</c:v>
                </c:pt>
                <c:pt idx="87" formatCode="0.00">
                  <c:v>16.399999999999999</c:v>
                </c:pt>
                <c:pt idx="88" formatCode="0.00">
                  <c:v>16.600000000000001</c:v>
                </c:pt>
                <c:pt idx="89" formatCode="0.00">
                  <c:v>16.8</c:v>
                </c:pt>
                <c:pt idx="90" formatCode="0.00">
                  <c:v>17</c:v>
                </c:pt>
                <c:pt idx="91" formatCode="0.00">
                  <c:v>17.2</c:v>
                </c:pt>
                <c:pt idx="92" formatCode="0.00">
                  <c:v>17.399999999999999</c:v>
                </c:pt>
                <c:pt idx="93" formatCode="0.00">
                  <c:v>17.600000000000001</c:v>
                </c:pt>
                <c:pt idx="94" formatCode="0.00">
                  <c:v>17.8</c:v>
                </c:pt>
                <c:pt idx="95" formatCode="0.00">
                  <c:v>18</c:v>
                </c:pt>
                <c:pt idx="96" formatCode="0.00">
                  <c:v>18.2</c:v>
                </c:pt>
                <c:pt idx="97" formatCode="0.00">
                  <c:v>18.399999999999999</c:v>
                </c:pt>
                <c:pt idx="98" formatCode="0.00">
                  <c:v>18.600000000000001</c:v>
                </c:pt>
                <c:pt idx="99" formatCode="0.00">
                  <c:v>18.8</c:v>
                </c:pt>
                <c:pt idx="100" formatCode="0.00">
                  <c:v>19</c:v>
                </c:pt>
                <c:pt idx="101" formatCode="0.00">
                  <c:v>19.2</c:v>
                </c:pt>
                <c:pt idx="102" formatCode="0.00">
                  <c:v>19.399999999999999</c:v>
                </c:pt>
                <c:pt idx="103" formatCode="0.00">
                  <c:v>19.600000000000001</c:v>
                </c:pt>
                <c:pt idx="104" formatCode="0.00">
                  <c:v>19.8</c:v>
                </c:pt>
                <c:pt idx="105" formatCode="0.00">
                  <c:v>20</c:v>
                </c:pt>
              </c:numCache>
            </c:numRef>
          </c:xVal>
          <c:yVal>
            <c:numRef>
              <c:f>New_model!$C$38:$C$143</c:f>
              <c:numCache>
                <c:formatCode>0.00</c:formatCode>
                <c:ptCount val="106"/>
                <c:pt idx="0">
                  <c:v>1.0184701566426411</c:v>
                </c:pt>
                <c:pt idx="1">
                  <c:v>1.2441642444821961</c:v>
                </c:pt>
                <c:pt idx="2">
                  <c:v>2.0285241135613159</c:v>
                </c:pt>
                <c:pt idx="3">
                  <c:v>3.6914983953832725</c:v>
                </c:pt>
                <c:pt idx="4">
                  <c:v>4.9750092721242396</c:v>
                </c:pt>
                <c:pt idx="5">
                  <c:v>6.7333191693547745</c:v>
                </c:pt>
                <c:pt idx="6">
                  <c:v>9.0127230263788629</c:v>
                </c:pt>
                <c:pt idx="7">
                  <c:v>9.8529345045503458</c:v>
                </c:pt>
                <c:pt idx="8">
                  <c:v>10.573615945838194</c:v>
                </c:pt>
                <c:pt idx="9">
                  <c:v>11.765178211117854</c:v>
                </c:pt>
                <c:pt idx="10">
                  <c:v>12.726803734244923</c:v>
                </c:pt>
                <c:pt idx="11">
                  <c:v>13.530341954597045</c:v>
                </c:pt>
                <c:pt idx="12">
                  <c:v>14.218210311607882</c:v>
                </c:pt>
                <c:pt idx="13">
                  <c:v>14.817708893078944</c:v>
                </c:pt>
                <c:pt idx="14">
                  <c:v>15.347502692536965</c:v>
                </c:pt>
                <c:pt idx="15">
                  <c:v>15.820939437310873</c:v>
                </c:pt>
                <c:pt idx="16">
                  <c:v>16.247903009988097</c:v>
                </c:pt>
                <c:pt idx="17">
                  <c:v>16.635919512644627</c:v>
                </c:pt>
                <c:pt idx="18">
                  <c:v>16.99085245427991</c:v>
                </c:pt>
                <c:pt idx="19">
                  <c:v>17.317358382924095</c:v>
                </c:pt>
                <c:pt idx="20">
                  <c:v>17.619196027703595</c:v>
                </c:pt>
                <c:pt idx="21">
                  <c:v>17.899442246710748</c:v>
                </c:pt>
                <c:pt idx="22">
                  <c:v>18.160646673397856</c:v>
                </c:pt>
                <c:pt idx="23">
                  <c:v>18.404944870308615</c:v>
                </c:pt>
                <c:pt idx="24">
                  <c:v>18.634142693250926</c:v>
                </c:pt>
                <c:pt idx="25">
                  <c:v>18.849780241674377</c:v>
                </c:pt>
                <c:pt idx="26">
                  <c:v>19.053181054054772</c:v>
                </c:pt>
                <c:pt idx="27">
                  <c:v>19.245490454840287</c:v>
                </c:pt>
                <c:pt idx="28">
                  <c:v>19.427705802235561</c:v>
                </c:pt>
                <c:pt idx="29">
                  <c:v>19.600700605358469</c:v>
                </c:pt>
                <c:pt idx="30">
                  <c:v>19.765243942431052</c:v>
                </c:pt>
                <c:pt idx="31">
                  <c:v>19.922016236055747</c:v>
                </c:pt>
                <c:pt idx="32">
                  <c:v>20.071622174685182</c:v>
                </c:pt>
                <c:pt idx="33">
                  <c:v>20.21460137694061</c:v>
                </c:pt>
                <c:pt idx="34">
                  <c:v>20.35143725485009</c:v>
                </c:pt>
                <c:pt idx="35">
                  <c:v>20.482564428133127</c:v>
                </c:pt>
                <c:pt idx="36">
                  <c:v>20.608374963941813</c:v>
                </c:pt>
                <c:pt idx="37">
                  <c:v>20.729223657756783</c:v>
                </c:pt>
                <c:pt idx="38">
                  <c:v>20.845432526353914</c:v>
                </c:pt>
                <c:pt idx="39">
                  <c:v>20.95729464929185</c:v>
                </c:pt>
                <c:pt idx="40">
                  <c:v>21.065077468622295</c:v>
                </c:pt>
                <c:pt idx="41">
                  <c:v>21.169025635602296</c:v>
                </c:pt>
                <c:pt idx="42">
                  <c:v>21.2693634767015</c:v>
                </c:pt>
                <c:pt idx="43">
                  <c:v>21.36629713811644</c:v>
                </c:pt>
                <c:pt idx="44">
                  <c:v>21.46001645755706</c:v>
                </c:pt>
                <c:pt idx="45">
                  <c:v>21.55069660367629</c:v>
                </c:pt>
                <c:pt idx="46">
                  <c:v>21.638499516728544</c:v>
                </c:pt>
                <c:pt idx="47">
                  <c:v>21.723575178529092</c:v>
                </c:pt>
                <c:pt idx="48">
                  <c:v>21.8060627352815</c:v>
                </c:pt>
                <c:pt idx="49">
                  <c:v>21.886091493141972</c:v>
                </c:pt>
                <c:pt idx="50">
                  <c:v>21.963781803338449</c:v>
                </c:pt>
                <c:pt idx="51">
                  <c:v>22.039245851134545</c:v>
                </c:pt>
                <c:pt idx="52">
                  <c:v>22.112588360824574</c:v>
                </c:pt>
                <c:pt idx="53">
                  <c:v>22.183907227188151</c:v>
                </c:pt>
                <c:pt idx="54">
                  <c:v>22.253294082358568</c:v>
                </c:pt>
                <c:pt idx="55">
                  <c:v>22.320834805817224</c:v>
                </c:pt>
                <c:pt idx="56">
                  <c:v>22.386609984177824</c:v>
                </c:pt>
                <c:pt idx="57">
                  <c:v>22.450695326534159</c:v>
                </c:pt>
                <c:pt idx="58">
                  <c:v>22.513162040388803</c:v>
                </c:pt>
                <c:pt idx="59">
                  <c:v>22.574077172534292</c:v>
                </c:pt>
                <c:pt idx="60">
                  <c:v>22.633503918705543</c:v>
                </c:pt>
                <c:pt idx="61">
                  <c:v>22.69150190534782</c:v>
                </c:pt>
                <c:pt idx="62">
                  <c:v>22.748127446436083</c:v>
                </c:pt>
                <c:pt idx="63">
                  <c:v>22.80343377792882</c:v>
                </c:pt>
                <c:pt idx="64">
                  <c:v>22.857471272134447</c:v>
                </c:pt>
                <c:pt idx="65">
                  <c:v>22.910287634003353</c:v>
                </c:pt>
                <c:pt idx="66">
                  <c:v>22.96192808112859</c:v>
                </c:pt>
                <c:pt idx="67">
                  <c:v>23.01243550903726</c:v>
                </c:pt>
                <c:pt idx="68">
                  <c:v>23.061850643179284</c:v>
                </c:pt>
                <c:pt idx="69">
                  <c:v>23.1102121788666</c:v>
                </c:pt>
                <c:pt idx="70">
                  <c:v>23.157556910281059</c:v>
                </c:pt>
                <c:pt idx="71">
                  <c:v>23.203919849550651</c:v>
                </c:pt>
                <c:pt idx="72">
                  <c:v>23.249334336789353</c:v>
                </c:pt>
                <c:pt idx="73">
                  <c:v>23.293832141903554</c:v>
                </c:pt>
                <c:pt idx="74">
                  <c:v>23.337443558886665</c:v>
                </c:pt>
                <c:pt idx="75">
                  <c:v>23.380197493250915</c:v>
                </c:pt>
                <c:pt idx="76">
                  <c:v>23.42212154318165</c:v>
                </c:pt>
                <c:pt idx="77">
                  <c:v>23.463242074941995</c:v>
                </c:pt>
                <c:pt idx="78">
                  <c:v>23.50358429300524</c:v>
                </c:pt>
                <c:pt idx="79">
                  <c:v>23.543172305346896</c:v>
                </c:pt>
                <c:pt idx="80">
                  <c:v>23.58202918428788</c:v>
                </c:pt>
                <c:pt idx="81">
                  <c:v>23.620177023244139</c:v>
                </c:pt>
                <c:pt idx="82">
                  <c:v>23.657636989705491</c:v>
                </c:pt>
                <c:pt idx="83">
                  <c:v>23.694429374737446</c:v>
                </c:pt>
                <c:pt idx="84">
                  <c:v>23.730573639273434</c:v>
                </c:pt>
                <c:pt idx="85">
                  <c:v>23.766088457441491</c:v>
                </c:pt>
                <c:pt idx="86">
                  <c:v>23.80099175714814</c:v>
                </c:pt>
                <c:pt idx="87">
                  <c:v>23.835300758123022</c:v>
                </c:pt>
                <c:pt idx="88">
                  <c:v>23.869032007610642</c:v>
                </c:pt>
                <c:pt idx="89">
                  <c:v>23.902201413879872</c:v>
                </c:pt>
                <c:pt idx="90">
                  <c:v>23.934824277707659</c:v>
                </c:pt>
                <c:pt idx="91">
                  <c:v>23.966915321980622</c:v>
                </c:pt>
                <c:pt idx="92">
                  <c:v>23.998488719546536</c:v>
                </c:pt>
                <c:pt idx="93">
                  <c:v>24.029558119437038</c:v>
                </c:pt>
                <c:pt idx="94">
                  <c:v>24.060136671573286</c:v>
                </c:pt>
                <c:pt idx="95">
                  <c:v>24.09023705005767</c:v>
                </c:pt>
                <c:pt idx="96">
                  <c:v>24.119871475146297</c:v>
                </c:pt>
                <c:pt idx="97">
                  <c:v>24.149051733990188</c:v>
                </c:pt>
                <c:pt idx="98">
                  <c:v>24.177789200225913</c:v>
                </c:pt>
                <c:pt idx="99">
                  <c:v>24.20609485249075</c:v>
                </c:pt>
                <c:pt idx="100">
                  <c:v>24.233979291931522</c:v>
                </c:pt>
                <c:pt idx="101">
                  <c:v>24.261452758771409</c:v>
                </c:pt>
                <c:pt idx="102">
                  <c:v>24.288525147994136</c:v>
                </c:pt>
                <c:pt idx="103">
                  <c:v>24.315206024200783</c:v>
                </c:pt>
                <c:pt idx="104">
                  <c:v>24.34150463569047</c:v>
                </c:pt>
                <c:pt idx="105">
                  <c:v>24.367429927812434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220A-4806-BA37-C8D911E83BD3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New_model!$B$38:$B$143</c:f>
              <c:numCache>
                <c:formatCode>0\.000</c:formatCode>
                <c:ptCount val="106"/>
                <c:pt idx="0" formatCode="0.0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 formatCode="General">
                  <c:v>0.1</c:v>
                </c:pt>
                <c:pt idx="5" formatCode="0.00">
                  <c:v>0.2</c:v>
                </c:pt>
                <c:pt idx="6" formatCode="0.00">
                  <c:v>0.4</c:v>
                </c:pt>
                <c:pt idx="7" formatCode="0.00">
                  <c:v>0.5</c:v>
                </c:pt>
                <c:pt idx="8" formatCode="0.00">
                  <c:v>0.6</c:v>
                </c:pt>
                <c:pt idx="9" formatCode="0.00">
                  <c:v>0.8</c:v>
                </c:pt>
                <c:pt idx="10" formatCode="0.00">
                  <c:v>1</c:v>
                </c:pt>
                <c:pt idx="11" formatCode="0.00">
                  <c:v>1.2</c:v>
                </c:pt>
                <c:pt idx="12" formatCode="0.00">
                  <c:v>1.4</c:v>
                </c:pt>
                <c:pt idx="13" formatCode="0.00">
                  <c:v>1.6</c:v>
                </c:pt>
                <c:pt idx="14" formatCode="0.00">
                  <c:v>1.8</c:v>
                </c:pt>
                <c:pt idx="15" formatCode="0.00">
                  <c:v>2</c:v>
                </c:pt>
                <c:pt idx="16" formatCode="0.00">
                  <c:v>2.2000000000000002</c:v>
                </c:pt>
                <c:pt idx="17" formatCode="0.00">
                  <c:v>2.4</c:v>
                </c:pt>
                <c:pt idx="18" formatCode="0.00">
                  <c:v>2.6</c:v>
                </c:pt>
                <c:pt idx="19" formatCode="0.00">
                  <c:v>2.8</c:v>
                </c:pt>
                <c:pt idx="20" formatCode="0.00">
                  <c:v>3</c:v>
                </c:pt>
                <c:pt idx="21" formatCode="0.00">
                  <c:v>3.2</c:v>
                </c:pt>
                <c:pt idx="22" formatCode="0.00">
                  <c:v>3.4</c:v>
                </c:pt>
                <c:pt idx="23" formatCode="0.00">
                  <c:v>3.6</c:v>
                </c:pt>
                <c:pt idx="24" formatCode="0.00">
                  <c:v>3.8</c:v>
                </c:pt>
                <c:pt idx="25" formatCode="0.00">
                  <c:v>4</c:v>
                </c:pt>
                <c:pt idx="26" formatCode="0.00">
                  <c:v>4.2</c:v>
                </c:pt>
                <c:pt idx="27" formatCode="0.00">
                  <c:v>4.4000000000000004</c:v>
                </c:pt>
                <c:pt idx="28" formatCode="0.00">
                  <c:v>4.5999999999999996</c:v>
                </c:pt>
                <c:pt idx="29" formatCode="0.00">
                  <c:v>4.8</c:v>
                </c:pt>
                <c:pt idx="30" formatCode="0.00">
                  <c:v>5</c:v>
                </c:pt>
                <c:pt idx="31" formatCode="0.00">
                  <c:v>5.2</c:v>
                </c:pt>
                <c:pt idx="32" formatCode="0.00">
                  <c:v>5.4</c:v>
                </c:pt>
                <c:pt idx="33" formatCode="0.00">
                  <c:v>5.6</c:v>
                </c:pt>
                <c:pt idx="34" formatCode="0.00">
                  <c:v>5.8</c:v>
                </c:pt>
                <c:pt idx="35" formatCode="0.00">
                  <c:v>6</c:v>
                </c:pt>
                <c:pt idx="36" formatCode="0.00">
                  <c:v>6.2</c:v>
                </c:pt>
                <c:pt idx="37" formatCode="0.00">
                  <c:v>6.4</c:v>
                </c:pt>
                <c:pt idx="38" formatCode="0.00">
                  <c:v>6.6</c:v>
                </c:pt>
                <c:pt idx="39" formatCode="0.00">
                  <c:v>6.8</c:v>
                </c:pt>
                <c:pt idx="40" formatCode="0.00">
                  <c:v>7</c:v>
                </c:pt>
                <c:pt idx="41" formatCode="0.00">
                  <c:v>7.2</c:v>
                </c:pt>
                <c:pt idx="42" formatCode="0.00">
                  <c:v>7.4</c:v>
                </c:pt>
                <c:pt idx="43" formatCode="0.00">
                  <c:v>7.6</c:v>
                </c:pt>
                <c:pt idx="44" formatCode="0.00">
                  <c:v>7.8</c:v>
                </c:pt>
                <c:pt idx="45" formatCode="0.00">
                  <c:v>8</c:v>
                </c:pt>
                <c:pt idx="46" formatCode="0.00">
                  <c:v>8.1999999999999993</c:v>
                </c:pt>
                <c:pt idx="47" formatCode="0.00">
                  <c:v>8.4</c:v>
                </c:pt>
                <c:pt idx="48" formatCode="0.00">
                  <c:v>8.6</c:v>
                </c:pt>
                <c:pt idx="49" formatCode="0.00">
                  <c:v>8.8000000000000007</c:v>
                </c:pt>
                <c:pt idx="50" formatCode="0.00">
                  <c:v>9</c:v>
                </c:pt>
                <c:pt idx="51" formatCode="0.00">
                  <c:v>9.1999999999999993</c:v>
                </c:pt>
                <c:pt idx="52" formatCode="0.00">
                  <c:v>9.4</c:v>
                </c:pt>
                <c:pt idx="53" formatCode="0.00">
                  <c:v>9.6</c:v>
                </c:pt>
                <c:pt idx="54" formatCode="0.00">
                  <c:v>9.8000000000000007</c:v>
                </c:pt>
                <c:pt idx="55" formatCode="0.00">
                  <c:v>10</c:v>
                </c:pt>
                <c:pt idx="56" formatCode="0.00">
                  <c:v>10.199999999999999</c:v>
                </c:pt>
                <c:pt idx="57" formatCode="0.00">
                  <c:v>10.4</c:v>
                </c:pt>
                <c:pt idx="58" formatCode="0.00">
                  <c:v>10.6</c:v>
                </c:pt>
                <c:pt idx="59" formatCode="0.00">
                  <c:v>10.8</c:v>
                </c:pt>
                <c:pt idx="60" formatCode="0.00">
                  <c:v>11</c:v>
                </c:pt>
                <c:pt idx="61" formatCode="0.00">
                  <c:v>11.2</c:v>
                </c:pt>
                <c:pt idx="62" formatCode="0.00">
                  <c:v>11.4</c:v>
                </c:pt>
                <c:pt idx="63" formatCode="0.00">
                  <c:v>11.6</c:v>
                </c:pt>
                <c:pt idx="64" formatCode="0.00">
                  <c:v>11.8</c:v>
                </c:pt>
                <c:pt idx="65" formatCode="0.00">
                  <c:v>12</c:v>
                </c:pt>
                <c:pt idx="66" formatCode="0.00">
                  <c:v>12.2</c:v>
                </c:pt>
                <c:pt idx="67" formatCode="0.00">
                  <c:v>12.4</c:v>
                </c:pt>
                <c:pt idx="68" formatCode="0.00">
                  <c:v>12.6</c:v>
                </c:pt>
                <c:pt idx="69" formatCode="0.00">
                  <c:v>12.8</c:v>
                </c:pt>
                <c:pt idx="70" formatCode="0.00">
                  <c:v>13</c:v>
                </c:pt>
                <c:pt idx="71" formatCode="0.00">
                  <c:v>13.2</c:v>
                </c:pt>
                <c:pt idx="72" formatCode="0.00">
                  <c:v>13.4</c:v>
                </c:pt>
                <c:pt idx="73" formatCode="0.00">
                  <c:v>13.6</c:v>
                </c:pt>
                <c:pt idx="74" formatCode="0.00">
                  <c:v>13.8</c:v>
                </c:pt>
                <c:pt idx="75" formatCode="0.00">
                  <c:v>14</c:v>
                </c:pt>
                <c:pt idx="76" formatCode="0.00">
                  <c:v>14.2</c:v>
                </c:pt>
                <c:pt idx="77" formatCode="0.00">
                  <c:v>14.4</c:v>
                </c:pt>
                <c:pt idx="78" formatCode="0.00">
                  <c:v>14.6</c:v>
                </c:pt>
                <c:pt idx="79" formatCode="0.00">
                  <c:v>14.8</c:v>
                </c:pt>
                <c:pt idx="80" formatCode="0.00">
                  <c:v>15</c:v>
                </c:pt>
                <c:pt idx="81" formatCode="0.00">
                  <c:v>15.2</c:v>
                </c:pt>
                <c:pt idx="82" formatCode="0.00">
                  <c:v>15.4</c:v>
                </c:pt>
                <c:pt idx="83" formatCode="0.00">
                  <c:v>15.6</c:v>
                </c:pt>
                <c:pt idx="84" formatCode="0.00">
                  <c:v>15.8</c:v>
                </c:pt>
                <c:pt idx="85" formatCode="0.00">
                  <c:v>16</c:v>
                </c:pt>
                <c:pt idx="86" formatCode="0.00">
                  <c:v>16.2</c:v>
                </c:pt>
                <c:pt idx="87" formatCode="0.00">
                  <c:v>16.399999999999999</c:v>
                </c:pt>
                <c:pt idx="88" formatCode="0.00">
                  <c:v>16.600000000000001</c:v>
                </c:pt>
                <c:pt idx="89" formatCode="0.00">
                  <c:v>16.8</c:v>
                </c:pt>
                <c:pt idx="90" formatCode="0.00">
                  <c:v>17</c:v>
                </c:pt>
                <c:pt idx="91" formatCode="0.00">
                  <c:v>17.2</c:v>
                </c:pt>
                <c:pt idx="92" formatCode="0.00">
                  <c:v>17.399999999999999</c:v>
                </c:pt>
                <c:pt idx="93" formatCode="0.00">
                  <c:v>17.600000000000001</c:v>
                </c:pt>
                <c:pt idx="94" formatCode="0.00">
                  <c:v>17.8</c:v>
                </c:pt>
                <c:pt idx="95" formatCode="0.00">
                  <c:v>18</c:v>
                </c:pt>
                <c:pt idx="96" formatCode="0.00">
                  <c:v>18.2</c:v>
                </c:pt>
                <c:pt idx="97" formatCode="0.00">
                  <c:v>18.399999999999999</c:v>
                </c:pt>
                <c:pt idx="98" formatCode="0.00">
                  <c:v>18.600000000000001</c:v>
                </c:pt>
                <c:pt idx="99" formatCode="0.00">
                  <c:v>18.8</c:v>
                </c:pt>
                <c:pt idx="100" formatCode="0.00">
                  <c:v>19</c:v>
                </c:pt>
                <c:pt idx="101" formatCode="0.00">
                  <c:v>19.2</c:v>
                </c:pt>
                <c:pt idx="102" formatCode="0.00">
                  <c:v>19.399999999999999</c:v>
                </c:pt>
                <c:pt idx="103" formatCode="0.00">
                  <c:v>19.600000000000001</c:v>
                </c:pt>
                <c:pt idx="104" formatCode="0.00">
                  <c:v>19.8</c:v>
                </c:pt>
                <c:pt idx="105" formatCode="0.00">
                  <c:v>20</c:v>
                </c:pt>
              </c:numCache>
            </c:numRef>
          </c:xVal>
          <c:yVal>
            <c:numRef>
              <c:f>New_model!$D$38:$D$143</c:f>
              <c:numCache>
                <c:formatCode>0.00</c:formatCode>
                <c:ptCount val="106"/>
                <c:pt idx="0">
                  <c:v>1.0000000000137013</c:v>
                </c:pt>
                <c:pt idx="1">
                  <c:v>1.0000000987124631</c:v>
                </c:pt>
                <c:pt idx="2">
                  <c:v>1.0000247112453207</c:v>
                </c:pt>
                <c:pt idx="3">
                  <c:v>1.00117314999039</c:v>
                </c:pt>
                <c:pt idx="4">
                  <c:v>1.0061832878707038</c:v>
                </c:pt>
                <c:pt idx="5">
                  <c:v>1.0325383878570504</c:v>
                </c:pt>
                <c:pt idx="6">
                  <c:v>1.1698103792918191</c:v>
                </c:pt>
                <c:pt idx="7">
                  <c:v>1.2874399872736781</c:v>
                </c:pt>
                <c:pt idx="8">
                  <c:v>1.4399582148869312</c:v>
                </c:pt>
                <c:pt idx="9">
                  <c:v>1.8495872892365388</c:v>
                </c:pt>
                <c:pt idx="10">
                  <c:v>2.3889326065391527</c:v>
                </c:pt>
                <c:pt idx="11">
                  <c:v>3.0356617314185952</c:v>
                </c:pt>
                <c:pt idx="12">
                  <c:v>3.7597433761368046</c:v>
                </c:pt>
                <c:pt idx="13">
                  <c:v>4.5286597576032621</c:v>
                </c:pt>
                <c:pt idx="14">
                  <c:v>5.3118543637893749</c:v>
                </c:pt>
                <c:pt idx="15">
                  <c:v>6.0836912243175441</c:v>
                </c:pt>
                <c:pt idx="16">
                  <c:v>6.8247927142145999</c:v>
                </c:pt>
                <c:pt idx="17">
                  <c:v>7.5220678221432893</c:v>
                </c:pt>
                <c:pt idx="18">
                  <c:v>8.167921782891991</c:v>
                </c:pt>
                <c:pt idx="19">
                  <c:v>8.7591047083552809</c:v>
                </c:pt>
                <c:pt idx="20">
                  <c:v>9.2955234493982832</c:v>
                </c:pt>
                <c:pt idx="21">
                  <c:v>9.7791971875111443</c:v>
                </c:pt>
                <c:pt idx="22">
                  <c:v>10.213427278341117</c:v>
                </c:pt>
                <c:pt idx="23">
                  <c:v>10.60218456134622</c:v>
                </c:pt>
                <c:pt idx="24">
                  <c:v>10.949684541395868</c:v>
                </c:pt>
                <c:pt idx="25">
                  <c:v>11.260110250292481</c:v>
                </c:pt>
                <c:pt idx="26">
                  <c:v>11.53744386624302</c:v>
                </c:pt>
                <c:pt idx="27">
                  <c:v>11.785374450938592</c:v>
                </c:pt>
                <c:pt idx="28">
                  <c:v>12.007256614212245</c:v>
                </c:pt>
                <c:pt idx="29">
                  <c:v>12.206101722815655</c:v>
                </c:pt>
                <c:pt idx="30">
                  <c:v>12.38458878936645</c:v>
                </c:pt>
                <c:pt idx="31">
                  <c:v>12.54508635110677</c:v>
                </c:pt>
                <c:pt idx="32">
                  <c:v>12.689679659587606</c:v>
                </c:pt>
                <c:pt idx="33">
                  <c:v>12.820199601420176</c:v>
                </c:pt>
                <c:pt idx="34">
                  <c:v>12.938251192738589</c:v>
                </c:pt>
                <c:pt idx="35">
                  <c:v>13.045240429936079</c:v>
                </c:pt>
                <c:pt idx="36">
                  <c:v>13.14239888454679</c:v>
                </c:pt>
                <c:pt idx="37">
                  <c:v>13.230805808642812</c:v>
                </c:pt>
                <c:pt idx="38">
                  <c:v>13.311407744884736</c:v>
                </c:pt>
                <c:pt idx="39">
                  <c:v>13.385035764869702</c:v>
                </c:pt>
                <c:pt idx="40">
                  <c:v>13.452420526188609</c:v>
                </c:pt>
                <c:pt idx="41">
                  <c:v>13.514205366312044</c:v>
                </c:pt>
                <c:pt idx="42">
                  <c:v>13.570957655624246</c:v>
                </c:pt>
                <c:pt idx="43">
                  <c:v>13.623178622674006</c:v>
                </c:pt>
                <c:pt idx="44">
                  <c:v>13.67131184840218</c:v>
                </c:pt>
                <c:pt idx="45">
                  <c:v>13.715750606708399</c:v>
                </c:pt>
                <c:pt idx="46">
                  <c:v>13.756844208627898</c:v>
                </c:pt>
                <c:pt idx="47">
                  <c:v>13.794903487979679</c:v>
                </c:pt>
                <c:pt idx="48">
                  <c:v>13.830205548351971</c:v>
                </c:pt>
                <c:pt idx="49">
                  <c:v>13.862997875042723</c:v>
                </c:pt>
                <c:pt idx="50">
                  <c:v>13.893501901162038</c:v>
                </c:pt>
                <c:pt idx="51">
                  <c:v>13.921916104481827</c:v>
                </c:pt>
                <c:pt idx="52">
                  <c:v>13.94841870066074</c:v>
                </c:pt>
                <c:pt idx="53">
                  <c:v>13.97316998902142</c:v>
                </c:pt>
                <c:pt idx="54">
                  <c:v>13.996314398941685</c:v>
                </c:pt>
                <c:pt idx="55">
                  <c:v>14.017982277975676</c:v>
                </c:pt>
                <c:pt idx="56">
                  <c:v>14.038291456889114</c:v>
                </c:pt>
                <c:pt idx="57">
                  <c:v>14.057348621734066</c:v>
                </c:pt>
                <c:pt idx="58">
                  <c:v>14.075250518777935</c:v>
                </c:pt>
                <c:pt idx="59">
                  <c:v>14.092085014429044</c:v>
                </c:pt>
                <c:pt idx="60">
                  <c:v>14.107932029172726</c:v>
                </c:pt>
                <c:pt idx="61">
                  <c:v>14.12286436186543</c:v>
                </c:pt>
                <c:pt idx="62">
                  <c:v>14.136948418460625</c:v>
                </c:pt>
                <c:pt idx="63">
                  <c:v>14.150244857299539</c:v>
                </c:pt>
                <c:pt idx="64">
                  <c:v>14.162809161441956</c:v>
                </c:pt>
                <c:pt idx="65">
                  <c:v>14.174692147094163</c:v>
                </c:pt>
                <c:pt idx="66">
                  <c:v>14.18594041597718</c:v>
                </c:pt>
                <c:pt idx="67">
                  <c:v>14.196596758437286</c:v>
                </c:pt>
                <c:pt idx="68">
                  <c:v>14.206700513207162</c:v>
                </c:pt>
                <c:pt idx="69">
                  <c:v>14.216287888957682</c:v>
                </c:pt>
                <c:pt idx="70">
                  <c:v>14.225392252118876</c:v>
                </c:pt>
                <c:pt idx="71">
                  <c:v>14.234044384878187</c:v>
                </c:pt>
                <c:pt idx="72">
                  <c:v>14.242272716771792</c:v>
                </c:pt>
                <c:pt idx="73">
                  <c:v>14.25010353285885</c:v>
                </c:pt>
                <c:pt idx="74">
                  <c:v>14.257561161099682</c:v>
                </c:pt>
                <c:pt idx="75">
                  <c:v>14.264668141239191</c:v>
                </c:pt>
                <c:pt idx="76">
                  <c:v>14.271445377218756</c:v>
                </c:pt>
                <c:pt idx="77">
                  <c:v>14.277912274898378</c:v>
                </c:pt>
                <c:pt idx="78">
                  <c:v>14.284086866660104</c:v>
                </c:pt>
                <c:pt idx="79">
                  <c:v>14.289985924280167</c:v>
                </c:pt>
                <c:pt idx="80">
                  <c:v>14.295625061296739</c:v>
                </c:pt>
                <c:pt idx="81">
                  <c:v>14.301018825959737</c:v>
                </c:pt>
                <c:pt idx="82">
                  <c:v>14.306180785726083</c:v>
                </c:pt>
                <c:pt idx="83">
                  <c:v>14.311123604155874</c:v>
                </c:pt>
                <c:pt idx="84">
                  <c:v>14.315859110969972</c:v>
                </c:pt>
                <c:pt idx="85">
                  <c:v>14.320398365946106</c:v>
                </c:pt>
                <c:pt idx="86">
                  <c:v>14.324751717257023</c:v>
                </c:pt>
                <c:pt idx="87">
                  <c:v>14.32892885478933</c:v>
                </c:pt>
                <c:pt idx="88">
                  <c:v>14.332938858924297</c:v>
                </c:pt>
                <c:pt idx="89">
                  <c:v>14.336790245211352</c:v>
                </c:pt>
                <c:pt idx="90">
                  <c:v>14.340491005319851</c:v>
                </c:pt>
                <c:pt idx="91">
                  <c:v>14.344048644615157</c:v>
                </c:pt>
                <c:pt idx="92">
                  <c:v>14.347470216669489</c:v>
                </c:pt>
                <c:pt idx="93">
                  <c:v>14.350762354986717</c:v>
                </c:pt>
                <c:pt idx="94">
                  <c:v>14.353931302192221</c:v>
                </c:pt>
                <c:pt idx="95">
                  <c:v>14.356982936914108</c:v>
                </c:pt>
                <c:pt idx="96">
                  <c:v>14.359922798559737</c:v>
                </c:pt>
                <c:pt idx="97">
                  <c:v>14.362756110171762</c:v>
                </c:pt>
                <c:pt idx="98">
                  <c:v>14.365487799530062</c:v>
                </c:pt>
                <c:pt idx="99">
                  <c:v>14.36812251865007</c:v>
                </c:pt>
                <c:pt idx="100">
                  <c:v>14.370664661813844</c:v>
                </c:pt>
                <c:pt idx="101">
                  <c:v>14.373118382257337</c:v>
                </c:pt>
                <c:pt idx="102">
                  <c:v>14.375487607625912</c:v>
                </c:pt>
                <c:pt idx="103">
                  <c:v>14.377776054299932</c:v>
                </c:pt>
                <c:pt idx="104">
                  <c:v>14.379987240682777</c:v>
                </c:pt>
                <c:pt idx="105">
                  <c:v>14.382124499535518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220A-4806-BA37-C8D911E83BD3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New_model!$B$38:$B$143</c:f>
              <c:numCache>
                <c:formatCode>0\.000</c:formatCode>
                <c:ptCount val="106"/>
                <c:pt idx="0" formatCode="0.0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 formatCode="General">
                  <c:v>0.1</c:v>
                </c:pt>
                <c:pt idx="5" formatCode="0.00">
                  <c:v>0.2</c:v>
                </c:pt>
                <c:pt idx="6" formatCode="0.00">
                  <c:v>0.4</c:v>
                </c:pt>
                <c:pt idx="7" formatCode="0.00">
                  <c:v>0.5</c:v>
                </c:pt>
                <c:pt idx="8" formatCode="0.00">
                  <c:v>0.6</c:v>
                </c:pt>
                <c:pt idx="9" formatCode="0.00">
                  <c:v>0.8</c:v>
                </c:pt>
                <c:pt idx="10" formatCode="0.00">
                  <c:v>1</c:v>
                </c:pt>
                <c:pt idx="11" formatCode="0.00">
                  <c:v>1.2</c:v>
                </c:pt>
                <c:pt idx="12" formatCode="0.00">
                  <c:v>1.4</c:v>
                </c:pt>
                <c:pt idx="13" formatCode="0.00">
                  <c:v>1.6</c:v>
                </c:pt>
                <c:pt idx="14" formatCode="0.00">
                  <c:v>1.8</c:v>
                </c:pt>
                <c:pt idx="15" formatCode="0.00">
                  <c:v>2</c:v>
                </c:pt>
                <c:pt idx="16" formatCode="0.00">
                  <c:v>2.2000000000000002</c:v>
                </c:pt>
                <c:pt idx="17" formatCode="0.00">
                  <c:v>2.4</c:v>
                </c:pt>
                <c:pt idx="18" formatCode="0.00">
                  <c:v>2.6</c:v>
                </c:pt>
                <c:pt idx="19" formatCode="0.00">
                  <c:v>2.8</c:v>
                </c:pt>
                <c:pt idx="20" formatCode="0.00">
                  <c:v>3</c:v>
                </c:pt>
                <c:pt idx="21" formatCode="0.00">
                  <c:v>3.2</c:v>
                </c:pt>
                <c:pt idx="22" formatCode="0.00">
                  <c:v>3.4</c:v>
                </c:pt>
                <c:pt idx="23" formatCode="0.00">
                  <c:v>3.6</c:v>
                </c:pt>
                <c:pt idx="24" formatCode="0.00">
                  <c:v>3.8</c:v>
                </c:pt>
                <c:pt idx="25" formatCode="0.00">
                  <c:v>4</c:v>
                </c:pt>
                <c:pt idx="26" formatCode="0.00">
                  <c:v>4.2</c:v>
                </c:pt>
                <c:pt idx="27" formatCode="0.00">
                  <c:v>4.4000000000000004</c:v>
                </c:pt>
                <c:pt idx="28" formatCode="0.00">
                  <c:v>4.5999999999999996</c:v>
                </c:pt>
                <c:pt idx="29" formatCode="0.00">
                  <c:v>4.8</c:v>
                </c:pt>
                <c:pt idx="30" formatCode="0.00">
                  <c:v>5</c:v>
                </c:pt>
                <c:pt idx="31" formatCode="0.00">
                  <c:v>5.2</c:v>
                </c:pt>
                <c:pt idx="32" formatCode="0.00">
                  <c:v>5.4</c:v>
                </c:pt>
                <c:pt idx="33" formatCode="0.00">
                  <c:v>5.6</c:v>
                </c:pt>
                <c:pt idx="34" formatCode="0.00">
                  <c:v>5.8</c:v>
                </c:pt>
                <c:pt idx="35" formatCode="0.00">
                  <c:v>6</c:v>
                </c:pt>
                <c:pt idx="36" formatCode="0.00">
                  <c:v>6.2</c:v>
                </c:pt>
                <c:pt idx="37" formatCode="0.00">
                  <c:v>6.4</c:v>
                </c:pt>
                <c:pt idx="38" formatCode="0.00">
                  <c:v>6.6</c:v>
                </c:pt>
                <c:pt idx="39" formatCode="0.00">
                  <c:v>6.8</c:v>
                </c:pt>
                <c:pt idx="40" formatCode="0.00">
                  <c:v>7</c:v>
                </c:pt>
                <c:pt idx="41" formatCode="0.00">
                  <c:v>7.2</c:v>
                </c:pt>
                <c:pt idx="42" formatCode="0.00">
                  <c:v>7.4</c:v>
                </c:pt>
                <c:pt idx="43" formatCode="0.00">
                  <c:v>7.6</c:v>
                </c:pt>
                <c:pt idx="44" formatCode="0.00">
                  <c:v>7.8</c:v>
                </c:pt>
                <c:pt idx="45" formatCode="0.00">
                  <c:v>8</c:v>
                </c:pt>
                <c:pt idx="46" formatCode="0.00">
                  <c:v>8.1999999999999993</c:v>
                </c:pt>
                <c:pt idx="47" formatCode="0.00">
                  <c:v>8.4</c:v>
                </c:pt>
                <c:pt idx="48" formatCode="0.00">
                  <c:v>8.6</c:v>
                </c:pt>
                <c:pt idx="49" formatCode="0.00">
                  <c:v>8.8000000000000007</c:v>
                </c:pt>
                <c:pt idx="50" formatCode="0.00">
                  <c:v>9</c:v>
                </c:pt>
                <c:pt idx="51" formatCode="0.00">
                  <c:v>9.1999999999999993</c:v>
                </c:pt>
                <c:pt idx="52" formatCode="0.00">
                  <c:v>9.4</c:v>
                </c:pt>
                <c:pt idx="53" formatCode="0.00">
                  <c:v>9.6</c:v>
                </c:pt>
                <c:pt idx="54" formatCode="0.00">
                  <c:v>9.8000000000000007</c:v>
                </c:pt>
                <c:pt idx="55" formatCode="0.00">
                  <c:v>10</c:v>
                </c:pt>
                <c:pt idx="56" formatCode="0.00">
                  <c:v>10.199999999999999</c:v>
                </c:pt>
                <c:pt idx="57" formatCode="0.00">
                  <c:v>10.4</c:v>
                </c:pt>
                <c:pt idx="58" formatCode="0.00">
                  <c:v>10.6</c:v>
                </c:pt>
                <c:pt idx="59" formatCode="0.00">
                  <c:v>10.8</c:v>
                </c:pt>
                <c:pt idx="60" formatCode="0.00">
                  <c:v>11</c:v>
                </c:pt>
                <c:pt idx="61" formatCode="0.00">
                  <c:v>11.2</c:v>
                </c:pt>
                <c:pt idx="62" formatCode="0.00">
                  <c:v>11.4</c:v>
                </c:pt>
                <c:pt idx="63" formatCode="0.00">
                  <c:v>11.6</c:v>
                </c:pt>
                <c:pt idx="64" formatCode="0.00">
                  <c:v>11.8</c:v>
                </c:pt>
                <c:pt idx="65" formatCode="0.00">
                  <c:v>12</c:v>
                </c:pt>
                <c:pt idx="66" formatCode="0.00">
                  <c:v>12.2</c:v>
                </c:pt>
                <c:pt idx="67" formatCode="0.00">
                  <c:v>12.4</c:v>
                </c:pt>
                <c:pt idx="68" formatCode="0.00">
                  <c:v>12.6</c:v>
                </c:pt>
                <c:pt idx="69" formatCode="0.00">
                  <c:v>12.8</c:v>
                </c:pt>
                <c:pt idx="70" formatCode="0.00">
                  <c:v>13</c:v>
                </c:pt>
                <c:pt idx="71" formatCode="0.00">
                  <c:v>13.2</c:v>
                </c:pt>
                <c:pt idx="72" formatCode="0.00">
                  <c:v>13.4</c:v>
                </c:pt>
                <c:pt idx="73" formatCode="0.00">
                  <c:v>13.6</c:v>
                </c:pt>
                <c:pt idx="74" formatCode="0.00">
                  <c:v>13.8</c:v>
                </c:pt>
                <c:pt idx="75" formatCode="0.00">
                  <c:v>14</c:v>
                </c:pt>
                <c:pt idx="76" formatCode="0.00">
                  <c:v>14.2</c:v>
                </c:pt>
                <c:pt idx="77" formatCode="0.00">
                  <c:v>14.4</c:v>
                </c:pt>
                <c:pt idx="78" formatCode="0.00">
                  <c:v>14.6</c:v>
                </c:pt>
                <c:pt idx="79" formatCode="0.00">
                  <c:v>14.8</c:v>
                </c:pt>
                <c:pt idx="80" formatCode="0.00">
                  <c:v>15</c:v>
                </c:pt>
                <c:pt idx="81" formatCode="0.00">
                  <c:v>15.2</c:v>
                </c:pt>
                <c:pt idx="82" formatCode="0.00">
                  <c:v>15.4</c:v>
                </c:pt>
                <c:pt idx="83" formatCode="0.00">
                  <c:v>15.6</c:v>
                </c:pt>
                <c:pt idx="84" formatCode="0.00">
                  <c:v>15.8</c:v>
                </c:pt>
                <c:pt idx="85" formatCode="0.00">
                  <c:v>16</c:v>
                </c:pt>
                <c:pt idx="86" formatCode="0.00">
                  <c:v>16.2</c:v>
                </c:pt>
                <c:pt idx="87" formatCode="0.00">
                  <c:v>16.399999999999999</c:v>
                </c:pt>
                <c:pt idx="88" formatCode="0.00">
                  <c:v>16.600000000000001</c:v>
                </c:pt>
                <c:pt idx="89" formatCode="0.00">
                  <c:v>16.8</c:v>
                </c:pt>
                <c:pt idx="90" formatCode="0.00">
                  <c:v>17</c:v>
                </c:pt>
                <c:pt idx="91" formatCode="0.00">
                  <c:v>17.2</c:v>
                </c:pt>
                <c:pt idx="92" formatCode="0.00">
                  <c:v>17.399999999999999</c:v>
                </c:pt>
                <c:pt idx="93" formatCode="0.00">
                  <c:v>17.600000000000001</c:v>
                </c:pt>
                <c:pt idx="94" formatCode="0.00">
                  <c:v>17.8</c:v>
                </c:pt>
                <c:pt idx="95" formatCode="0.00">
                  <c:v>18</c:v>
                </c:pt>
                <c:pt idx="96" formatCode="0.00">
                  <c:v>18.2</c:v>
                </c:pt>
                <c:pt idx="97" formatCode="0.00">
                  <c:v>18.399999999999999</c:v>
                </c:pt>
                <c:pt idx="98" formatCode="0.00">
                  <c:v>18.600000000000001</c:v>
                </c:pt>
                <c:pt idx="99" formatCode="0.00">
                  <c:v>18.8</c:v>
                </c:pt>
                <c:pt idx="100" formatCode="0.00">
                  <c:v>19</c:v>
                </c:pt>
                <c:pt idx="101" formatCode="0.00">
                  <c:v>19.2</c:v>
                </c:pt>
                <c:pt idx="102" formatCode="0.00">
                  <c:v>19.399999999999999</c:v>
                </c:pt>
                <c:pt idx="103" formatCode="0.00">
                  <c:v>19.600000000000001</c:v>
                </c:pt>
                <c:pt idx="104" formatCode="0.00">
                  <c:v>19.8</c:v>
                </c:pt>
                <c:pt idx="105" formatCode="0.00">
                  <c:v>20</c:v>
                </c:pt>
              </c:numCache>
            </c:numRef>
          </c:xVal>
          <c:yVal>
            <c:numRef>
              <c:f>New_model!$E$38:$E$143</c:f>
              <c:numCache>
                <c:formatCode>0.00</c:formatCode>
                <c:ptCount val="106"/>
                <c:pt idx="0">
                  <c:v>1.0000001609145093</c:v>
                </c:pt>
                <c:pt idx="1">
                  <c:v>1.0006101578581721</c:v>
                </c:pt>
                <c:pt idx="2">
                  <c:v>1.0386351067010806</c:v>
                </c:pt>
                <c:pt idx="3">
                  <c:v>1.6990718517300591</c:v>
                </c:pt>
                <c:pt idx="4">
                  <c:v>3.4115204108112835</c:v>
                </c:pt>
                <c:pt idx="5">
                  <c:v>9.110428346909103</c:v>
                </c:pt>
                <c:pt idx="6">
                  <c:v>26.178283530077305</c:v>
                </c:pt>
                <c:pt idx="7">
                  <c:v>35.979928601562527</c:v>
                </c:pt>
                <c:pt idx="8">
                  <c:v>45.860849301283537</c:v>
                </c:pt>
                <c:pt idx="9">
                  <c:v>64.525841951086932</c:v>
                </c:pt>
                <c:pt idx="10">
                  <c:v>80.685669402223652</c:v>
                </c:pt>
                <c:pt idx="11">
                  <c:v>94.082836297347797</c:v>
                </c:pt>
                <c:pt idx="12">
                  <c:v>104.98520103776849</c:v>
                </c:pt>
                <c:pt idx="13">
                  <c:v>113.81080327631139</c:v>
                </c:pt>
                <c:pt idx="14">
                  <c:v>120.96875049598124</c:v>
                </c:pt>
                <c:pt idx="15">
                  <c:v>126.80691376329403</c:v>
                </c:pt>
                <c:pt idx="16">
                  <c:v>131.60426844523576</c:v>
                </c:pt>
                <c:pt idx="17">
                  <c:v>135.5788742000812</c:v>
                </c:pt>
                <c:pt idx="18">
                  <c:v>138.89951334099783</c:v>
                </c:pt>
                <c:pt idx="19">
                  <c:v>141.69663210152754</c:v>
                </c:pt>
                <c:pt idx="20">
                  <c:v>144.07135575211348</c:v>
                </c:pt>
                <c:pt idx="21">
                  <c:v>146.10251442356329</c:v>
                </c:pt>
                <c:pt idx="22">
                  <c:v>147.85198139675538</c:v>
                </c:pt>
                <c:pt idx="23">
                  <c:v>149.36868591183313</c:v>
                </c:pt>
                <c:pt idx="24">
                  <c:v>150.69162093391068</c:v>
                </c:pt>
                <c:pt idx="25">
                  <c:v>151.85210111876543</c:v>
                </c:pt>
                <c:pt idx="26">
                  <c:v>152.87546492288382</c:v>
                </c:pt>
                <c:pt idx="27">
                  <c:v>153.7823649411373</c:v>
                </c:pt>
                <c:pt idx="28">
                  <c:v>154.58975243459477</c:v>
                </c:pt>
                <c:pt idx="29">
                  <c:v>155.31163372330008</c:v>
                </c:pt>
                <c:pt idx="30">
                  <c:v>155.95965542758671</c:v>
                </c:pt>
                <c:pt idx="31">
                  <c:v>156.54356049707349</c:v>
                </c:pt>
                <c:pt idx="32">
                  <c:v>157.07154603982781</c:v>
                </c:pt>
                <c:pt idx="33">
                  <c:v>157.55054601338259</c:v>
                </c:pt>
                <c:pt idx="34">
                  <c:v>157.9864560323596</c:v>
                </c:pt>
                <c:pt idx="35">
                  <c:v>158.38431328565156</c:v>
                </c:pt>
                <c:pt idx="36">
                  <c:v>158.74844141086683</c:v>
                </c:pt>
                <c:pt idx="37">
                  <c:v>159.08256783861432</c:v>
                </c:pt>
                <c:pt idx="38">
                  <c:v>159.38991937477843</c:v>
                </c:pt>
                <c:pt idx="39">
                  <c:v>159.67330047759054</c:v>
                </c:pt>
                <c:pt idx="40">
                  <c:v>159.93515769432528</c:v>
                </c:pt>
                <c:pt idx="41">
                  <c:v>160.17763296740884</c:v>
                </c:pt>
                <c:pt idx="42">
                  <c:v>160.40260794151743</c:v>
                </c:pt>
                <c:pt idx="43">
                  <c:v>160.61174095781939</c:v>
                </c:pt>
                <c:pt idx="44">
                  <c:v>160.80649807639006</c:v>
                </c:pt>
                <c:pt idx="45">
                  <c:v>160.98817919891121</c:v>
                </c:pt>
                <c:pt idx="46">
                  <c:v>161.15794015308924</c:v>
                </c:pt>
                <c:pt idx="47">
                  <c:v>161.31681143430109</c:v>
                </c:pt>
                <c:pt idx="48">
                  <c:v>161.46571416863142</c:v>
                </c:pt>
                <c:pt idx="49">
                  <c:v>161.60547375698093</c:v>
                </c:pt>
                <c:pt idx="50">
                  <c:v>161.73683157641119</c:v>
                </c:pt>
                <c:pt idx="51">
                  <c:v>161.86045504783519</c:v>
                </c:pt>
                <c:pt idx="52">
                  <c:v>161.97694632507671</c:v>
                </c:pt>
                <c:pt idx="53">
                  <c:v>162.08684981651666</c:v>
                </c:pt>
                <c:pt idx="54">
                  <c:v>162.19065871491378</c:v>
                </c:pt>
                <c:pt idx="55">
                  <c:v>162.28882068189247</c:v>
                </c:pt>
                <c:pt idx="56">
                  <c:v>162.38174280974144</c:v>
                </c:pt>
                <c:pt idx="57">
                  <c:v>162.4697959635437</c:v>
                </c:pt>
                <c:pt idx="58">
                  <c:v>162.55331859045364</c:v>
                </c:pt>
                <c:pt idx="59">
                  <c:v>162.63262006951183</c:v>
                </c:pt>
                <c:pt idx="60">
                  <c:v>162.70798366422346</c:v>
                </c:pt>
                <c:pt idx="61">
                  <c:v>162.77966913081579</c:v>
                </c:pt>
                <c:pt idx="62">
                  <c:v>162.84791502729882</c:v>
                </c:pt>
                <c:pt idx="63">
                  <c:v>162.91294076191397</c:v>
                </c:pt>
                <c:pt idx="64">
                  <c:v>162.97494841405103</c:v>
                </c:pt>
                <c:pt idx="65">
                  <c:v>163.03412435606799</c:v>
                </c:pt>
                <c:pt idx="66">
                  <c:v>163.09064070051309</c:v>
                </c:pt>
                <c:pt idx="67">
                  <c:v>163.14465659391209</c:v>
                </c:pt>
                <c:pt idx="68">
                  <c:v>163.19631937543977</c:v>
                </c:pt>
                <c:pt idx="69">
                  <c:v>163.24576561637366</c:v>
                </c:pt>
                <c:pt idx="70">
                  <c:v>163.29312205415249</c:v>
                </c:pt>
                <c:pt idx="71">
                  <c:v>163.33850643308634</c:v>
                </c:pt>
                <c:pt idx="72">
                  <c:v>163.38202826223693</c:v>
                </c:pt>
                <c:pt idx="73">
                  <c:v>163.42378949967363</c:v>
                </c:pt>
                <c:pt idx="74">
                  <c:v>163.46388517117276</c:v>
                </c:pt>
                <c:pt idx="75">
                  <c:v>163.50240393044922</c:v>
                </c:pt>
                <c:pt idx="76">
                  <c:v>163.53942856715634</c:v>
                </c:pt>
                <c:pt idx="77">
                  <c:v>163.57503646815243</c:v>
                </c:pt>
                <c:pt idx="78">
                  <c:v>163.60930003688904</c:v>
                </c:pt>
                <c:pt idx="79">
                  <c:v>163.64228707521573</c:v>
                </c:pt>
                <c:pt idx="80">
                  <c:v>163.67406113140657</c:v>
                </c:pt>
                <c:pt idx="81">
                  <c:v>163.70468181778537</c:v>
                </c:pt>
                <c:pt idx="82">
                  <c:v>163.73420510095164</c:v>
                </c:pt>
                <c:pt idx="83">
                  <c:v>163.7626835672788</c:v>
                </c:pt>
                <c:pt idx="84">
                  <c:v>163.79016666606768</c:v>
                </c:pt>
                <c:pt idx="85">
                  <c:v>163.81670093248133</c:v>
                </c:pt>
                <c:pt idx="86">
                  <c:v>163.84233019216381</c:v>
                </c:pt>
                <c:pt idx="87">
                  <c:v>163.86709574924501</c:v>
                </c:pt>
                <c:pt idx="88">
                  <c:v>163.89103655925788</c:v>
                </c:pt>
                <c:pt idx="89">
                  <c:v>163.91418938833885</c:v>
                </c:pt>
                <c:pt idx="90">
                  <c:v>163.93658895994309</c:v>
                </c:pt>
                <c:pt idx="91">
                  <c:v>163.95826809018268</c:v>
                </c:pt>
                <c:pt idx="92">
                  <c:v>163.97925781278755</c:v>
                </c:pt>
                <c:pt idx="93">
                  <c:v>163.99958749458938</c:v>
                </c:pt>
                <c:pt idx="94">
                  <c:v>164.01928494234363</c:v>
                </c:pt>
                <c:pt idx="95">
                  <c:v>164.03837650162475</c:v>
                </c:pt>
                <c:pt idx="96">
                  <c:v>164.05688714846161</c:v>
                </c:pt>
                <c:pt idx="97">
                  <c:v>164.07484057431705</c:v>
                </c:pt>
                <c:pt idx="98">
                  <c:v>164.0922592649593</c:v>
                </c:pt>
                <c:pt idx="99">
                  <c:v>164.10916457372284</c:v>
                </c:pt>
                <c:pt idx="100">
                  <c:v>164.12557678961176</c:v>
                </c:pt>
                <c:pt idx="101">
                  <c:v>164.14151520065639</c:v>
                </c:pt>
                <c:pt idx="102">
                  <c:v>164.15699815289921</c:v>
                </c:pt>
                <c:pt idx="103">
                  <c:v>164.17204310535141</c:v>
                </c:pt>
                <c:pt idx="104">
                  <c:v>164.18666668123265</c:v>
                </c:pt>
                <c:pt idx="105">
                  <c:v>164.20088471577904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220A-4806-BA37-C8D911E83BD3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New_model!$B$38:$B$143</c:f>
              <c:numCache>
                <c:formatCode>0\.000</c:formatCode>
                <c:ptCount val="106"/>
                <c:pt idx="0" formatCode="0.0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0.05</c:v>
                </c:pt>
                <c:pt idx="4" formatCode="General">
                  <c:v>0.1</c:v>
                </c:pt>
                <c:pt idx="5" formatCode="0.00">
                  <c:v>0.2</c:v>
                </c:pt>
                <c:pt idx="6" formatCode="0.00">
                  <c:v>0.4</c:v>
                </c:pt>
                <c:pt idx="7" formatCode="0.00">
                  <c:v>0.5</c:v>
                </c:pt>
                <c:pt idx="8" formatCode="0.00">
                  <c:v>0.6</c:v>
                </c:pt>
                <c:pt idx="9" formatCode="0.00">
                  <c:v>0.8</c:v>
                </c:pt>
                <c:pt idx="10" formatCode="0.00">
                  <c:v>1</c:v>
                </c:pt>
                <c:pt idx="11" formatCode="0.00">
                  <c:v>1.2</c:v>
                </c:pt>
                <c:pt idx="12" formatCode="0.00">
                  <c:v>1.4</c:v>
                </c:pt>
                <c:pt idx="13" formatCode="0.00">
                  <c:v>1.6</c:v>
                </c:pt>
                <c:pt idx="14" formatCode="0.00">
                  <c:v>1.8</c:v>
                </c:pt>
                <c:pt idx="15" formatCode="0.00">
                  <c:v>2</c:v>
                </c:pt>
                <c:pt idx="16" formatCode="0.00">
                  <c:v>2.2000000000000002</c:v>
                </c:pt>
                <c:pt idx="17" formatCode="0.00">
                  <c:v>2.4</c:v>
                </c:pt>
                <c:pt idx="18" formatCode="0.00">
                  <c:v>2.6</c:v>
                </c:pt>
                <c:pt idx="19" formatCode="0.00">
                  <c:v>2.8</c:v>
                </c:pt>
                <c:pt idx="20" formatCode="0.00">
                  <c:v>3</c:v>
                </c:pt>
                <c:pt idx="21" formatCode="0.00">
                  <c:v>3.2</c:v>
                </c:pt>
                <c:pt idx="22" formatCode="0.00">
                  <c:v>3.4</c:v>
                </c:pt>
                <c:pt idx="23" formatCode="0.00">
                  <c:v>3.6</c:v>
                </c:pt>
                <c:pt idx="24" formatCode="0.00">
                  <c:v>3.8</c:v>
                </c:pt>
                <c:pt idx="25" formatCode="0.00">
                  <c:v>4</c:v>
                </c:pt>
                <c:pt idx="26" formatCode="0.00">
                  <c:v>4.2</c:v>
                </c:pt>
                <c:pt idx="27" formatCode="0.00">
                  <c:v>4.4000000000000004</c:v>
                </c:pt>
                <c:pt idx="28" formatCode="0.00">
                  <c:v>4.5999999999999996</c:v>
                </c:pt>
                <c:pt idx="29" formatCode="0.00">
                  <c:v>4.8</c:v>
                </c:pt>
                <c:pt idx="30" formatCode="0.00">
                  <c:v>5</c:v>
                </c:pt>
                <c:pt idx="31" formatCode="0.00">
                  <c:v>5.2</c:v>
                </c:pt>
                <c:pt idx="32" formatCode="0.00">
                  <c:v>5.4</c:v>
                </c:pt>
                <c:pt idx="33" formatCode="0.00">
                  <c:v>5.6</c:v>
                </c:pt>
                <c:pt idx="34" formatCode="0.00">
                  <c:v>5.8</c:v>
                </c:pt>
                <c:pt idx="35" formatCode="0.00">
                  <c:v>6</c:v>
                </c:pt>
                <c:pt idx="36" formatCode="0.00">
                  <c:v>6.2</c:v>
                </c:pt>
                <c:pt idx="37" formatCode="0.00">
                  <c:v>6.4</c:v>
                </c:pt>
                <c:pt idx="38" formatCode="0.00">
                  <c:v>6.6</c:v>
                </c:pt>
                <c:pt idx="39" formatCode="0.00">
                  <c:v>6.8</c:v>
                </c:pt>
                <c:pt idx="40" formatCode="0.00">
                  <c:v>7</c:v>
                </c:pt>
                <c:pt idx="41" formatCode="0.00">
                  <c:v>7.2</c:v>
                </c:pt>
                <c:pt idx="42" formatCode="0.00">
                  <c:v>7.4</c:v>
                </c:pt>
                <c:pt idx="43" formatCode="0.00">
                  <c:v>7.6</c:v>
                </c:pt>
                <c:pt idx="44" formatCode="0.00">
                  <c:v>7.8</c:v>
                </c:pt>
                <c:pt idx="45" formatCode="0.00">
                  <c:v>8</c:v>
                </c:pt>
                <c:pt idx="46" formatCode="0.00">
                  <c:v>8.1999999999999993</c:v>
                </c:pt>
                <c:pt idx="47" formatCode="0.00">
                  <c:v>8.4</c:v>
                </c:pt>
                <c:pt idx="48" formatCode="0.00">
                  <c:v>8.6</c:v>
                </c:pt>
                <c:pt idx="49" formatCode="0.00">
                  <c:v>8.8000000000000007</c:v>
                </c:pt>
                <c:pt idx="50" formatCode="0.00">
                  <c:v>9</c:v>
                </c:pt>
                <c:pt idx="51" formatCode="0.00">
                  <c:v>9.1999999999999993</c:v>
                </c:pt>
                <c:pt idx="52" formatCode="0.00">
                  <c:v>9.4</c:v>
                </c:pt>
                <c:pt idx="53" formatCode="0.00">
                  <c:v>9.6</c:v>
                </c:pt>
                <c:pt idx="54" formatCode="0.00">
                  <c:v>9.8000000000000007</c:v>
                </c:pt>
                <c:pt idx="55" formatCode="0.00">
                  <c:v>10</c:v>
                </c:pt>
                <c:pt idx="56" formatCode="0.00">
                  <c:v>10.199999999999999</c:v>
                </c:pt>
                <c:pt idx="57" formatCode="0.00">
                  <c:v>10.4</c:v>
                </c:pt>
                <c:pt idx="58" formatCode="0.00">
                  <c:v>10.6</c:v>
                </c:pt>
                <c:pt idx="59" formatCode="0.00">
                  <c:v>10.8</c:v>
                </c:pt>
                <c:pt idx="60" formatCode="0.00">
                  <c:v>11</c:v>
                </c:pt>
                <c:pt idx="61" formatCode="0.00">
                  <c:v>11.2</c:v>
                </c:pt>
                <c:pt idx="62" formatCode="0.00">
                  <c:v>11.4</c:v>
                </c:pt>
                <c:pt idx="63" formatCode="0.00">
                  <c:v>11.6</c:v>
                </c:pt>
                <c:pt idx="64" formatCode="0.00">
                  <c:v>11.8</c:v>
                </c:pt>
                <c:pt idx="65" formatCode="0.00">
                  <c:v>12</c:v>
                </c:pt>
                <c:pt idx="66" formatCode="0.00">
                  <c:v>12.2</c:v>
                </c:pt>
                <c:pt idx="67" formatCode="0.00">
                  <c:v>12.4</c:v>
                </c:pt>
                <c:pt idx="68" formatCode="0.00">
                  <c:v>12.6</c:v>
                </c:pt>
                <c:pt idx="69" formatCode="0.00">
                  <c:v>12.8</c:v>
                </c:pt>
                <c:pt idx="70" formatCode="0.00">
                  <c:v>13</c:v>
                </c:pt>
                <c:pt idx="71" formatCode="0.00">
                  <c:v>13.2</c:v>
                </c:pt>
                <c:pt idx="72" formatCode="0.00">
                  <c:v>13.4</c:v>
                </c:pt>
                <c:pt idx="73" formatCode="0.00">
                  <c:v>13.6</c:v>
                </c:pt>
                <c:pt idx="74" formatCode="0.00">
                  <c:v>13.8</c:v>
                </c:pt>
                <c:pt idx="75" formatCode="0.00">
                  <c:v>14</c:v>
                </c:pt>
                <c:pt idx="76" formatCode="0.00">
                  <c:v>14.2</c:v>
                </c:pt>
                <c:pt idx="77" formatCode="0.00">
                  <c:v>14.4</c:v>
                </c:pt>
                <c:pt idx="78" formatCode="0.00">
                  <c:v>14.6</c:v>
                </c:pt>
                <c:pt idx="79" formatCode="0.00">
                  <c:v>14.8</c:v>
                </c:pt>
                <c:pt idx="80" formatCode="0.00">
                  <c:v>15</c:v>
                </c:pt>
                <c:pt idx="81" formatCode="0.00">
                  <c:v>15.2</c:v>
                </c:pt>
                <c:pt idx="82" formatCode="0.00">
                  <c:v>15.4</c:v>
                </c:pt>
                <c:pt idx="83" formatCode="0.00">
                  <c:v>15.6</c:v>
                </c:pt>
                <c:pt idx="84" formatCode="0.00">
                  <c:v>15.8</c:v>
                </c:pt>
                <c:pt idx="85" formatCode="0.00">
                  <c:v>16</c:v>
                </c:pt>
                <c:pt idx="86" formatCode="0.00">
                  <c:v>16.2</c:v>
                </c:pt>
                <c:pt idx="87" formatCode="0.00">
                  <c:v>16.399999999999999</c:v>
                </c:pt>
                <c:pt idx="88" formatCode="0.00">
                  <c:v>16.600000000000001</c:v>
                </c:pt>
                <c:pt idx="89" formatCode="0.00">
                  <c:v>16.8</c:v>
                </c:pt>
                <c:pt idx="90" formatCode="0.00">
                  <c:v>17</c:v>
                </c:pt>
                <c:pt idx="91" formatCode="0.00">
                  <c:v>17.2</c:v>
                </c:pt>
                <c:pt idx="92" formatCode="0.00">
                  <c:v>17.399999999999999</c:v>
                </c:pt>
                <c:pt idx="93" formatCode="0.00">
                  <c:v>17.600000000000001</c:v>
                </c:pt>
                <c:pt idx="94" formatCode="0.00">
                  <c:v>17.8</c:v>
                </c:pt>
                <c:pt idx="95" formatCode="0.00">
                  <c:v>18</c:v>
                </c:pt>
                <c:pt idx="96" formatCode="0.00">
                  <c:v>18.2</c:v>
                </c:pt>
                <c:pt idx="97" formatCode="0.00">
                  <c:v>18.399999999999999</c:v>
                </c:pt>
                <c:pt idx="98" formatCode="0.00">
                  <c:v>18.600000000000001</c:v>
                </c:pt>
                <c:pt idx="99" formatCode="0.00">
                  <c:v>18.8</c:v>
                </c:pt>
                <c:pt idx="100" formatCode="0.00">
                  <c:v>19</c:v>
                </c:pt>
                <c:pt idx="101" formatCode="0.00">
                  <c:v>19.2</c:v>
                </c:pt>
                <c:pt idx="102" formatCode="0.00">
                  <c:v>19.399999999999999</c:v>
                </c:pt>
                <c:pt idx="103" formatCode="0.00">
                  <c:v>19.600000000000001</c:v>
                </c:pt>
                <c:pt idx="104" formatCode="0.00">
                  <c:v>19.8</c:v>
                </c:pt>
                <c:pt idx="105" formatCode="0.00">
                  <c:v>20</c:v>
                </c:pt>
              </c:numCache>
            </c:numRef>
          </c:xVal>
          <c:yVal>
            <c:numRef>
              <c:f>New_model!$F$38:$F$143</c:f>
              <c:numCache>
                <c:formatCode>0.00</c:formatCode>
                <c:ptCount val="106"/>
                <c:pt idx="0">
                  <c:v>1.0000010663194556</c:v>
                </c:pt>
                <c:pt idx="1">
                  <c:v>1.0001326776975132</c:v>
                </c:pt>
                <c:pt idx="2">
                  <c:v>1.0051525805125234</c:v>
                </c:pt>
                <c:pt idx="3">
                  <c:v>1.0664630324414746</c:v>
                </c:pt>
                <c:pt idx="4">
                  <c:v>1.1996995380892388</c:v>
                </c:pt>
                <c:pt idx="5">
                  <c:v>1.5983340064050124</c:v>
                </c:pt>
                <c:pt idx="6">
                  <c:v>2.7776656154805206</c:v>
                </c:pt>
                <c:pt idx="7">
                  <c:v>3.5141455753405557</c:v>
                </c:pt>
                <c:pt idx="8">
                  <c:v>4.3292897863578954</c:v>
                </c:pt>
                <c:pt idx="9">
                  <c:v>6.153533341397794</c:v>
                </c:pt>
                <c:pt idx="10">
                  <c:v>8.1799908464213118</c:v>
                </c:pt>
                <c:pt idx="11">
                  <c:v>10.353611336328756</c:v>
                </c:pt>
                <c:pt idx="12">
                  <c:v>12.629679790929892</c:v>
                </c:pt>
                <c:pt idx="13">
                  <c:v>14.971390547807671</c:v>
                </c:pt>
                <c:pt idx="14">
                  <c:v>17.348396884840199</c:v>
                </c:pt>
                <c:pt idx="15">
                  <c:v>19.735791124686301</c:v>
                </c:pt>
                <c:pt idx="16">
                  <c:v>22.113303061951406</c:v>
                </c:pt>
                <c:pt idx="17">
                  <c:v>24.464627518202708</c:v>
                </c:pt>
                <c:pt idx="18">
                  <c:v>26.776841632276177</c:v>
                </c:pt>
                <c:pt idx="19">
                  <c:v>29.039893493723316</c:v>
                </c:pt>
                <c:pt idx="20">
                  <c:v>31.246152547220849</c:v>
                </c:pt>
                <c:pt idx="21">
                  <c:v>33.390015711230092</c:v>
                </c:pt>
                <c:pt idx="22">
                  <c:v>35.467564394295138</c:v>
                </c:pt>
                <c:pt idx="23">
                  <c:v>37.476267930662459</c:v>
                </c:pt>
                <c:pt idx="24">
                  <c:v>39.414729011335368</c:v>
                </c:pt>
                <c:pt idx="25">
                  <c:v>41.282466719262523</c:v>
                </c:pt>
                <c:pt idx="26">
                  <c:v>43.079732882014</c:v>
                </c:pt>
                <c:pt idx="27">
                  <c:v>44.807357649221942</c:v>
                </c:pt>
                <c:pt idx="28">
                  <c:v>46.466620470720216</c:v>
                </c:pt>
                <c:pt idx="29">
                  <c:v>48.059142970243073</c:v>
                </c:pt>
                <c:pt idx="30">
                  <c:v>49.586800554346382</c:v>
                </c:pt>
                <c:pt idx="31">
                  <c:v>51.051649946608109</c:v>
                </c:pt>
                <c:pt idx="32">
                  <c:v>52.455870178028512</c:v>
                </c:pt>
                <c:pt idx="33">
                  <c:v>53.801714885655123</c:v>
                </c:pt>
                <c:pt idx="34">
                  <c:v>55.091474066635485</c:v>
                </c:pt>
                <c:pt idx="35">
                  <c:v>56.327443701115691</c:v>
                </c:pt>
                <c:pt idx="36">
                  <c:v>57.51190189387674</c:v>
                </c:pt>
                <c:pt idx="37">
                  <c:v>58.647090392093951</c:v>
                </c:pt>
                <c:pt idx="38">
                  <c:v>59.73520051684774</c:v>
                </c:pt>
                <c:pt idx="39">
                  <c:v>60.778362701288522</c:v>
                </c:pt>
                <c:pt idx="40">
                  <c:v>61.77863896119603</c:v>
                </c:pt>
                <c:pt idx="41">
                  <c:v>62.738017736650008</c:v>
                </c:pt>
                <c:pt idx="42">
                  <c:v>63.658410639136662</c:v>
                </c:pt>
                <c:pt idx="43">
                  <c:v>64.541650718975291</c:v>
                </c:pt>
                <c:pt idx="44">
                  <c:v>65.389491935578292</c:v>
                </c:pt>
                <c:pt idx="45">
                  <c:v>66.20360956964474</c:v>
                </c:pt>
                <c:pt idx="46">
                  <c:v>66.985601363596686</c:v>
                </c:pt>
                <c:pt idx="47">
                  <c:v>67.736989215848396</c:v>
                </c:pt>
                <c:pt idx="48">
                  <c:v>68.459221287103077</c:v>
                </c:pt>
                <c:pt idx="49">
                  <c:v>69.153674403871847</c:v>
                </c:pt>
                <c:pt idx="50">
                  <c:v>69.821656666718297</c:v>
                </c:pt>
                <c:pt idx="51">
                  <c:v>70.464410189124294</c:v>
                </c:pt>
                <c:pt idx="52">
                  <c:v>71.083113908001721</c:v>
                </c:pt>
                <c:pt idx="53">
                  <c:v>71.678886419290308</c:v>
                </c:pt>
                <c:pt idx="54">
                  <c:v>72.252788802245249</c:v>
                </c:pt>
                <c:pt idx="55">
                  <c:v>72.805827404315565</c:v>
                </c:pt>
                <c:pt idx="56">
                  <c:v>73.338956565267495</c:v>
                </c:pt>
                <c:pt idx="57">
                  <c:v>73.853081264684747</c:v>
                </c:pt>
                <c:pt idx="58">
                  <c:v>74.349059681403403</c:v>
                </c:pt>
                <c:pt idx="59">
                  <c:v>74.827705656999299</c:v>
                </c:pt>
                <c:pt idx="60">
                  <c:v>75.289791058291542</c:v>
                </c:pt>
                <c:pt idx="61">
                  <c:v>75.736048036090622</c:v>
                </c:pt>
                <c:pt idx="62">
                  <c:v>76.167171179202242</c:v>
                </c:pt>
                <c:pt idx="63">
                  <c:v>76.583819564091129</c:v>
                </c:pt>
                <c:pt idx="64">
                  <c:v>76.986618701683753</c:v>
                </c:pt>
                <c:pt idx="65">
                  <c:v>77.376162383602406</c:v>
                </c:pt>
                <c:pt idx="66">
                  <c:v>77.753014430728612</c:v>
                </c:pt>
                <c:pt idx="67">
                  <c:v>78.117710347427874</c:v>
                </c:pt>
                <c:pt idx="68">
                  <c:v>78.470758885067028</c:v>
                </c:pt>
                <c:pt idx="69">
                  <c:v>78.812643518644862</c:v>
                </c:pt>
                <c:pt idx="70">
                  <c:v>79.143823840459689</c:v>
                </c:pt>
                <c:pt idx="71">
                  <c:v>79.464736874773195</c:v>
                </c:pt>
                <c:pt idx="72">
                  <c:v>79.775798317411045</c:v>
                </c:pt>
                <c:pt idx="73">
                  <c:v>80.077403704182572</c:v>
                </c:pt>
                <c:pt idx="74">
                  <c:v>80.369929511911266</c:v>
                </c:pt>
                <c:pt idx="75">
                  <c:v>80.653734195755604</c:v>
                </c:pt>
                <c:pt idx="76">
                  <c:v>80.929159166369857</c:v>
                </c:pt>
                <c:pt idx="77">
                  <c:v>81.196529710314763</c:v>
                </c:pt>
                <c:pt idx="78">
                  <c:v>81.456155856979777</c:v>
                </c:pt>
                <c:pt idx="79">
                  <c:v>81.708333195127935</c:v>
                </c:pt>
                <c:pt idx="80">
                  <c:v>81.953343642021736</c:v>
                </c:pt>
                <c:pt idx="81">
                  <c:v>82.191456167936948</c:v>
                </c:pt>
                <c:pt idx="82">
                  <c:v>82.422927478722329</c:v>
                </c:pt>
                <c:pt idx="83">
                  <c:v>82.648002658918244</c:v>
                </c:pt>
                <c:pt idx="84">
                  <c:v>82.866915777805062</c:v>
                </c:pt>
                <c:pt idx="85">
                  <c:v>83.079890460618017</c:v>
                </c:pt>
                <c:pt idx="86">
                  <c:v>83.287140427033748</c:v>
                </c:pt>
                <c:pt idx="87">
                  <c:v>83.488869998909706</c:v>
                </c:pt>
                <c:pt idx="88">
                  <c:v>83.685274579139005</c:v>
                </c:pt>
                <c:pt idx="89">
                  <c:v>83.876541103370798</c:v>
                </c:pt>
                <c:pt idx="90">
                  <c:v>84.062848466239203</c:v>
                </c:pt>
                <c:pt idx="91">
                  <c:v>84.244367923643296</c:v>
                </c:pt>
                <c:pt idx="92">
                  <c:v>84.421263472525098</c:v>
                </c:pt>
                <c:pt idx="93">
                  <c:v>84.593692209502763</c:v>
                </c:pt>
                <c:pt idx="94">
                  <c:v>84.761804669631957</c:v>
                </c:pt>
                <c:pt idx="95">
                  <c:v>84.925745146488339</c:v>
                </c:pt>
                <c:pt idx="96">
                  <c:v>85.085651994689854</c:v>
                </c:pt>
                <c:pt idx="97">
                  <c:v>85.241657915907439</c:v>
                </c:pt>
                <c:pt idx="98">
                  <c:v>85.393890229346468</c:v>
                </c:pt>
                <c:pt idx="99">
                  <c:v>85.54247112762036</c:v>
                </c:pt>
                <c:pt idx="100">
                  <c:v>85.687517918879621</c:v>
                </c:pt>
                <c:pt idx="101">
                  <c:v>85.829143256005224</c:v>
                </c:pt>
                <c:pt idx="102">
                  <c:v>85.967455353625326</c:v>
                </c:pt>
                <c:pt idx="103">
                  <c:v>86.102558193666155</c:v>
                </c:pt>
                <c:pt idx="104">
                  <c:v>86.234551720104065</c:v>
                </c:pt>
                <c:pt idx="105">
                  <c:v>86.363532023543883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220A-4806-BA37-C8D911E83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4448"/>
        <c:axId val="140505024"/>
      </c:scatterChart>
      <c:valAx>
        <c:axId val="140504448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 sz="1400" b="1"/>
                  <a:t>Concentration (nM)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5024"/>
        <c:crosses val="autoZero"/>
        <c:crossBetween val="midCat"/>
      </c:valAx>
      <c:valAx>
        <c:axId val="140505024"/>
        <c:scaling>
          <c:orientation val="minMax"/>
          <c:max val="2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 sz="1400" b="1"/>
                  <a:t>Fold change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444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1442731574174"/>
          <c:y val="3.8922300660693278E-2"/>
          <c:w val="0.61928334784833761"/>
          <c:h val="0.79278283102543212"/>
        </c:manualLayout>
      </c:layout>
      <c:scatterChart>
        <c:scatterStyle val="lineMarker"/>
        <c:varyColors val="0"/>
        <c:ser>
          <c:idx val="0"/>
          <c:order val="0"/>
          <c:tx>
            <c:v>Saline BMP-9</c:v>
          </c:tx>
          <c:spPr>
            <a:ln w="28575">
              <a:noFill/>
            </a:ln>
          </c:spPr>
          <c:marker>
            <c:symbol val="circle"/>
            <c:size val="5"/>
            <c:spPr>
              <a:pattFill prst="ltUpDiag">
                <a:fgClr>
                  <a:srgbClr val="000000"/>
                </a:fgClr>
                <a:bgClr>
                  <a:srgbClr val="FFFFFF"/>
                </a:bgClr>
              </a:patt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New_model!$I$7:$I$14</c:f>
                <c:numCache>
                  <c:formatCode>General</c:formatCode>
                  <c:ptCount val="8"/>
                  <c:pt idx="0">
                    <c:v>3.0432681274994176E-2</c:v>
                  </c:pt>
                  <c:pt idx="1">
                    <c:v>5.320267688941515E-2</c:v>
                  </c:pt>
                  <c:pt idx="2">
                    <c:v>8.8450703882117662E-2</c:v>
                  </c:pt>
                  <c:pt idx="3">
                    <c:v>0.52221674233708737</c:v>
                  </c:pt>
                  <c:pt idx="4">
                    <c:v>0.36739107103438762</c:v>
                  </c:pt>
                  <c:pt idx="5">
                    <c:v>0.50369084046888835</c:v>
                  </c:pt>
                  <c:pt idx="6">
                    <c:v>0.7011678698284064</c:v>
                  </c:pt>
                  <c:pt idx="7">
                    <c:v>1.0040217601084769</c:v>
                  </c:pt>
                </c:numCache>
              </c:numRef>
            </c:plus>
            <c:spPr>
              <a:ln w="28575">
                <a:noFill/>
              </a:ln>
            </c:spPr>
          </c:errBars>
          <c:xVal>
            <c:numRef>
              <c:f>New_model!$B$7:$B$14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New_model!$C$7:$C$14</c:f>
              <c:numCache>
                <c:formatCode>0.00</c:formatCode>
                <c:ptCount val="8"/>
                <c:pt idx="0">
                  <c:v>1.5318400046741254</c:v>
                </c:pt>
                <c:pt idx="1">
                  <c:v>1.9431071184282394</c:v>
                </c:pt>
                <c:pt idx="2">
                  <c:v>4.1912304619469332</c:v>
                </c:pt>
                <c:pt idx="3">
                  <c:v>12.04332089347059</c:v>
                </c:pt>
                <c:pt idx="4">
                  <c:v>17.001517088412132</c:v>
                </c:pt>
                <c:pt idx="5">
                  <c:v>17.961614034086661</c:v>
                </c:pt>
                <c:pt idx="6">
                  <c:v>18.992032536945402</c:v>
                </c:pt>
                <c:pt idx="7">
                  <c:v>23.471779135815936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1A5-42FB-BACE-07F8FD04437C}"/>
            </c:ext>
          </c:extLst>
        </c:ser>
        <c:ser>
          <c:idx val="1"/>
          <c:order val="2"/>
          <c:tx>
            <c:v>Saline BMP-2</c:v>
          </c:tx>
          <c:spPr>
            <a:ln w="28575">
              <a:noFill/>
            </a:ln>
          </c:spPr>
          <c:marker>
            <c:symbol val="circle"/>
            <c:size val="5"/>
            <c:spPr>
              <a:pattFill prst="ltDnDiag">
                <a:fgClr>
                  <a:srgbClr val="A6A6A6"/>
                </a:fgClr>
                <a:bgClr>
                  <a:srgbClr val="FFFFFF"/>
                </a:bgClr>
              </a:patt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New_model!$J$7:$J$14</c:f>
                <c:numCache>
                  <c:formatCode>General</c:formatCode>
                  <c:ptCount val="8"/>
                  <c:pt idx="0">
                    <c:v>8.6031769050638578E-3</c:v>
                  </c:pt>
                  <c:pt idx="1">
                    <c:v>3.2025843565551215E-2</c:v>
                  </c:pt>
                  <c:pt idx="2">
                    <c:v>1.6951938014282356E-2</c:v>
                  </c:pt>
                  <c:pt idx="3">
                    <c:v>0.14143388481730595</c:v>
                  </c:pt>
                  <c:pt idx="4">
                    <c:v>0.16889451194963601</c:v>
                  </c:pt>
                  <c:pt idx="5">
                    <c:v>1.385940018343782</c:v>
                  </c:pt>
                  <c:pt idx="6">
                    <c:v>0.89459518499752166</c:v>
                  </c:pt>
                  <c:pt idx="7">
                    <c:v>0.46651075008428533</c:v>
                  </c:pt>
                </c:numCache>
              </c:numRef>
            </c:plus>
            <c:spPr>
              <a:ln w="28575">
                <a:noFill/>
              </a:ln>
            </c:spPr>
          </c:errBars>
          <c:xVal>
            <c:numRef>
              <c:f>New_model!$B$7:$B$14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New_model!$D$7:$D$15</c:f>
              <c:numCache>
                <c:formatCode>0.00</c:formatCode>
                <c:ptCount val="9"/>
                <c:pt idx="0">
                  <c:v>0.71345919431847937</c:v>
                </c:pt>
                <c:pt idx="1">
                  <c:v>0.7603495796327312</c:v>
                </c:pt>
                <c:pt idx="2">
                  <c:v>0.82813104192128295</c:v>
                </c:pt>
                <c:pt idx="3">
                  <c:v>1.5593924439357882</c:v>
                </c:pt>
                <c:pt idx="4">
                  <c:v>2.6719884494166712</c:v>
                </c:pt>
                <c:pt idx="5">
                  <c:v>12.017808043490303</c:v>
                </c:pt>
                <c:pt idx="6">
                  <c:v>14.490962022256285</c:v>
                </c:pt>
                <c:pt idx="7">
                  <c:v>12.02767335537963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A5-42FB-BACE-07F8FD04437C}"/>
            </c:ext>
          </c:extLst>
        </c:ser>
        <c:ser>
          <c:idx val="2"/>
          <c:order val="4"/>
          <c:tx>
            <c:v>CTX BMP-9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New_model!$K$7:$K$14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plus>
            <c:minus>
              <c:numRef>
                <c:f>New_model!$K$7:$K$14</c:f>
                <c:numCache>
                  <c:formatCode>General</c:formatCode>
                  <c:ptCount val="8"/>
                  <c:pt idx="0">
                    <c:v>1.4109824935971637E-2</c:v>
                  </c:pt>
                  <c:pt idx="1">
                    <c:v>0.21964148959928836</c:v>
                  </c:pt>
                  <c:pt idx="2">
                    <c:v>0.55928722663795649</c:v>
                  </c:pt>
                  <c:pt idx="3">
                    <c:v>1.7035482341733905</c:v>
                  </c:pt>
                  <c:pt idx="4">
                    <c:v>1.5033460198223678</c:v>
                  </c:pt>
                  <c:pt idx="5">
                    <c:v>6.0342457668940721</c:v>
                  </c:pt>
                  <c:pt idx="6">
                    <c:v>3.2431191222658118</c:v>
                  </c:pt>
                  <c:pt idx="7">
                    <c:v>27.684544924539619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New_model!$B$7:$B$14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New_model!$E$7:$E$15</c:f>
              <c:numCache>
                <c:formatCode>0.00</c:formatCode>
                <c:ptCount val="9"/>
                <c:pt idx="0">
                  <c:v>1.6859393156484983</c:v>
                </c:pt>
                <c:pt idx="1">
                  <c:v>5.6725128197165233</c:v>
                </c:pt>
                <c:pt idx="2">
                  <c:v>12.540030917635107</c:v>
                </c:pt>
                <c:pt idx="3">
                  <c:v>35.311910867165416</c:v>
                </c:pt>
                <c:pt idx="4">
                  <c:v>86.22451676852107</c:v>
                </c:pt>
                <c:pt idx="5">
                  <c:v>159.04165966170459</c:v>
                </c:pt>
                <c:pt idx="6">
                  <c:v>142.67577940387145</c:v>
                </c:pt>
                <c:pt idx="7">
                  <c:v>163.31463154516004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1A5-42FB-BACE-07F8FD04437C}"/>
            </c:ext>
          </c:extLst>
        </c:ser>
        <c:ser>
          <c:idx val="3"/>
          <c:order val="6"/>
          <c:tx>
            <c:v>CTX BMP-2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7F7F7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New_model!$L$7:$L$14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plus>
            <c:minus>
              <c:numRef>
                <c:f>New_model!$L$7:$L$14</c:f>
                <c:numCache>
                  <c:formatCode>General</c:formatCode>
                  <c:ptCount val="8"/>
                  <c:pt idx="0">
                    <c:v>2.003064938398106E-2</c:v>
                  </c:pt>
                  <c:pt idx="1">
                    <c:v>7.4144434154332362E-2</c:v>
                  </c:pt>
                  <c:pt idx="2">
                    <c:v>7.85304461482772E-2</c:v>
                  </c:pt>
                  <c:pt idx="3">
                    <c:v>0.33919470549520797</c:v>
                  </c:pt>
                  <c:pt idx="4">
                    <c:v>0.29118175279610869</c:v>
                  </c:pt>
                  <c:pt idx="5">
                    <c:v>2.3535373522152878</c:v>
                  </c:pt>
                  <c:pt idx="6">
                    <c:v>2.1512380280351464</c:v>
                  </c:pt>
                  <c:pt idx="7">
                    <c:v>11.290343720428945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New_model!$B$7:$B$14</c:f>
              <c:numCache>
                <c:formatCode>General</c:formatCode>
                <c:ptCount val="8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0.5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</c:numCache>
            </c:numRef>
          </c:xVal>
          <c:yVal>
            <c:numRef>
              <c:f>New_model!$F$7:$F$15</c:f>
              <c:numCache>
                <c:formatCode>0.00</c:formatCode>
                <c:ptCount val="9"/>
                <c:pt idx="0">
                  <c:v>1.0198151955553703</c:v>
                </c:pt>
                <c:pt idx="1">
                  <c:v>1.1880693843821348</c:v>
                </c:pt>
                <c:pt idx="2">
                  <c:v>1.1299057103633057</c:v>
                </c:pt>
                <c:pt idx="3">
                  <c:v>2.2207379246343568</c:v>
                </c:pt>
                <c:pt idx="4">
                  <c:v>5.3908281098139863</c:v>
                </c:pt>
                <c:pt idx="5">
                  <c:v>48.879304251315368</c:v>
                </c:pt>
                <c:pt idx="6">
                  <c:v>69.925764795461916</c:v>
                </c:pt>
                <c:pt idx="7">
                  <c:v>85.868752458868087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1A5-42FB-BACE-07F8FD044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7328"/>
        <c:axId val="140507904"/>
      </c:scatterChart>
      <c:scatterChart>
        <c:scatterStyle val="smoothMarker"/>
        <c:varyColors val="0"/>
        <c:ser>
          <c:idx val="4"/>
          <c:order val="1"/>
          <c:tx>
            <c:v>Model Saline BMP-9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xVal>
            <c:numRef>
              <c:f>New_model!$B$39:$B$143</c:f>
              <c:numCache>
                <c:formatCode>0\.000</c:formatCode>
                <c:ptCount val="105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 formatCode="General">
                  <c:v>0.1</c:v>
                </c:pt>
                <c:pt idx="4" formatCode="0.00">
                  <c:v>0.2</c:v>
                </c:pt>
                <c:pt idx="5" formatCode="0.00">
                  <c:v>0.4</c:v>
                </c:pt>
                <c:pt idx="6" formatCode="0.00">
                  <c:v>0.5</c:v>
                </c:pt>
                <c:pt idx="7" formatCode="0.00">
                  <c:v>0.6</c:v>
                </c:pt>
                <c:pt idx="8" formatCode="0.00">
                  <c:v>0.8</c:v>
                </c:pt>
                <c:pt idx="9" formatCode="0.00">
                  <c:v>1</c:v>
                </c:pt>
                <c:pt idx="10" formatCode="0.00">
                  <c:v>1.2</c:v>
                </c:pt>
                <c:pt idx="11" formatCode="0.00">
                  <c:v>1.4</c:v>
                </c:pt>
                <c:pt idx="12" formatCode="0.00">
                  <c:v>1.6</c:v>
                </c:pt>
                <c:pt idx="13" formatCode="0.00">
                  <c:v>1.8</c:v>
                </c:pt>
                <c:pt idx="14" formatCode="0.00">
                  <c:v>2</c:v>
                </c:pt>
                <c:pt idx="15" formatCode="0.00">
                  <c:v>2.2000000000000002</c:v>
                </c:pt>
                <c:pt idx="16" formatCode="0.00">
                  <c:v>2.4</c:v>
                </c:pt>
                <c:pt idx="17" formatCode="0.00">
                  <c:v>2.6</c:v>
                </c:pt>
                <c:pt idx="18" formatCode="0.00">
                  <c:v>2.8</c:v>
                </c:pt>
                <c:pt idx="19" formatCode="0.00">
                  <c:v>3</c:v>
                </c:pt>
                <c:pt idx="20" formatCode="0.00">
                  <c:v>3.2</c:v>
                </c:pt>
                <c:pt idx="21" formatCode="0.00">
                  <c:v>3.4</c:v>
                </c:pt>
                <c:pt idx="22" formatCode="0.00">
                  <c:v>3.6</c:v>
                </c:pt>
                <c:pt idx="23" formatCode="0.00">
                  <c:v>3.8</c:v>
                </c:pt>
                <c:pt idx="24" formatCode="0.00">
                  <c:v>4</c:v>
                </c:pt>
                <c:pt idx="25" formatCode="0.00">
                  <c:v>4.2</c:v>
                </c:pt>
                <c:pt idx="26" formatCode="0.00">
                  <c:v>4.4000000000000004</c:v>
                </c:pt>
                <c:pt idx="27" formatCode="0.00">
                  <c:v>4.5999999999999996</c:v>
                </c:pt>
                <c:pt idx="28" formatCode="0.00">
                  <c:v>4.8</c:v>
                </c:pt>
                <c:pt idx="29" formatCode="0.00">
                  <c:v>5</c:v>
                </c:pt>
                <c:pt idx="30" formatCode="0.00">
                  <c:v>5.2</c:v>
                </c:pt>
                <c:pt idx="31" formatCode="0.00">
                  <c:v>5.4</c:v>
                </c:pt>
                <c:pt idx="32" formatCode="0.00">
                  <c:v>5.6</c:v>
                </c:pt>
                <c:pt idx="33" formatCode="0.00">
                  <c:v>5.8</c:v>
                </c:pt>
                <c:pt idx="34" formatCode="0.00">
                  <c:v>6</c:v>
                </c:pt>
                <c:pt idx="35" formatCode="0.00">
                  <c:v>6.2</c:v>
                </c:pt>
                <c:pt idx="36" formatCode="0.00">
                  <c:v>6.4</c:v>
                </c:pt>
                <c:pt idx="37" formatCode="0.00">
                  <c:v>6.6</c:v>
                </c:pt>
                <c:pt idx="38" formatCode="0.00">
                  <c:v>6.8</c:v>
                </c:pt>
                <c:pt idx="39" formatCode="0.00">
                  <c:v>7</c:v>
                </c:pt>
                <c:pt idx="40" formatCode="0.00">
                  <c:v>7.2</c:v>
                </c:pt>
                <c:pt idx="41" formatCode="0.00">
                  <c:v>7.4</c:v>
                </c:pt>
                <c:pt idx="42" formatCode="0.00">
                  <c:v>7.6</c:v>
                </c:pt>
                <c:pt idx="43" formatCode="0.00">
                  <c:v>7.8</c:v>
                </c:pt>
                <c:pt idx="44" formatCode="0.00">
                  <c:v>8</c:v>
                </c:pt>
                <c:pt idx="45" formatCode="0.00">
                  <c:v>8.1999999999999993</c:v>
                </c:pt>
                <c:pt idx="46" formatCode="0.00">
                  <c:v>8.4</c:v>
                </c:pt>
                <c:pt idx="47" formatCode="0.00">
                  <c:v>8.6</c:v>
                </c:pt>
                <c:pt idx="48" formatCode="0.00">
                  <c:v>8.8000000000000007</c:v>
                </c:pt>
                <c:pt idx="49" formatCode="0.00">
                  <c:v>9</c:v>
                </c:pt>
                <c:pt idx="50" formatCode="0.00">
                  <c:v>9.1999999999999993</c:v>
                </c:pt>
                <c:pt idx="51" formatCode="0.00">
                  <c:v>9.4</c:v>
                </c:pt>
                <c:pt idx="52" formatCode="0.00">
                  <c:v>9.6</c:v>
                </c:pt>
                <c:pt idx="53" formatCode="0.00">
                  <c:v>9.8000000000000007</c:v>
                </c:pt>
                <c:pt idx="54" formatCode="0.00">
                  <c:v>10</c:v>
                </c:pt>
                <c:pt idx="55" formatCode="0.00">
                  <c:v>10.199999999999999</c:v>
                </c:pt>
                <c:pt idx="56" formatCode="0.00">
                  <c:v>10.4</c:v>
                </c:pt>
                <c:pt idx="57" formatCode="0.00">
                  <c:v>10.6</c:v>
                </c:pt>
                <c:pt idx="58" formatCode="0.00">
                  <c:v>10.8</c:v>
                </c:pt>
                <c:pt idx="59" formatCode="0.00">
                  <c:v>11</c:v>
                </c:pt>
                <c:pt idx="60" formatCode="0.00">
                  <c:v>11.2</c:v>
                </c:pt>
                <c:pt idx="61" formatCode="0.00">
                  <c:v>11.4</c:v>
                </c:pt>
                <c:pt idx="62" formatCode="0.00">
                  <c:v>11.6</c:v>
                </c:pt>
                <c:pt idx="63" formatCode="0.00">
                  <c:v>11.8</c:v>
                </c:pt>
                <c:pt idx="64" formatCode="0.00">
                  <c:v>12</c:v>
                </c:pt>
                <c:pt idx="65" formatCode="0.00">
                  <c:v>12.2</c:v>
                </c:pt>
                <c:pt idx="66" formatCode="0.00">
                  <c:v>12.4</c:v>
                </c:pt>
                <c:pt idx="67" formatCode="0.00">
                  <c:v>12.6</c:v>
                </c:pt>
                <c:pt idx="68" formatCode="0.00">
                  <c:v>12.8</c:v>
                </c:pt>
                <c:pt idx="69" formatCode="0.00">
                  <c:v>13</c:v>
                </c:pt>
                <c:pt idx="70" formatCode="0.00">
                  <c:v>13.2</c:v>
                </c:pt>
                <c:pt idx="71" formatCode="0.00">
                  <c:v>13.4</c:v>
                </c:pt>
                <c:pt idx="72" formatCode="0.00">
                  <c:v>13.6</c:v>
                </c:pt>
                <c:pt idx="73" formatCode="0.00">
                  <c:v>13.8</c:v>
                </c:pt>
                <c:pt idx="74" formatCode="0.00">
                  <c:v>14</c:v>
                </c:pt>
                <c:pt idx="75" formatCode="0.00">
                  <c:v>14.2</c:v>
                </c:pt>
                <c:pt idx="76" formatCode="0.00">
                  <c:v>14.4</c:v>
                </c:pt>
                <c:pt idx="77" formatCode="0.00">
                  <c:v>14.6</c:v>
                </c:pt>
                <c:pt idx="78" formatCode="0.00">
                  <c:v>14.8</c:v>
                </c:pt>
                <c:pt idx="79" formatCode="0.00">
                  <c:v>15</c:v>
                </c:pt>
                <c:pt idx="80" formatCode="0.00">
                  <c:v>15.2</c:v>
                </c:pt>
                <c:pt idx="81" formatCode="0.00">
                  <c:v>15.4</c:v>
                </c:pt>
                <c:pt idx="82" formatCode="0.00">
                  <c:v>15.6</c:v>
                </c:pt>
                <c:pt idx="83" formatCode="0.00">
                  <c:v>15.8</c:v>
                </c:pt>
                <c:pt idx="84" formatCode="0.00">
                  <c:v>16</c:v>
                </c:pt>
                <c:pt idx="85" formatCode="0.00">
                  <c:v>16.2</c:v>
                </c:pt>
                <c:pt idx="86" formatCode="0.00">
                  <c:v>16.399999999999999</c:v>
                </c:pt>
                <c:pt idx="87" formatCode="0.00">
                  <c:v>16.600000000000001</c:v>
                </c:pt>
                <c:pt idx="88" formatCode="0.00">
                  <c:v>16.8</c:v>
                </c:pt>
                <c:pt idx="89" formatCode="0.00">
                  <c:v>17</c:v>
                </c:pt>
                <c:pt idx="90" formatCode="0.00">
                  <c:v>17.2</c:v>
                </c:pt>
                <c:pt idx="91" formatCode="0.00">
                  <c:v>17.399999999999999</c:v>
                </c:pt>
                <c:pt idx="92" formatCode="0.00">
                  <c:v>17.600000000000001</c:v>
                </c:pt>
                <c:pt idx="93" formatCode="0.00">
                  <c:v>17.8</c:v>
                </c:pt>
                <c:pt idx="94" formatCode="0.00">
                  <c:v>18</c:v>
                </c:pt>
                <c:pt idx="95" formatCode="0.00">
                  <c:v>18.2</c:v>
                </c:pt>
                <c:pt idx="96" formatCode="0.00">
                  <c:v>18.399999999999999</c:v>
                </c:pt>
                <c:pt idx="97" formatCode="0.00">
                  <c:v>18.600000000000001</c:v>
                </c:pt>
                <c:pt idx="98" formatCode="0.00">
                  <c:v>18.8</c:v>
                </c:pt>
                <c:pt idx="99" formatCode="0.00">
                  <c:v>19</c:v>
                </c:pt>
                <c:pt idx="100" formatCode="0.00">
                  <c:v>19.2</c:v>
                </c:pt>
                <c:pt idx="101" formatCode="0.00">
                  <c:v>19.399999999999999</c:v>
                </c:pt>
                <c:pt idx="102" formatCode="0.00">
                  <c:v>19.600000000000001</c:v>
                </c:pt>
                <c:pt idx="103" formatCode="0.00">
                  <c:v>19.8</c:v>
                </c:pt>
                <c:pt idx="104" formatCode="0.00">
                  <c:v>20</c:v>
                </c:pt>
              </c:numCache>
            </c:numRef>
          </c:xVal>
          <c:yVal>
            <c:numRef>
              <c:f>New_model!$C$39:$C$143</c:f>
              <c:numCache>
                <c:formatCode>0.00</c:formatCode>
                <c:ptCount val="105"/>
                <c:pt idx="0">
                  <c:v>1.2441642444821961</c:v>
                </c:pt>
                <c:pt idx="1">
                  <c:v>2.0285241135613159</c:v>
                </c:pt>
                <c:pt idx="2">
                  <c:v>3.6914983953832725</c:v>
                </c:pt>
                <c:pt idx="3">
                  <c:v>4.9750092721242396</c:v>
                </c:pt>
                <c:pt idx="4">
                  <c:v>6.7333191693547745</c:v>
                </c:pt>
                <c:pt idx="5">
                  <c:v>9.0127230263788629</c:v>
                </c:pt>
                <c:pt idx="6">
                  <c:v>9.8529345045503458</c:v>
                </c:pt>
                <c:pt idx="7">
                  <c:v>10.573615945838194</c:v>
                </c:pt>
                <c:pt idx="8">
                  <c:v>11.765178211117854</c:v>
                </c:pt>
                <c:pt idx="9">
                  <c:v>12.726803734244923</c:v>
                </c:pt>
                <c:pt idx="10">
                  <c:v>13.530341954597045</c:v>
                </c:pt>
                <c:pt idx="11">
                  <c:v>14.218210311607882</c:v>
                </c:pt>
                <c:pt idx="12">
                  <c:v>14.817708893078944</c:v>
                </c:pt>
                <c:pt idx="13">
                  <c:v>15.347502692536965</c:v>
                </c:pt>
                <c:pt idx="14">
                  <c:v>15.820939437310873</c:v>
                </c:pt>
                <c:pt idx="15">
                  <c:v>16.247903009988097</c:v>
                </c:pt>
                <c:pt idx="16">
                  <c:v>16.635919512644627</c:v>
                </c:pt>
                <c:pt idx="17">
                  <c:v>16.99085245427991</c:v>
                </c:pt>
                <c:pt idx="18">
                  <c:v>17.317358382924095</c:v>
                </c:pt>
                <c:pt idx="19">
                  <c:v>17.619196027703595</c:v>
                </c:pt>
                <c:pt idx="20">
                  <c:v>17.899442246710748</c:v>
                </c:pt>
                <c:pt idx="21">
                  <c:v>18.160646673397856</c:v>
                </c:pt>
                <c:pt idx="22">
                  <c:v>18.404944870308615</c:v>
                </c:pt>
                <c:pt idx="23">
                  <c:v>18.634142693250926</c:v>
                </c:pt>
                <c:pt idx="24">
                  <c:v>18.849780241674377</c:v>
                </c:pt>
                <c:pt idx="25">
                  <c:v>19.053181054054772</c:v>
                </c:pt>
                <c:pt idx="26">
                  <c:v>19.245490454840287</c:v>
                </c:pt>
                <c:pt idx="27">
                  <c:v>19.427705802235561</c:v>
                </c:pt>
                <c:pt idx="28">
                  <c:v>19.600700605358469</c:v>
                </c:pt>
                <c:pt idx="29">
                  <c:v>19.765243942431052</c:v>
                </c:pt>
                <c:pt idx="30">
                  <c:v>19.922016236055747</c:v>
                </c:pt>
                <c:pt idx="31">
                  <c:v>20.071622174685182</c:v>
                </c:pt>
                <c:pt idx="32">
                  <c:v>20.21460137694061</c:v>
                </c:pt>
                <c:pt idx="33">
                  <c:v>20.35143725485009</c:v>
                </c:pt>
                <c:pt idx="34">
                  <c:v>20.482564428133127</c:v>
                </c:pt>
                <c:pt idx="35">
                  <c:v>20.608374963941813</c:v>
                </c:pt>
                <c:pt idx="36">
                  <c:v>20.729223657756783</c:v>
                </c:pt>
                <c:pt idx="37">
                  <c:v>20.845432526353914</c:v>
                </c:pt>
                <c:pt idx="38">
                  <c:v>20.95729464929185</c:v>
                </c:pt>
                <c:pt idx="39">
                  <c:v>21.065077468622295</c:v>
                </c:pt>
                <c:pt idx="40">
                  <c:v>21.169025635602296</c:v>
                </c:pt>
                <c:pt idx="41">
                  <c:v>21.2693634767015</c:v>
                </c:pt>
                <c:pt idx="42">
                  <c:v>21.36629713811644</c:v>
                </c:pt>
                <c:pt idx="43">
                  <c:v>21.46001645755706</c:v>
                </c:pt>
                <c:pt idx="44">
                  <c:v>21.55069660367629</c:v>
                </c:pt>
                <c:pt idx="45">
                  <c:v>21.638499516728544</c:v>
                </c:pt>
                <c:pt idx="46">
                  <c:v>21.723575178529092</c:v>
                </c:pt>
                <c:pt idx="47">
                  <c:v>21.8060627352815</c:v>
                </c:pt>
                <c:pt idx="48">
                  <c:v>21.886091493141972</c:v>
                </c:pt>
                <c:pt idx="49">
                  <c:v>21.963781803338449</c:v>
                </c:pt>
                <c:pt idx="50">
                  <c:v>22.039245851134545</c:v>
                </c:pt>
                <c:pt idx="51">
                  <c:v>22.112588360824574</c:v>
                </c:pt>
                <c:pt idx="52">
                  <c:v>22.183907227188151</c:v>
                </c:pt>
                <c:pt idx="53">
                  <c:v>22.253294082358568</c:v>
                </c:pt>
                <c:pt idx="54">
                  <c:v>22.320834805817224</c:v>
                </c:pt>
                <c:pt idx="55">
                  <c:v>22.386609984177824</c:v>
                </c:pt>
                <c:pt idx="56">
                  <c:v>22.450695326534159</c:v>
                </c:pt>
                <c:pt idx="57">
                  <c:v>22.513162040388803</c:v>
                </c:pt>
                <c:pt idx="58">
                  <c:v>22.574077172534292</c:v>
                </c:pt>
                <c:pt idx="59">
                  <c:v>22.633503918705543</c:v>
                </c:pt>
                <c:pt idx="60">
                  <c:v>22.69150190534782</c:v>
                </c:pt>
                <c:pt idx="61">
                  <c:v>22.748127446436083</c:v>
                </c:pt>
                <c:pt idx="62">
                  <c:v>22.80343377792882</c:v>
                </c:pt>
                <c:pt idx="63">
                  <c:v>22.857471272134447</c:v>
                </c:pt>
                <c:pt idx="64">
                  <c:v>22.910287634003353</c:v>
                </c:pt>
                <c:pt idx="65">
                  <c:v>22.96192808112859</c:v>
                </c:pt>
                <c:pt idx="66">
                  <c:v>23.01243550903726</c:v>
                </c:pt>
                <c:pt idx="67">
                  <c:v>23.061850643179284</c:v>
                </c:pt>
                <c:pt idx="68">
                  <c:v>23.1102121788666</c:v>
                </c:pt>
                <c:pt idx="69">
                  <c:v>23.157556910281059</c:v>
                </c:pt>
                <c:pt idx="70">
                  <c:v>23.203919849550651</c:v>
                </c:pt>
                <c:pt idx="71">
                  <c:v>23.249334336789353</c:v>
                </c:pt>
                <c:pt idx="72">
                  <c:v>23.293832141903554</c:v>
                </c:pt>
                <c:pt idx="73">
                  <c:v>23.337443558886665</c:v>
                </c:pt>
                <c:pt idx="74">
                  <c:v>23.380197493250915</c:v>
                </c:pt>
                <c:pt idx="75">
                  <c:v>23.42212154318165</c:v>
                </c:pt>
                <c:pt idx="76">
                  <c:v>23.463242074941995</c:v>
                </c:pt>
                <c:pt idx="77">
                  <c:v>23.50358429300524</c:v>
                </c:pt>
                <c:pt idx="78">
                  <c:v>23.543172305346896</c:v>
                </c:pt>
                <c:pt idx="79">
                  <c:v>23.58202918428788</c:v>
                </c:pt>
                <c:pt idx="80">
                  <c:v>23.620177023244139</c:v>
                </c:pt>
                <c:pt idx="81">
                  <c:v>23.657636989705491</c:v>
                </c:pt>
                <c:pt idx="82">
                  <c:v>23.694429374737446</c:v>
                </c:pt>
                <c:pt idx="83">
                  <c:v>23.730573639273434</c:v>
                </c:pt>
                <c:pt idx="84">
                  <c:v>23.766088457441491</c:v>
                </c:pt>
                <c:pt idx="85">
                  <c:v>23.80099175714814</c:v>
                </c:pt>
                <c:pt idx="86">
                  <c:v>23.835300758123022</c:v>
                </c:pt>
                <c:pt idx="87">
                  <c:v>23.869032007610642</c:v>
                </c:pt>
                <c:pt idx="88">
                  <c:v>23.902201413879872</c:v>
                </c:pt>
                <c:pt idx="89">
                  <c:v>23.934824277707659</c:v>
                </c:pt>
                <c:pt idx="90">
                  <c:v>23.966915321980622</c:v>
                </c:pt>
                <c:pt idx="91">
                  <c:v>23.998488719546536</c:v>
                </c:pt>
                <c:pt idx="92">
                  <c:v>24.029558119437038</c:v>
                </c:pt>
                <c:pt idx="93">
                  <c:v>24.060136671573286</c:v>
                </c:pt>
                <c:pt idx="94">
                  <c:v>24.09023705005767</c:v>
                </c:pt>
                <c:pt idx="95">
                  <c:v>24.119871475146297</c:v>
                </c:pt>
                <c:pt idx="96">
                  <c:v>24.149051733990188</c:v>
                </c:pt>
                <c:pt idx="97">
                  <c:v>24.177789200225913</c:v>
                </c:pt>
                <c:pt idx="98">
                  <c:v>24.20609485249075</c:v>
                </c:pt>
                <c:pt idx="99">
                  <c:v>24.233979291931522</c:v>
                </c:pt>
                <c:pt idx="100">
                  <c:v>24.261452758771409</c:v>
                </c:pt>
                <c:pt idx="101">
                  <c:v>24.288525147994136</c:v>
                </c:pt>
                <c:pt idx="102">
                  <c:v>24.315206024200783</c:v>
                </c:pt>
                <c:pt idx="103">
                  <c:v>24.34150463569047</c:v>
                </c:pt>
                <c:pt idx="104">
                  <c:v>24.367429927812434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31A5-42FB-BACE-07F8FD04437C}"/>
            </c:ext>
          </c:extLst>
        </c:ser>
        <c:ser>
          <c:idx val="5"/>
          <c:order val="3"/>
          <c:tx>
            <c:v>Model Saline BMP-2</c:v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xVal>
            <c:numRef>
              <c:f>New_model!$B$39:$B$143</c:f>
              <c:numCache>
                <c:formatCode>0\.000</c:formatCode>
                <c:ptCount val="105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 formatCode="General">
                  <c:v>0.1</c:v>
                </c:pt>
                <c:pt idx="4" formatCode="0.00">
                  <c:v>0.2</c:v>
                </c:pt>
                <c:pt idx="5" formatCode="0.00">
                  <c:v>0.4</c:v>
                </c:pt>
                <c:pt idx="6" formatCode="0.00">
                  <c:v>0.5</c:v>
                </c:pt>
                <c:pt idx="7" formatCode="0.00">
                  <c:v>0.6</c:v>
                </c:pt>
                <c:pt idx="8" formatCode="0.00">
                  <c:v>0.8</c:v>
                </c:pt>
                <c:pt idx="9" formatCode="0.00">
                  <c:v>1</c:v>
                </c:pt>
                <c:pt idx="10" formatCode="0.00">
                  <c:v>1.2</c:v>
                </c:pt>
                <c:pt idx="11" formatCode="0.00">
                  <c:v>1.4</c:v>
                </c:pt>
                <c:pt idx="12" formatCode="0.00">
                  <c:v>1.6</c:v>
                </c:pt>
                <c:pt idx="13" formatCode="0.00">
                  <c:v>1.8</c:v>
                </c:pt>
                <c:pt idx="14" formatCode="0.00">
                  <c:v>2</c:v>
                </c:pt>
                <c:pt idx="15" formatCode="0.00">
                  <c:v>2.2000000000000002</c:v>
                </c:pt>
                <c:pt idx="16" formatCode="0.00">
                  <c:v>2.4</c:v>
                </c:pt>
                <c:pt idx="17" formatCode="0.00">
                  <c:v>2.6</c:v>
                </c:pt>
                <c:pt idx="18" formatCode="0.00">
                  <c:v>2.8</c:v>
                </c:pt>
                <c:pt idx="19" formatCode="0.00">
                  <c:v>3</c:v>
                </c:pt>
                <c:pt idx="20" formatCode="0.00">
                  <c:v>3.2</c:v>
                </c:pt>
                <c:pt idx="21" formatCode="0.00">
                  <c:v>3.4</c:v>
                </c:pt>
                <c:pt idx="22" formatCode="0.00">
                  <c:v>3.6</c:v>
                </c:pt>
                <c:pt idx="23" formatCode="0.00">
                  <c:v>3.8</c:v>
                </c:pt>
                <c:pt idx="24" formatCode="0.00">
                  <c:v>4</c:v>
                </c:pt>
                <c:pt idx="25" formatCode="0.00">
                  <c:v>4.2</c:v>
                </c:pt>
                <c:pt idx="26" formatCode="0.00">
                  <c:v>4.4000000000000004</c:v>
                </c:pt>
                <c:pt idx="27" formatCode="0.00">
                  <c:v>4.5999999999999996</c:v>
                </c:pt>
                <c:pt idx="28" formatCode="0.00">
                  <c:v>4.8</c:v>
                </c:pt>
                <c:pt idx="29" formatCode="0.00">
                  <c:v>5</c:v>
                </c:pt>
                <c:pt idx="30" formatCode="0.00">
                  <c:v>5.2</c:v>
                </c:pt>
                <c:pt idx="31" formatCode="0.00">
                  <c:v>5.4</c:v>
                </c:pt>
                <c:pt idx="32" formatCode="0.00">
                  <c:v>5.6</c:v>
                </c:pt>
                <c:pt idx="33" formatCode="0.00">
                  <c:v>5.8</c:v>
                </c:pt>
                <c:pt idx="34" formatCode="0.00">
                  <c:v>6</c:v>
                </c:pt>
                <c:pt idx="35" formatCode="0.00">
                  <c:v>6.2</c:v>
                </c:pt>
                <c:pt idx="36" formatCode="0.00">
                  <c:v>6.4</c:v>
                </c:pt>
                <c:pt idx="37" formatCode="0.00">
                  <c:v>6.6</c:v>
                </c:pt>
                <c:pt idx="38" formatCode="0.00">
                  <c:v>6.8</c:v>
                </c:pt>
                <c:pt idx="39" formatCode="0.00">
                  <c:v>7</c:v>
                </c:pt>
                <c:pt idx="40" formatCode="0.00">
                  <c:v>7.2</c:v>
                </c:pt>
                <c:pt idx="41" formatCode="0.00">
                  <c:v>7.4</c:v>
                </c:pt>
                <c:pt idx="42" formatCode="0.00">
                  <c:v>7.6</c:v>
                </c:pt>
                <c:pt idx="43" formatCode="0.00">
                  <c:v>7.8</c:v>
                </c:pt>
                <c:pt idx="44" formatCode="0.00">
                  <c:v>8</c:v>
                </c:pt>
                <c:pt idx="45" formatCode="0.00">
                  <c:v>8.1999999999999993</c:v>
                </c:pt>
                <c:pt idx="46" formatCode="0.00">
                  <c:v>8.4</c:v>
                </c:pt>
                <c:pt idx="47" formatCode="0.00">
                  <c:v>8.6</c:v>
                </c:pt>
                <c:pt idx="48" formatCode="0.00">
                  <c:v>8.8000000000000007</c:v>
                </c:pt>
                <c:pt idx="49" formatCode="0.00">
                  <c:v>9</c:v>
                </c:pt>
                <c:pt idx="50" formatCode="0.00">
                  <c:v>9.1999999999999993</c:v>
                </c:pt>
                <c:pt idx="51" formatCode="0.00">
                  <c:v>9.4</c:v>
                </c:pt>
                <c:pt idx="52" formatCode="0.00">
                  <c:v>9.6</c:v>
                </c:pt>
                <c:pt idx="53" formatCode="0.00">
                  <c:v>9.8000000000000007</c:v>
                </c:pt>
                <c:pt idx="54" formatCode="0.00">
                  <c:v>10</c:v>
                </c:pt>
                <c:pt idx="55" formatCode="0.00">
                  <c:v>10.199999999999999</c:v>
                </c:pt>
                <c:pt idx="56" formatCode="0.00">
                  <c:v>10.4</c:v>
                </c:pt>
                <c:pt idx="57" formatCode="0.00">
                  <c:v>10.6</c:v>
                </c:pt>
                <c:pt idx="58" formatCode="0.00">
                  <c:v>10.8</c:v>
                </c:pt>
                <c:pt idx="59" formatCode="0.00">
                  <c:v>11</c:v>
                </c:pt>
                <c:pt idx="60" formatCode="0.00">
                  <c:v>11.2</c:v>
                </c:pt>
                <c:pt idx="61" formatCode="0.00">
                  <c:v>11.4</c:v>
                </c:pt>
                <c:pt idx="62" formatCode="0.00">
                  <c:v>11.6</c:v>
                </c:pt>
                <c:pt idx="63" formatCode="0.00">
                  <c:v>11.8</c:v>
                </c:pt>
                <c:pt idx="64" formatCode="0.00">
                  <c:v>12</c:v>
                </c:pt>
                <c:pt idx="65" formatCode="0.00">
                  <c:v>12.2</c:v>
                </c:pt>
                <c:pt idx="66" formatCode="0.00">
                  <c:v>12.4</c:v>
                </c:pt>
                <c:pt idx="67" formatCode="0.00">
                  <c:v>12.6</c:v>
                </c:pt>
                <c:pt idx="68" formatCode="0.00">
                  <c:v>12.8</c:v>
                </c:pt>
                <c:pt idx="69" formatCode="0.00">
                  <c:v>13</c:v>
                </c:pt>
                <c:pt idx="70" formatCode="0.00">
                  <c:v>13.2</c:v>
                </c:pt>
                <c:pt idx="71" formatCode="0.00">
                  <c:v>13.4</c:v>
                </c:pt>
                <c:pt idx="72" formatCode="0.00">
                  <c:v>13.6</c:v>
                </c:pt>
                <c:pt idx="73" formatCode="0.00">
                  <c:v>13.8</c:v>
                </c:pt>
                <c:pt idx="74" formatCode="0.00">
                  <c:v>14</c:v>
                </c:pt>
                <c:pt idx="75" formatCode="0.00">
                  <c:v>14.2</c:v>
                </c:pt>
                <c:pt idx="76" formatCode="0.00">
                  <c:v>14.4</c:v>
                </c:pt>
                <c:pt idx="77" formatCode="0.00">
                  <c:v>14.6</c:v>
                </c:pt>
                <c:pt idx="78" formatCode="0.00">
                  <c:v>14.8</c:v>
                </c:pt>
                <c:pt idx="79" formatCode="0.00">
                  <c:v>15</c:v>
                </c:pt>
                <c:pt idx="80" formatCode="0.00">
                  <c:v>15.2</c:v>
                </c:pt>
                <c:pt idx="81" formatCode="0.00">
                  <c:v>15.4</c:v>
                </c:pt>
                <c:pt idx="82" formatCode="0.00">
                  <c:v>15.6</c:v>
                </c:pt>
                <c:pt idx="83" formatCode="0.00">
                  <c:v>15.8</c:v>
                </c:pt>
                <c:pt idx="84" formatCode="0.00">
                  <c:v>16</c:v>
                </c:pt>
                <c:pt idx="85" formatCode="0.00">
                  <c:v>16.2</c:v>
                </c:pt>
                <c:pt idx="86" formatCode="0.00">
                  <c:v>16.399999999999999</c:v>
                </c:pt>
                <c:pt idx="87" formatCode="0.00">
                  <c:v>16.600000000000001</c:v>
                </c:pt>
                <c:pt idx="88" formatCode="0.00">
                  <c:v>16.8</c:v>
                </c:pt>
                <c:pt idx="89" formatCode="0.00">
                  <c:v>17</c:v>
                </c:pt>
                <c:pt idx="90" formatCode="0.00">
                  <c:v>17.2</c:v>
                </c:pt>
                <c:pt idx="91" formatCode="0.00">
                  <c:v>17.399999999999999</c:v>
                </c:pt>
                <c:pt idx="92" formatCode="0.00">
                  <c:v>17.600000000000001</c:v>
                </c:pt>
                <c:pt idx="93" formatCode="0.00">
                  <c:v>17.8</c:v>
                </c:pt>
                <c:pt idx="94" formatCode="0.00">
                  <c:v>18</c:v>
                </c:pt>
                <c:pt idx="95" formatCode="0.00">
                  <c:v>18.2</c:v>
                </c:pt>
                <c:pt idx="96" formatCode="0.00">
                  <c:v>18.399999999999999</c:v>
                </c:pt>
                <c:pt idx="97" formatCode="0.00">
                  <c:v>18.600000000000001</c:v>
                </c:pt>
                <c:pt idx="98" formatCode="0.00">
                  <c:v>18.8</c:v>
                </c:pt>
                <c:pt idx="99" formatCode="0.00">
                  <c:v>19</c:v>
                </c:pt>
                <c:pt idx="100" formatCode="0.00">
                  <c:v>19.2</c:v>
                </c:pt>
                <c:pt idx="101" formatCode="0.00">
                  <c:v>19.399999999999999</c:v>
                </c:pt>
                <c:pt idx="102" formatCode="0.00">
                  <c:v>19.600000000000001</c:v>
                </c:pt>
                <c:pt idx="103" formatCode="0.00">
                  <c:v>19.8</c:v>
                </c:pt>
                <c:pt idx="104" formatCode="0.00">
                  <c:v>20</c:v>
                </c:pt>
              </c:numCache>
            </c:numRef>
          </c:xVal>
          <c:yVal>
            <c:numRef>
              <c:f>New_model!$D$39:$D$143</c:f>
              <c:numCache>
                <c:formatCode>0.00</c:formatCode>
                <c:ptCount val="105"/>
                <c:pt idx="0">
                  <c:v>1.0000000987124631</c:v>
                </c:pt>
                <c:pt idx="1">
                  <c:v>1.0000247112453207</c:v>
                </c:pt>
                <c:pt idx="2">
                  <c:v>1.00117314999039</c:v>
                </c:pt>
                <c:pt idx="3">
                  <c:v>1.0061832878707038</c:v>
                </c:pt>
                <c:pt idx="4">
                  <c:v>1.0325383878570504</c:v>
                </c:pt>
                <c:pt idx="5">
                  <c:v>1.1698103792918191</c:v>
                </c:pt>
                <c:pt idx="6">
                  <c:v>1.2874399872736781</c:v>
                </c:pt>
                <c:pt idx="7">
                  <c:v>1.4399582148869312</c:v>
                </c:pt>
                <c:pt idx="8">
                  <c:v>1.8495872892365388</c:v>
                </c:pt>
                <c:pt idx="9">
                  <c:v>2.3889326065391527</c:v>
                </c:pt>
                <c:pt idx="10">
                  <c:v>3.0356617314185952</c:v>
                </c:pt>
                <c:pt idx="11">
                  <c:v>3.7597433761368046</c:v>
                </c:pt>
                <c:pt idx="12">
                  <c:v>4.5286597576032621</c:v>
                </c:pt>
                <c:pt idx="13">
                  <c:v>5.3118543637893749</c:v>
                </c:pt>
                <c:pt idx="14">
                  <c:v>6.0836912243175441</c:v>
                </c:pt>
                <c:pt idx="15">
                  <c:v>6.8247927142145999</c:v>
                </c:pt>
                <c:pt idx="16">
                  <c:v>7.5220678221432893</c:v>
                </c:pt>
                <c:pt idx="17">
                  <c:v>8.167921782891991</c:v>
                </c:pt>
                <c:pt idx="18">
                  <c:v>8.7591047083552809</c:v>
                </c:pt>
                <c:pt idx="19">
                  <c:v>9.2955234493982832</c:v>
                </c:pt>
                <c:pt idx="20">
                  <c:v>9.7791971875111443</c:v>
                </c:pt>
                <c:pt idx="21">
                  <c:v>10.213427278341117</c:v>
                </c:pt>
                <c:pt idx="22">
                  <c:v>10.60218456134622</c:v>
                </c:pt>
                <c:pt idx="23">
                  <c:v>10.949684541395868</c:v>
                </c:pt>
                <c:pt idx="24">
                  <c:v>11.260110250292481</c:v>
                </c:pt>
                <c:pt idx="25">
                  <c:v>11.53744386624302</c:v>
                </c:pt>
                <c:pt idx="26">
                  <c:v>11.785374450938592</c:v>
                </c:pt>
                <c:pt idx="27">
                  <c:v>12.007256614212245</c:v>
                </c:pt>
                <c:pt idx="28">
                  <c:v>12.206101722815655</c:v>
                </c:pt>
                <c:pt idx="29">
                  <c:v>12.38458878936645</c:v>
                </c:pt>
                <c:pt idx="30">
                  <c:v>12.54508635110677</c:v>
                </c:pt>
                <c:pt idx="31">
                  <c:v>12.689679659587606</c:v>
                </c:pt>
                <c:pt idx="32">
                  <c:v>12.820199601420176</c:v>
                </c:pt>
                <c:pt idx="33">
                  <c:v>12.938251192738589</c:v>
                </c:pt>
                <c:pt idx="34">
                  <c:v>13.045240429936079</c:v>
                </c:pt>
                <c:pt idx="35">
                  <c:v>13.14239888454679</c:v>
                </c:pt>
                <c:pt idx="36">
                  <c:v>13.230805808642812</c:v>
                </c:pt>
                <c:pt idx="37">
                  <c:v>13.311407744884736</c:v>
                </c:pt>
                <c:pt idx="38">
                  <c:v>13.385035764869702</c:v>
                </c:pt>
                <c:pt idx="39">
                  <c:v>13.452420526188609</c:v>
                </c:pt>
                <c:pt idx="40">
                  <c:v>13.514205366312044</c:v>
                </c:pt>
                <c:pt idx="41">
                  <c:v>13.570957655624246</c:v>
                </c:pt>
                <c:pt idx="42">
                  <c:v>13.623178622674006</c:v>
                </c:pt>
                <c:pt idx="43">
                  <c:v>13.67131184840218</c:v>
                </c:pt>
                <c:pt idx="44">
                  <c:v>13.715750606708399</c:v>
                </c:pt>
                <c:pt idx="45">
                  <c:v>13.756844208627898</c:v>
                </c:pt>
                <c:pt idx="46">
                  <c:v>13.794903487979679</c:v>
                </c:pt>
                <c:pt idx="47">
                  <c:v>13.830205548351971</c:v>
                </c:pt>
                <c:pt idx="48">
                  <c:v>13.862997875042723</c:v>
                </c:pt>
                <c:pt idx="49">
                  <c:v>13.893501901162038</c:v>
                </c:pt>
                <c:pt idx="50">
                  <c:v>13.921916104481827</c:v>
                </c:pt>
                <c:pt idx="51">
                  <c:v>13.94841870066074</c:v>
                </c:pt>
                <c:pt idx="52">
                  <c:v>13.97316998902142</c:v>
                </c:pt>
                <c:pt idx="53">
                  <c:v>13.996314398941685</c:v>
                </c:pt>
                <c:pt idx="54">
                  <c:v>14.017982277975676</c:v>
                </c:pt>
                <c:pt idx="55">
                  <c:v>14.038291456889114</c:v>
                </c:pt>
                <c:pt idx="56">
                  <c:v>14.057348621734066</c:v>
                </c:pt>
                <c:pt idx="57">
                  <c:v>14.075250518777935</c:v>
                </c:pt>
                <c:pt idx="58">
                  <c:v>14.092085014429044</c:v>
                </c:pt>
                <c:pt idx="59">
                  <c:v>14.107932029172726</c:v>
                </c:pt>
                <c:pt idx="60">
                  <c:v>14.12286436186543</c:v>
                </c:pt>
                <c:pt idx="61">
                  <c:v>14.136948418460625</c:v>
                </c:pt>
                <c:pt idx="62">
                  <c:v>14.150244857299539</c:v>
                </c:pt>
                <c:pt idx="63">
                  <c:v>14.162809161441956</c:v>
                </c:pt>
                <c:pt idx="64">
                  <c:v>14.174692147094163</c:v>
                </c:pt>
                <c:pt idx="65">
                  <c:v>14.18594041597718</c:v>
                </c:pt>
                <c:pt idx="66">
                  <c:v>14.196596758437286</c:v>
                </c:pt>
                <c:pt idx="67">
                  <c:v>14.206700513207162</c:v>
                </c:pt>
                <c:pt idx="68">
                  <c:v>14.216287888957682</c:v>
                </c:pt>
                <c:pt idx="69">
                  <c:v>14.225392252118876</c:v>
                </c:pt>
                <c:pt idx="70">
                  <c:v>14.234044384878187</c:v>
                </c:pt>
                <c:pt idx="71">
                  <c:v>14.242272716771792</c:v>
                </c:pt>
                <c:pt idx="72">
                  <c:v>14.25010353285885</c:v>
                </c:pt>
                <c:pt idx="73">
                  <c:v>14.257561161099682</c:v>
                </c:pt>
                <c:pt idx="74">
                  <c:v>14.264668141239191</c:v>
                </c:pt>
                <c:pt idx="75">
                  <c:v>14.271445377218756</c:v>
                </c:pt>
                <c:pt idx="76">
                  <c:v>14.277912274898378</c:v>
                </c:pt>
                <c:pt idx="77">
                  <c:v>14.284086866660104</c:v>
                </c:pt>
                <c:pt idx="78">
                  <c:v>14.289985924280167</c:v>
                </c:pt>
                <c:pt idx="79">
                  <c:v>14.295625061296739</c:v>
                </c:pt>
                <c:pt idx="80">
                  <c:v>14.301018825959737</c:v>
                </c:pt>
                <c:pt idx="81">
                  <c:v>14.306180785726083</c:v>
                </c:pt>
                <c:pt idx="82">
                  <c:v>14.311123604155874</c:v>
                </c:pt>
                <c:pt idx="83">
                  <c:v>14.315859110969972</c:v>
                </c:pt>
                <c:pt idx="84">
                  <c:v>14.320398365946106</c:v>
                </c:pt>
                <c:pt idx="85">
                  <c:v>14.324751717257023</c:v>
                </c:pt>
                <c:pt idx="86">
                  <c:v>14.32892885478933</c:v>
                </c:pt>
                <c:pt idx="87">
                  <c:v>14.332938858924297</c:v>
                </c:pt>
                <c:pt idx="88">
                  <c:v>14.336790245211352</c:v>
                </c:pt>
                <c:pt idx="89">
                  <c:v>14.340491005319851</c:v>
                </c:pt>
                <c:pt idx="90">
                  <c:v>14.344048644615157</c:v>
                </c:pt>
                <c:pt idx="91">
                  <c:v>14.347470216669489</c:v>
                </c:pt>
                <c:pt idx="92">
                  <c:v>14.350762354986717</c:v>
                </c:pt>
                <c:pt idx="93">
                  <c:v>14.353931302192221</c:v>
                </c:pt>
                <c:pt idx="94">
                  <c:v>14.356982936914108</c:v>
                </c:pt>
                <c:pt idx="95">
                  <c:v>14.359922798559737</c:v>
                </c:pt>
                <c:pt idx="96">
                  <c:v>14.362756110171762</c:v>
                </c:pt>
                <c:pt idx="97">
                  <c:v>14.365487799530062</c:v>
                </c:pt>
                <c:pt idx="98">
                  <c:v>14.36812251865007</c:v>
                </c:pt>
                <c:pt idx="99">
                  <c:v>14.370664661813844</c:v>
                </c:pt>
                <c:pt idx="100">
                  <c:v>14.373118382257337</c:v>
                </c:pt>
                <c:pt idx="101">
                  <c:v>14.375487607625912</c:v>
                </c:pt>
                <c:pt idx="102">
                  <c:v>14.377776054299932</c:v>
                </c:pt>
                <c:pt idx="103">
                  <c:v>14.379987240682777</c:v>
                </c:pt>
                <c:pt idx="104">
                  <c:v>14.382124499535518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31A5-42FB-BACE-07F8FD04437C}"/>
            </c:ext>
          </c:extLst>
        </c:ser>
        <c:ser>
          <c:idx val="6"/>
          <c:order val="5"/>
          <c:tx>
            <c:v>Model CTX BMP-9</c:v>
          </c:tx>
          <c:spPr>
            <a:ln w="25400">
              <a:solidFill>
                <a:srgbClr val="9999FF"/>
              </a:solidFill>
              <a:prstDash val="solid"/>
            </a:ln>
          </c:spPr>
          <c:marker>
            <c:symbol val="none"/>
          </c:marker>
          <c:xVal>
            <c:numRef>
              <c:f>New_model!$B$39:$B$143</c:f>
              <c:numCache>
                <c:formatCode>0\.000</c:formatCode>
                <c:ptCount val="105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 formatCode="General">
                  <c:v>0.1</c:v>
                </c:pt>
                <c:pt idx="4" formatCode="0.00">
                  <c:v>0.2</c:v>
                </c:pt>
                <c:pt idx="5" formatCode="0.00">
                  <c:v>0.4</c:v>
                </c:pt>
                <c:pt idx="6" formatCode="0.00">
                  <c:v>0.5</c:v>
                </c:pt>
                <c:pt idx="7" formatCode="0.00">
                  <c:v>0.6</c:v>
                </c:pt>
                <c:pt idx="8" formatCode="0.00">
                  <c:v>0.8</c:v>
                </c:pt>
                <c:pt idx="9" formatCode="0.00">
                  <c:v>1</c:v>
                </c:pt>
                <c:pt idx="10" formatCode="0.00">
                  <c:v>1.2</c:v>
                </c:pt>
                <c:pt idx="11" formatCode="0.00">
                  <c:v>1.4</c:v>
                </c:pt>
                <c:pt idx="12" formatCode="0.00">
                  <c:v>1.6</c:v>
                </c:pt>
                <c:pt idx="13" formatCode="0.00">
                  <c:v>1.8</c:v>
                </c:pt>
                <c:pt idx="14" formatCode="0.00">
                  <c:v>2</c:v>
                </c:pt>
                <c:pt idx="15" formatCode="0.00">
                  <c:v>2.2000000000000002</c:v>
                </c:pt>
                <c:pt idx="16" formatCode="0.00">
                  <c:v>2.4</c:v>
                </c:pt>
                <c:pt idx="17" formatCode="0.00">
                  <c:v>2.6</c:v>
                </c:pt>
                <c:pt idx="18" formatCode="0.00">
                  <c:v>2.8</c:v>
                </c:pt>
                <c:pt idx="19" formatCode="0.00">
                  <c:v>3</c:v>
                </c:pt>
                <c:pt idx="20" formatCode="0.00">
                  <c:v>3.2</c:v>
                </c:pt>
                <c:pt idx="21" formatCode="0.00">
                  <c:v>3.4</c:v>
                </c:pt>
                <c:pt idx="22" formatCode="0.00">
                  <c:v>3.6</c:v>
                </c:pt>
                <c:pt idx="23" formatCode="0.00">
                  <c:v>3.8</c:v>
                </c:pt>
                <c:pt idx="24" formatCode="0.00">
                  <c:v>4</c:v>
                </c:pt>
                <c:pt idx="25" formatCode="0.00">
                  <c:v>4.2</c:v>
                </c:pt>
                <c:pt idx="26" formatCode="0.00">
                  <c:v>4.4000000000000004</c:v>
                </c:pt>
                <c:pt idx="27" formatCode="0.00">
                  <c:v>4.5999999999999996</c:v>
                </c:pt>
                <c:pt idx="28" formatCode="0.00">
                  <c:v>4.8</c:v>
                </c:pt>
                <c:pt idx="29" formatCode="0.00">
                  <c:v>5</c:v>
                </c:pt>
                <c:pt idx="30" formatCode="0.00">
                  <c:v>5.2</c:v>
                </c:pt>
                <c:pt idx="31" formatCode="0.00">
                  <c:v>5.4</c:v>
                </c:pt>
                <c:pt idx="32" formatCode="0.00">
                  <c:v>5.6</c:v>
                </c:pt>
                <c:pt idx="33" formatCode="0.00">
                  <c:v>5.8</c:v>
                </c:pt>
                <c:pt idx="34" formatCode="0.00">
                  <c:v>6</c:v>
                </c:pt>
                <c:pt idx="35" formatCode="0.00">
                  <c:v>6.2</c:v>
                </c:pt>
                <c:pt idx="36" formatCode="0.00">
                  <c:v>6.4</c:v>
                </c:pt>
                <c:pt idx="37" formatCode="0.00">
                  <c:v>6.6</c:v>
                </c:pt>
                <c:pt idx="38" formatCode="0.00">
                  <c:v>6.8</c:v>
                </c:pt>
                <c:pt idx="39" formatCode="0.00">
                  <c:v>7</c:v>
                </c:pt>
                <c:pt idx="40" formatCode="0.00">
                  <c:v>7.2</c:v>
                </c:pt>
                <c:pt idx="41" formatCode="0.00">
                  <c:v>7.4</c:v>
                </c:pt>
                <c:pt idx="42" formatCode="0.00">
                  <c:v>7.6</c:v>
                </c:pt>
                <c:pt idx="43" formatCode="0.00">
                  <c:v>7.8</c:v>
                </c:pt>
                <c:pt idx="44" formatCode="0.00">
                  <c:v>8</c:v>
                </c:pt>
                <c:pt idx="45" formatCode="0.00">
                  <c:v>8.1999999999999993</c:v>
                </c:pt>
                <c:pt idx="46" formatCode="0.00">
                  <c:v>8.4</c:v>
                </c:pt>
                <c:pt idx="47" formatCode="0.00">
                  <c:v>8.6</c:v>
                </c:pt>
                <c:pt idx="48" formatCode="0.00">
                  <c:v>8.8000000000000007</c:v>
                </c:pt>
                <c:pt idx="49" formatCode="0.00">
                  <c:v>9</c:v>
                </c:pt>
                <c:pt idx="50" formatCode="0.00">
                  <c:v>9.1999999999999993</c:v>
                </c:pt>
                <c:pt idx="51" formatCode="0.00">
                  <c:v>9.4</c:v>
                </c:pt>
                <c:pt idx="52" formatCode="0.00">
                  <c:v>9.6</c:v>
                </c:pt>
                <c:pt idx="53" formatCode="0.00">
                  <c:v>9.8000000000000007</c:v>
                </c:pt>
                <c:pt idx="54" formatCode="0.00">
                  <c:v>10</c:v>
                </c:pt>
                <c:pt idx="55" formatCode="0.00">
                  <c:v>10.199999999999999</c:v>
                </c:pt>
                <c:pt idx="56" formatCode="0.00">
                  <c:v>10.4</c:v>
                </c:pt>
                <c:pt idx="57" formatCode="0.00">
                  <c:v>10.6</c:v>
                </c:pt>
                <c:pt idx="58" formatCode="0.00">
                  <c:v>10.8</c:v>
                </c:pt>
                <c:pt idx="59" formatCode="0.00">
                  <c:v>11</c:v>
                </c:pt>
                <c:pt idx="60" formatCode="0.00">
                  <c:v>11.2</c:v>
                </c:pt>
                <c:pt idx="61" formatCode="0.00">
                  <c:v>11.4</c:v>
                </c:pt>
                <c:pt idx="62" formatCode="0.00">
                  <c:v>11.6</c:v>
                </c:pt>
                <c:pt idx="63" formatCode="0.00">
                  <c:v>11.8</c:v>
                </c:pt>
                <c:pt idx="64" formatCode="0.00">
                  <c:v>12</c:v>
                </c:pt>
                <c:pt idx="65" formatCode="0.00">
                  <c:v>12.2</c:v>
                </c:pt>
                <c:pt idx="66" formatCode="0.00">
                  <c:v>12.4</c:v>
                </c:pt>
                <c:pt idx="67" formatCode="0.00">
                  <c:v>12.6</c:v>
                </c:pt>
                <c:pt idx="68" formatCode="0.00">
                  <c:v>12.8</c:v>
                </c:pt>
                <c:pt idx="69" formatCode="0.00">
                  <c:v>13</c:v>
                </c:pt>
                <c:pt idx="70" formatCode="0.00">
                  <c:v>13.2</c:v>
                </c:pt>
                <c:pt idx="71" formatCode="0.00">
                  <c:v>13.4</c:v>
                </c:pt>
                <c:pt idx="72" formatCode="0.00">
                  <c:v>13.6</c:v>
                </c:pt>
                <c:pt idx="73" formatCode="0.00">
                  <c:v>13.8</c:v>
                </c:pt>
                <c:pt idx="74" formatCode="0.00">
                  <c:v>14</c:v>
                </c:pt>
                <c:pt idx="75" formatCode="0.00">
                  <c:v>14.2</c:v>
                </c:pt>
                <c:pt idx="76" formatCode="0.00">
                  <c:v>14.4</c:v>
                </c:pt>
                <c:pt idx="77" formatCode="0.00">
                  <c:v>14.6</c:v>
                </c:pt>
                <c:pt idx="78" formatCode="0.00">
                  <c:v>14.8</c:v>
                </c:pt>
                <c:pt idx="79" formatCode="0.00">
                  <c:v>15</c:v>
                </c:pt>
                <c:pt idx="80" formatCode="0.00">
                  <c:v>15.2</c:v>
                </c:pt>
                <c:pt idx="81" formatCode="0.00">
                  <c:v>15.4</c:v>
                </c:pt>
                <c:pt idx="82" formatCode="0.00">
                  <c:v>15.6</c:v>
                </c:pt>
                <c:pt idx="83" formatCode="0.00">
                  <c:v>15.8</c:v>
                </c:pt>
                <c:pt idx="84" formatCode="0.00">
                  <c:v>16</c:v>
                </c:pt>
                <c:pt idx="85" formatCode="0.00">
                  <c:v>16.2</c:v>
                </c:pt>
                <c:pt idx="86" formatCode="0.00">
                  <c:v>16.399999999999999</c:v>
                </c:pt>
                <c:pt idx="87" formatCode="0.00">
                  <c:v>16.600000000000001</c:v>
                </c:pt>
                <c:pt idx="88" formatCode="0.00">
                  <c:v>16.8</c:v>
                </c:pt>
                <c:pt idx="89" formatCode="0.00">
                  <c:v>17</c:v>
                </c:pt>
                <c:pt idx="90" formatCode="0.00">
                  <c:v>17.2</c:v>
                </c:pt>
                <c:pt idx="91" formatCode="0.00">
                  <c:v>17.399999999999999</c:v>
                </c:pt>
                <c:pt idx="92" formatCode="0.00">
                  <c:v>17.600000000000001</c:v>
                </c:pt>
                <c:pt idx="93" formatCode="0.00">
                  <c:v>17.8</c:v>
                </c:pt>
                <c:pt idx="94" formatCode="0.00">
                  <c:v>18</c:v>
                </c:pt>
                <c:pt idx="95" formatCode="0.00">
                  <c:v>18.2</c:v>
                </c:pt>
                <c:pt idx="96" formatCode="0.00">
                  <c:v>18.399999999999999</c:v>
                </c:pt>
                <c:pt idx="97" formatCode="0.00">
                  <c:v>18.600000000000001</c:v>
                </c:pt>
                <c:pt idx="98" formatCode="0.00">
                  <c:v>18.8</c:v>
                </c:pt>
                <c:pt idx="99" formatCode="0.00">
                  <c:v>19</c:v>
                </c:pt>
                <c:pt idx="100" formatCode="0.00">
                  <c:v>19.2</c:v>
                </c:pt>
                <c:pt idx="101" formatCode="0.00">
                  <c:v>19.399999999999999</c:v>
                </c:pt>
                <c:pt idx="102" formatCode="0.00">
                  <c:v>19.600000000000001</c:v>
                </c:pt>
                <c:pt idx="103" formatCode="0.00">
                  <c:v>19.8</c:v>
                </c:pt>
                <c:pt idx="104" formatCode="0.00">
                  <c:v>20</c:v>
                </c:pt>
              </c:numCache>
            </c:numRef>
          </c:xVal>
          <c:yVal>
            <c:numRef>
              <c:f>New_model!$E$39:$E$143</c:f>
              <c:numCache>
                <c:formatCode>0.00</c:formatCode>
                <c:ptCount val="105"/>
                <c:pt idx="0">
                  <c:v>1.0006101578581721</c:v>
                </c:pt>
                <c:pt idx="1">
                  <c:v>1.0386351067010806</c:v>
                </c:pt>
                <c:pt idx="2">
                  <c:v>1.6990718517300591</c:v>
                </c:pt>
                <c:pt idx="3">
                  <c:v>3.4115204108112835</c:v>
                </c:pt>
                <c:pt idx="4">
                  <c:v>9.110428346909103</c:v>
                </c:pt>
                <c:pt idx="5">
                  <c:v>26.178283530077305</c:v>
                </c:pt>
                <c:pt idx="6">
                  <c:v>35.979928601562527</c:v>
                </c:pt>
                <c:pt idx="7">
                  <c:v>45.860849301283537</c:v>
                </c:pt>
                <c:pt idx="8">
                  <c:v>64.525841951086932</c:v>
                </c:pt>
                <c:pt idx="9">
                  <c:v>80.685669402223652</c:v>
                </c:pt>
                <c:pt idx="10">
                  <c:v>94.082836297347797</c:v>
                </c:pt>
                <c:pt idx="11">
                  <c:v>104.98520103776849</c:v>
                </c:pt>
                <c:pt idx="12">
                  <c:v>113.81080327631139</c:v>
                </c:pt>
                <c:pt idx="13">
                  <c:v>120.96875049598124</c:v>
                </c:pt>
                <c:pt idx="14">
                  <c:v>126.80691376329403</c:v>
                </c:pt>
                <c:pt idx="15">
                  <c:v>131.60426844523576</c:v>
                </c:pt>
                <c:pt idx="16">
                  <c:v>135.5788742000812</c:v>
                </c:pt>
                <c:pt idx="17">
                  <c:v>138.89951334099783</c:v>
                </c:pt>
                <c:pt idx="18">
                  <c:v>141.69663210152754</c:v>
                </c:pt>
                <c:pt idx="19">
                  <c:v>144.07135575211348</c:v>
                </c:pt>
                <c:pt idx="20">
                  <c:v>146.10251442356329</c:v>
                </c:pt>
                <c:pt idx="21">
                  <c:v>147.85198139675538</c:v>
                </c:pt>
                <c:pt idx="22">
                  <c:v>149.36868591183313</c:v>
                </c:pt>
                <c:pt idx="23">
                  <c:v>150.69162093391068</c:v>
                </c:pt>
                <c:pt idx="24">
                  <c:v>151.85210111876543</c:v>
                </c:pt>
                <c:pt idx="25">
                  <c:v>152.87546492288382</c:v>
                </c:pt>
                <c:pt idx="26">
                  <c:v>153.7823649411373</c:v>
                </c:pt>
                <c:pt idx="27">
                  <c:v>154.58975243459477</c:v>
                </c:pt>
                <c:pt idx="28">
                  <c:v>155.31163372330008</c:v>
                </c:pt>
                <c:pt idx="29">
                  <c:v>155.95965542758671</c:v>
                </c:pt>
                <c:pt idx="30">
                  <c:v>156.54356049707349</c:v>
                </c:pt>
                <c:pt idx="31">
                  <c:v>157.07154603982781</c:v>
                </c:pt>
                <c:pt idx="32">
                  <c:v>157.55054601338259</c:v>
                </c:pt>
                <c:pt idx="33">
                  <c:v>157.9864560323596</c:v>
                </c:pt>
                <c:pt idx="34">
                  <c:v>158.38431328565156</c:v>
                </c:pt>
                <c:pt idx="35">
                  <c:v>158.74844141086683</c:v>
                </c:pt>
                <c:pt idx="36">
                  <c:v>159.08256783861432</c:v>
                </c:pt>
                <c:pt idx="37">
                  <c:v>159.38991937477843</c:v>
                </c:pt>
                <c:pt idx="38">
                  <c:v>159.67330047759054</c:v>
                </c:pt>
                <c:pt idx="39">
                  <c:v>159.93515769432528</c:v>
                </c:pt>
                <c:pt idx="40">
                  <c:v>160.17763296740884</c:v>
                </c:pt>
                <c:pt idx="41">
                  <c:v>160.40260794151743</c:v>
                </c:pt>
                <c:pt idx="42">
                  <c:v>160.61174095781939</c:v>
                </c:pt>
                <c:pt idx="43">
                  <c:v>160.80649807639006</c:v>
                </c:pt>
                <c:pt idx="44">
                  <c:v>160.98817919891121</c:v>
                </c:pt>
                <c:pt idx="45">
                  <c:v>161.15794015308924</c:v>
                </c:pt>
                <c:pt idx="46">
                  <c:v>161.31681143430109</c:v>
                </c:pt>
                <c:pt idx="47">
                  <c:v>161.46571416863142</c:v>
                </c:pt>
                <c:pt idx="48">
                  <c:v>161.60547375698093</c:v>
                </c:pt>
                <c:pt idx="49">
                  <c:v>161.73683157641119</c:v>
                </c:pt>
                <c:pt idx="50">
                  <c:v>161.86045504783519</c:v>
                </c:pt>
                <c:pt idx="51">
                  <c:v>161.97694632507671</c:v>
                </c:pt>
                <c:pt idx="52">
                  <c:v>162.08684981651666</c:v>
                </c:pt>
                <c:pt idx="53">
                  <c:v>162.19065871491378</c:v>
                </c:pt>
                <c:pt idx="54">
                  <c:v>162.28882068189247</c:v>
                </c:pt>
                <c:pt idx="55">
                  <c:v>162.38174280974144</c:v>
                </c:pt>
                <c:pt idx="56">
                  <c:v>162.4697959635437</c:v>
                </c:pt>
                <c:pt idx="57">
                  <c:v>162.55331859045364</c:v>
                </c:pt>
                <c:pt idx="58">
                  <c:v>162.63262006951183</c:v>
                </c:pt>
                <c:pt idx="59">
                  <c:v>162.70798366422346</c:v>
                </c:pt>
                <c:pt idx="60">
                  <c:v>162.77966913081579</c:v>
                </c:pt>
                <c:pt idx="61">
                  <c:v>162.84791502729882</c:v>
                </c:pt>
                <c:pt idx="62">
                  <c:v>162.91294076191397</c:v>
                </c:pt>
                <c:pt idx="63">
                  <c:v>162.97494841405103</c:v>
                </c:pt>
                <c:pt idx="64">
                  <c:v>163.03412435606799</c:v>
                </c:pt>
                <c:pt idx="65">
                  <c:v>163.09064070051309</c:v>
                </c:pt>
                <c:pt idx="66">
                  <c:v>163.14465659391209</c:v>
                </c:pt>
                <c:pt idx="67">
                  <c:v>163.19631937543977</c:v>
                </c:pt>
                <c:pt idx="68">
                  <c:v>163.24576561637366</c:v>
                </c:pt>
                <c:pt idx="69">
                  <c:v>163.29312205415249</c:v>
                </c:pt>
                <c:pt idx="70">
                  <c:v>163.33850643308634</c:v>
                </c:pt>
                <c:pt idx="71">
                  <c:v>163.38202826223693</c:v>
                </c:pt>
                <c:pt idx="72">
                  <c:v>163.42378949967363</c:v>
                </c:pt>
                <c:pt idx="73">
                  <c:v>163.46388517117276</c:v>
                </c:pt>
                <c:pt idx="74">
                  <c:v>163.50240393044922</c:v>
                </c:pt>
                <c:pt idx="75">
                  <c:v>163.53942856715634</c:v>
                </c:pt>
                <c:pt idx="76">
                  <c:v>163.57503646815243</c:v>
                </c:pt>
                <c:pt idx="77">
                  <c:v>163.60930003688904</c:v>
                </c:pt>
                <c:pt idx="78">
                  <c:v>163.64228707521573</c:v>
                </c:pt>
                <c:pt idx="79">
                  <c:v>163.67406113140657</c:v>
                </c:pt>
                <c:pt idx="80">
                  <c:v>163.70468181778537</c:v>
                </c:pt>
                <c:pt idx="81">
                  <c:v>163.73420510095164</c:v>
                </c:pt>
                <c:pt idx="82">
                  <c:v>163.7626835672788</c:v>
                </c:pt>
                <c:pt idx="83">
                  <c:v>163.79016666606768</c:v>
                </c:pt>
                <c:pt idx="84">
                  <c:v>163.81670093248133</c:v>
                </c:pt>
                <c:pt idx="85">
                  <c:v>163.84233019216381</c:v>
                </c:pt>
                <c:pt idx="86">
                  <c:v>163.86709574924501</c:v>
                </c:pt>
                <c:pt idx="87">
                  <c:v>163.89103655925788</c:v>
                </c:pt>
                <c:pt idx="88">
                  <c:v>163.91418938833885</c:v>
                </c:pt>
                <c:pt idx="89">
                  <c:v>163.93658895994309</c:v>
                </c:pt>
                <c:pt idx="90">
                  <c:v>163.95826809018268</c:v>
                </c:pt>
                <c:pt idx="91">
                  <c:v>163.97925781278755</c:v>
                </c:pt>
                <c:pt idx="92">
                  <c:v>163.99958749458938</c:v>
                </c:pt>
                <c:pt idx="93">
                  <c:v>164.01928494234363</c:v>
                </c:pt>
                <c:pt idx="94">
                  <c:v>164.03837650162475</c:v>
                </c:pt>
                <c:pt idx="95">
                  <c:v>164.05688714846161</c:v>
                </c:pt>
                <c:pt idx="96">
                  <c:v>164.07484057431705</c:v>
                </c:pt>
                <c:pt idx="97">
                  <c:v>164.0922592649593</c:v>
                </c:pt>
                <c:pt idx="98">
                  <c:v>164.10916457372284</c:v>
                </c:pt>
                <c:pt idx="99">
                  <c:v>164.12557678961176</c:v>
                </c:pt>
                <c:pt idx="100">
                  <c:v>164.14151520065639</c:v>
                </c:pt>
                <c:pt idx="101">
                  <c:v>164.15699815289921</c:v>
                </c:pt>
                <c:pt idx="102">
                  <c:v>164.17204310535141</c:v>
                </c:pt>
                <c:pt idx="103">
                  <c:v>164.18666668123265</c:v>
                </c:pt>
                <c:pt idx="104">
                  <c:v>164.20088471577904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31A5-42FB-BACE-07F8FD04437C}"/>
            </c:ext>
          </c:extLst>
        </c:ser>
        <c:ser>
          <c:idx val="7"/>
          <c:order val="7"/>
          <c:tx>
            <c:v>Model CTX BMP-2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xVal>
            <c:numRef>
              <c:f>New_model!$B$39:$B$143</c:f>
              <c:numCache>
                <c:formatCode>0\.000</c:formatCode>
                <c:ptCount val="105"/>
                <c:pt idx="0">
                  <c:v>1E-3</c:v>
                </c:pt>
                <c:pt idx="1">
                  <c:v>0.01</c:v>
                </c:pt>
                <c:pt idx="2">
                  <c:v>0.05</c:v>
                </c:pt>
                <c:pt idx="3" formatCode="General">
                  <c:v>0.1</c:v>
                </c:pt>
                <c:pt idx="4" formatCode="0.00">
                  <c:v>0.2</c:v>
                </c:pt>
                <c:pt idx="5" formatCode="0.00">
                  <c:v>0.4</c:v>
                </c:pt>
                <c:pt idx="6" formatCode="0.00">
                  <c:v>0.5</c:v>
                </c:pt>
                <c:pt idx="7" formatCode="0.00">
                  <c:v>0.6</c:v>
                </c:pt>
                <c:pt idx="8" formatCode="0.00">
                  <c:v>0.8</c:v>
                </c:pt>
                <c:pt idx="9" formatCode="0.00">
                  <c:v>1</c:v>
                </c:pt>
                <c:pt idx="10" formatCode="0.00">
                  <c:v>1.2</c:v>
                </c:pt>
                <c:pt idx="11" formatCode="0.00">
                  <c:v>1.4</c:v>
                </c:pt>
                <c:pt idx="12" formatCode="0.00">
                  <c:v>1.6</c:v>
                </c:pt>
                <c:pt idx="13" formatCode="0.00">
                  <c:v>1.8</c:v>
                </c:pt>
                <c:pt idx="14" formatCode="0.00">
                  <c:v>2</c:v>
                </c:pt>
                <c:pt idx="15" formatCode="0.00">
                  <c:v>2.2000000000000002</c:v>
                </c:pt>
                <c:pt idx="16" formatCode="0.00">
                  <c:v>2.4</c:v>
                </c:pt>
                <c:pt idx="17" formatCode="0.00">
                  <c:v>2.6</c:v>
                </c:pt>
                <c:pt idx="18" formatCode="0.00">
                  <c:v>2.8</c:v>
                </c:pt>
                <c:pt idx="19" formatCode="0.00">
                  <c:v>3</c:v>
                </c:pt>
                <c:pt idx="20" formatCode="0.00">
                  <c:v>3.2</c:v>
                </c:pt>
                <c:pt idx="21" formatCode="0.00">
                  <c:v>3.4</c:v>
                </c:pt>
                <c:pt idx="22" formatCode="0.00">
                  <c:v>3.6</c:v>
                </c:pt>
                <c:pt idx="23" formatCode="0.00">
                  <c:v>3.8</c:v>
                </c:pt>
                <c:pt idx="24" formatCode="0.00">
                  <c:v>4</c:v>
                </c:pt>
                <c:pt idx="25" formatCode="0.00">
                  <c:v>4.2</c:v>
                </c:pt>
                <c:pt idx="26" formatCode="0.00">
                  <c:v>4.4000000000000004</c:v>
                </c:pt>
                <c:pt idx="27" formatCode="0.00">
                  <c:v>4.5999999999999996</c:v>
                </c:pt>
                <c:pt idx="28" formatCode="0.00">
                  <c:v>4.8</c:v>
                </c:pt>
                <c:pt idx="29" formatCode="0.00">
                  <c:v>5</c:v>
                </c:pt>
                <c:pt idx="30" formatCode="0.00">
                  <c:v>5.2</c:v>
                </c:pt>
                <c:pt idx="31" formatCode="0.00">
                  <c:v>5.4</c:v>
                </c:pt>
                <c:pt idx="32" formatCode="0.00">
                  <c:v>5.6</c:v>
                </c:pt>
                <c:pt idx="33" formatCode="0.00">
                  <c:v>5.8</c:v>
                </c:pt>
                <c:pt idx="34" formatCode="0.00">
                  <c:v>6</c:v>
                </c:pt>
                <c:pt idx="35" formatCode="0.00">
                  <c:v>6.2</c:v>
                </c:pt>
                <c:pt idx="36" formatCode="0.00">
                  <c:v>6.4</c:v>
                </c:pt>
                <c:pt idx="37" formatCode="0.00">
                  <c:v>6.6</c:v>
                </c:pt>
                <c:pt idx="38" formatCode="0.00">
                  <c:v>6.8</c:v>
                </c:pt>
                <c:pt idx="39" formatCode="0.00">
                  <c:v>7</c:v>
                </c:pt>
                <c:pt idx="40" formatCode="0.00">
                  <c:v>7.2</c:v>
                </c:pt>
                <c:pt idx="41" formatCode="0.00">
                  <c:v>7.4</c:v>
                </c:pt>
                <c:pt idx="42" formatCode="0.00">
                  <c:v>7.6</c:v>
                </c:pt>
                <c:pt idx="43" formatCode="0.00">
                  <c:v>7.8</c:v>
                </c:pt>
                <c:pt idx="44" formatCode="0.00">
                  <c:v>8</c:v>
                </c:pt>
                <c:pt idx="45" formatCode="0.00">
                  <c:v>8.1999999999999993</c:v>
                </c:pt>
                <c:pt idx="46" formatCode="0.00">
                  <c:v>8.4</c:v>
                </c:pt>
                <c:pt idx="47" formatCode="0.00">
                  <c:v>8.6</c:v>
                </c:pt>
                <c:pt idx="48" formatCode="0.00">
                  <c:v>8.8000000000000007</c:v>
                </c:pt>
                <c:pt idx="49" formatCode="0.00">
                  <c:v>9</c:v>
                </c:pt>
                <c:pt idx="50" formatCode="0.00">
                  <c:v>9.1999999999999993</c:v>
                </c:pt>
                <c:pt idx="51" formatCode="0.00">
                  <c:v>9.4</c:v>
                </c:pt>
                <c:pt idx="52" formatCode="0.00">
                  <c:v>9.6</c:v>
                </c:pt>
                <c:pt idx="53" formatCode="0.00">
                  <c:v>9.8000000000000007</c:v>
                </c:pt>
                <c:pt idx="54" formatCode="0.00">
                  <c:v>10</c:v>
                </c:pt>
                <c:pt idx="55" formatCode="0.00">
                  <c:v>10.199999999999999</c:v>
                </c:pt>
                <c:pt idx="56" formatCode="0.00">
                  <c:v>10.4</c:v>
                </c:pt>
                <c:pt idx="57" formatCode="0.00">
                  <c:v>10.6</c:v>
                </c:pt>
                <c:pt idx="58" formatCode="0.00">
                  <c:v>10.8</c:v>
                </c:pt>
                <c:pt idx="59" formatCode="0.00">
                  <c:v>11</c:v>
                </c:pt>
                <c:pt idx="60" formatCode="0.00">
                  <c:v>11.2</c:v>
                </c:pt>
                <c:pt idx="61" formatCode="0.00">
                  <c:v>11.4</c:v>
                </c:pt>
                <c:pt idx="62" formatCode="0.00">
                  <c:v>11.6</c:v>
                </c:pt>
                <c:pt idx="63" formatCode="0.00">
                  <c:v>11.8</c:v>
                </c:pt>
                <c:pt idx="64" formatCode="0.00">
                  <c:v>12</c:v>
                </c:pt>
                <c:pt idx="65" formatCode="0.00">
                  <c:v>12.2</c:v>
                </c:pt>
                <c:pt idx="66" formatCode="0.00">
                  <c:v>12.4</c:v>
                </c:pt>
                <c:pt idx="67" formatCode="0.00">
                  <c:v>12.6</c:v>
                </c:pt>
                <c:pt idx="68" formatCode="0.00">
                  <c:v>12.8</c:v>
                </c:pt>
                <c:pt idx="69" formatCode="0.00">
                  <c:v>13</c:v>
                </c:pt>
                <c:pt idx="70" formatCode="0.00">
                  <c:v>13.2</c:v>
                </c:pt>
                <c:pt idx="71" formatCode="0.00">
                  <c:v>13.4</c:v>
                </c:pt>
                <c:pt idx="72" formatCode="0.00">
                  <c:v>13.6</c:v>
                </c:pt>
                <c:pt idx="73" formatCode="0.00">
                  <c:v>13.8</c:v>
                </c:pt>
                <c:pt idx="74" formatCode="0.00">
                  <c:v>14</c:v>
                </c:pt>
                <c:pt idx="75" formatCode="0.00">
                  <c:v>14.2</c:v>
                </c:pt>
                <c:pt idx="76" formatCode="0.00">
                  <c:v>14.4</c:v>
                </c:pt>
                <c:pt idx="77" formatCode="0.00">
                  <c:v>14.6</c:v>
                </c:pt>
                <c:pt idx="78" formatCode="0.00">
                  <c:v>14.8</c:v>
                </c:pt>
                <c:pt idx="79" formatCode="0.00">
                  <c:v>15</c:v>
                </c:pt>
                <c:pt idx="80" formatCode="0.00">
                  <c:v>15.2</c:v>
                </c:pt>
                <c:pt idx="81" formatCode="0.00">
                  <c:v>15.4</c:v>
                </c:pt>
                <c:pt idx="82" formatCode="0.00">
                  <c:v>15.6</c:v>
                </c:pt>
                <c:pt idx="83" formatCode="0.00">
                  <c:v>15.8</c:v>
                </c:pt>
                <c:pt idx="84" formatCode="0.00">
                  <c:v>16</c:v>
                </c:pt>
                <c:pt idx="85" formatCode="0.00">
                  <c:v>16.2</c:v>
                </c:pt>
                <c:pt idx="86" formatCode="0.00">
                  <c:v>16.399999999999999</c:v>
                </c:pt>
                <c:pt idx="87" formatCode="0.00">
                  <c:v>16.600000000000001</c:v>
                </c:pt>
                <c:pt idx="88" formatCode="0.00">
                  <c:v>16.8</c:v>
                </c:pt>
                <c:pt idx="89" formatCode="0.00">
                  <c:v>17</c:v>
                </c:pt>
                <c:pt idx="90" formatCode="0.00">
                  <c:v>17.2</c:v>
                </c:pt>
                <c:pt idx="91" formatCode="0.00">
                  <c:v>17.399999999999999</c:v>
                </c:pt>
                <c:pt idx="92" formatCode="0.00">
                  <c:v>17.600000000000001</c:v>
                </c:pt>
                <c:pt idx="93" formatCode="0.00">
                  <c:v>17.8</c:v>
                </c:pt>
                <c:pt idx="94" formatCode="0.00">
                  <c:v>18</c:v>
                </c:pt>
                <c:pt idx="95" formatCode="0.00">
                  <c:v>18.2</c:v>
                </c:pt>
                <c:pt idx="96" formatCode="0.00">
                  <c:v>18.399999999999999</c:v>
                </c:pt>
                <c:pt idx="97" formatCode="0.00">
                  <c:v>18.600000000000001</c:v>
                </c:pt>
                <c:pt idx="98" formatCode="0.00">
                  <c:v>18.8</c:v>
                </c:pt>
                <c:pt idx="99" formatCode="0.00">
                  <c:v>19</c:v>
                </c:pt>
                <c:pt idx="100" formatCode="0.00">
                  <c:v>19.2</c:v>
                </c:pt>
                <c:pt idx="101" formatCode="0.00">
                  <c:v>19.399999999999999</c:v>
                </c:pt>
                <c:pt idx="102" formatCode="0.00">
                  <c:v>19.600000000000001</c:v>
                </c:pt>
                <c:pt idx="103" formatCode="0.00">
                  <c:v>19.8</c:v>
                </c:pt>
                <c:pt idx="104" formatCode="0.00">
                  <c:v>20</c:v>
                </c:pt>
              </c:numCache>
            </c:numRef>
          </c:xVal>
          <c:yVal>
            <c:numRef>
              <c:f>New_model!$F$39:$F$143</c:f>
              <c:numCache>
                <c:formatCode>0.00</c:formatCode>
                <c:ptCount val="105"/>
                <c:pt idx="0">
                  <c:v>1.0001326776975132</c:v>
                </c:pt>
                <c:pt idx="1">
                  <c:v>1.0051525805125234</c:v>
                </c:pt>
                <c:pt idx="2">
                  <c:v>1.0664630324414746</c:v>
                </c:pt>
                <c:pt idx="3">
                  <c:v>1.1996995380892388</c:v>
                </c:pt>
                <c:pt idx="4">
                  <c:v>1.5983340064050124</c:v>
                </c:pt>
                <c:pt idx="5">
                  <c:v>2.7776656154805206</c:v>
                </c:pt>
                <c:pt idx="6">
                  <c:v>3.5141455753405557</c:v>
                </c:pt>
                <c:pt idx="7">
                  <c:v>4.3292897863578954</c:v>
                </c:pt>
                <c:pt idx="8">
                  <c:v>6.153533341397794</c:v>
                </c:pt>
                <c:pt idx="9">
                  <c:v>8.1799908464213118</c:v>
                </c:pt>
                <c:pt idx="10">
                  <c:v>10.353611336328756</c:v>
                </c:pt>
                <c:pt idx="11">
                  <c:v>12.629679790929892</c:v>
                </c:pt>
                <c:pt idx="12">
                  <c:v>14.971390547807671</c:v>
                </c:pt>
                <c:pt idx="13">
                  <c:v>17.348396884840199</c:v>
                </c:pt>
                <c:pt idx="14">
                  <c:v>19.735791124686301</c:v>
                </c:pt>
                <c:pt idx="15">
                  <c:v>22.113303061951406</c:v>
                </c:pt>
                <c:pt idx="16">
                  <c:v>24.464627518202708</c:v>
                </c:pt>
                <c:pt idx="17">
                  <c:v>26.776841632276177</c:v>
                </c:pt>
                <c:pt idx="18">
                  <c:v>29.039893493723316</c:v>
                </c:pt>
                <c:pt idx="19">
                  <c:v>31.246152547220849</c:v>
                </c:pt>
                <c:pt idx="20">
                  <c:v>33.390015711230092</c:v>
                </c:pt>
                <c:pt idx="21">
                  <c:v>35.467564394295138</c:v>
                </c:pt>
                <c:pt idx="22">
                  <c:v>37.476267930662459</c:v>
                </c:pt>
                <c:pt idx="23">
                  <c:v>39.414729011335368</c:v>
                </c:pt>
                <c:pt idx="24">
                  <c:v>41.282466719262523</c:v>
                </c:pt>
                <c:pt idx="25">
                  <c:v>43.079732882014</c:v>
                </c:pt>
                <c:pt idx="26">
                  <c:v>44.807357649221942</c:v>
                </c:pt>
                <c:pt idx="27">
                  <c:v>46.466620470720216</c:v>
                </c:pt>
                <c:pt idx="28">
                  <c:v>48.059142970243073</c:v>
                </c:pt>
                <c:pt idx="29">
                  <c:v>49.586800554346382</c:v>
                </c:pt>
                <c:pt idx="30">
                  <c:v>51.051649946608109</c:v>
                </c:pt>
                <c:pt idx="31">
                  <c:v>52.455870178028512</c:v>
                </c:pt>
                <c:pt idx="32">
                  <c:v>53.801714885655123</c:v>
                </c:pt>
                <c:pt idx="33">
                  <c:v>55.091474066635485</c:v>
                </c:pt>
                <c:pt idx="34">
                  <c:v>56.327443701115691</c:v>
                </c:pt>
                <c:pt idx="35">
                  <c:v>57.51190189387674</c:v>
                </c:pt>
                <c:pt idx="36">
                  <c:v>58.647090392093951</c:v>
                </c:pt>
                <c:pt idx="37">
                  <c:v>59.73520051684774</c:v>
                </c:pt>
                <c:pt idx="38">
                  <c:v>60.778362701288522</c:v>
                </c:pt>
                <c:pt idx="39">
                  <c:v>61.77863896119603</c:v>
                </c:pt>
                <c:pt idx="40">
                  <c:v>62.738017736650008</c:v>
                </c:pt>
                <c:pt idx="41">
                  <c:v>63.658410639136662</c:v>
                </c:pt>
                <c:pt idx="42">
                  <c:v>64.541650718975291</c:v>
                </c:pt>
                <c:pt idx="43">
                  <c:v>65.389491935578292</c:v>
                </c:pt>
                <c:pt idx="44">
                  <c:v>66.20360956964474</c:v>
                </c:pt>
                <c:pt idx="45">
                  <c:v>66.985601363596686</c:v>
                </c:pt>
                <c:pt idx="46">
                  <c:v>67.736989215848396</c:v>
                </c:pt>
                <c:pt idx="47">
                  <c:v>68.459221287103077</c:v>
                </c:pt>
                <c:pt idx="48">
                  <c:v>69.153674403871847</c:v>
                </c:pt>
                <c:pt idx="49">
                  <c:v>69.821656666718297</c:v>
                </c:pt>
                <c:pt idx="50">
                  <c:v>70.464410189124294</c:v>
                </c:pt>
                <c:pt idx="51">
                  <c:v>71.083113908001721</c:v>
                </c:pt>
                <c:pt idx="52">
                  <c:v>71.678886419290308</c:v>
                </c:pt>
                <c:pt idx="53">
                  <c:v>72.252788802245249</c:v>
                </c:pt>
                <c:pt idx="54">
                  <c:v>72.805827404315565</c:v>
                </c:pt>
                <c:pt idx="55">
                  <c:v>73.338956565267495</c:v>
                </c:pt>
                <c:pt idx="56">
                  <c:v>73.853081264684747</c:v>
                </c:pt>
                <c:pt idx="57">
                  <c:v>74.349059681403403</c:v>
                </c:pt>
                <c:pt idx="58">
                  <c:v>74.827705656999299</c:v>
                </c:pt>
                <c:pt idx="59">
                  <c:v>75.289791058291542</c:v>
                </c:pt>
                <c:pt idx="60">
                  <c:v>75.736048036090622</c:v>
                </c:pt>
                <c:pt idx="61">
                  <c:v>76.167171179202242</c:v>
                </c:pt>
                <c:pt idx="62">
                  <c:v>76.583819564091129</c:v>
                </c:pt>
                <c:pt idx="63">
                  <c:v>76.986618701683753</c:v>
                </c:pt>
                <c:pt idx="64">
                  <c:v>77.376162383602406</c:v>
                </c:pt>
                <c:pt idx="65">
                  <c:v>77.753014430728612</c:v>
                </c:pt>
                <c:pt idx="66">
                  <c:v>78.117710347427874</c:v>
                </c:pt>
                <c:pt idx="67">
                  <c:v>78.470758885067028</c:v>
                </c:pt>
                <c:pt idx="68">
                  <c:v>78.812643518644862</c:v>
                </c:pt>
                <c:pt idx="69">
                  <c:v>79.143823840459689</c:v>
                </c:pt>
                <c:pt idx="70">
                  <c:v>79.464736874773195</c:v>
                </c:pt>
                <c:pt idx="71">
                  <c:v>79.775798317411045</c:v>
                </c:pt>
                <c:pt idx="72">
                  <c:v>80.077403704182572</c:v>
                </c:pt>
                <c:pt idx="73">
                  <c:v>80.369929511911266</c:v>
                </c:pt>
                <c:pt idx="74">
                  <c:v>80.653734195755604</c:v>
                </c:pt>
                <c:pt idx="75">
                  <c:v>80.929159166369857</c:v>
                </c:pt>
                <c:pt idx="76">
                  <c:v>81.196529710314763</c:v>
                </c:pt>
                <c:pt idx="77">
                  <c:v>81.456155856979777</c:v>
                </c:pt>
                <c:pt idx="78">
                  <c:v>81.708333195127935</c:v>
                </c:pt>
                <c:pt idx="79">
                  <c:v>81.953343642021736</c:v>
                </c:pt>
                <c:pt idx="80">
                  <c:v>82.191456167936948</c:v>
                </c:pt>
                <c:pt idx="81">
                  <c:v>82.422927478722329</c:v>
                </c:pt>
                <c:pt idx="82">
                  <c:v>82.648002658918244</c:v>
                </c:pt>
                <c:pt idx="83">
                  <c:v>82.866915777805062</c:v>
                </c:pt>
                <c:pt idx="84">
                  <c:v>83.079890460618017</c:v>
                </c:pt>
                <c:pt idx="85">
                  <c:v>83.287140427033748</c:v>
                </c:pt>
                <c:pt idx="86">
                  <c:v>83.488869998909706</c:v>
                </c:pt>
                <c:pt idx="87">
                  <c:v>83.685274579139005</c:v>
                </c:pt>
                <c:pt idx="88">
                  <c:v>83.876541103370798</c:v>
                </c:pt>
                <c:pt idx="89">
                  <c:v>84.062848466239203</c:v>
                </c:pt>
                <c:pt idx="90">
                  <c:v>84.244367923643296</c:v>
                </c:pt>
                <c:pt idx="91">
                  <c:v>84.421263472525098</c:v>
                </c:pt>
                <c:pt idx="92">
                  <c:v>84.593692209502763</c:v>
                </c:pt>
                <c:pt idx="93">
                  <c:v>84.761804669631957</c:v>
                </c:pt>
                <c:pt idx="94">
                  <c:v>84.925745146488339</c:v>
                </c:pt>
                <c:pt idx="95">
                  <c:v>85.085651994689854</c:v>
                </c:pt>
                <c:pt idx="96">
                  <c:v>85.241657915907439</c:v>
                </c:pt>
                <c:pt idx="97">
                  <c:v>85.393890229346468</c:v>
                </c:pt>
                <c:pt idx="98">
                  <c:v>85.54247112762036</c:v>
                </c:pt>
                <c:pt idx="99">
                  <c:v>85.687517918879621</c:v>
                </c:pt>
                <c:pt idx="100">
                  <c:v>85.829143256005224</c:v>
                </c:pt>
                <c:pt idx="101">
                  <c:v>85.967455353625326</c:v>
                </c:pt>
                <c:pt idx="102">
                  <c:v>86.102558193666155</c:v>
                </c:pt>
                <c:pt idx="103">
                  <c:v>86.234551720104065</c:v>
                </c:pt>
                <c:pt idx="104">
                  <c:v>86.363532023543883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31A5-42FB-BACE-07F8FD044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07328"/>
        <c:axId val="140507904"/>
      </c:scatterChart>
      <c:valAx>
        <c:axId val="140507328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 sz="1400" b="1"/>
                  <a:t>Concentration (nM)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7904"/>
        <c:crosses val="autoZero"/>
        <c:crossBetween val="midCat"/>
      </c:valAx>
      <c:valAx>
        <c:axId val="140507904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CA" sz="1400" b="1"/>
                  <a:t>Fold change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0507328"/>
        <c:crossesAt val="1E-3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633934583718654"/>
          <c:y val="0.16250633541496967"/>
          <c:w val="0.22271451530360298"/>
          <c:h val="0.5528724318942890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66CC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STD'!$A$69:$A$76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STD'!$D$69:$D$76</c:f>
              <c:numCache>
                <c:formatCode>General</c:formatCode>
                <c:ptCount val="8"/>
                <c:pt idx="0">
                  <c:v>6.3E-2</c:v>
                </c:pt>
                <c:pt idx="1">
                  <c:v>0.11550000000000001</c:v>
                </c:pt>
                <c:pt idx="2">
                  <c:v>0.16750000000000001</c:v>
                </c:pt>
                <c:pt idx="3">
                  <c:v>0.27200000000000002</c:v>
                </c:pt>
                <c:pt idx="4">
                  <c:v>0.47649999999999998</c:v>
                </c:pt>
                <c:pt idx="5">
                  <c:v>0.86699999999999999</c:v>
                </c:pt>
                <c:pt idx="6">
                  <c:v>1.5880000000000001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10-42AF-8B6C-796F88F46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0592"/>
        <c:axId val="80471168"/>
      </c:scatterChart>
      <c:valAx>
        <c:axId val="804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1168"/>
        <c:crosses val="autoZero"/>
        <c:crossBetween val="midCat"/>
      </c:valAx>
      <c:valAx>
        <c:axId val="8047116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059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722246908752659"/>
          <c:y val="0.38236563566809051"/>
          <c:w val="0.98197259202644815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STD'!$A$82:$A$89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STD'!$B$82:$B$89</c:f>
              <c:numCache>
                <c:formatCode>General</c:formatCode>
                <c:ptCount val="8"/>
                <c:pt idx="0">
                  <c:v>6.3E-2</c:v>
                </c:pt>
                <c:pt idx="1">
                  <c:v>0.11600000000000001</c:v>
                </c:pt>
                <c:pt idx="2">
                  <c:v>0.16800000000000001</c:v>
                </c:pt>
                <c:pt idx="3">
                  <c:v>0.27200000000000002</c:v>
                </c:pt>
                <c:pt idx="4">
                  <c:v>0.47699999999999998</c:v>
                </c:pt>
                <c:pt idx="5">
                  <c:v>0.86699999999999999</c:v>
                </c:pt>
                <c:pt idx="6">
                  <c:v>1.5880000000000001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A4-4330-8B2D-30417BE0D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2896"/>
        <c:axId val="80473472"/>
      </c:scatterChart>
      <c:valAx>
        <c:axId val="8047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3472"/>
        <c:crosses val="autoZero"/>
        <c:crossBetween val="midCat"/>
      </c:valAx>
      <c:valAx>
        <c:axId val="8047347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28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970534791748315"/>
          <c:y val="0.38236563566809051"/>
          <c:w val="0.96609517701689995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STD'!$A$121:$A$128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STD'!$B$121:$B$128</c:f>
              <c:numCache>
                <c:formatCode>General</c:formatCode>
                <c:ptCount val="8"/>
                <c:pt idx="0">
                  <c:v>5.8000000000000003E-2</c:v>
                </c:pt>
                <c:pt idx="1">
                  <c:v>0.1595</c:v>
                </c:pt>
                <c:pt idx="2">
                  <c:v>0.2195</c:v>
                </c:pt>
                <c:pt idx="3">
                  <c:v>0.38800000000000001</c:v>
                </c:pt>
                <c:pt idx="4">
                  <c:v>0.72649999999999992</c:v>
                </c:pt>
                <c:pt idx="5">
                  <c:v>1.3559999999999999</c:v>
                </c:pt>
                <c:pt idx="6">
                  <c:v>2.1654999999999998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AD-4536-8958-84124B516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5200"/>
        <c:axId val="80475776"/>
      </c:scatterChart>
      <c:valAx>
        <c:axId val="804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5776"/>
        <c:crosses val="autoZero"/>
        <c:crossBetween val="midCat"/>
      </c:valAx>
      <c:valAx>
        <c:axId val="804757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520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668714029793896"/>
          <c:y val="0.38236563566809051"/>
          <c:w val="0.95921319358889656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 orientation="portrait" horizontalDpi="-4" vertic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8.0861767279090109E-4"/>
                  <c:y val="2.5372557596967046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STD'!$A$157:$A$164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STD'!$B$157:$B$164</c:f>
              <c:numCache>
                <c:formatCode>General</c:formatCode>
                <c:ptCount val="8"/>
                <c:pt idx="0">
                  <c:v>5.8999999999999997E-2</c:v>
                </c:pt>
                <c:pt idx="1">
                  <c:v>0.11699999999999999</c:v>
                </c:pt>
                <c:pt idx="2">
                  <c:v>0.16599999999999998</c:v>
                </c:pt>
                <c:pt idx="3">
                  <c:v>0.27749999999999997</c:v>
                </c:pt>
                <c:pt idx="4">
                  <c:v>0.50350000000000006</c:v>
                </c:pt>
                <c:pt idx="5">
                  <c:v>0.94599999999999995</c:v>
                </c:pt>
                <c:pt idx="6">
                  <c:v>1.7174999999999998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77-4F3D-A5B4-211DC0EC6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7504"/>
        <c:axId val="109142016"/>
      </c:scatterChart>
      <c:valAx>
        <c:axId val="8047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2016"/>
        <c:crosses val="autoZero"/>
        <c:crossBetween val="midCat"/>
      </c:valAx>
      <c:valAx>
        <c:axId val="10914201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047750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787301755065854"/>
          <c:y val="0.38236563566809051"/>
          <c:w val="0.97989560029828482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STD'!$A$176:$A$183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STD'!$D$176:$D$183</c:f>
              <c:numCache>
                <c:formatCode>General</c:formatCode>
                <c:ptCount val="8"/>
                <c:pt idx="0">
                  <c:v>6.4500000000000002E-2</c:v>
                </c:pt>
                <c:pt idx="1">
                  <c:v>0.10100000000000001</c:v>
                </c:pt>
                <c:pt idx="2">
                  <c:v>0.1305</c:v>
                </c:pt>
                <c:pt idx="3">
                  <c:v>0.19900000000000001</c:v>
                </c:pt>
                <c:pt idx="4">
                  <c:v>0.34350000000000003</c:v>
                </c:pt>
                <c:pt idx="5">
                  <c:v>0.61499999999999999</c:v>
                </c:pt>
                <c:pt idx="6">
                  <c:v>1.1315</c:v>
                </c:pt>
                <c:pt idx="7">
                  <c:v>2.0754999999999999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D8D-499C-B1CE-4E35CE3D2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43744"/>
        <c:axId val="109144320"/>
      </c:scatterChart>
      <c:valAx>
        <c:axId val="109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4320"/>
        <c:crosses val="autoZero"/>
        <c:crossBetween val="midCat"/>
      </c:valAx>
      <c:valAx>
        <c:axId val="10914432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374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722246908752659"/>
          <c:y val="0.38236563566809051"/>
          <c:w val="0.98197259202644815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STD'!$A$209:$A$216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STD'!$D$209:$D$216</c:f>
              <c:numCache>
                <c:formatCode>General</c:formatCode>
                <c:ptCount val="8"/>
                <c:pt idx="0">
                  <c:v>7.2000000000000008E-2</c:v>
                </c:pt>
                <c:pt idx="1">
                  <c:v>0.10100000000000001</c:v>
                </c:pt>
                <c:pt idx="2">
                  <c:v>0.13350000000000001</c:v>
                </c:pt>
                <c:pt idx="3">
                  <c:v>0.20850000000000002</c:v>
                </c:pt>
                <c:pt idx="4">
                  <c:v>0.379</c:v>
                </c:pt>
                <c:pt idx="5">
                  <c:v>0.70350000000000001</c:v>
                </c:pt>
                <c:pt idx="6">
                  <c:v>1.3125</c:v>
                </c:pt>
                <c:pt idx="7">
                  <c:v>2.2344999999999997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3D-45FC-9592-21B8647C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46048"/>
        <c:axId val="109146624"/>
      </c:scatterChart>
      <c:valAx>
        <c:axId val="10914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6624"/>
        <c:crosses val="autoZero"/>
        <c:crossBetween val="midCat"/>
      </c:valAx>
      <c:valAx>
        <c:axId val="10914662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604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marker>
            <c:spPr>
              <a:gradFill rotWithShape="0">
                <a:gsLst>
                  <a:gs pos="0">
                    <a:srgbClr val="9BC1FF"/>
                  </a:gs>
                  <a:gs pos="100000">
                    <a:srgbClr val="3F80CD"/>
                  </a:gs>
                </a:gsLst>
                <a:lin ang="5400000"/>
              </a:gradFill>
              <a:ln>
                <a:solidFill>
                  <a:srgbClr val="666699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</c:trendlineLbl>
          </c:trendline>
          <c:xVal>
            <c:numRef>
              <c:f>'Courbe STD'!$A$244:$A$251</c:f>
              <c:numCache>
                <c:formatCode>General</c:formatCode>
                <c:ptCount val="8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0.6</c:v>
                </c:pt>
                <c:pt idx="4">
                  <c:v>1.5</c:v>
                </c:pt>
                <c:pt idx="5">
                  <c:v>2.5</c:v>
                </c:pt>
                <c:pt idx="6">
                  <c:v>5</c:v>
                </c:pt>
                <c:pt idx="7">
                  <c:v>10</c:v>
                </c:pt>
              </c:numCache>
            </c:numRef>
          </c:xVal>
          <c:yVal>
            <c:numRef>
              <c:f>'Courbe STD'!$F$244:$F$251</c:f>
              <c:numCache>
                <c:formatCode>General</c:formatCode>
                <c:ptCount val="8"/>
                <c:pt idx="0">
                  <c:v>5.8999999999999997E-2</c:v>
                </c:pt>
                <c:pt idx="1">
                  <c:v>0.1255</c:v>
                </c:pt>
                <c:pt idx="2">
                  <c:v>0.19425000000000003</c:v>
                </c:pt>
                <c:pt idx="3">
                  <c:v>0.32725000000000004</c:v>
                </c:pt>
                <c:pt idx="4">
                  <c:v>0.59024999999999994</c:v>
                </c:pt>
                <c:pt idx="5">
                  <c:v>1.0874999999999999</c:v>
                </c:pt>
                <c:pt idx="6">
                  <c:v>1.9252499999999999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0B8-464B-9AEF-ACEF81591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148352"/>
        <c:axId val="109148928"/>
      </c:scatterChart>
      <c:valAx>
        <c:axId val="10914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8928"/>
        <c:crosses val="autoZero"/>
        <c:crossBetween val="midCat"/>
      </c:valAx>
      <c:valAx>
        <c:axId val="10914892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0914835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749651327444115"/>
          <c:y val="0.38236563566809051"/>
          <c:w val="0.97068567332018041"/>
          <c:h val="0.5555740826514332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5000000000000011" r="0.75000000000000011" t="0.984251969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0</xdr:row>
      <xdr:rowOff>85725</xdr:rowOff>
    </xdr:from>
    <xdr:to>
      <xdr:col>15</xdr:col>
      <xdr:colOff>142875</xdr:colOff>
      <xdr:row>35</xdr:row>
      <xdr:rowOff>9525</xdr:rowOff>
    </xdr:to>
    <xdr:graphicFrame macro="">
      <xdr:nvGraphicFramePr>
        <xdr:cNvPr id="6245892" name="Graphique 4">
          <a:extLst>
            <a:ext uri="{FF2B5EF4-FFF2-40B4-BE49-F238E27FC236}">
              <a16:creationId xmlns:a16="http://schemas.microsoft.com/office/drawing/2014/main" xmlns="" id="{00000000-0008-0000-0000-000004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152400</xdr:rowOff>
    </xdr:from>
    <xdr:to>
      <xdr:col>11</xdr:col>
      <xdr:colOff>647700</xdr:colOff>
      <xdr:row>57</xdr:row>
      <xdr:rowOff>152400</xdr:rowOff>
    </xdr:to>
    <xdr:graphicFrame macro="">
      <xdr:nvGraphicFramePr>
        <xdr:cNvPr id="6245893" name="Graphique 1">
          <a:extLst>
            <a:ext uri="{FF2B5EF4-FFF2-40B4-BE49-F238E27FC236}">
              <a16:creationId xmlns:a16="http://schemas.microsoft.com/office/drawing/2014/main" xmlns="" id="{00000000-0008-0000-0000-000005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62</xdr:row>
      <xdr:rowOff>85725</xdr:rowOff>
    </xdr:from>
    <xdr:to>
      <xdr:col>11</xdr:col>
      <xdr:colOff>676275</xdr:colOff>
      <xdr:row>80</xdr:row>
      <xdr:rowOff>85725</xdr:rowOff>
    </xdr:to>
    <xdr:graphicFrame macro="">
      <xdr:nvGraphicFramePr>
        <xdr:cNvPr id="6245894" name="Graphique 2">
          <a:extLst>
            <a:ext uri="{FF2B5EF4-FFF2-40B4-BE49-F238E27FC236}">
              <a16:creationId xmlns:a16="http://schemas.microsoft.com/office/drawing/2014/main" xmlns="" id="{00000000-0008-0000-0000-000006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76200</xdr:colOff>
      <xdr:row>84</xdr:row>
      <xdr:rowOff>0</xdr:rowOff>
    </xdr:from>
    <xdr:to>
      <xdr:col>9</xdr:col>
      <xdr:colOff>476250</xdr:colOff>
      <xdr:row>102</xdr:row>
      <xdr:rowOff>0</xdr:rowOff>
    </xdr:to>
    <xdr:graphicFrame macro="">
      <xdr:nvGraphicFramePr>
        <xdr:cNvPr id="6245895" name="Graphique 3">
          <a:extLst>
            <a:ext uri="{FF2B5EF4-FFF2-40B4-BE49-F238E27FC236}">
              <a16:creationId xmlns:a16="http://schemas.microsoft.com/office/drawing/2014/main" xmlns="" id="{00000000-0008-0000-0000-000007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133350</xdr:colOff>
      <xdr:row>118</xdr:row>
      <xdr:rowOff>38100</xdr:rowOff>
    </xdr:from>
    <xdr:to>
      <xdr:col>9</xdr:col>
      <xdr:colOff>523875</xdr:colOff>
      <xdr:row>136</xdr:row>
      <xdr:rowOff>38100</xdr:rowOff>
    </xdr:to>
    <xdr:graphicFrame macro="">
      <xdr:nvGraphicFramePr>
        <xdr:cNvPr id="6245896" name="Graphique 2">
          <a:extLst>
            <a:ext uri="{FF2B5EF4-FFF2-40B4-BE49-F238E27FC236}">
              <a16:creationId xmlns:a16="http://schemas.microsoft.com/office/drawing/2014/main" xmlns="" id="{00000000-0008-0000-0000-000008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200025</xdr:colOff>
      <xdr:row>149</xdr:row>
      <xdr:rowOff>152400</xdr:rowOff>
    </xdr:from>
    <xdr:to>
      <xdr:col>9</xdr:col>
      <xdr:colOff>647700</xdr:colOff>
      <xdr:row>167</xdr:row>
      <xdr:rowOff>152400</xdr:rowOff>
    </xdr:to>
    <xdr:graphicFrame macro="">
      <xdr:nvGraphicFramePr>
        <xdr:cNvPr id="6245897" name="Graphique 1">
          <a:extLst>
            <a:ext uri="{FF2B5EF4-FFF2-40B4-BE49-F238E27FC236}">
              <a16:creationId xmlns:a16="http://schemas.microsoft.com/office/drawing/2014/main" xmlns="" id="{00000000-0008-0000-0000-000009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742950</xdr:colOff>
      <xdr:row>180</xdr:row>
      <xdr:rowOff>57150</xdr:rowOff>
    </xdr:from>
    <xdr:to>
      <xdr:col>10</xdr:col>
      <xdr:colOff>390525</xdr:colOff>
      <xdr:row>198</xdr:row>
      <xdr:rowOff>57150</xdr:rowOff>
    </xdr:to>
    <xdr:graphicFrame macro="">
      <xdr:nvGraphicFramePr>
        <xdr:cNvPr id="6245898" name="Graphique 1">
          <a:extLst>
            <a:ext uri="{FF2B5EF4-FFF2-40B4-BE49-F238E27FC236}">
              <a16:creationId xmlns:a16="http://schemas.microsoft.com/office/drawing/2014/main" xmlns="" id="{00000000-0008-0000-0000-00000A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95250</xdr:colOff>
      <xdr:row>216</xdr:row>
      <xdr:rowOff>133350</xdr:rowOff>
    </xdr:from>
    <xdr:to>
      <xdr:col>9</xdr:col>
      <xdr:colOff>504825</xdr:colOff>
      <xdr:row>234</xdr:row>
      <xdr:rowOff>133350</xdr:rowOff>
    </xdr:to>
    <xdr:graphicFrame macro="">
      <xdr:nvGraphicFramePr>
        <xdr:cNvPr id="6245899" name="Graphique 2">
          <a:extLst>
            <a:ext uri="{FF2B5EF4-FFF2-40B4-BE49-F238E27FC236}">
              <a16:creationId xmlns:a16="http://schemas.microsoft.com/office/drawing/2014/main" xmlns="" id="{00000000-0008-0000-0000-00000B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95250</xdr:colOff>
      <xdr:row>251</xdr:row>
      <xdr:rowOff>133350</xdr:rowOff>
    </xdr:from>
    <xdr:to>
      <xdr:col>9</xdr:col>
      <xdr:colOff>504825</xdr:colOff>
      <xdr:row>269</xdr:row>
      <xdr:rowOff>133350</xdr:rowOff>
    </xdr:to>
    <xdr:graphicFrame macro="">
      <xdr:nvGraphicFramePr>
        <xdr:cNvPr id="6245900" name="Graphique 2">
          <a:extLst>
            <a:ext uri="{FF2B5EF4-FFF2-40B4-BE49-F238E27FC236}">
              <a16:creationId xmlns:a16="http://schemas.microsoft.com/office/drawing/2014/main" xmlns="" id="{00000000-0008-0000-0000-00000C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95250</xdr:colOff>
      <xdr:row>283</xdr:row>
      <xdr:rowOff>133350</xdr:rowOff>
    </xdr:from>
    <xdr:to>
      <xdr:col>9</xdr:col>
      <xdr:colOff>504825</xdr:colOff>
      <xdr:row>301</xdr:row>
      <xdr:rowOff>133350</xdr:rowOff>
    </xdr:to>
    <xdr:graphicFrame macro="">
      <xdr:nvGraphicFramePr>
        <xdr:cNvPr id="6245901" name="Graphique 2">
          <a:extLst>
            <a:ext uri="{FF2B5EF4-FFF2-40B4-BE49-F238E27FC236}">
              <a16:creationId xmlns:a16="http://schemas.microsoft.com/office/drawing/2014/main" xmlns="" id="{00000000-0008-0000-0000-00000D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95250</xdr:colOff>
      <xdr:row>318</xdr:row>
      <xdr:rowOff>133350</xdr:rowOff>
    </xdr:from>
    <xdr:to>
      <xdr:col>9</xdr:col>
      <xdr:colOff>504825</xdr:colOff>
      <xdr:row>336</xdr:row>
      <xdr:rowOff>133350</xdr:rowOff>
    </xdr:to>
    <xdr:graphicFrame macro="">
      <xdr:nvGraphicFramePr>
        <xdr:cNvPr id="6245902" name="Graphique 2">
          <a:extLst>
            <a:ext uri="{FF2B5EF4-FFF2-40B4-BE49-F238E27FC236}">
              <a16:creationId xmlns:a16="http://schemas.microsoft.com/office/drawing/2014/main" xmlns="" id="{00000000-0008-0000-0000-00000E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95250</xdr:colOff>
      <xdr:row>359</xdr:row>
      <xdr:rowOff>133350</xdr:rowOff>
    </xdr:from>
    <xdr:to>
      <xdr:col>9</xdr:col>
      <xdr:colOff>504825</xdr:colOff>
      <xdr:row>377</xdr:row>
      <xdr:rowOff>133350</xdr:rowOff>
    </xdr:to>
    <xdr:graphicFrame macro="">
      <xdr:nvGraphicFramePr>
        <xdr:cNvPr id="6245903" name="Graphique 2">
          <a:extLst>
            <a:ext uri="{FF2B5EF4-FFF2-40B4-BE49-F238E27FC236}">
              <a16:creationId xmlns:a16="http://schemas.microsoft.com/office/drawing/2014/main" xmlns="" id="{00000000-0008-0000-0000-00000F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95250</xdr:colOff>
      <xdr:row>397</xdr:row>
      <xdr:rowOff>133350</xdr:rowOff>
    </xdr:from>
    <xdr:to>
      <xdr:col>9</xdr:col>
      <xdr:colOff>504825</xdr:colOff>
      <xdr:row>415</xdr:row>
      <xdr:rowOff>133350</xdr:rowOff>
    </xdr:to>
    <xdr:graphicFrame macro="">
      <xdr:nvGraphicFramePr>
        <xdr:cNvPr id="6245904" name="Graphique 2">
          <a:extLst>
            <a:ext uri="{FF2B5EF4-FFF2-40B4-BE49-F238E27FC236}">
              <a16:creationId xmlns:a16="http://schemas.microsoft.com/office/drawing/2014/main" xmlns="" id="{00000000-0008-0000-0000-000010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95250</xdr:colOff>
      <xdr:row>433</xdr:row>
      <xdr:rowOff>133350</xdr:rowOff>
    </xdr:from>
    <xdr:to>
      <xdr:col>9</xdr:col>
      <xdr:colOff>504825</xdr:colOff>
      <xdr:row>451</xdr:row>
      <xdr:rowOff>133350</xdr:rowOff>
    </xdr:to>
    <xdr:graphicFrame macro="">
      <xdr:nvGraphicFramePr>
        <xdr:cNvPr id="6245905" name="Graphique 2">
          <a:extLst>
            <a:ext uri="{FF2B5EF4-FFF2-40B4-BE49-F238E27FC236}">
              <a16:creationId xmlns:a16="http://schemas.microsoft.com/office/drawing/2014/main" xmlns="" id="{00000000-0008-0000-0000-000011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95250</xdr:colOff>
      <xdr:row>466</xdr:row>
      <xdr:rowOff>133350</xdr:rowOff>
    </xdr:from>
    <xdr:to>
      <xdr:col>9</xdr:col>
      <xdr:colOff>504825</xdr:colOff>
      <xdr:row>484</xdr:row>
      <xdr:rowOff>133350</xdr:rowOff>
    </xdr:to>
    <xdr:graphicFrame macro="">
      <xdr:nvGraphicFramePr>
        <xdr:cNvPr id="6245906" name="Graphique 2">
          <a:extLst>
            <a:ext uri="{FF2B5EF4-FFF2-40B4-BE49-F238E27FC236}">
              <a16:creationId xmlns:a16="http://schemas.microsoft.com/office/drawing/2014/main" xmlns="" id="{00000000-0008-0000-0000-000012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95250</xdr:colOff>
      <xdr:row>500</xdr:row>
      <xdr:rowOff>133350</xdr:rowOff>
    </xdr:from>
    <xdr:to>
      <xdr:col>9</xdr:col>
      <xdr:colOff>504825</xdr:colOff>
      <xdr:row>518</xdr:row>
      <xdr:rowOff>133350</xdr:rowOff>
    </xdr:to>
    <xdr:graphicFrame macro="">
      <xdr:nvGraphicFramePr>
        <xdr:cNvPr id="6245907" name="Graphique 2">
          <a:extLst>
            <a:ext uri="{FF2B5EF4-FFF2-40B4-BE49-F238E27FC236}">
              <a16:creationId xmlns:a16="http://schemas.microsoft.com/office/drawing/2014/main" xmlns="" id="{00000000-0008-0000-0000-000013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95250</xdr:colOff>
      <xdr:row>533</xdr:row>
      <xdr:rowOff>133350</xdr:rowOff>
    </xdr:from>
    <xdr:to>
      <xdr:col>9</xdr:col>
      <xdr:colOff>504825</xdr:colOff>
      <xdr:row>551</xdr:row>
      <xdr:rowOff>133350</xdr:rowOff>
    </xdr:to>
    <xdr:graphicFrame macro="">
      <xdr:nvGraphicFramePr>
        <xdr:cNvPr id="6245908" name="Graphique 2">
          <a:extLst>
            <a:ext uri="{FF2B5EF4-FFF2-40B4-BE49-F238E27FC236}">
              <a16:creationId xmlns:a16="http://schemas.microsoft.com/office/drawing/2014/main" xmlns="" id="{00000000-0008-0000-0000-000014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95250</xdr:colOff>
      <xdr:row>570</xdr:row>
      <xdr:rowOff>133350</xdr:rowOff>
    </xdr:from>
    <xdr:to>
      <xdr:col>9</xdr:col>
      <xdr:colOff>504825</xdr:colOff>
      <xdr:row>588</xdr:row>
      <xdr:rowOff>133350</xdr:rowOff>
    </xdr:to>
    <xdr:graphicFrame macro="">
      <xdr:nvGraphicFramePr>
        <xdr:cNvPr id="6245909" name="Graphique 2">
          <a:extLst>
            <a:ext uri="{FF2B5EF4-FFF2-40B4-BE49-F238E27FC236}">
              <a16:creationId xmlns:a16="http://schemas.microsoft.com/office/drawing/2014/main" xmlns="" id="{00000000-0008-0000-0000-000015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95250</xdr:colOff>
      <xdr:row>602</xdr:row>
      <xdr:rowOff>133350</xdr:rowOff>
    </xdr:from>
    <xdr:to>
      <xdr:col>9</xdr:col>
      <xdr:colOff>504825</xdr:colOff>
      <xdr:row>620</xdr:row>
      <xdr:rowOff>133350</xdr:rowOff>
    </xdr:to>
    <xdr:graphicFrame macro="">
      <xdr:nvGraphicFramePr>
        <xdr:cNvPr id="6245910" name="Graphique 2">
          <a:extLst>
            <a:ext uri="{FF2B5EF4-FFF2-40B4-BE49-F238E27FC236}">
              <a16:creationId xmlns:a16="http://schemas.microsoft.com/office/drawing/2014/main" xmlns="" id="{00000000-0008-0000-0000-000016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95250</xdr:colOff>
      <xdr:row>636</xdr:row>
      <xdr:rowOff>133350</xdr:rowOff>
    </xdr:from>
    <xdr:to>
      <xdr:col>9</xdr:col>
      <xdr:colOff>504825</xdr:colOff>
      <xdr:row>654</xdr:row>
      <xdr:rowOff>133350</xdr:rowOff>
    </xdr:to>
    <xdr:graphicFrame macro="">
      <xdr:nvGraphicFramePr>
        <xdr:cNvPr id="6245911" name="Graphique 2">
          <a:extLst>
            <a:ext uri="{FF2B5EF4-FFF2-40B4-BE49-F238E27FC236}">
              <a16:creationId xmlns:a16="http://schemas.microsoft.com/office/drawing/2014/main" xmlns="" id="{00000000-0008-0000-0000-0000174E5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15</xdr:row>
      <xdr:rowOff>9525</xdr:rowOff>
    </xdr:from>
    <xdr:to>
      <xdr:col>14</xdr:col>
      <xdr:colOff>752475</xdr:colOff>
      <xdr:row>37</xdr:row>
      <xdr:rowOff>85725</xdr:rowOff>
    </xdr:to>
    <xdr:graphicFrame macro="">
      <xdr:nvGraphicFramePr>
        <xdr:cNvPr id="1571674" name="Graphique 1">
          <a:extLst>
            <a:ext uri="{FF2B5EF4-FFF2-40B4-BE49-F238E27FC236}">
              <a16:creationId xmlns:a16="http://schemas.microsoft.com/office/drawing/2014/main" xmlns="" id="{00000000-0008-0000-0F00-00005AFB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762000</xdr:colOff>
      <xdr:row>40</xdr:row>
      <xdr:rowOff>38100</xdr:rowOff>
    </xdr:from>
    <xdr:to>
      <xdr:col>13</xdr:col>
      <xdr:colOff>561975</xdr:colOff>
      <xdr:row>62</xdr:row>
      <xdr:rowOff>152400</xdr:rowOff>
    </xdr:to>
    <xdr:graphicFrame macro="">
      <xdr:nvGraphicFramePr>
        <xdr:cNvPr id="1571675" name="Graphique 3">
          <a:extLst>
            <a:ext uri="{FF2B5EF4-FFF2-40B4-BE49-F238E27FC236}">
              <a16:creationId xmlns:a16="http://schemas.microsoft.com/office/drawing/2014/main" xmlns="" id="{00000000-0008-0000-0F00-00005BFB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797858</xdr:colOff>
      <xdr:row>13</xdr:row>
      <xdr:rowOff>81428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3632946" y="27596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CA"/>
        </a:p>
      </xdr:txBody>
    </xdr:sp>
    <xdr:clientData/>
  </xdr:oneCellAnchor>
  <xdr:oneCellAnchor>
    <xdr:from>
      <xdr:col>6</xdr:col>
      <xdr:colOff>37351</xdr:colOff>
      <xdr:row>13</xdr:row>
      <xdr:rowOff>47065</xdr:rowOff>
    </xdr:from>
    <xdr:ext cx="5692952" cy="274009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6973792" y="2725271"/>
          <a:ext cx="5613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17</xdr:row>
      <xdr:rowOff>200025</xdr:rowOff>
    </xdr:from>
    <xdr:to>
      <xdr:col>14</xdr:col>
      <xdr:colOff>409575</xdr:colOff>
      <xdr:row>40</xdr:row>
      <xdr:rowOff>104775</xdr:rowOff>
    </xdr:to>
    <xdr:graphicFrame macro="">
      <xdr:nvGraphicFramePr>
        <xdr:cNvPr id="5375151" name="Graphique 1">
          <a:extLst>
            <a:ext uri="{FF2B5EF4-FFF2-40B4-BE49-F238E27FC236}">
              <a16:creationId xmlns:a16="http://schemas.microsoft.com/office/drawing/2014/main" xmlns="" id="{00000000-0008-0000-1600-0000AF045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762000</xdr:colOff>
      <xdr:row>42</xdr:row>
      <xdr:rowOff>38100</xdr:rowOff>
    </xdr:from>
    <xdr:to>
      <xdr:col>13</xdr:col>
      <xdr:colOff>561975</xdr:colOff>
      <xdr:row>64</xdr:row>
      <xdr:rowOff>152400</xdr:rowOff>
    </xdr:to>
    <xdr:graphicFrame macro="">
      <xdr:nvGraphicFramePr>
        <xdr:cNvPr id="5375152" name="Graphique 3">
          <a:extLst>
            <a:ext uri="{FF2B5EF4-FFF2-40B4-BE49-F238E27FC236}">
              <a16:creationId xmlns:a16="http://schemas.microsoft.com/office/drawing/2014/main" xmlns="" id="{00000000-0008-0000-1600-0000B0045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797858</xdr:colOff>
      <xdr:row>15</xdr:row>
      <xdr:rowOff>81428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SpPr txBox="1"/>
      </xdr:nvSpPr>
      <xdr:spPr>
        <a:xfrm>
          <a:off x="3807758" y="3167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17</xdr:row>
      <xdr:rowOff>200025</xdr:rowOff>
    </xdr:from>
    <xdr:to>
      <xdr:col>14</xdr:col>
      <xdr:colOff>409575</xdr:colOff>
      <xdr:row>40</xdr:row>
      <xdr:rowOff>104775</xdr:rowOff>
    </xdr:to>
    <xdr:graphicFrame macro="">
      <xdr:nvGraphicFramePr>
        <xdr:cNvPr id="4017525" name="Graphique 1">
          <a:extLst>
            <a:ext uri="{FF2B5EF4-FFF2-40B4-BE49-F238E27FC236}">
              <a16:creationId xmlns:a16="http://schemas.microsoft.com/office/drawing/2014/main" xmlns="" id="{00000000-0008-0000-1700-0000754D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762000</xdr:colOff>
      <xdr:row>42</xdr:row>
      <xdr:rowOff>38100</xdr:rowOff>
    </xdr:from>
    <xdr:to>
      <xdr:col>13</xdr:col>
      <xdr:colOff>561975</xdr:colOff>
      <xdr:row>64</xdr:row>
      <xdr:rowOff>152400</xdr:rowOff>
    </xdr:to>
    <xdr:graphicFrame macro="">
      <xdr:nvGraphicFramePr>
        <xdr:cNvPr id="4017526" name="Graphique 3">
          <a:extLst>
            <a:ext uri="{FF2B5EF4-FFF2-40B4-BE49-F238E27FC236}">
              <a16:creationId xmlns:a16="http://schemas.microsoft.com/office/drawing/2014/main" xmlns="" id="{00000000-0008-0000-1700-0000764D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797858</xdr:colOff>
      <xdr:row>15</xdr:row>
      <xdr:rowOff>81428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SpPr txBox="1"/>
      </xdr:nvSpPr>
      <xdr:spPr>
        <a:xfrm>
          <a:off x="3807758" y="3167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CA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17</xdr:row>
      <xdr:rowOff>200025</xdr:rowOff>
    </xdr:from>
    <xdr:to>
      <xdr:col>16</xdr:col>
      <xdr:colOff>104775</xdr:colOff>
      <xdr:row>40</xdr:row>
      <xdr:rowOff>66675</xdr:rowOff>
    </xdr:to>
    <xdr:graphicFrame macro="">
      <xdr:nvGraphicFramePr>
        <xdr:cNvPr id="6068339" name="Graphique 1">
          <a:extLst>
            <a:ext uri="{FF2B5EF4-FFF2-40B4-BE49-F238E27FC236}">
              <a16:creationId xmlns:a16="http://schemas.microsoft.com/office/drawing/2014/main" xmlns="" id="{00000000-0008-0000-1800-00007398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762000</xdr:colOff>
      <xdr:row>43</xdr:row>
      <xdr:rowOff>28575</xdr:rowOff>
    </xdr:from>
    <xdr:to>
      <xdr:col>16</xdr:col>
      <xdr:colOff>85725</xdr:colOff>
      <xdr:row>70</xdr:row>
      <xdr:rowOff>76200</xdr:rowOff>
    </xdr:to>
    <xdr:graphicFrame macro="">
      <xdr:nvGraphicFramePr>
        <xdr:cNvPr id="6068340" name="Graphique 3">
          <a:extLst>
            <a:ext uri="{FF2B5EF4-FFF2-40B4-BE49-F238E27FC236}">
              <a16:creationId xmlns:a16="http://schemas.microsoft.com/office/drawing/2014/main" xmlns="" id="{00000000-0008-0000-1800-00007498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797858</xdr:colOff>
      <xdr:row>15</xdr:row>
      <xdr:rowOff>81428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SpPr txBox="1"/>
      </xdr:nvSpPr>
      <xdr:spPr>
        <a:xfrm>
          <a:off x="3807758" y="3167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fr-CA"/>
        </a:p>
      </xdr:txBody>
    </xdr:sp>
    <xdr:clientData/>
  </xdr:oneCellAnchor>
  <xdr:oneCellAnchor>
    <xdr:from>
      <xdr:col>4</xdr:col>
      <xdr:colOff>28575</xdr:colOff>
      <xdr:row>15</xdr:row>
      <xdr:rowOff>85725</xdr:rowOff>
    </xdr:from>
    <xdr:ext cx="2810385" cy="5414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ZoneTexte 4">
              <a:extLst>
                <a:ext uri="{FF2B5EF4-FFF2-40B4-BE49-F238E27FC236}">
                  <a16:creationId xmlns:a16="http://schemas.microsoft.com/office/drawing/2014/main" xmlns="" id="{00000000-0008-0000-1800-000005000000}"/>
                </a:ext>
              </a:extLst>
            </xdr:cNvPr>
            <xdr:cNvSpPr txBox="1"/>
          </xdr:nvSpPr>
          <xdr:spPr>
            <a:xfrm>
              <a:off x="5210175" y="3248025"/>
              <a:ext cx="2810385" cy="5414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𝑹𝑨𝑳𝑷</m:t>
                    </m:r>
                    <m:r>
                      <a:rPr lang="en-CA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 </m:t>
                    </m:r>
                    <m:sSub>
                      <m:sSubPr>
                        <m:ctrlPr>
                          <a:rPr lang="fr-CA" sz="11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CA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𝑹𝑨𝑳𝑷</m:t>
                        </m:r>
                      </m:e>
                      <m:sub>
                        <m:r>
                          <a:rPr lang="en-CA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𝒎𝒊𝒏</m:t>
                        </m:r>
                      </m:sub>
                    </m:sSub>
                    <m:r>
                      <a:rPr lang="en-CA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lang="fr-CA" sz="1100" b="1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fr-CA" sz="11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fr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𝑹𝑨𝑳𝑷</m:t>
                                </m:r>
                              </m:e>
                              <m:sub>
                                <m:r>
                                  <a:rPr lang="en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𝒎𝒂𝒙</m:t>
                                </m:r>
                              </m:sub>
                            </m:sSub>
                            <m:r>
                              <a:rPr lang="en-CA" sz="11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fr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𝑹𝑨𝑳𝑷</m:t>
                                </m:r>
                              </m:e>
                              <m:sub>
                                <m:r>
                                  <a:rPr lang="en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𝒎𝒊𝒏</m:t>
                                </m:r>
                              </m:sub>
                            </m:sSub>
                          </m:e>
                        </m:d>
                      </m:num>
                      <m:den>
                        <m:r>
                          <a:rPr lang="en-CA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lang="en-CA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fr-CA" sz="11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fr-CA" sz="1100" b="1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fr-CA" sz="1100" b="1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CA" sz="1100" b="1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[</m:t>
                                    </m:r>
                                    <m:r>
                                      <a:rPr lang="en-CA" sz="1100" b="1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𝑩𝑴𝑷</m:t>
                                    </m:r>
                                    <m:r>
                                      <a:rPr lang="en-CA" sz="1100" b="1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]</m:t>
                                    </m:r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fr-CA" sz="1100" b="1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CA" sz="1100" b="1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𝑬𝑪</m:t>
                                        </m:r>
                                      </m:e>
                                      <m:sub>
                                        <m:r>
                                          <a:rPr lang="en-CA" sz="1100" b="1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𝟓𝟎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en-CA" sz="11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CA" sz="11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𝜷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fr-CA" sz="1100" b="1"/>
            </a:p>
          </xdr:txBody>
        </xdr:sp>
      </mc:Choice>
      <mc:Fallback xmlns="">
        <xdr:sp macro="" textlink="">
          <xdr:nvSpPr>
            <xdr:cNvPr id="5" name="ZoneTexte 4"/>
            <xdr:cNvSpPr txBox="1"/>
          </xdr:nvSpPr>
          <xdr:spPr>
            <a:xfrm xmlns:a="http://schemas.openxmlformats.org/drawingml/2006/main">
              <a:off x="5210175" y="3171825"/>
              <a:ext cx="2810385" cy="541430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𝑹𝑨𝑳𝑷= 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𝑹𝑨𝑳𝑷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𝒎𝒊𝒏+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((〖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𝑹𝑨𝑳𝑷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𝒎𝒂𝒙−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𝑹𝑨𝑳𝑷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𝒎𝒊𝒏 )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𝟏+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[𝑩𝑴𝑷]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)/〖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𝑬𝑪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𝟓𝟎 )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^(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−𝜷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CA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fr-CA" sz="11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36"/>
  <sheetViews>
    <sheetView topLeftCell="A628" workbookViewId="0">
      <selection activeCell="L639" sqref="L639"/>
    </sheetView>
  </sheetViews>
  <sheetFormatPr baseColWidth="10" defaultRowHeight="12.75" x14ac:dyDescent="0.2"/>
  <sheetData>
    <row r="3" spans="1:4" x14ac:dyDescent="0.2">
      <c r="D3" t="s">
        <v>0</v>
      </c>
    </row>
    <row r="4" spans="1:4" x14ac:dyDescent="0.2">
      <c r="A4">
        <v>0</v>
      </c>
      <c r="B4">
        <v>6.8000000000000005E-2</v>
      </c>
      <c r="C4">
        <v>6.9000000000000006E-2</v>
      </c>
      <c r="D4">
        <f>AVERAGE(B4:C4)</f>
        <v>6.8500000000000005E-2</v>
      </c>
    </row>
    <row r="5" spans="1:4" x14ac:dyDescent="0.2">
      <c r="A5">
        <v>1.5</v>
      </c>
      <c r="B5">
        <v>0.13500000000000001</v>
      </c>
      <c r="C5">
        <v>0.13500000000000001</v>
      </c>
      <c r="D5">
        <f t="shared" ref="D5:D11" si="0">AVERAGE(B5:C5)</f>
        <v>0.13500000000000001</v>
      </c>
    </row>
    <row r="6" spans="1:4" x14ac:dyDescent="0.2">
      <c r="A6">
        <v>3.1</v>
      </c>
      <c r="B6">
        <v>0.19500000000000001</v>
      </c>
      <c r="C6">
        <v>0.189</v>
      </c>
      <c r="D6">
        <f t="shared" si="0"/>
        <v>0.192</v>
      </c>
    </row>
    <row r="7" spans="1:4" x14ac:dyDescent="0.2">
      <c r="A7">
        <v>6.25</v>
      </c>
      <c r="B7">
        <v>0.29599999999999999</v>
      </c>
      <c r="C7">
        <v>0.30399999999999999</v>
      </c>
      <c r="D7">
        <f t="shared" si="0"/>
        <v>0.3</v>
      </c>
    </row>
    <row r="8" spans="1:4" x14ac:dyDescent="0.2">
      <c r="A8">
        <v>12.5</v>
      </c>
      <c r="B8">
        <v>0.49299999999999999</v>
      </c>
      <c r="C8">
        <v>0.503</v>
      </c>
      <c r="D8">
        <f t="shared" si="0"/>
        <v>0.498</v>
      </c>
    </row>
    <row r="9" spans="1:4" x14ac:dyDescent="0.2">
      <c r="A9">
        <v>25</v>
      </c>
      <c r="B9">
        <v>0.84799999999999998</v>
      </c>
      <c r="C9">
        <v>0.86299999999999999</v>
      </c>
      <c r="D9">
        <f t="shared" si="0"/>
        <v>0.85549999999999993</v>
      </c>
    </row>
    <row r="10" spans="1:4" x14ac:dyDescent="0.2">
      <c r="A10">
        <v>50</v>
      </c>
      <c r="B10">
        <v>1.4970000000000001</v>
      </c>
      <c r="C10">
        <v>1.5109999999999999</v>
      </c>
      <c r="D10">
        <f t="shared" si="0"/>
        <v>1.504</v>
      </c>
    </row>
    <row r="11" spans="1:4" x14ac:dyDescent="0.2">
      <c r="A11">
        <v>100</v>
      </c>
      <c r="B11">
        <v>2.5649999999999999</v>
      </c>
      <c r="C11">
        <v>2.6240000000000001</v>
      </c>
      <c r="D11">
        <f t="shared" si="0"/>
        <v>2.5945</v>
      </c>
    </row>
    <row r="16" spans="1:4" x14ac:dyDescent="0.2">
      <c r="B16">
        <v>0</v>
      </c>
      <c r="C16">
        <v>6.8500000000000005E-2</v>
      </c>
    </row>
    <row r="17" spans="2:3" x14ac:dyDescent="0.2">
      <c r="B17">
        <v>0.15</v>
      </c>
      <c r="C17">
        <v>0.13500000000000001</v>
      </c>
    </row>
    <row r="18" spans="2:3" x14ac:dyDescent="0.2">
      <c r="B18">
        <v>0.3</v>
      </c>
      <c r="C18">
        <v>0.192</v>
      </c>
    </row>
    <row r="19" spans="2:3" x14ac:dyDescent="0.2">
      <c r="B19">
        <v>0.6</v>
      </c>
      <c r="C19">
        <v>0.3</v>
      </c>
    </row>
    <row r="20" spans="2:3" x14ac:dyDescent="0.2">
      <c r="B20">
        <v>1.5</v>
      </c>
      <c r="C20">
        <v>0.498</v>
      </c>
    </row>
    <row r="21" spans="2:3" x14ac:dyDescent="0.2">
      <c r="B21">
        <v>2.5</v>
      </c>
      <c r="C21">
        <v>0.85549999999999993</v>
      </c>
    </row>
    <row r="22" spans="2:3" x14ac:dyDescent="0.2">
      <c r="B22">
        <v>5</v>
      </c>
      <c r="C22">
        <v>1.504</v>
      </c>
    </row>
    <row r="23" spans="2:3" x14ac:dyDescent="0.2">
      <c r="B23">
        <v>10</v>
      </c>
      <c r="C23">
        <v>2.5945</v>
      </c>
    </row>
    <row r="39" spans="1:4" x14ac:dyDescent="0.2">
      <c r="A39">
        <v>0</v>
      </c>
      <c r="B39">
        <v>5.8000000000000003E-2</v>
      </c>
      <c r="C39">
        <v>6.7000000000000004E-2</v>
      </c>
      <c r="D39">
        <f>AVERAGE(B39:C39)</f>
        <v>6.25E-2</v>
      </c>
    </row>
    <row r="40" spans="1:4" x14ac:dyDescent="0.2">
      <c r="A40">
        <v>1.5</v>
      </c>
      <c r="B40">
        <v>0.125</v>
      </c>
      <c r="C40">
        <v>0.124</v>
      </c>
      <c r="D40">
        <f t="shared" ref="D40:D46" si="1">AVERAGE(B40:C40)</f>
        <v>0.1245</v>
      </c>
    </row>
    <row r="41" spans="1:4" x14ac:dyDescent="0.2">
      <c r="A41">
        <v>3.1</v>
      </c>
      <c r="B41">
        <v>0.20200000000000001</v>
      </c>
      <c r="C41">
        <v>0.19400000000000001</v>
      </c>
      <c r="D41">
        <f t="shared" si="1"/>
        <v>0.19800000000000001</v>
      </c>
    </row>
    <row r="42" spans="1:4" x14ac:dyDescent="0.2">
      <c r="A42">
        <v>6.25</v>
      </c>
      <c r="B42">
        <v>0.32700000000000001</v>
      </c>
      <c r="C42">
        <v>0.32100000000000001</v>
      </c>
      <c r="D42">
        <f t="shared" si="1"/>
        <v>0.32400000000000001</v>
      </c>
    </row>
    <row r="43" spans="1:4" x14ac:dyDescent="0.2">
      <c r="A43">
        <v>12.5</v>
      </c>
      <c r="B43">
        <v>0.59699999999999998</v>
      </c>
      <c r="C43">
        <v>0.624</v>
      </c>
      <c r="D43">
        <f t="shared" si="1"/>
        <v>0.61050000000000004</v>
      </c>
    </row>
    <row r="44" spans="1:4" x14ac:dyDescent="0.2">
      <c r="A44">
        <v>25</v>
      </c>
      <c r="B44">
        <v>1.1419999999999999</v>
      </c>
      <c r="C44">
        <v>1.1319999999999999</v>
      </c>
      <c r="D44">
        <f t="shared" si="1"/>
        <v>1.137</v>
      </c>
    </row>
    <row r="45" spans="1:4" x14ac:dyDescent="0.2">
      <c r="A45">
        <v>50</v>
      </c>
      <c r="B45">
        <v>2</v>
      </c>
      <c r="C45">
        <v>2.0550000000000002</v>
      </c>
      <c r="D45">
        <f t="shared" si="1"/>
        <v>2.0274999999999999</v>
      </c>
    </row>
    <row r="46" spans="1:4" x14ac:dyDescent="0.2">
      <c r="A46">
        <v>100</v>
      </c>
      <c r="B46">
        <v>2.7280000000000002</v>
      </c>
      <c r="C46">
        <v>2.7280000000000002</v>
      </c>
      <c r="D46">
        <f t="shared" si="1"/>
        <v>2.7280000000000002</v>
      </c>
    </row>
    <row r="52" spans="2:4" x14ac:dyDescent="0.2">
      <c r="B52">
        <v>0</v>
      </c>
      <c r="C52">
        <v>6.25E-2</v>
      </c>
    </row>
    <row r="53" spans="2:4" x14ac:dyDescent="0.2">
      <c r="B53">
        <v>0.15</v>
      </c>
      <c r="C53">
        <v>0.1245</v>
      </c>
    </row>
    <row r="54" spans="2:4" x14ac:dyDescent="0.2">
      <c r="B54">
        <v>0.3</v>
      </c>
      <c r="C54">
        <v>0.19800000000000001</v>
      </c>
    </row>
    <row r="55" spans="2:4" x14ac:dyDescent="0.2">
      <c r="B55">
        <v>0.6</v>
      </c>
      <c r="C55">
        <v>0.32400000000000001</v>
      </c>
    </row>
    <row r="56" spans="2:4" x14ac:dyDescent="0.2">
      <c r="B56">
        <v>1.5</v>
      </c>
      <c r="C56">
        <v>0.61050000000000004</v>
      </c>
    </row>
    <row r="57" spans="2:4" x14ac:dyDescent="0.2">
      <c r="B57">
        <v>2.5</v>
      </c>
      <c r="C57">
        <v>1.137</v>
      </c>
    </row>
    <row r="58" spans="2:4" x14ac:dyDescent="0.2">
      <c r="B58">
        <v>5</v>
      </c>
      <c r="C58">
        <v>2.0274999999999999</v>
      </c>
    </row>
    <row r="59" spans="2:4" x14ac:dyDescent="0.2">
      <c r="B59">
        <v>10</v>
      </c>
    </row>
    <row r="60" spans="2:4" x14ac:dyDescent="0.2">
      <c r="D60">
        <v>2.7280000000000002</v>
      </c>
    </row>
    <row r="66" spans="1:5" x14ac:dyDescent="0.2">
      <c r="A66" t="s">
        <v>61</v>
      </c>
    </row>
    <row r="68" spans="1:5" x14ac:dyDescent="0.2">
      <c r="A68" t="s">
        <v>25</v>
      </c>
      <c r="D68" t="s">
        <v>0</v>
      </c>
    </row>
    <row r="69" spans="1:5" x14ac:dyDescent="0.2">
      <c r="A69">
        <v>0</v>
      </c>
      <c r="B69">
        <v>5.8000000000000003E-2</v>
      </c>
      <c r="C69">
        <v>6.8000000000000005E-2</v>
      </c>
      <c r="D69">
        <f>AVERAGE(B69:C69)</f>
        <v>6.3E-2</v>
      </c>
    </row>
    <row r="70" spans="1:5" x14ac:dyDescent="0.2">
      <c r="A70">
        <v>0.15</v>
      </c>
      <c r="B70">
        <v>0.11700000000000001</v>
      </c>
      <c r="C70">
        <v>0.114</v>
      </c>
      <c r="D70">
        <f t="shared" ref="D70:D75" si="2">AVERAGE(B70:C70)</f>
        <v>0.11550000000000001</v>
      </c>
    </row>
    <row r="71" spans="1:5" x14ac:dyDescent="0.2">
      <c r="A71">
        <v>0.3</v>
      </c>
      <c r="B71">
        <v>0.16900000000000001</v>
      </c>
      <c r="C71">
        <v>0.16600000000000001</v>
      </c>
      <c r="D71">
        <f t="shared" si="2"/>
        <v>0.16750000000000001</v>
      </c>
    </row>
    <row r="72" spans="1:5" x14ac:dyDescent="0.2">
      <c r="A72">
        <v>0.6</v>
      </c>
      <c r="B72">
        <v>0.27500000000000002</v>
      </c>
      <c r="C72">
        <v>0.26900000000000002</v>
      </c>
      <c r="D72">
        <f t="shared" si="2"/>
        <v>0.27200000000000002</v>
      </c>
    </row>
    <row r="73" spans="1:5" x14ac:dyDescent="0.2">
      <c r="A73">
        <v>1.5</v>
      </c>
      <c r="B73">
        <v>0.48099999999999998</v>
      </c>
      <c r="C73">
        <v>0.47199999999999998</v>
      </c>
      <c r="D73">
        <f t="shared" si="2"/>
        <v>0.47649999999999998</v>
      </c>
    </row>
    <row r="74" spans="1:5" x14ac:dyDescent="0.2">
      <c r="A74">
        <v>2.5</v>
      </c>
      <c r="B74">
        <v>0.87</v>
      </c>
      <c r="C74">
        <v>0.86399999999999999</v>
      </c>
      <c r="D74">
        <f t="shared" si="2"/>
        <v>0.86699999999999999</v>
      </c>
    </row>
    <row r="75" spans="1:5" x14ac:dyDescent="0.2">
      <c r="A75">
        <v>5</v>
      </c>
      <c r="B75">
        <v>1.595</v>
      </c>
      <c r="C75">
        <v>1.581</v>
      </c>
      <c r="D75">
        <f t="shared" si="2"/>
        <v>1.5880000000000001</v>
      </c>
    </row>
    <row r="76" spans="1:5" x14ac:dyDescent="0.2">
      <c r="A76">
        <v>10</v>
      </c>
      <c r="B76">
        <v>2.5329999999999999</v>
      </c>
      <c r="C76">
        <v>2.4670000000000001</v>
      </c>
    </row>
    <row r="78" spans="1:5" x14ac:dyDescent="0.2">
      <c r="E78">
        <f>AVERAGE(B76:C76)</f>
        <v>2.5</v>
      </c>
    </row>
    <row r="80" spans="1:5" x14ac:dyDescent="0.2">
      <c r="A80" t="s">
        <v>76</v>
      </c>
    </row>
    <row r="82" spans="1:3" x14ac:dyDescent="0.2">
      <c r="A82">
        <v>0</v>
      </c>
      <c r="B82">
        <v>6.3E-2</v>
      </c>
    </row>
    <row r="83" spans="1:3" x14ac:dyDescent="0.2">
      <c r="A83">
        <v>0.15</v>
      </c>
      <c r="B83">
        <v>0.11600000000000001</v>
      </c>
    </row>
    <row r="84" spans="1:3" x14ac:dyDescent="0.2">
      <c r="A84">
        <v>0.3</v>
      </c>
      <c r="B84">
        <v>0.16800000000000001</v>
      </c>
    </row>
    <row r="85" spans="1:3" x14ac:dyDescent="0.2">
      <c r="A85">
        <v>0.6</v>
      </c>
      <c r="B85">
        <v>0.27200000000000002</v>
      </c>
    </row>
    <row r="86" spans="1:3" x14ac:dyDescent="0.2">
      <c r="A86">
        <v>1.5</v>
      </c>
      <c r="B86">
        <v>0.47699999999999998</v>
      </c>
    </row>
    <row r="87" spans="1:3" x14ac:dyDescent="0.2">
      <c r="A87">
        <v>2.5</v>
      </c>
      <c r="B87">
        <v>0.86699999999999999</v>
      </c>
    </row>
    <row r="88" spans="1:3" x14ac:dyDescent="0.2">
      <c r="A88">
        <v>5</v>
      </c>
      <c r="B88">
        <v>1.5880000000000001</v>
      </c>
    </row>
    <row r="89" spans="1:3" x14ac:dyDescent="0.2">
      <c r="A89">
        <v>10</v>
      </c>
    </row>
    <row r="91" spans="1:3" x14ac:dyDescent="0.2">
      <c r="C91">
        <v>2.5</v>
      </c>
    </row>
    <row r="106" spans="1:4" x14ac:dyDescent="0.2">
      <c r="A106" t="s">
        <v>120</v>
      </c>
    </row>
    <row r="109" spans="1:4" x14ac:dyDescent="0.2">
      <c r="A109" t="s">
        <v>25</v>
      </c>
      <c r="D109" t="s">
        <v>0</v>
      </c>
    </row>
    <row r="110" spans="1:4" x14ac:dyDescent="0.2">
      <c r="A110">
        <v>0</v>
      </c>
      <c r="B110">
        <v>5.8000000000000003E-2</v>
      </c>
      <c r="C110">
        <v>5.8000000000000003E-2</v>
      </c>
      <c r="D110">
        <f>AVERAGE(B110:C110)</f>
        <v>5.8000000000000003E-2</v>
      </c>
    </row>
    <row r="111" spans="1:4" x14ac:dyDescent="0.2">
      <c r="A111">
        <v>0.15</v>
      </c>
      <c r="B111">
        <v>0.16900000000000001</v>
      </c>
      <c r="C111">
        <v>0.15</v>
      </c>
      <c r="D111">
        <f t="shared" ref="D111:D117" si="3">AVERAGE(B111:C111)</f>
        <v>0.1595</v>
      </c>
    </row>
    <row r="112" spans="1:4" x14ac:dyDescent="0.2">
      <c r="A112">
        <v>0.3</v>
      </c>
      <c r="B112">
        <v>0.224</v>
      </c>
      <c r="C112">
        <v>0.215</v>
      </c>
      <c r="D112">
        <f t="shared" si="3"/>
        <v>0.2195</v>
      </c>
    </row>
    <row r="113" spans="1:4" x14ac:dyDescent="0.2">
      <c r="A113">
        <v>0.6</v>
      </c>
      <c r="B113">
        <v>0.40300000000000002</v>
      </c>
      <c r="C113">
        <v>0.373</v>
      </c>
      <c r="D113">
        <f t="shared" si="3"/>
        <v>0.38800000000000001</v>
      </c>
    </row>
    <row r="114" spans="1:4" x14ac:dyDescent="0.2">
      <c r="A114">
        <v>1.5</v>
      </c>
      <c r="B114">
        <v>0.71699999999999997</v>
      </c>
      <c r="C114">
        <v>0.73599999999999999</v>
      </c>
      <c r="D114">
        <f t="shared" si="3"/>
        <v>0.72649999999999992</v>
      </c>
    </row>
    <row r="115" spans="1:4" x14ac:dyDescent="0.2">
      <c r="A115">
        <v>2.5</v>
      </c>
      <c r="B115">
        <v>1.333</v>
      </c>
      <c r="C115">
        <v>1.379</v>
      </c>
      <c r="D115">
        <f t="shared" si="3"/>
        <v>1.3559999999999999</v>
      </c>
    </row>
    <row r="116" spans="1:4" x14ac:dyDescent="0.2">
      <c r="A116">
        <v>5</v>
      </c>
      <c r="B116">
        <v>2.1749999999999998</v>
      </c>
      <c r="C116">
        <v>2.1560000000000001</v>
      </c>
      <c r="D116">
        <f t="shared" si="3"/>
        <v>2.1654999999999998</v>
      </c>
    </row>
    <row r="117" spans="1:4" x14ac:dyDescent="0.2">
      <c r="A117">
        <v>10</v>
      </c>
      <c r="B117">
        <v>2.8149999999999999</v>
      </c>
      <c r="C117">
        <v>2.819</v>
      </c>
      <c r="D117">
        <f t="shared" si="3"/>
        <v>2.8170000000000002</v>
      </c>
    </row>
    <row r="121" spans="1:4" x14ac:dyDescent="0.2">
      <c r="A121">
        <v>0</v>
      </c>
      <c r="B121">
        <v>5.8000000000000003E-2</v>
      </c>
    </row>
    <row r="122" spans="1:4" x14ac:dyDescent="0.2">
      <c r="A122">
        <v>0.15</v>
      </c>
      <c r="B122">
        <v>0.1595</v>
      </c>
    </row>
    <row r="123" spans="1:4" x14ac:dyDescent="0.2">
      <c r="A123">
        <v>0.3</v>
      </c>
      <c r="B123">
        <v>0.2195</v>
      </c>
    </row>
    <row r="124" spans="1:4" x14ac:dyDescent="0.2">
      <c r="A124">
        <v>0.6</v>
      </c>
      <c r="B124">
        <v>0.38800000000000001</v>
      </c>
    </row>
    <row r="125" spans="1:4" x14ac:dyDescent="0.2">
      <c r="A125">
        <v>1.5</v>
      </c>
      <c r="B125">
        <v>0.72649999999999992</v>
      </c>
    </row>
    <row r="126" spans="1:4" x14ac:dyDescent="0.2">
      <c r="A126">
        <v>2.5</v>
      </c>
      <c r="B126">
        <v>1.3559999999999999</v>
      </c>
    </row>
    <row r="127" spans="1:4" x14ac:dyDescent="0.2">
      <c r="A127">
        <v>5</v>
      </c>
      <c r="B127">
        <v>2.1654999999999998</v>
      </c>
    </row>
    <row r="128" spans="1:4" x14ac:dyDescent="0.2">
      <c r="A128">
        <v>10</v>
      </c>
    </row>
    <row r="129" spans="1:3" x14ac:dyDescent="0.2">
      <c r="C129">
        <v>2.8170000000000002</v>
      </c>
    </row>
    <row r="142" spans="1:3" x14ac:dyDescent="0.2">
      <c r="A142" t="s">
        <v>120</v>
      </c>
    </row>
    <row r="145" spans="1:4" x14ac:dyDescent="0.2">
      <c r="A145" t="s">
        <v>25</v>
      </c>
      <c r="D145" t="s">
        <v>0</v>
      </c>
    </row>
    <row r="146" spans="1:4" x14ac:dyDescent="0.2">
      <c r="A146">
        <v>0</v>
      </c>
      <c r="B146">
        <v>5.8999999999999997E-2</v>
      </c>
      <c r="C146">
        <v>5.8999999999999997E-2</v>
      </c>
      <c r="D146">
        <f t="shared" ref="D146:D153" si="4">AVERAGE(B146:C146)</f>
        <v>5.8999999999999997E-2</v>
      </c>
    </row>
    <row r="147" spans="1:4" x14ac:dyDescent="0.2">
      <c r="A147">
        <v>0.15</v>
      </c>
      <c r="B147">
        <v>0.11799999999999999</v>
      </c>
      <c r="C147">
        <v>0.11600000000000001</v>
      </c>
      <c r="D147">
        <f t="shared" si="4"/>
        <v>0.11699999999999999</v>
      </c>
    </row>
    <row r="148" spans="1:4" x14ac:dyDescent="0.2">
      <c r="A148">
        <v>0.3</v>
      </c>
      <c r="B148">
        <v>0.17399999999999999</v>
      </c>
      <c r="C148">
        <v>0.158</v>
      </c>
      <c r="D148">
        <f t="shared" si="4"/>
        <v>0.16599999999999998</v>
      </c>
    </row>
    <row r="149" spans="1:4" x14ac:dyDescent="0.2">
      <c r="A149">
        <v>0.6</v>
      </c>
      <c r="B149">
        <v>0.28399999999999997</v>
      </c>
      <c r="C149">
        <v>0.27100000000000002</v>
      </c>
      <c r="D149">
        <f t="shared" si="4"/>
        <v>0.27749999999999997</v>
      </c>
    </row>
    <row r="150" spans="1:4" x14ac:dyDescent="0.2">
      <c r="A150">
        <v>1.5</v>
      </c>
      <c r="B150">
        <v>0.52300000000000002</v>
      </c>
      <c r="C150">
        <v>0.48399999999999999</v>
      </c>
      <c r="D150">
        <f t="shared" si="4"/>
        <v>0.50350000000000006</v>
      </c>
    </row>
    <row r="151" spans="1:4" x14ac:dyDescent="0.2">
      <c r="A151">
        <v>2.5</v>
      </c>
      <c r="B151">
        <v>0.98599999999999999</v>
      </c>
      <c r="C151">
        <v>0.90600000000000003</v>
      </c>
      <c r="D151">
        <f t="shared" si="4"/>
        <v>0.94599999999999995</v>
      </c>
    </row>
    <row r="152" spans="1:4" x14ac:dyDescent="0.2">
      <c r="A152">
        <v>5</v>
      </c>
      <c r="B152">
        <v>1.7769999999999999</v>
      </c>
      <c r="C152">
        <v>1.6579999999999999</v>
      </c>
      <c r="D152">
        <f t="shared" si="4"/>
        <v>1.7174999999999998</v>
      </c>
    </row>
    <row r="153" spans="1:4" x14ac:dyDescent="0.2">
      <c r="A153">
        <v>10</v>
      </c>
      <c r="B153">
        <v>2.66</v>
      </c>
      <c r="C153">
        <v>2.6360000000000001</v>
      </c>
      <c r="D153">
        <f t="shared" si="4"/>
        <v>2.6480000000000001</v>
      </c>
    </row>
    <row r="157" spans="1:4" x14ac:dyDescent="0.2">
      <c r="A157">
        <v>0</v>
      </c>
      <c r="B157">
        <v>5.8999999999999997E-2</v>
      </c>
    </row>
    <row r="158" spans="1:4" x14ac:dyDescent="0.2">
      <c r="A158">
        <v>0.15</v>
      </c>
      <c r="B158">
        <v>0.11699999999999999</v>
      </c>
    </row>
    <row r="159" spans="1:4" x14ac:dyDescent="0.2">
      <c r="A159">
        <v>0.3</v>
      </c>
      <c r="B159">
        <v>0.16599999999999998</v>
      </c>
    </row>
    <row r="160" spans="1:4" x14ac:dyDescent="0.2">
      <c r="A160">
        <v>0.6</v>
      </c>
      <c r="B160">
        <v>0.27749999999999997</v>
      </c>
    </row>
    <row r="161" spans="1:4" x14ac:dyDescent="0.2">
      <c r="A161">
        <v>1.5</v>
      </c>
      <c r="B161">
        <v>0.50350000000000006</v>
      </c>
    </row>
    <row r="162" spans="1:4" x14ac:dyDescent="0.2">
      <c r="A162">
        <v>2.5</v>
      </c>
      <c r="B162">
        <v>0.94599999999999995</v>
      </c>
    </row>
    <row r="163" spans="1:4" x14ac:dyDescent="0.2">
      <c r="A163">
        <v>5</v>
      </c>
      <c r="B163">
        <v>1.7174999999999998</v>
      </c>
    </row>
    <row r="164" spans="1:4" x14ac:dyDescent="0.2">
      <c r="A164">
        <v>10</v>
      </c>
      <c r="C164">
        <v>2.6480000000000001</v>
      </c>
    </row>
    <row r="174" spans="1:4" x14ac:dyDescent="0.2">
      <c r="A174" t="s">
        <v>125</v>
      </c>
    </row>
    <row r="176" spans="1:4" x14ac:dyDescent="0.2">
      <c r="A176">
        <v>0</v>
      </c>
      <c r="B176">
        <v>6.0999999999999999E-2</v>
      </c>
      <c r="C176">
        <v>6.8000000000000005E-2</v>
      </c>
      <c r="D176">
        <f>AVERAGE(B176:C176)</f>
        <v>6.4500000000000002E-2</v>
      </c>
    </row>
    <row r="177" spans="1:4" x14ac:dyDescent="0.2">
      <c r="A177">
        <v>0.15</v>
      </c>
      <c r="B177">
        <v>0.108</v>
      </c>
      <c r="C177">
        <v>9.4E-2</v>
      </c>
      <c r="D177">
        <f t="shared" ref="D177:D183" si="5">AVERAGE(B177:C177)</f>
        <v>0.10100000000000001</v>
      </c>
    </row>
    <row r="178" spans="1:4" x14ac:dyDescent="0.2">
      <c r="A178">
        <v>0.3</v>
      </c>
      <c r="B178">
        <v>0.13500000000000001</v>
      </c>
      <c r="C178">
        <v>0.126</v>
      </c>
      <c r="D178">
        <f t="shared" si="5"/>
        <v>0.1305</v>
      </c>
    </row>
    <row r="179" spans="1:4" x14ac:dyDescent="0.2">
      <c r="A179">
        <v>0.6</v>
      </c>
      <c r="B179">
        <v>0.20100000000000001</v>
      </c>
      <c r="C179">
        <v>0.19700000000000001</v>
      </c>
      <c r="D179">
        <f t="shared" si="5"/>
        <v>0.19900000000000001</v>
      </c>
    </row>
    <row r="180" spans="1:4" x14ac:dyDescent="0.2">
      <c r="A180">
        <v>1.5</v>
      </c>
      <c r="B180">
        <v>0.35</v>
      </c>
      <c r="C180">
        <v>0.33700000000000002</v>
      </c>
      <c r="D180">
        <f t="shared" si="5"/>
        <v>0.34350000000000003</v>
      </c>
    </row>
    <row r="181" spans="1:4" x14ac:dyDescent="0.2">
      <c r="A181">
        <v>2.5</v>
      </c>
      <c r="B181">
        <v>0.623</v>
      </c>
      <c r="C181">
        <v>0.60699999999999998</v>
      </c>
      <c r="D181">
        <f t="shared" si="5"/>
        <v>0.61499999999999999</v>
      </c>
    </row>
    <row r="182" spans="1:4" x14ac:dyDescent="0.2">
      <c r="A182">
        <v>5</v>
      </c>
      <c r="B182">
        <v>1.1559999999999999</v>
      </c>
      <c r="C182">
        <v>1.107</v>
      </c>
      <c r="D182">
        <f t="shared" si="5"/>
        <v>1.1315</v>
      </c>
    </row>
    <row r="183" spans="1:4" x14ac:dyDescent="0.2">
      <c r="A183">
        <v>10</v>
      </c>
      <c r="B183">
        <v>2.097</v>
      </c>
      <c r="C183">
        <v>2.0539999999999998</v>
      </c>
      <c r="D183">
        <f t="shared" si="5"/>
        <v>2.0754999999999999</v>
      </c>
    </row>
    <row r="207" spans="1:1" x14ac:dyDescent="0.2">
      <c r="A207" t="s">
        <v>127</v>
      </c>
    </row>
    <row r="209" spans="1:4" x14ac:dyDescent="0.2">
      <c r="A209">
        <v>0</v>
      </c>
      <c r="B209">
        <v>6.0999999999999999E-2</v>
      </c>
      <c r="C209">
        <v>8.3000000000000004E-2</v>
      </c>
      <c r="D209">
        <f>AVERAGE(B209:C209)</f>
        <v>7.2000000000000008E-2</v>
      </c>
    </row>
    <row r="210" spans="1:4" x14ac:dyDescent="0.2">
      <c r="A210">
        <v>0.15</v>
      </c>
      <c r="B210">
        <v>0.109</v>
      </c>
      <c r="C210">
        <v>9.2999999999999999E-2</v>
      </c>
      <c r="D210">
        <f t="shared" ref="D210:D216" si="6">AVERAGE(B210:C210)</f>
        <v>0.10100000000000001</v>
      </c>
    </row>
    <row r="211" spans="1:4" x14ac:dyDescent="0.2">
      <c r="A211">
        <v>0.3</v>
      </c>
      <c r="B211">
        <v>0.14099999999999999</v>
      </c>
      <c r="C211">
        <v>0.126</v>
      </c>
      <c r="D211">
        <f t="shared" si="6"/>
        <v>0.13350000000000001</v>
      </c>
    </row>
    <row r="212" spans="1:4" x14ac:dyDescent="0.2">
      <c r="A212">
        <v>0.6</v>
      </c>
      <c r="B212">
        <v>0.22</v>
      </c>
      <c r="C212">
        <v>0.19700000000000001</v>
      </c>
      <c r="D212">
        <f t="shared" si="6"/>
        <v>0.20850000000000002</v>
      </c>
    </row>
    <row r="213" spans="1:4" x14ac:dyDescent="0.2">
      <c r="A213">
        <v>1.5</v>
      </c>
      <c r="B213">
        <v>0.38400000000000001</v>
      </c>
      <c r="C213">
        <v>0.374</v>
      </c>
      <c r="D213">
        <f t="shared" si="6"/>
        <v>0.379</v>
      </c>
    </row>
    <row r="214" spans="1:4" x14ac:dyDescent="0.2">
      <c r="A214">
        <v>2.5</v>
      </c>
      <c r="B214">
        <v>0.71499999999999997</v>
      </c>
      <c r="C214">
        <v>0.69199999999999995</v>
      </c>
      <c r="D214">
        <f t="shared" si="6"/>
        <v>0.70350000000000001</v>
      </c>
    </row>
    <row r="215" spans="1:4" x14ac:dyDescent="0.2">
      <c r="A215">
        <v>5</v>
      </c>
      <c r="B215">
        <v>1.35</v>
      </c>
      <c r="C215">
        <v>1.2749999999999999</v>
      </c>
      <c r="D215">
        <f t="shared" si="6"/>
        <v>1.3125</v>
      </c>
    </row>
    <row r="216" spans="1:4" x14ac:dyDescent="0.2">
      <c r="A216">
        <v>10</v>
      </c>
      <c r="B216">
        <v>2.2679999999999998</v>
      </c>
      <c r="C216">
        <v>2.2010000000000001</v>
      </c>
      <c r="D216">
        <f t="shared" si="6"/>
        <v>2.2344999999999997</v>
      </c>
    </row>
    <row r="242" spans="1:7" x14ac:dyDescent="0.2">
      <c r="A242" t="s">
        <v>141</v>
      </c>
    </row>
    <row r="244" spans="1:7" x14ac:dyDescent="0.2">
      <c r="A244">
        <v>0</v>
      </c>
      <c r="B244">
        <v>0.06</v>
      </c>
      <c r="C244">
        <v>5.8999999999999997E-2</v>
      </c>
      <c r="D244">
        <v>5.8000000000000003E-2</v>
      </c>
      <c r="E244">
        <v>5.8999999999999997E-2</v>
      </c>
      <c r="F244">
        <f>AVERAGE(B244:E244)</f>
        <v>5.8999999999999997E-2</v>
      </c>
    </row>
    <row r="245" spans="1:7" x14ac:dyDescent="0.2">
      <c r="A245">
        <v>0.15</v>
      </c>
      <c r="B245">
        <v>0.125</v>
      </c>
      <c r="C245">
        <v>0.128</v>
      </c>
      <c r="D245">
        <v>0.126</v>
      </c>
      <c r="E245">
        <v>0.123</v>
      </c>
      <c r="F245">
        <f t="shared" ref="F245:F250" si="7">AVERAGE(B245:E245)</f>
        <v>0.1255</v>
      </c>
    </row>
    <row r="246" spans="1:7" x14ac:dyDescent="0.2">
      <c r="A246">
        <v>0.3</v>
      </c>
      <c r="B246">
        <v>0.193</v>
      </c>
      <c r="C246">
        <v>0.2</v>
      </c>
      <c r="D246">
        <v>0.189</v>
      </c>
      <c r="E246">
        <v>0.19500000000000001</v>
      </c>
      <c r="F246">
        <f t="shared" si="7"/>
        <v>0.19425000000000003</v>
      </c>
    </row>
    <row r="247" spans="1:7" x14ac:dyDescent="0.2">
      <c r="A247">
        <v>0.6</v>
      </c>
      <c r="B247">
        <v>0.34200000000000003</v>
      </c>
      <c r="C247">
        <v>0.33200000000000002</v>
      </c>
      <c r="D247">
        <v>0.311</v>
      </c>
      <c r="E247">
        <v>0.32400000000000001</v>
      </c>
      <c r="F247">
        <f t="shared" si="7"/>
        <v>0.32725000000000004</v>
      </c>
    </row>
    <row r="248" spans="1:7" x14ac:dyDescent="0.2">
      <c r="A248">
        <v>1.5</v>
      </c>
      <c r="B248">
        <v>0.59599999999999997</v>
      </c>
      <c r="C248">
        <v>0.61399999999999999</v>
      </c>
      <c r="D248">
        <v>0.56399999999999995</v>
      </c>
      <c r="E248">
        <v>0.58699999999999997</v>
      </c>
      <c r="F248">
        <f t="shared" si="7"/>
        <v>0.59024999999999994</v>
      </c>
    </row>
    <row r="249" spans="1:7" x14ac:dyDescent="0.2">
      <c r="A249">
        <v>2.5</v>
      </c>
      <c r="B249">
        <v>1.109</v>
      </c>
      <c r="C249">
        <v>1.1479999999999999</v>
      </c>
      <c r="D249">
        <v>1.03</v>
      </c>
      <c r="E249">
        <v>1.0629999999999999</v>
      </c>
      <c r="F249">
        <f t="shared" si="7"/>
        <v>1.0874999999999999</v>
      </c>
    </row>
    <row r="250" spans="1:7" x14ac:dyDescent="0.2">
      <c r="A250">
        <v>5</v>
      </c>
      <c r="B250">
        <v>1.9510000000000001</v>
      </c>
      <c r="C250">
        <v>1.9770000000000001</v>
      </c>
      <c r="D250">
        <v>1.8560000000000001</v>
      </c>
      <c r="E250">
        <v>1.917</v>
      </c>
      <c r="F250">
        <f t="shared" si="7"/>
        <v>1.9252499999999999</v>
      </c>
    </row>
    <row r="251" spans="1:7" x14ac:dyDescent="0.2">
      <c r="A251">
        <v>10</v>
      </c>
      <c r="B251">
        <v>2.6890000000000001</v>
      </c>
      <c r="C251">
        <v>2.734</v>
      </c>
      <c r="D251">
        <v>2.66</v>
      </c>
      <c r="E251">
        <v>2.6880000000000002</v>
      </c>
      <c r="G251">
        <f>AVERAGE(B251:E251)</f>
        <v>2.6927500000000002</v>
      </c>
    </row>
    <row r="273" spans="1:7" x14ac:dyDescent="0.2">
      <c r="A273" t="s">
        <v>142</v>
      </c>
    </row>
    <row r="276" spans="1:7" x14ac:dyDescent="0.2">
      <c r="A276">
        <v>0</v>
      </c>
      <c r="B276">
        <v>5.7000000000000002E-2</v>
      </c>
      <c r="C276">
        <v>5.8000000000000003E-2</v>
      </c>
      <c r="F276">
        <f>AVERAGE(B276:E276)</f>
        <v>5.7500000000000002E-2</v>
      </c>
    </row>
    <row r="277" spans="1:7" x14ac:dyDescent="0.2">
      <c r="A277">
        <v>0.15</v>
      </c>
      <c r="B277">
        <v>0.107</v>
      </c>
      <c r="C277">
        <v>0.109</v>
      </c>
      <c r="F277">
        <f t="shared" ref="F277:F282" si="8">AVERAGE(B277:E277)</f>
        <v>0.108</v>
      </c>
    </row>
    <row r="278" spans="1:7" x14ac:dyDescent="0.2">
      <c r="A278">
        <v>0.3</v>
      </c>
      <c r="B278">
        <v>0.158</v>
      </c>
      <c r="C278">
        <v>0.158</v>
      </c>
      <c r="F278">
        <f t="shared" si="8"/>
        <v>0.158</v>
      </c>
    </row>
    <row r="279" spans="1:7" x14ac:dyDescent="0.2">
      <c r="A279">
        <v>0.6</v>
      </c>
      <c r="B279">
        <v>0.246</v>
      </c>
      <c r="C279">
        <v>0.252</v>
      </c>
      <c r="F279">
        <f t="shared" si="8"/>
        <v>0.249</v>
      </c>
    </row>
    <row r="280" spans="1:7" x14ac:dyDescent="0.2">
      <c r="A280">
        <v>1.5</v>
      </c>
      <c r="B280">
        <v>0.42</v>
      </c>
      <c r="C280">
        <v>0.42199999999999999</v>
      </c>
      <c r="F280">
        <f t="shared" si="8"/>
        <v>0.42099999999999999</v>
      </c>
    </row>
    <row r="281" spans="1:7" x14ac:dyDescent="0.2">
      <c r="A281">
        <v>2.5</v>
      </c>
      <c r="B281">
        <v>0.77800000000000002</v>
      </c>
      <c r="C281">
        <v>0.81200000000000006</v>
      </c>
      <c r="F281">
        <f t="shared" si="8"/>
        <v>0.79500000000000004</v>
      </c>
    </row>
    <row r="282" spans="1:7" x14ac:dyDescent="0.2">
      <c r="A282">
        <v>5</v>
      </c>
      <c r="B282">
        <v>1.3380000000000001</v>
      </c>
      <c r="C282">
        <v>1.373</v>
      </c>
      <c r="F282">
        <f t="shared" si="8"/>
        <v>1.3555000000000001</v>
      </c>
    </row>
    <row r="283" spans="1:7" x14ac:dyDescent="0.2">
      <c r="A283">
        <v>10</v>
      </c>
      <c r="B283">
        <v>2.2629999999999999</v>
      </c>
      <c r="C283">
        <v>2.2970000000000002</v>
      </c>
      <c r="G283">
        <f>AVERAGE(B283:E283)</f>
        <v>2.2800000000000002</v>
      </c>
    </row>
    <row r="308" spans="1:7" x14ac:dyDescent="0.2">
      <c r="A308" t="s">
        <v>142</v>
      </c>
    </row>
    <row r="311" spans="1:7" x14ac:dyDescent="0.2">
      <c r="A311">
        <v>0</v>
      </c>
      <c r="B311">
        <v>5.0999999999999997E-2</v>
      </c>
      <c r="C311">
        <v>5.6000000000000001E-2</v>
      </c>
      <c r="F311">
        <f>AVERAGE(B311:E311)</f>
        <v>5.3499999999999999E-2</v>
      </c>
    </row>
    <row r="312" spans="1:7" x14ac:dyDescent="0.2">
      <c r="A312">
        <v>0.15</v>
      </c>
      <c r="B312">
        <v>0.129</v>
      </c>
      <c r="C312">
        <v>0.13300000000000001</v>
      </c>
      <c r="F312">
        <f t="shared" ref="F312:F317" si="9">AVERAGE(B312:E312)</f>
        <v>0.13100000000000001</v>
      </c>
    </row>
    <row r="313" spans="1:7" x14ac:dyDescent="0.2">
      <c r="A313">
        <v>0.3</v>
      </c>
      <c r="B313">
        <v>0.19700000000000001</v>
      </c>
      <c r="C313">
        <v>0.193</v>
      </c>
      <c r="F313">
        <f t="shared" si="9"/>
        <v>0.19500000000000001</v>
      </c>
    </row>
    <row r="314" spans="1:7" x14ac:dyDescent="0.2">
      <c r="A314">
        <v>0.6</v>
      </c>
      <c r="B314">
        <v>0.32800000000000001</v>
      </c>
      <c r="C314">
        <v>0.32300000000000001</v>
      </c>
      <c r="F314">
        <f t="shared" si="9"/>
        <v>0.32550000000000001</v>
      </c>
    </row>
    <row r="315" spans="1:7" x14ac:dyDescent="0.2">
      <c r="A315">
        <v>1.5</v>
      </c>
      <c r="B315">
        <v>0.60299999999999998</v>
      </c>
      <c r="C315">
        <v>0.57999999999999996</v>
      </c>
      <c r="F315">
        <f t="shared" si="9"/>
        <v>0.59149999999999991</v>
      </c>
    </row>
    <row r="316" spans="1:7" x14ac:dyDescent="0.2">
      <c r="A316">
        <v>2.5</v>
      </c>
      <c r="B316">
        <v>1.0780000000000001</v>
      </c>
      <c r="C316">
        <v>1.048</v>
      </c>
      <c r="F316">
        <f t="shared" si="9"/>
        <v>1.0630000000000002</v>
      </c>
    </row>
    <row r="317" spans="1:7" x14ac:dyDescent="0.2">
      <c r="A317">
        <v>5</v>
      </c>
      <c r="B317">
        <v>1.901</v>
      </c>
      <c r="C317">
        <v>1.871</v>
      </c>
      <c r="F317">
        <f t="shared" si="9"/>
        <v>1.8860000000000001</v>
      </c>
    </row>
    <row r="318" spans="1:7" x14ac:dyDescent="0.2">
      <c r="A318">
        <v>10</v>
      </c>
      <c r="B318">
        <v>2.6339999999999999</v>
      </c>
      <c r="C318">
        <v>2.605</v>
      </c>
      <c r="G318">
        <f>AVERAGE(B318:E318)</f>
        <v>2.6194999999999999</v>
      </c>
    </row>
    <row r="349" spans="1:6" x14ac:dyDescent="0.2">
      <c r="A349" t="s">
        <v>143</v>
      </c>
    </row>
    <row r="352" spans="1:6" x14ac:dyDescent="0.2">
      <c r="A352">
        <v>0</v>
      </c>
      <c r="B352">
        <v>0.08</v>
      </c>
      <c r="C352">
        <v>8.4000000000000005E-2</v>
      </c>
      <c r="D352">
        <v>7.4999999999999997E-2</v>
      </c>
      <c r="E352">
        <v>8.5000000000000006E-2</v>
      </c>
      <c r="F352">
        <f>AVERAGE(B352:E352)</f>
        <v>8.1000000000000003E-2</v>
      </c>
    </row>
    <row r="353" spans="1:7" x14ac:dyDescent="0.2">
      <c r="A353">
        <v>0.15</v>
      </c>
      <c r="B353">
        <v>0.18099999999999999</v>
      </c>
      <c r="C353">
        <v>0.17699999999999999</v>
      </c>
      <c r="D353">
        <v>0.17599999999999999</v>
      </c>
      <c r="E353">
        <v>0.17299999999999999</v>
      </c>
      <c r="F353">
        <f t="shared" ref="F353:F358" si="10">AVERAGE(B353:E353)</f>
        <v>0.17675000000000002</v>
      </c>
    </row>
    <row r="354" spans="1:7" x14ac:dyDescent="0.2">
      <c r="A354">
        <v>0.3</v>
      </c>
      <c r="B354">
        <v>0.28199999999999997</v>
      </c>
      <c r="C354">
        <v>0.26900000000000002</v>
      </c>
      <c r="D354">
        <v>0.26600000000000001</v>
      </c>
      <c r="E354">
        <v>0.25900000000000001</v>
      </c>
      <c r="F354">
        <f t="shared" si="10"/>
        <v>0.26900000000000002</v>
      </c>
    </row>
    <row r="355" spans="1:7" x14ac:dyDescent="0.2">
      <c r="A355">
        <v>0.6</v>
      </c>
      <c r="B355">
        <v>0.47</v>
      </c>
      <c r="C355">
        <v>0.46200000000000002</v>
      </c>
      <c r="D355">
        <v>0.45700000000000002</v>
      </c>
      <c r="E355">
        <v>0.45</v>
      </c>
      <c r="F355">
        <f t="shared" si="10"/>
        <v>0.45974999999999999</v>
      </c>
    </row>
    <row r="356" spans="1:7" x14ac:dyDescent="0.2">
      <c r="A356">
        <v>1.5</v>
      </c>
      <c r="B356">
        <v>0.878</v>
      </c>
      <c r="C356">
        <v>0.83</v>
      </c>
      <c r="D356">
        <v>0.78800000000000003</v>
      </c>
      <c r="E356">
        <v>0.80600000000000005</v>
      </c>
      <c r="F356">
        <f t="shared" si="10"/>
        <v>0.82550000000000001</v>
      </c>
    </row>
    <row r="357" spans="1:7" x14ac:dyDescent="0.2">
      <c r="A357">
        <v>2.5</v>
      </c>
      <c r="B357">
        <v>1.5760000000000001</v>
      </c>
      <c r="C357">
        <v>1.5429999999999999</v>
      </c>
      <c r="D357">
        <v>1.5429999999999999</v>
      </c>
      <c r="E357">
        <v>1.49</v>
      </c>
      <c r="F357">
        <f t="shared" si="10"/>
        <v>1.538</v>
      </c>
    </row>
    <row r="358" spans="1:7" x14ac:dyDescent="0.2">
      <c r="A358">
        <v>5</v>
      </c>
      <c r="B358">
        <v>2.5350000000000001</v>
      </c>
      <c r="C358">
        <v>2.5169999999999999</v>
      </c>
      <c r="D358">
        <v>2.4830000000000001</v>
      </c>
      <c r="E358">
        <v>2.4849999999999999</v>
      </c>
      <c r="F358">
        <f t="shared" si="10"/>
        <v>2.5049999999999999</v>
      </c>
    </row>
    <row r="359" spans="1:7" x14ac:dyDescent="0.2">
      <c r="A359">
        <v>10</v>
      </c>
      <c r="B359">
        <v>2.7650000000000001</v>
      </c>
      <c r="C359">
        <v>2.7850000000000001</v>
      </c>
      <c r="D359">
        <v>2.77</v>
      </c>
      <c r="E359">
        <v>2.778</v>
      </c>
      <c r="G359">
        <f>AVERAGE(B359:E359)</f>
        <v>2.7745000000000002</v>
      </c>
    </row>
    <row r="387" spans="1:7" x14ac:dyDescent="0.2">
      <c r="A387" t="s">
        <v>186</v>
      </c>
    </row>
    <row r="390" spans="1:7" x14ac:dyDescent="0.2">
      <c r="A390">
        <v>0</v>
      </c>
      <c r="B390">
        <v>7.5999999999999998E-2</v>
      </c>
      <c r="C390">
        <v>8.3000000000000004E-2</v>
      </c>
      <c r="D390">
        <v>7.4999999999999997E-2</v>
      </c>
      <c r="E390">
        <v>8.3000000000000004E-2</v>
      </c>
      <c r="F390">
        <f>AVERAGE(B390:E390)</f>
        <v>7.9250000000000001E-2</v>
      </c>
    </row>
    <row r="391" spans="1:7" x14ac:dyDescent="0.2">
      <c r="A391">
        <v>0.15</v>
      </c>
      <c r="B391">
        <v>0.128</v>
      </c>
      <c r="C391">
        <v>0.125</v>
      </c>
      <c r="D391">
        <v>0.125</v>
      </c>
      <c r="E391">
        <v>0.124</v>
      </c>
      <c r="F391">
        <f t="shared" ref="F391:F396" si="11">AVERAGE(B391:E391)</f>
        <v>0.1255</v>
      </c>
    </row>
    <row r="392" spans="1:7" x14ac:dyDescent="0.2">
      <c r="A392">
        <v>0.3</v>
      </c>
      <c r="B392">
        <v>0.17399999999999999</v>
      </c>
      <c r="C392">
        <v>0.16800000000000001</v>
      </c>
      <c r="D392">
        <v>0.16400000000000001</v>
      </c>
      <c r="E392">
        <v>0.16</v>
      </c>
      <c r="F392">
        <f t="shared" si="11"/>
        <v>0.16650000000000001</v>
      </c>
    </row>
    <row r="393" spans="1:7" x14ac:dyDescent="0.2">
      <c r="A393">
        <v>0.6</v>
      </c>
      <c r="B393">
        <v>0.27300000000000002</v>
      </c>
      <c r="C393">
        <v>0.28399999999999997</v>
      </c>
      <c r="D393">
        <v>0.255</v>
      </c>
      <c r="E393">
        <v>0.25900000000000001</v>
      </c>
      <c r="F393">
        <f t="shared" si="11"/>
        <v>0.26774999999999999</v>
      </c>
    </row>
    <row r="394" spans="1:7" x14ac:dyDescent="0.2">
      <c r="A394">
        <v>1.5</v>
      </c>
      <c r="B394">
        <v>0.44400000000000001</v>
      </c>
      <c r="C394">
        <v>0.442</v>
      </c>
      <c r="D394">
        <v>0.42599999999999999</v>
      </c>
      <c r="E394">
        <v>0.42899999999999999</v>
      </c>
      <c r="F394">
        <f t="shared" si="11"/>
        <v>0.43525000000000003</v>
      </c>
    </row>
    <row r="395" spans="1:7" x14ac:dyDescent="0.2">
      <c r="A395">
        <v>2.5</v>
      </c>
      <c r="B395">
        <v>0.77700000000000002</v>
      </c>
      <c r="C395">
        <v>0.81200000000000006</v>
      </c>
      <c r="D395">
        <v>0.78700000000000003</v>
      </c>
      <c r="E395">
        <v>0.77400000000000002</v>
      </c>
      <c r="F395">
        <f t="shared" si="11"/>
        <v>0.78749999999999998</v>
      </c>
    </row>
    <row r="396" spans="1:7" x14ac:dyDescent="0.2">
      <c r="A396">
        <v>5</v>
      </c>
      <c r="B396">
        <v>1.73</v>
      </c>
      <c r="C396">
        <v>1.52</v>
      </c>
      <c r="D396">
        <v>1.4730000000000001</v>
      </c>
      <c r="E396">
        <v>1.403</v>
      </c>
      <c r="F396">
        <f t="shared" si="11"/>
        <v>1.5314999999999999</v>
      </c>
    </row>
    <row r="397" spans="1:7" x14ac:dyDescent="0.2">
      <c r="A397">
        <v>10</v>
      </c>
      <c r="B397">
        <v>2.4460000000000002</v>
      </c>
      <c r="C397">
        <v>2.4089999999999998</v>
      </c>
      <c r="D397">
        <v>2.4279999999999999</v>
      </c>
      <c r="E397">
        <v>2.4319999999999999</v>
      </c>
      <c r="G397">
        <f>AVERAGE(B397:E397)</f>
        <v>2.42875</v>
      </c>
    </row>
    <row r="423" spans="1:6" x14ac:dyDescent="0.2">
      <c r="A423" t="s">
        <v>189</v>
      </c>
    </row>
    <row r="426" spans="1:6" x14ac:dyDescent="0.2">
      <c r="A426">
        <v>0</v>
      </c>
      <c r="B426">
        <v>5.8000000000000003E-2</v>
      </c>
      <c r="C426">
        <v>6.3E-2</v>
      </c>
      <c r="D426">
        <v>5.7000000000000002E-2</v>
      </c>
      <c r="E426">
        <v>6.3E-2</v>
      </c>
      <c r="F426">
        <f t="shared" ref="F426:F432" si="12">AVERAGE(B426:E426)</f>
        <v>6.0249999999999998E-2</v>
      </c>
    </row>
    <row r="427" spans="1:6" x14ac:dyDescent="0.2">
      <c r="A427">
        <v>0.15</v>
      </c>
      <c r="B427">
        <v>0.11</v>
      </c>
      <c r="C427">
        <v>0.106</v>
      </c>
      <c r="D427">
        <v>0.105</v>
      </c>
      <c r="E427">
        <v>0.105</v>
      </c>
      <c r="F427">
        <f t="shared" si="12"/>
        <v>0.1065</v>
      </c>
    </row>
    <row r="428" spans="1:6" x14ac:dyDescent="0.2">
      <c r="A428">
        <v>0.3</v>
      </c>
      <c r="B428">
        <v>0.155</v>
      </c>
      <c r="C428">
        <v>0.152</v>
      </c>
      <c r="D428">
        <v>0.14599999999999999</v>
      </c>
      <c r="E428">
        <v>0.14599999999999999</v>
      </c>
      <c r="F428">
        <f t="shared" si="12"/>
        <v>0.14974999999999999</v>
      </c>
    </row>
    <row r="429" spans="1:6" x14ac:dyDescent="0.2">
      <c r="A429">
        <v>0.6</v>
      </c>
      <c r="B429">
        <v>0.25600000000000001</v>
      </c>
      <c r="C429">
        <v>0.254</v>
      </c>
      <c r="D429">
        <v>0.22900000000000001</v>
      </c>
      <c r="E429">
        <v>0.24199999999999999</v>
      </c>
      <c r="F429">
        <f t="shared" si="12"/>
        <v>0.24525</v>
      </c>
    </row>
    <row r="430" spans="1:6" x14ac:dyDescent="0.2">
      <c r="A430">
        <v>1.5</v>
      </c>
      <c r="B430">
        <v>0.45900000000000002</v>
      </c>
      <c r="C430">
        <v>0.42599999999999999</v>
      </c>
      <c r="D430">
        <v>0.41599999999999998</v>
      </c>
      <c r="E430">
        <v>0.40899999999999997</v>
      </c>
      <c r="F430">
        <f t="shared" si="12"/>
        <v>0.42749999999999999</v>
      </c>
    </row>
    <row r="431" spans="1:6" x14ac:dyDescent="0.2">
      <c r="A431">
        <v>2.5</v>
      </c>
      <c r="B431">
        <v>0.78800000000000003</v>
      </c>
      <c r="C431">
        <v>0.77600000000000002</v>
      </c>
      <c r="D431">
        <v>0.753</v>
      </c>
      <c r="E431">
        <v>0.77800000000000002</v>
      </c>
      <c r="F431">
        <f t="shared" si="12"/>
        <v>0.77375000000000005</v>
      </c>
    </row>
    <row r="432" spans="1:6" x14ac:dyDescent="0.2">
      <c r="A432">
        <v>5</v>
      </c>
      <c r="B432">
        <v>1.474</v>
      </c>
      <c r="C432">
        <v>1.4179999999999999</v>
      </c>
      <c r="D432">
        <v>1.39</v>
      </c>
      <c r="E432">
        <v>1.3440000000000001</v>
      </c>
      <c r="F432">
        <f t="shared" si="12"/>
        <v>1.4065000000000001</v>
      </c>
    </row>
    <row r="433" spans="1:7" x14ac:dyDescent="0.2">
      <c r="A433">
        <v>10</v>
      </c>
      <c r="B433">
        <v>2.407</v>
      </c>
      <c r="C433">
        <v>2.3690000000000002</v>
      </c>
      <c r="D433">
        <v>2.2959999999999998</v>
      </c>
      <c r="E433">
        <v>2.266</v>
      </c>
      <c r="G433">
        <f>AVERAGE(B433:E433)</f>
        <v>2.3344999999999998</v>
      </c>
    </row>
    <row r="456" spans="1:6" x14ac:dyDescent="0.2">
      <c r="A456" t="s">
        <v>214</v>
      </c>
    </row>
    <row r="459" spans="1:6" x14ac:dyDescent="0.2">
      <c r="A459">
        <v>0</v>
      </c>
      <c r="B459">
        <v>5.3999999999999999E-2</v>
      </c>
      <c r="C459">
        <v>6.3E-2</v>
      </c>
      <c r="D459">
        <v>5.5E-2</v>
      </c>
      <c r="E459">
        <v>6.3E-2</v>
      </c>
      <c r="F459">
        <f t="shared" ref="F459:F465" si="13">AVERAGE(B459:E459)</f>
        <v>5.8749999999999997E-2</v>
      </c>
    </row>
    <row r="460" spans="1:6" x14ac:dyDescent="0.2">
      <c r="A460">
        <v>0.15</v>
      </c>
      <c r="B460">
        <v>0.13200000000000001</v>
      </c>
      <c r="C460">
        <v>0.13</v>
      </c>
      <c r="D460">
        <v>0.13200000000000001</v>
      </c>
      <c r="E460">
        <v>0.129</v>
      </c>
      <c r="F460">
        <f t="shared" si="13"/>
        <v>0.13075000000000001</v>
      </c>
    </row>
    <row r="461" spans="1:6" x14ac:dyDescent="0.2">
      <c r="A461">
        <v>0.3</v>
      </c>
      <c r="B461">
        <v>0.20699999999999999</v>
      </c>
      <c r="C461">
        <v>0.20599999999999999</v>
      </c>
      <c r="D461">
        <v>0.20699999999999999</v>
      </c>
      <c r="E461">
        <v>0.20599999999999999</v>
      </c>
      <c r="F461">
        <f t="shared" si="13"/>
        <v>0.20649999999999999</v>
      </c>
    </row>
    <row r="462" spans="1:6" x14ac:dyDescent="0.2">
      <c r="A462">
        <v>0.6</v>
      </c>
      <c r="B462">
        <v>0.34899999999999998</v>
      </c>
      <c r="C462">
        <v>0.35599999999999998</v>
      </c>
      <c r="D462">
        <v>0.35499999999999998</v>
      </c>
      <c r="E462">
        <v>0.34599999999999997</v>
      </c>
      <c r="F462">
        <f t="shared" si="13"/>
        <v>0.35150000000000003</v>
      </c>
    </row>
    <row r="463" spans="1:6" x14ac:dyDescent="0.2">
      <c r="A463">
        <v>1.5</v>
      </c>
      <c r="B463">
        <v>0.65100000000000002</v>
      </c>
      <c r="C463">
        <v>0.64100000000000001</v>
      </c>
      <c r="D463">
        <v>0.63600000000000001</v>
      </c>
      <c r="E463">
        <v>0.64500000000000002</v>
      </c>
      <c r="F463">
        <f t="shared" si="13"/>
        <v>0.64324999999999999</v>
      </c>
    </row>
    <row r="464" spans="1:6" x14ac:dyDescent="0.2">
      <c r="A464">
        <v>2.5</v>
      </c>
      <c r="B464">
        <v>1.206</v>
      </c>
      <c r="C464">
        <v>1.1559999999999999</v>
      </c>
      <c r="D464">
        <v>1.1499999999999999</v>
      </c>
      <c r="E464">
        <v>1.149</v>
      </c>
      <c r="F464">
        <f t="shared" si="13"/>
        <v>1.1652499999999999</v>
      </c>
    </row>
    <row r="465" spans="1:7" x14ac:dyDescent="0.2">
      <c r="A465">
        <v>5</v>
      </c>
      <c r="B465">
        <v>2.0470000000000002</v>
      </c>
      <c r="C465">
        <v>2.056</v>
      </c>
      <c r="D465">
        <v>2.0390000000000001</v>
      </c>
      <c r="E465">
        <v>2.0659999999999998</v>
      </c>
      <c r="F465">
        <f t="shared" si="13"/>
        <v>2.0519999999999996</v>
      </c>
    </row>
    <row r="466" spans="1:7" x14ac:dyDescent="0.2">
      <c r="A466">
        <v>10</v>
      </c>
      <c r="B466">
        <v>2.7080000000000002</v>
      </c>
      <c r="C466">
        <v>2.7010000000000001</v>
      </c>
      <c r="D466">
        <v>2.7029999999999998</v>
      </c>
      <c r="E466">
        <v>2.7080000000000002</v>
      </c>
      <c r="G466">
        <f>AVERAGE(B466:E466)</f>
        <v>2.7050000000000001</v>
      </c>
    </row>
    <row r="490" spans="1:6" x14ac:dyDescent="0.2">
      <c r="A490" t="s">
        <v>215</v>
      </c>
    </row>
    <row r="493" spans="1:6" x14ac:dyDescent="0.2">
      <c r="A493">
        <v>0</v>
      </c>
      <c r="B493">
        <v>5.8999999999999997E-2</v>
      </c>
      <c r="C493">
        <v>6.4000000000000001E-2</v>
      </c>
      <c r="D493">
        <v>5.8999999999999997E-2</v>
      </c>
      <c r="E493">
        <v>6.5000000000000002E-2</v>
      </c>
      <c r="F493">
        <f t="shared" ref="F493:F499" si="14">AVERAGE(B493:E493)</f>
        <v>6.1749999999999999E-2</v>
      </c>
    </row>
    <row r="494" spans="1:6" x14ac:dyDescent="0.2">
      <c r="A494">
        <v>0.15</v>
      </c>
      <c r="B494">
        <v>0.14599999999999999</v>
      </c>
      <c r="C494">
        <v>0.14399999999999999</v>
      </c>
      <c r="D494">
        <v>0.14399999999999999</v>
      </c>
      <c r="E494">
        <v>0.14099999999999999</v>
      </c>
      <c r="F494">
        <f t="shared" si="14"/>
        <v>0.14374999999999999</v>
      </c>
    </row>
    <row r="495" spans="1:6" x14ac:dyDescent="0.2">
      <c r="A495">
        <v>0.3</v>
      </c>
      <c r="B495">
        <v>0.222</v>
      </c>
      <c r="C495">
        <v>0.22</v>
      </c>
      <c r="D495">
        <v>0.219</v>
      </c>
      <c r="E495">
        <v>0.22</v>
      </c>
      <c r="F495">
        <f t="shared" si="14"/>
        <v>0.22025</v>
      </c>
    </row>
    <row r="496" spans="1:6" x14ac:dyDescent="0.2">
      <c r="A496">
        <v>0.6</v>
      </c>
      <c r="B496">
        <v>0.38</v>
      </c>
      <c r="C496">
        <v>0.376</v>
      </c>
      <c r="D496">
        <v>0.374</v>
      </c>
      <c r="E496">
        <v>0.36199999999999999</v>
      </c>
      <c r="F496">
        <f t="shared" si="14"/>
        <v>0.373</v>
      </c>
    </row>
    <row r="497" spans="1:7" x14ac:dyDescent="0.2">
      <c r="A497">
        <v>1.5</v>
      </c>
      <c r="B497">
        <v>0.69099999999999995</v>
      </c>
      <c r="C497">
        <v>0.67300000000000004</v>
      </c>
      <c r="D497">
        <v>0.67300000000000004</v>
      </c>
      <c r="E497">
        <v>0.66100000000000003</v>
      </c>
      <c r="F497">
        <f t="shared" si="14"/>
        <v>0.67449999999999999</v>
      </c>
    </row>
    <row r="498" spans="1:7" x14ac:dyDescent="0.2">
      <c r="A498">
        <v>2.5</v>
      </c>
      <c r="B498">
        <v>1.264</v>
      </c>
      <c r="C498">
        <v>1.258</v>
      </c>
      <c r="D498">
        <v>1.2390000000000001</v>
      </c>
      <c r="E498">
        <v>1.206</v>
      </c>
      <c r="F498">
        <f t="shared" si="14"/>
        <v>1.2417500000000001</v>
      </c>
    </row>
    <row r="499" spans="1:7" x14ac:dyDescent="0.2">
      <c r="A499">
        <v>5</v>
      </c>
      <c r="B499">
        <v>2.1970000000000001</v>
      </c>
      <c r="C499">
        <v>2.121</v>
      </c>
      <c r="D499">
        <v>2.0910000000000002</v>
      </c>
      <c r="E499">
        <v>2.1070000000000002</v>
      </c>
      <c r="F499">
        <f t="shared" si="14"/>
        <v>2.129</v>
      </c>
    </row>
    <row r="500" spans="1:7" x14ac:dyDescent="0.2">
      <c r="A500">
        <v>10</v>
      </c>
      <c r="B500">
        <v>2.7210000000000001</v>
      </c>
      <c r="C500">
        <v>2.722</v>
      </c>
      <c r="D500">
        <v>2.7109999999999999</v>
      </c>
      <c r="E500">
        <v>2.7050000000000001</v>
      </c>
      <c r="G500">
        <f>AVERAGE(B500:E500)</f>
        <v>2.71475</v>
      </c>
    </row>
    <row r="523" spans="1:6" x14ac:dyDescent="0.2">
      <c r="A523" t="s">
        <v>216</v>
      </c>
    </row>
    <row r="526" spans="1:6" ht="15.75" x14ac:dyDescent="0.25">
      <c r="A526">
        <v>0</v>
      </c>
      <c r="B526" s="9">
        <v>5.3999999999999999E-2</v>
      </c>
      <c r="C526" s="9">
        <v>6.5000000000000002E-2</v>
      </c>
      <c r="D526">
        <v>5.5E-2</v>
      </c>
      <c r="E526">
        <v>6.6000000000000003E-2</v>
      </c>
      <c r="F526">
        <f t="shared" ref="F526:F532" si="15">AVERAGE(B526:E526)</f>
        <v>0.06</v>
      </c>
    </row>
    <row r="527" spans="1:6" ht="15.75" x14ac:dyDescent="0.25">
      <c r="A527">
        <v>0.15</v>
      </c>
      <c r="B527" s="9">
        <v>0.13200000000000001</v>
      </c>
      <c r="C527" s="9">
        <v>0.13100000000000001</v>
      </c>
      <c r="D527">
        <v>0.13100000000000001</v>
      </c>
      <c r="E527">
        <v>0.13300000000000001</v>
      </c>
      <c r="F527">
        <f t="shared" si="15"/>
        <v>0.13175000000000001</v>
      </c>
    </row>
    <row r="528" spans="1:6" ht="15.75" x14ac:dyDescent="0.25">
      <c r="A528">
        <v>0.3</v>
      </c>
      <c r="B528" s="9">
        <v>0.20300000000000001</v>
      </c>
      <c r="C528" s="9">
        <v>0.2</v>
      </c>
      <c r="D528">
        <v>0.19900000000000001</v>
      </c>
      <c r="E528">
        <v>0.20100000000000001</v>
      </c>
      <c r="F528">
        <f t="shared" si="15"/>
        <v>0.20075000000000004</v>
      </c>
    </row>
    <row r="529" spans="1:7" ht="15.75" x14ac:dyDescent="0.25">
      <c r="A529">
        <v>0.6</v>
      </c>
      <c r="B529" s="9">
        <v>0.34599999999999997</v>
      </c>
      <c r="C529" s="9">
        <v>0.34399999999999997</v>
      </c>
      <c r="D529">
        <v>0.33400000000000002</v>
      </c>
      <c r="E529">
        <v>0.33400000000000002</v>
      </c>
      <c r="F529">
        <f t="shared" si="15"/>
        <v>0.33950000000000002</v>
      </c>
    </row>
    <row r="530" spans="1:7" ht="15.75" x14ac:dyDescent="0.25">
      <c r="A530">
        <v>1.5</v>
      </c>
      <c r="B530" s="9">
        <v>0.61</v>
      </c>
      <c r="C530" s="9">
        <v>0.6</v>
      </c>
      <c r="D530">
        <v>0.57999999999999996</v>
      </c>
      <c r="E530">
        <v>0.57799999999999996</v>
      </c>
      <c r="F530">
        <f t="shared" si="15"/>
        <v>0.59199999999999997</v>
      </c>
    </row>
    <row r="531" spans="1:7" ht="15.75" x14ac:dyDescent="0.25">
      <c r="A531">
        <v>2.5</v>
      </c>
      <c r="B531" s="9">
        <v>1.1120000000000001</v>
      </c>
      <c r="C531" s="9">
        <v>1.077</v>
      </c>
      <c r="D531">
        <v>1.05</v>
      </c>
      <c r="E531">
        <v>1.0620000000000001</v>
      </c>
      <c r="F531">
        <f t="shared" si="15"/>
        <v>1.07525</v>
      </c>
    </row>
    <row r="532" spans="1:7" ht="15.75" x14ac:dyDescent="0.25">
      <c r="A532">
        <v>5</v>
      </c>
      <c r="B532" s="9">
        <v>1.913</v>
      </c>
      <c r="C532" s="9">
        <v>1.917</v>
      </c>
      <c r="D532">
        <v>1.9179999999999999</v>
      </c>
      <c r="E532">
        <v>1.9139999999999999</v>
      </c>
      <c r="F532">
        <f t="shared" si="15"/>
        <v>1.9155</v>
      </c>
    </row>
    <row r="533" spans="1:7" ht="15.75" x14ac:dyDescent="0.25">
      <c r="A533">
        <v>10</v>
      </c>
      <c r="B533" s="9">
        <v>2.661</v>
      </c>
      <c r="C533" s="9">
        <v>2.669</v>
      </c>
      <c r="D533">
        <v>2.6539999999999999</v>
      </c>
      <c r="E533">
        <v>2.6480000000000001</v>
      </c>
      <c r="G533">
        <f>AVERAGE(B533:E533)</f>
        <v>2.6579999999999999</v>
      </c>
    </row>
    <row r="560" spans="1:1" x14ac:dyDescent="0.2">
      <c r="A560" t="s">
        <v>221</v>
      </c>
    </row>
    <row r="563" spans="1:7" x14ac:dyDescent="0.2">
      <c r="A563">
        <v>0</v>
      </c>
      <c r="B563">
        <v>5.7000000000000002E-2</v>
      </c>
      <c r="C563">
        <v>6.5000000000000002E-2</v>
      </c>
      <c r="D563">
        <v>5.6000000000000001E-2</v>
      </c>
      <c r="E563">
        <v>6.4000000000000001E-2</v>
      </c>
      <c r="F563">
        <f t="shared" ref="F563:F569" si="16">AVERAGE(B563:E563)</f>
        <v>6.0499999999999998E-2</v>
      </c>
    </row>
    <row r="564" spans="1:7" x14ac:dyDescent="0.2">
      <c r="A564">
        <v>0.15</v>
      </c>
      <c r="B564">
        <v>0.124</v>
      </c>
      <c r="C564">
        <v>0.124</v>
      </c>
      <c r="D564">
        <v>0.11700000000000001</v>
      </c>
      <c r="E564">
        <v>0.121</v>
      </c>
      <c r="F564">
        <f t="shared" si="16"/>
        <v>0.1215</v>
      </c>
    </row>
    <row r="565" spans="1:7" x14ac:dyDescent="0.2">
      <c r="A565">
        <v>0.3</v>
      </c>
      <c r="B565">
        <v>0.189</v>
      </c>
      <c r="C565">
        <v>0.188</v>
      </c>
      <c r="D565">
        <v>0.17399999999999999</v>
      </c>
      <c r="E565">
        <v>0.187</v>
      </c>
      <c r="F565">
        <f t="shared" si="16"/>
        <v>0.1845</v>
      </c>
    </row>
    <row r="566" spans="1:7" x14ac:dyDescent="0.2">
      <c r="A566">
        <v>0.6</v>
      </c>
      <c r="B566">
        <v>0.312</v>
      </c>
      <c r="C566">
        <v>0.318</v>
      </c>
      <c r="D566">
        <v>0.30599999999999999</v>
      </c>
      <c r="E566">
        <v>0.318</v>
      </c>
      <c r="F566">
        <f t="shared" si="16"/>
        <v>0.3135</v>
      </c>
    </row>
    <row r="567" spans="1:7" x14ac:dyDescent="0.2">
      <c r="A567">
        <v>1.5</v>
      </c>
      <c r="B567">
        <v>0.57999999999999996</v>
      </c>
      <c r="C567">
        <v>0.58199999999999996</v>
      </c>
      <c r="D567">
        <v>0.57499999999999996</v>
      </c>
      <c r="E567">
        <v>0.57299999999999995</v>
      </c>
      <c r="F567">
        <f t="shared" si="16"/>
        <v>0.5774999999999999</v>
      </c>
    </row>
    <row r="568" spans="1:7" x14ac:dyDescent="0.2">
      <c r="A568">
        <v>2.5</v>
      </c>
      <c r="B568">
        <v>1.0589999999999999</v>
      </c>
      <c r="C568">
        <v>1.044</v>
      </c>
      <c r="D568">
        <v>1.0389999999999999</v>
      </c>
      <c r="E568">
        <v>1.0389999999999999</v>
      </c>
      <c r="F568">
        <f t="shared" si="16"/>
        <v>1.0452499999999998</v>
      </c>
    </row>
    <row r="569" spans="1:7" x14ac:dyDescent="0.2">
      <c r="A569">
        <v>5</v>
      </c>
      <c r="B569">
        <v>1.843</v>
      </c>
      <c r="C569">
        <v>1.8320000000000001</v>
      </c>
      <c r="D569">
        <v>1.851</v>
      </c>
      <c r="E569">
        <v>1.8109999999999999</v>
      </c>
      <c r="F569">
        <f t="shared" si="16"/>
        <v>1.8342499999999999</v>
      </c>
    </row>
    <row r="570" spans="1:7" x14ac:dyDescent="0.2">
      <c r="A570">
        <v>10</v>
      </c>
      <c r="B570">
        <v>2.6259999999999999</v>
      </c>
      <c r="C570">
        <v>2.601</v>
      </c>
      <c r="D570">
        <v>2.6139999999999999</v>
      </c>
      <c r="E570">
        <v>2.601</v>
      </c>
      <c r="G570">
        <f>AVERAGE(B570:E570)</f>
        <v>2.6105</v>
      </c>
    </row>
    <row r="592" spans="1:1" x14ac:dyDescent="0.2">
      <c r="A592" t="s">
        <v>222</v>
      </c>
    </row>
    <row r="595" spans="1:7" x14ac:dyDescent="0.2">
      <c r="A595">
        <v>0</v>
      </c>
      <c r="B595">
        <v>0.05</v>
      </c>
      <c r="C595">
        <v>0.06</v>
      </c>
      <c r="D595">
        <v>0.05</v>
      </c>
      <c r="E595">
        <v>5.8000000000000003E-2</v>
      </c>
      <c r="F595">
        <f t="shared" ref="F595:F601" si="17">AVERAGE(B595:E595)</f>
        <v>5.45E-2</v>
      </c>
    </row>
    <row r="596" spans="1:7" x14ac:dyDescent="0.2">
      <c r="A596">
        <v>0.15</v>
      </c>
      <c r="B596">
        <v>0.126</v>
      </c>
      <c r="C596">
        <v>0.124</v>
      </c>
      <c r="D596">
        <v>0.124</v>
      </c>
      <c r="E596">
        <v>0.121</v>
      </c>
      <c r="F596">
        <f t="shared" si="17"/>
        <v>0.12375</v>
      </c>
    </row>
    <row r="597" spans="1:7" x14ac:dyDescent="0.2">
      <c r="A597">
        <v>0.3</v>
      </c>
      <c r="B597">
        <v>0.2</v>
      </c>
      <c r="C597">
        <v>0.19900000000000001</v>
      </c>
      <c r="D597">
        <v>0.189</v>
      </c>
      <c r="E597">
        <v>0.188</v>
      </c>
      <c r="F597">
        <f t="shared" si="17"/>
        <v>0.19400000000000001</v>
      </c>
    </row>
    <row r="598" spans="1:7" x14ac:dyDescent="0.2">
      <c r="A598">
        <v>0.6</v>
      </c>
      <c r="B598">
        <v>0.34399999999999997</v>
      </c>
      <c r="C598">
        <v>0.33500000000000002</v>
      </c>
      <c r="D598">
        <v>0.33300000000000002</v>
      </c>
      <c r="E598">
        <v>0.32800000000000001</v>
      </c>
      <c r="F598">
        <f t="shared" si="17"/>
        <v>0.33500000000000002</v>
      </c>
    </row>
    <row r="599" spans="1:7" x14ac:dyDescent="0.2">
      <c r="A599">
        <v>1.5</v>
      </c>
      <c r="B599">
        <v>0.629</v>
      </c>
      <c r="C599">
        <v>0.621</v>
      </c>
      <c r="D599">
        <v>0.61399999999999999</v>
      </c>
      <c r="E599">
        <v>0.59499999999999997</v>
      </c>
      <c r="F599">
        <f t="shared" si="17"/>
        <v>0.61474999999999991</v>
      </c>
    </row>
    <row r="600" spans="1:7" x14ac:dyDescent="0.2">
      <c r="A600">
        <v>2.5</v>
      </c>
      <c r="B600">
        <v>1.149</v>
      </c>
      <c r="C600">
        <v>1.1599999999999999</v>
      </c>
      <c r="D600">
        <v>1.1060000000000001</v>
      </c>
      <c r="E600">
        <v>1.0720000000000001</v>
      </c>
      <c r="F600">
        <f t="shared" si="17"/>
        <v>1.12175</v>
      </c>
    </row>
    <row r="601" spans="1:7" x14ac:dyDescent="0.2">
      <c r="A601">
        <v>5</v>
      </c>
      <c r="B601">
        <v>1.9630000000000001</v>
      </c>
      <c r="C601">
        <v>1.974</v>
      </c>
      <c r="D601">
        <v>1.95</v>
      </c>
      <c r="E601">
        <v>1.92</v>
      </c>
      <c r="F601">
        <f t="shared" si="17"/>
        <v>1.9517500000000001</v>
      </c>
    </row>
    <row r="602" spans="1:7" x14ac:dyDescent="0.2">
      <c r="A602">
        <v>10</v>
      </c>
      <c r="B602">
        <v>2.6360000000000001</v>
      </c>
      <c r="C602">
        <v>2.669</v>
      </c>
      <c r="D602">
        <v>2.6480000000000001</v>
      </c>
      <c r="E602">
        <v>2.64</v>
      </c>
      <c r="G602">
        <f>AVERAGE(B602:E602)</f>
        <v>2.64825</v>
      </c>
    </row>
    <row r="626" spans="1:5" x14ac:dyDescent="0.2">
      <c r="A626" t="s">
        <v>223</v>
      </c>
    </row>
    <row r="629" spans="1:5" x14ac:dyDescent="0.2">
      <c r="A629">
        <v>0</v>
      </c>
      <c r="B629">
        <v>5.0999999999999997E-2</v>
      </c>
      <c r="C629">
        <v>5.8000000000000003E-2</v>
      </c>
      <c r="D629">
        <f t="shared" ref="D629:D635" si="18">AVERAGE(B629:C629)</f>
        <v>5.45E-2</v>
      </c>
    </row>
    <row r="630" spans="1:5" x14ac:dyDescent="0.2">
      <c r="A630">
        <v>0.15</v>
      </c>
      <c r="B630">
        <v>0.14299999999999999</v>
      </c>
      <c r="C630">
        <v>0.13600000000000001</v>
      </c>
      <c r="D630">
        <f t="shared" si="18"/>
        <v>0.13950000000000001</v>
      </c>
    </row>
    <row r="631" spans="1:5" x14ac:dyDescent="0.2">
      <c r="A631">
        <v>0.3</v>
      </c>
      <c r="B631">
        <v>0.21199999999999999</v>
      </c>
      <c r="C631">
        <v>0.214</v>
      </c>
      <c r="D631">
        <f t="shared" si="18"/>
        <v>0.21299999999999999</v>
      </c>
    </row>
    <row r="632" spans="1:5" x14ac:dyDescent="0.2">
      <c r="A632">
        <v>0.6</v>
      </c>
      <c r="B632">
        <v>0.379</v>
      </c>
      <c r="C632">
        <v>0.38900000000000001</v>
      </c>
      <c r="D632">
        <f t="shared" si="18"/>
        <v>0.38400000000000001</v>
      </c>
    </row>
    <row r="633" spans="1:5" x14ac:dyDescent="0.2">
      <c r="A633">
        <v>1.5</v>
      </c>
      <c r="B633">
        <v>0.72</v>
      </c>
      <c r="C633">
        <v>0.71</v>
      </c>
      <c r="D633">
        <f t="shared" si="18"/>
        <v>0.71499999999999997</v>
      </c>
    </row>
    <row r="634" spans="1:5" x14ac:dyDescent="0.2">
      <c r="A634">
        <v>2.5</v>
      </c>
      <c r="B634">
        <v>1.329</v>
      </c>
      <c r="C634">
        <v>1.3049999999999999</v>
      </c>
      <c r="D634">
        <f t="shared" si="18"/>
        <v>1.3169999999999999</v>
      </c>
    </row>
    <row r="635" spans="1:5" x14ac:dyDescent="0.2">
      <c r="A635">
        <v>5</v>
      </c>
      <c r="B635">
        <v>2.1749999999999998</v>
      </c>
      <c r="C635">
        <v>2.1789999999999998</v>
      </c>
      <c r="D635">
        <f t="shared" si="18"/>
        <v>2.1769999999999996</v>
      </c>
    </row>
    <row r="636" spans="1:5" x14ac:dyDescent="0.2">
      <c r="A636">
        <v>10</v>
      </c>
      <c r="B636">
        <v>2.7210000000000001</v>
      </c>
      <c r="C636">
        <v>2.74</v>
      </c>
      <c r="E636">
        <f>AVERAGE(B636:C636)</f>
        <v>2.7305000000000001</v>
      </c>
    </row>
  </sheetData>
  <phoneticPr fontId="2" type="noConversion"/>
  <pageMargins left="0.78740157499999996" right="0.78740157499999996" top="0.984251969" bottom="0.984251969" header="0.4921259845" footer="0.4921259845"/>
  <pageSetup orientation="portrait" horizontalDpi="4294967292" verticalDpi="429496729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44"/>
  <sheetViews>
    <sheetView workbookViewId="0">
      <selection activeCell="J30" sqref="J30"/>
    </sheetView>
  </sheetViews>
  <sheetFormatPr baseColWidth="10" defaultRowHeight="12.75" x14ac:dyDescent="0.2"/>
  <cols>
    <col min="1" max="1" width="12" customWidth="1"/>
  </cols>
  <sheetData>
    <row r="4" spans="1:18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8" x14ac:dyDescent="0.2">
      <c r="A5" s="1"/>
      <c r="B5" s="24" t="s">
        <v>22</v>
      </c>
      <c r="C5" s="24" t="s">
        <v>23</v>
      </c>
      <c r="D5" s="24" t="s">
        <v>0</v>
      </c>
      <c r="E5" s="24" t="s">
        <v>25</v>
      </c>
      <c r="F5" s="24" t="s">
        <v>26</v>
      </c>
      <c r="G5" s="24" t="s">
        <v>25</v>
      </c>
      <c r="H5" s="24" t="s">
        <v>130</v>
      </c>
      <c r="I5" s="24" t="s">
        <v>187</v>
      </c>
      <c r="J5" s="24" t="s">
        <v>24</v>
      </c>
      <c r="K5" s="24" t="s">
        <v>28</v>
      </c>
      <c r="L5" s="24" t="s">
        <v>48</v>
      </c>
      <c r="M5" s="24" t="s">
        <v>49</v>
      </c>
      <c r="N5" s="24" t="s">
        <v>50</v>
      </c>
      <c r="O5" s="10" t="s">
        <v>188</v>
      </c>
    </row>
    <row r="6" spans="1:18" x14ac:dyDescent="0.2">
      <c r="A6" s="30" t="s">
        <v>144</v>
      </c>
      <c r="B6" s="31">
        <v>0.52200000000000002</v>
      </c>
      <c r="C6" s="31">
        <v>0.503</v>
      </c>
      <c r="D6" s="30">
        <f t="shared" ref="D6:D21" si="0">AVERAGE(B6:B6)</f>
        <v>0.52200000000000002</v>
      </c>
      <c r="E6" s="30">
        <f>(D6-0.0707)/0.2884</f>
        <v>1.5648404993065188</v>
      </c>
      <c r="F6" s="30">
        <v>5</v>
      </c>
      <c r="G6" s="30">
        <f>E6*F6</f>
        <v>7.8242024965325943</v>
      </c>
      <c r="H6" s="30">
        <v>3</v>
      </c>
      <c r="I6" s="31">
        <f>G6*H6</f>
        <v>23.472607489597785</v>
      </c>
      <c r="J6" s="31">
        <v>81125</v>
      </c>
      <c r="K6" s="30">
        <f t="shared" ref="K6:K41" si="1">I6/J6*100000</f>
        <v>28.9338767206136</v>
      </c>
      <c r="L6" s="31">
        <f>AVERAGE(K6:K9)</f>
        <v>31.713307083189854</v>
      </c>
      <c r="M6" s="31">
        <f>AVEDEV(K6:K9)</f>
        <v>1.3897151812881257</v>
      </c>
      <c r="N6" s="31">
        <v>4</v>
      </c>
      <c r="O6" s="31">
        <f>K6/$L$6</f>
        <v>0.91235759943656158</v>
      </c>
      <c r="P6" s="31">
        <f>AVERAGE(O6:O9)</f>
        <v>0.99999999999999989</v>
      </c>
      <c r="Q6" s="31">
        <f>AVEDEV(O6:O9)</f>
        <v>4.3821200281719153E-2</v>
      </c>
      <c r="R6" s="31">
        <v>4</v>
      </c>
    </row>
    <row r="7" spans="1:18" x14ac:dyDescent="0.2">
      <c r="A7" s="30" t="s">
        <v>145</v>
      </c>
      <c r="B7" s="31">
        <v>0.54700000000000004</v>
      </c>
      <c r="C7" s="31">
        <v>0.51500000000000001</v>
      </c>
      <c r="D7" s="30">
        <f t="shared" si="0"/>
        <v>0.54700000000000004</v>
      </c>
      <c r="E7" s="30">
        <f t="shared" ref="E7:E37" si="2">(D7-0.0707)/0.2884</f>
        <v>1.6515256588072125</v>
      </c>
      <c r="F7" s="30">
        <v>5</v>
      </c>
      <c r="G7" s="30">
        <f t="shared" ref="G7:G37" si="3">E7*F7</f>
        <v>8.2576282940360617</v>
      </c>
      <c r="H7" s="30">
        <v>3</v>
      </c>
      <c r="I7" s="31">
        <f t="shared" ref="I7:I37" si="4">G7*H7</f>
        <v>24.772884882108187</v>
      </c>
      <c r="J7" s="31">
        <v>77000</v>
      </c>
      <c r="K7" s="30">
        <f t="shared" si="1"/>
        <v>32.172577768971671</v>
      </c>
      <c r="L7" s="31"/>
      <c r="M7" s="31"/>
      <c r="N7" s="31"/>
      <c r="O7" s="31">
        <f t="shared" ref="O7:O41" si="5">K7/$L$6</f>
        <v>1.0144819549905995</v>
      </c>
      <c r="P7" s="31"/>
      <c r="Q7" s="31"/>
      <c r="R7" s="31"/>
    </row>
    <row r="8" spans="1:18" x14ac:dyDescent="0.2">
      <c r="A8" s="30" t="s">
        <v>146</v>
      </c>
      <c r="B8" s="31">
        <v>0.50600000000000001</v>
      </c>
      <c r="C8" s="31">
        <v>0.49199999999999999</v>
      </c>
      <c r="D8" s="30">
        <f t="shared" si="0"/>
        <v>0.50600000000000001</v>
      </c>
      <c r="E8" s="30">
        <f t="shared" si="2"/>
        <v>1.509361997226075</v>
      </c>
      <c r="F8" s="30">
        <v>5</v>
      </c>
      <c r="G8" s="30">
        <f t="shared" si="3"/>
        <v>7.5468099861303752</v>
      </c>
      <c r="H8" s="30">
        <v>3</v>
      </c>
      <c r="I8" s="31">
        <f t="shared" si="4"/>
        <v>22.640429958391124</v>
      </c>
      <c r="J8" s="31">
        <v>70187.5</v>
      </c>
      <c r="K8" s="30">
        <f t="shared" si="1"/>
        <v>32.257068507057703</v>
      </c>
      <c r="L8" s="31"/>
      <c r="M8" s="31"/>
      <c r="N8" s="31"/>
      <c r="O8" s="31">
        <f t="shared" si="5"/>
        <v>1.0171461595740066</v>
      </c>
      <c r="P8" s="31"/>
      <c r="Q8" s="31"/>
      <c r="R8" s="31"/>
    </row>
    <row r="9" spans="1:18" x14ac:dyDescent="0.2">
      <c r="A9" s="30" t="s">
        <v>147</v>
      </c>
      <c r="B9" s="31">
        <v>0.51700000000000002</v>
      </c>
      <c r="C9" s="31">
        <v>0.47299999999999998</v>
      </c>
      <c r="D9" s="30">
        <f t="shared" si="0"/>
        <v>0.51700000000000002</v>
      </c>
      <c r="E9" s="30">
        <f t="shared" si="2"/>
        <v>1.5475034674063801</v>
      </c>
      <c r="F9" s="30">
        <v>5</v>
      </c>
      <c r="G9" s="30">
        <f t="shared" si="3"/>
        <v>7.7375173370319006</v>
      </c>
      <c r="H9" s="30">
        <v>3</v>
      </c>
      <c r="I9" s="31">
        <f t="shared" si="4"/>
        <v>23.212552011095703</v>
      </c>
      <c r="J9" s="31">
        <v>69312.5</v>
      </c>
      <c r="K9" s="30">
        <f t="shared" si="1"/>
        <v>33.489705336116437</v>
      </c>
      <c r="L9" s="31"/>
      <c r="M9" s="31"/>
      <c r="N9" s="31"/>
      <c r="O9" s="31">
        <f t="shared" si="5"/>
        <v>1.056014285998832</v>
      </c>
      <c r="P9" s="31"/>
      <c r="Q9" s="31"/>
      <c r="R9" s="31"/>
    </row>
    <row r="10" spans="1:18" x14ac:dyDescent="0.2">
      <c r="A10" s="30" t="s">
        <v>5</v>
      </c>
      <c r="B10" s="31">
        <v>0.60699999999999998</v>
      </c>
      <c r="C10" s="31">
        <v>0.56899999999999995</v>
      </c>
      <c r="D10" s="30">
        <f t="shared" si="0"/>
        <v>0.60699999999999998</v>
      </c>
      <c r="E10" s="30">
        <f t="shared" si="2"/>
        <v>1.8595700416088767</v>
      </c>
      <c r="F10" s="30">
        <v>5</v>
      </c>
      <c r="G10" s="30">
        <f t="shared" si="3"/>
        <v>9.2978502080443839</v>
      </c>
      <c r="H10" s="30">
        <v>3</v>
      </c>
      <c r="I10" s="31">
        <f t="shared" si="4"/>
        <v>27.893550624133152</v>
      </c>
      <c r="J10" s="31">
        <v>78375</v>
      </c>
      <c r="K10" s="30">
        <f t="shared" si="1"/>
        <v>35.589857255672285</v>
      </c>
      <c r="L10" s="31">
        <f>AVERAGE(K10:K13)</f>
        <v>36.500796904876623</v>
      </c>
      <c r="M10" s="31">
        <f>AVEDEV(K10:K13)</f>
        <v>2.4263840704534747</v>
      </c>
      <c r="N10" s="31">
        <v>4</v>
      </c>
      <c r="O10" s="31">
        <f t="shared" si="5"/>
        <v>1.1222373359647899</v>
      </c>
      <c r="P10" s="31">
        <f>AVERAGE(O10:O13)</f>
        <v>1.1509615446010817</v>
      </c>
      <c r="Q10" s="31">
        <f>AVEDEV(O10:O13)</f>
        <v>7.6509966749560954E-2</v>
      </c>
      <c r="R10" s="31">
        <v>4</v>
      </c>
    </row>
    <row r="11" spans="1:18" x14ac:dyDescent="0.2">
      <c r="A11" s="30" t="s">
        <v>6</v>
      </c>
      <c r="B11" s="31">
        <v>0.67</v>
      </c>
      <c r="C11" s="31">
        <v>0.63600000000000001</v>
      </c>
      <c r="D11" s="30">
        <f t="shared" si="0"/>
        <v>0.67</v>
      </c>
      <c r="E11" s="30">
        <f t="shared" si="2"/>
        <v>2.0780166435506242</v>
      </c>
      <c r="F11" s="30">
        <v>5</v>
      </c>
      <c r="G11" s="30">
        <f t="shared" si="3"/>
        <v>10.390083217753121</v>
      </c>
      <c r="H11" s="30">
        <v>3</v>
      </c>
      <c r="I11" s="31">
        <f t="shared" si="4"/>
        <v>31.170249653259361</v>
      </c>
      <c r="J11" s="31">
        <v>75375</v>
      </c>
      <c r="K11" s="30">
        <f t="shared" si="1"/>
        <v>41.353565045783562</v>
      </c>
      <c r="L11" s="31"/>
      <c r="M11" s="31"/>
      <c r="N11" s="31"/>
      <c r="O11" s="31">
        <f t="shared" si="5"/>
        <v>1.3039814781002035</v>
      </c>
      <c r="P11" s="31"/>
      <c r="Q11" s="31"/>
      <c r="R11" s="31"/>
    </row>
    <row r="12" spans="1:18" x14ac:dyDescent="0.2">
      <c r="A12" s="30" t="s">
        <v>7</v>
      </c>
      <c r="B12" s="31">
        <v>0.58799999999999997</v>
      </c>
      <c r="C12" s="31">
        <v>0.55500000000000005</v>
      </c>
      <c r="D12" s="30">
        <f t="shared" si="0"/>
        <v>0.58799999999999997</v>
      </c>
      <c r="E12" s="30">
        <f t="shared" si="2"/>
        <v>1.7936893203883495</v>
      </c>
      <c r="F12" s="30">
        <v>5</v>
      </c>
      <c r="G12" s="30">
        <f t="shared" si="3"/>
        <v>8.9684466019417481</v>
      </c>
      <c r="H12" s="30">
        <v>3</v>
      </c>
      <c r="I12" s="31">
        <f t="shared" si="4"/>
        <v>26.905339805825243</v>
      </c>
      <c r="J12" s="31">
        <v>77375</v>
      </c>
      <c r="K12" s="30">
        <f t="shared" si="1"/>
        <v>34.772652414636823</v>
      </c>
      <c r="L12" s="31"/>
      <c r="M12" s="31"/>
      <c r="N12" s="31"/>
      <c r="O12" s="31">
        <f t="shared" si="5"/>
        <v>1.0964688205938833</v>
      </c>
      <c r="P12" s="31"/>
      <c r="Q12" s="31"/>
      <c r="R12" s="31"/>
    </row>
    <row r="13" spans="1:18" x14ac:dyDescent="0.2">
      <c r="A13" s="30" t="s">
        <v>148</v>
      </c>
      <c r="B13" s="31">
        <v>0.56100000000000005</v>
      </c>
      <c r="C13" s="31">
        <v>0.52600000000000002</v>
      </c>
      <c r="D13" s="30">
        <f t="shared" si="0"/>
        <v>0.56100000000000005</v>
      </c>
      <c r="E13" s="30">
        <f t="shared" si="2"/>
        <v>1.7000693481276008</v>
      </c>
      <c r="F13" s="30">
        <v>5</v>
      </c>
      <c r="G13" s="30">
        <f t="shared" si="3"/>
        <v>8.5003467406380047</v>
      </c>
      <c r="H13" s="30">
        <v>3</v>
      </c>
      <c r="I13" s="31">
        <f t="shared" si="4"/>
        <v>25.501040221914014</v>
      </c>
      <c r="J13" s="31">
        <v>74375</v>
      </c>
      <c r="K13" s="30">
        <f t="shared" si="1"/>
        <v>34.287112903413799</v>
      </c>
      <c r="L13" s="31"/>
      <c r="M13" s="31"/>
      <c r="N13" s="31"/>
      <c r="O13" s="31">
        <f t="shared" si="5"/>
        <v>1.0811585437454498</v>
      </c>
      <c r="P13" s="31"/>
      <c r="Q13" s="31"/>
      <c r="R13" s="31"/>
    </row>
    <row r="14" spans="1:18" x14ac:dyDescent="0.2">
      <c r="A14" s="30" t="s">
        <v>8</v>
      </c>
      <c r="B14" s="31">
        <v>0.93700000000000006</v>
      </c>
      <c r="C14" s="31">
        <v>0.88400000000000001</v>
      </c>
      <c r="D14" s="30">
        <f t="shared" si="0"/>
        <v>0.93700000000000006</v>
      </c>
      <c r="E14" s="30">
        <f t="shared" si="2"/>
        <v>3.0038141470180308</v>
      </c>
      <c r="F14" s="30">
        <v>5</v>
      </c>
      <c r="G14" s="30">
        <f t="shared" si="3"/>
        <v>15.019070735090153</v>
      </c>
      <c r="H14" s="30">
        <v>3</v>
      </c>
      <c r="I14" s="31">
        <f t="shared" si="4"/>
        <v>45.05721220527046</v>
      </c>
      <c r="J14" s="31">
        <v>84687.5</v>
      </c>
      <c r="K14" s="30">
        <f t="shared" si="1"/>
        <v>53.204088212865486</v>
      </c>
      <c r="L14" s="31">
        <f>AVERAGE(K14:K17)</f>
        <v>52.362936872095268</v>
      </c>
      <c r="M14" s="31">
        <f>AVEDEV(K14:K17)</f>
        <v>3.1964909549399962</v>
      </c>
      <c r="N14" s="31">
        <v>4</v>
      </c>
      <c r="O14" s="31">
        <f t="shared" si="5"/>
        <v>1.6776581538248707</v>
      </c>
      <c r="P14" s="31">
        <f>AVERAGE(O14:O17)</f>
        <v>1.651134545342043</v>
      </c>
      <c r="Q14" s="31">
        <f>AVEDEV(O14:O17)</f>
        <v>0.1007933655911385</v>
      </c>
      <c r="R14" s="31">
        <v>4</v>
      </c>
    </row>
    <row r="15" spans="1:18" x14ac:dyDescent="0.2">
      <c r="A15" s="30" t="s">
        <v>9</v>
      </c>
      <c r="B15" s="31">
        <v>0.88200000000000001</v>
      </c>
      <c r="C15" s="31">
        <v>0.75900000000000001</v>
      </c>
      <c r="D15" s="30">
        <f t="shared" si="0"/>
        <v>0.88200000000000001</v>
      </c>
      <c r="E15" s="30">
        <f t="shared" si="2"/>
        <v>2.813106796116505</v>
      </c>
      <c r="F15" s="30">
        <v>5</v>
      </c>
      <c r="G15" s="30">
        <f t="shared" si="3"/>
        <v>14.065533980582526</v>
      </c>
      <c r="H15" s="30">
        <v>3</v>
      </c>
      <c r="I15" s="31">
        <f t="shared" si="4"/>
        <v>42.196601941747574</v>
      </c>
      <c r="J15" s="31">
        <v>74562.5</v>
      </c>
      <c r="K15" s="30">
        <f t="shared" si="1"/>
        <v>56.592257423969926</v>
      </c>
      <c r="L15" s="31"/>
      <c r="M15" s="31"/>
      <c r="N15" s="31"/>
      <c r="O15" s="31">
        <f t="shared" si="5"/>
        <v>1.7844956149012778</v>
      </c>
      <c r="P15" s="31"/>
      <c r="Q15" s="31"/>
      <c r="R15" s="31"/>
    </row>
    <row r="16" spans="1:18" x14ac:dyDescent="0.2">
      <c r="A16" s="30" t="s">
        <v>10</v>
      </c>
      <c r="B16" s="31">
        <v>0.93</v>
      </c>
      <c r="C16" s="31">
        <v>0.89300000000000002</v>
      </c>
      <c r="D16" s="30">
        <f t="shared" si="0"/>
        <v>0.93</v>
      </c>
      <c r="E16" s="30">
        <f t="shared" si="2"/>
        <v>2.9795423023578365</v>
      </c>
      <c r="F16" s="30">
        <v>5</v>
      </c>
      <c r="G16" s="30">
        <f t="shared" si="3"/>
        <v>14.897711511789183</v>
      </c>
      <c r="H16" s="30">
        <v>3</v>
      </c>
      <c r="I16" s="31">
        <f t="shared" si="4"/>
        <v>44.693134535367548</v>
      </c>
      <c r="J16" s="31">
        <v>83250</v>
      </c>
      <c r="K16" s="30">
        <f t="shared" si="1"/>
        <v>53.685446889330386</v>
      </c>
      <c r="L16" s="31"/>
      <c r="M16" s="31"/>
      <c r="N16" s="31"/>
      <c r="O16" s="31">
        <f t="shared" si="5"/>
        <v>1.6928365984822573</v>
      </c>
      <c r="P16" s="31"/>
      <c r="Q16" s="31"/>
      <c r="R16" s="31"/>
    </row>
    <row r="17" spans="1:18" x14ac:dyDescent="0.2">
      <c r="A17" s="30" t="s">
        <v>149</v>
      </c>
      <c r="B17" s="31">
        <v>0.81699999999999995</v>
      </c>
      <c r="C17" s="31">
        <v>0.76200000000000001</v>
      </c>
      <c r="D17" s="30">
        <f t="shared" si="0"/>
        <v>0.81699999999999995</v>
      </c>
      <c r="E17" s="30">
        <f t="shared" si="2"/>
        <v>2.5877253814147019</v>
      </c>
      <c r="F17" s="30">
        <v>5</v>
      </c>
      <c r="G17" s="30">
        <f t="shared" si="3"/>
        <v>12.938626907073509</v>
      </c>
      <c r="H17" s="30">
        <v>3</v>
      </c>
      <c r="I17" s="31">
        <f t="shared" si="4"/>
        <v>38.815880721220523</v>
      </c>
      <c r="J17" s="31">
        <v>84437.5</v>
      </c>
      <c r="K17" s="30">
        <f t="shared" si="1"/>
        <v>45.969954962215276</v>
      </c>
      <c r="L17" s="31"/>
      <c r="M17" s="31"/>
      <c r="N17" s="31"/>
      <c r="O17" s="31">
        <f t="shared" si="5"/>
        <v>1.449547814159766</v>
      </c>
      <c r="P17" s="31"/>
      <c r="Q17" s="31"/>
      <c r="R17" s="31"/>
    </row>
    <row r="18" spans="1:18" x14ac:dyDescent="0.2">
      <c r="A18" s="30" t="s">
        <v>11</v>
      </c>
      <c r="B18" s="31">
        <v>1.4139999999999999</v>
      </c>
      <c r="C18" s="31">
        <v>1.37</v>
      </c>
      <c r="D18" s="30">
        <f t="shared" si="0"/>
        <v>1.4139999999999999</v>
      </c>
      <c r="E18" s="30">
        <f t="shared" si="2"/>
        <v>4.657766990291262</v>
      </c>
      <c r="F18" s="30">
        <v>5</v>
      </c>
      <c r="G18" s="30">
        <f t="shared" si="3"/>
        <v>23.288834951456309</v>
      </c>
      <c r="H18" s="30">
        <v>3</v>
      </c>
      <c r="I18" s="31">
        <f t="shared" si="4"/>
        <v>69.866504854368927</v>
      </c>
      <c r="J18" s="31">
        <v>62625</v>
      </c>
      <c r="K18" s="30">
        <f t="shared" si="1"/>
        <v>111.56328120458112</v>
      </c>
      <c r="L18" s="31">
        <f>AVERAGE(K18:K21)</f>
        <v>78.830927237166307</v>
      </c>
      <c r="M18" s="31">
        <f>AVEDEV(K18:K21)</f>
        <v>16.366176983707401</v>
      </c>
      <c r="N18" s="31">
        <v>4</v>
      </c>
      <c r="O18" s="31">
        <f t="shared" si="5"/>
        <v>3.5178696725614285</v>
      </c>
      <c r="P18" s="31">
        <f>AVERAGE(O18:O21)</f>
        <v>2.4857365720446074</v>
      </c>
      <c r="Q18" s="31">
        <f>AVEDEV(O18:O21)</f>
        <v>0.51606655025841064</v>
      </c>
      <c r="R18" s="31">
        <v>4</v>
      </c>
    </row>
    <row r="19" spans="1:18" x14ac:dyDescent="0.2">
      <c r="A19" s="30" t="s">
        <v>12</v>
      </c>
      <c r="B19" s="31">
        <v>1.0880000000000001</v>
      </c>
      <c r="C19" s="31">
        <v>1.0309999999999999</v>
      </c>
      <c r="D19" s="30">
        <f t="shared" si="0"/>
        <v>1.0880000000000001</v>
      </c>
      <c r="E19" s="30">
        <f t="shared" si="2"/>
        <v>3.5273925104022195</v>
      </c>
      <c r="F19" s="30">
        <v>5</v>
      </c>
      <c r="G19" s="30">
        <f t="shared" si="3"/>
        <v>17.636962552011099</v>
      </c>
      <c r="H19" s="30">
        <v>3</v>
      </c>
      <c r="I19" s="31">
        <f t="shared" si="4"/>
        <v>52.910887656033296</v>
      </c>
      <c r="J19" s="31">
        <v>80687.5</v>
      </c>
      <c r="K19" s="30">
        <f t="shared" si="1"/>
        <v>65.575073779746916</v>
      </c>
      <c r="L19" s="31"/>
      <c r="M19" s="31"/>
      <c r="N19" s="31"/>
      <c r="O19" s="31">
        <f t="shared" si="5"/>
        <v>2.0677463125410225</v>
      </c>
      <c r="P19" s="31"/>
      <c r="Q19" s="31"/>
      <c r="R19" s="31"/>
    </row>
    <row r="20" spans="1:18" x14ac:dyDescent="0.2">
      <c r="A20" s="30" t="s">
        <v>13</v>
      </c>
      <c r="B20" s="31">
        <v>1.0589999999999999</v>
      </c>
      <c r="C20" s="31">
        <v>0.95299999999999996</v>
      </c>
      <c r="D20" s="30">
        <f t="shared" si="0"/>
        <v>1.0589999999999999</v>
      </c>
      <c r="E20" s="30">
        <f t="shared" si="2"/>
        <v>3.4268377253814148</v>
      </c>
      <c r="F20" s="30">
        <v>5</v>
      </c>
      <c r="G20" s="30">
        <f t="shared" si="3"/>
        <v>17.134188626907076</v>
      </c>
      <c r="H20" s="30">
        <v>3</v>
      </c>
      <c r="I20" s="31">
        <f t="shared" si="4"/>
        <v>51.402565880721227</v>
      </c>
      <c r="J20" s="31">
        <v>84937.5</v>
      </c>
      <c r="K20" s="30">
        <f t="shared" si="1"/>
        <v>60.518105525499607</v>
      </c>
      <c r="L20" s="31"/>
      <c r="M20" s="31"/>
      <c r="N20" s="31"/>
      <c r="O20" s="31">
        <f t="shared" si="5"/>
        <v>1.9082874380382171</v>
      </c>
      <c r="P20" s="31"/>
      <c r="Q20" s="31"/>
      <c r="R20" s="31"/>
    </row>
    <row r="21" spans="1:18" x14ac:dyDescent="0.2">
      <c r="A21" s="30" t="s">
        <v>150</v>
      </c>
      <c r="B21" s="31">
        <v>1.046</v>
      </c>
      <c r="C21" s="31">
        <v>0.95399999999999996</v>
      </c>
      <c r="D21" s="30">
        <f t="shared" si="0"/>
        <v>1.046</v>
      </c>
      <c r="E21" s="30">
        <f t="shared" si="2"/>
        <v>3.3817614424410545</v>
      </c>
      <c r="F21" s="30">
        <v>5</v>
      </c>
      <c r="G21" s="30">
        <f t="shared" si="3"/>
        <v>16.908807212205271</v>
      </c>
      <c r="H21" s="30">
        <v>3</v>
      </c>
      <c r="I21" s="31">
        <f t="shared" si="4"/>
        <v>50.726421636615811</v>
      </c>
      <c r="J21" s="31">
        <v>65312.5</v>
      </c>
      <c r="K21" s="30">
        <f t="shared" si="1"/>
        <v>77.667248438837603</v>
      </c>
      <c r="L21" s="31"/>
      <c r="M21" s="31"/>
      <c r="N21" s="31"/>
      <c r="O21" s="31">
        <f t="shared" si="5"/>
        <v>2.4490428650377614</v>
      </c>
      <c r="P21" s="31"/>
      <c r="Q21" s="31"/>
      <c r="R21" s="31"/>
    </row>
    <row r="22" spans="1:18" x14ac:dyDescent="0.2">
      <c r="A22" s="30" t="s">
        <v>52</v>
      </c>
      <c r="B22" s="31">
        <v>1.1240000000000001</v>
      </c>
      <c r="C22" s="31">
        <v>1.127</v>
      </c>
      <c r="D22" s="30">
        <f t="shared" ref="D22:D37" si="6">AVERAGE(B22:C22)</f>
        <v>1.1255000000000002</v>
      </c>
      <c r="E22" s="30">
        <f t="shared" si="2"/>
        <v>3.65742024965326</v>
      </c>
      <c r="F22" s="30">
        <v>20</v>
      </c>
      <c r="G22" s="30">
        <f t="shared" si="3"/>
        <v>73.148404993065199</v>
      </c>
      <c r="H22" s="30">
        <v>3</v>
      </c>
      <c r="I22" s="31">
        <f t="shared" si="4"/>
        <v>219.44521497919561</v>
      </c>
      <c r="J22" s="31">
        <v>95312.5</v>
      </c>
      <c r="K22" s="30">
        <f t="shared" si="1"/>
        <v>230.23760260112329</v>
      </c>
      <c r="L22" s="31">
        <f>AVERAGE(K22:K25)</f>
        <v>198.80010562656321</v>
      </c>
      <c r="M22" s="31">
        <f>AVEDEV(K22:K25)</f>
        <v>46.549268893959777</v>
      </c>
      <c r="N22" s="31">
        <v>4</v>
      </c>
      <c r="O22" s="31">
        <f t="shared" si="5"/>
        <v>7.2599682523543692</v>
      </c>
      <c r="P22" s="31">
        <f>AVERAGE(O22:O25)</f>
        <v>6.2686652358605759</v>
      </c>
      <c r="Q22" s="31">
        <f>AVEDEV(O22:O25)</f>
        <v>1.4678150333502733</v>
      </c>
      <c r="R22" s="31">
        <v>4</v>
      </c>
    </row>
    <row r="23" spans="1:18" x14ac:dyDescent="0.2">
      <c r="A23" s="30" t="s">
        <v>14</v>
      </c>
      <c r="B23" s="31">
        <v>0.98399999999999999</v>
      </c>
      <c r="C23" s="31">
        <v>0.90700000000000003</v>
      </c>
      <c r="D23" s="30">
        <f t="shared" si="6"/>
        <v>0.94550000000000001</v>
      </c>
      <c r="E23" s="30">
        <f t="shared" si="2"/>
        <v>3.0332871012482663</v>
      </c>
      <c r="F23" s="30">
        <v>20</v>
      </c>
      <c r="G23" s="30">
        <f t="shared" si="3"/>
        <v>60.665742024965326</v>
      </c>
      <c r="H23" s="30">
        <v>3</v>
      </c>
      <c r="I23" s="31">
        <f t="shared" si="4"/>
        <v>181.99722607489599</v>
      </c>
      <c r="J23" s="31">
        <v>69875</v>
      </c>
      <c r="K23" s="30">
        <f t="shared" si="1"/>
        <v>260.46114643992269</v>
      </c>
      <c r="L23" s="31"/>
      <c r="M23" s="31"/>
      <c r="N23" s="31"/>
      <c r="O23" s="31">
        <f t="shared" si="5"/>
        <v>8.2129922860673297</v>
      </c>
      <c r="P23" s="31"/>
      <c r="Q23" s="31"/>
      <c r="R23" s="31"/>
    </row>
    <row r="24" spans="1:18" x14ac:dyDescent="0.2">
      <c r="A24" s="30" t="s">
        <v>15</v>
      </c>
      <c r="B24" s="31">
        <v>0.67200000000000004</v>
      </c>
      <c r="C24" s="31">
        <v>0.66200000000000003</v>
      </c>
      <c r="D24" s="30">
        <f t="shared" si="6"/>
        <v>0.66700000000000004</v>
      </c>
      <c r="E24" s="30">
        <f t="shared" si="2"/>
        <v>2.0676144244105412</v>
      </c>
      <c r="F24" s="30">
        <v>20</v>
      </c>
      <c r="G24" s="30">
        <f t="shared" si="3"/>
        <v>41.352288488210824</v>
      </c>
      <c r="H24" s="30">
        <v>3</v>
      </c>
      <c r="I24" s="31">
        <f t="shared" si="4"/>
        <v>124.05686546463247</v>
      </c>
      <c r="J24" s="31">
        <v>97312.5</v>
      </c>
      <c r="K24" s="30">
        <f t="shared" si="1"/>
        <v>127.48297029120869</v>
      </c>
      <c r="L24" s="31"/>
      <c r="M24" s="31"/>
      <c r="N24" s="31"/>
      <c r="O24" s="31">
        <f t="shared" si="5"/>
        <v>4.0198573411721883</v>
      </c>
      <c r="P24" s="31"/>
      <c r="Q24" s="31"/>
      <c r="R24" s="31"/>
    </row>
    <row r="25" spans="1:18" x14ac:dyDescent="0.2">
      <c r="A25" s="30" t="s">
        <v>151</v>
      </c>
      <c r="B25" s="31">
        <v>0.79</v>
      </c>
      <c r="C25" s="31">
        <v>0.73299999999999998</v>
      </c>
      <c r="D25" s="30">
        <f t="shared" si="6"/>
        <v>0.76150000000000007</v>
      </c>
      <c r="E25" s="30">
        <f t="shared" si="2"/>
        <v>2.3952843273231625</v>
      </c>
      <c r="F25" s="30">
        <v>20</v>
      </c>
      <c r="G25" s="30">
        <f t="shared" si="3"/>
        <v>47.905686546463251</v>
      </c>
      <c r="H25" s="30">
        <v>3</v>
      </c>
      <c r="I25" s="31">
        <f t="shared" si="4"/>
        <v>143.71705963938976</v>
      </c>
      <c r="J25" s="31">
        <v>81187.5</v>
      </c>
      <c r="K25" s="30">
        <f t="shared" si="1"/>
        <v>177.01870317399818</v>
      </c>
      <c r="L25" s="31"/>
      <c r="M25" s="31"/>
      <c r="N25" s="31"/>
      <c r="O25" s="31">
        <f t="shared" si="5"/>
        <v>5.5818430638484173</v>
      </c>
      <c r="P25" s="31"/>
      <c r="Q25" s="31"/>
      <c r="R25" s="31"/>
    </row>
    <row r="26" spans="1:18" x14ac:dyDescent="0.2">
      <c r="A26" s="30" t="s">
        <v>16</v>
      </c>
      <c r="B26" s="31">
        <v>1.1830000000000001</v>
      </c>
      <c r="C26" s="31">
        <v>1.05</v>
      </c>
      <c r="D26" s="30">
        <f t="shared" si="6"/>
        <v>1.1165</v>
      </c>
      <c r="E26" s="30">
        <f t="shared" si="2"/>
        <v>3.6262135922330101</v>
      </c>
      <c r="F26" s="30">
        <v>20</v>
      </c>
      <c r="G26" s="30">
        <f t="shared" si="3"/>
        <v>72.524271844660205</v>
      </c>
      <c r="H26" s="30">
        <v>3</v>
      </c>
      <c r="I26" s="31">
        <f t="shared" si="4"/>
        <v>217.57281553398062</v>
      </c>
      <c r="J26" s="31">
        <v>86937.5</v>
      </c>
      <c r="K26" s="30">
        <f t="shared" si="1"/>
        <v>250.26348300098417</v>
      </c>
      <c r="L26" s="31">
        <f>AVERAGE(K26:K29)</f>
        <v>275.73014772670683</v>
      </c>
      <c r="M26" s="31">
        <f>AVEDEV(K26:K29)</f>
        <v>31.636839599705844</v>
      </c>
      <c r="N26" s="31">
        <v>4</v>
      </c>
      <c r="O26" s="31">
        <f t="shared" si="5"/>
        <v>7.8914344172462645</v>
      </c>
      <c r="P26" s="31">
        <f>AVERAGE(O26:O29)</f>
        <v>8.6944621386667684</v>
      </c>
      <c r="Q26" s="31">
        <f>AVEDEV(O26:O29)</f>
        <v>0.99758878872886325</v>
      </c>
      <c r="R26" s="31">
        <v>4</v>
      </c>
    </row>
    <row r="27" spans="1:18" x14ac:dyDescent="0.2">
      <c r="A27" s="30" t="s">
        <v>17</v>
      </c>
      <c r="B27" s="31">
        <v>1.169</v>
      </c>
      <c r="C27" s="31">
        <v>1.0840000000000001</v>
      </c>
      <c r="D27" s="30">
        <f t="shared" si="6"/>
        <v>1.1265000000000001</v>
      </c>
      <c r="E27" s="30">
        <f t="shared" si="2"/>
        <v>3.6608876560332875</v>
      </c>
      <c r="F27" s="30">
        <v>20</v>
      </c>
      <c r="G27" s="30">
        <f t="shared" si="3"/>
        <v>73.217753120665748</v>
      </c>
      <c r="H27" s="30">
        <v>3</v>
      </c>
      <c r="I27" s="31">
        <f t="shared" si="4"/>
        <v>219.65325936199724</v>
      </c>
      <c r="J27" s="31">
        <v>76562.5</v>
      </c>
      <c r="K27" s="30">
        <f t="shared" si="1"/>
        <v>286.89405304424128</v>
      </c>
      <c r="L27" s="31"/>
      <c r="M27" s="31"/>
      <c r="N27" s="31"/>
      <c r="O27" s="31">
        <f t="shared" si="5"/>
        <v>9.0464880339242217</v>
      </c>
      <c r="P27" s="31"/>
      <c r="Q27" s="31"/>
      <c r="R27" s="31"/>
    </row>
    <row r="28" spans="1:18" x14ac:dyDescent="0.2">
      <c r="A28" s="30" t="s">
        <v>18</v>
      </c>
      <c r="B28" s="31">
        <v>1.353</v>
      </c>
      <c r="C28" s="31">
        <v>1.03</v>
      </c>
      <c r="D28" s="30">
        <f t="shared" si="6"/>
        <v>1.1915</v>
      </c>
      <c r="E28" s="30">
        <f t="shared" si="2"/>
        <v>3.8862690707350902</v>
      </c>
      <c r="F28" s="30">
        <v>20</v>
      </c>
      <c r="G28" s="30">
        <f t="shared" si="3"/>
        <v>77.725381414701801</v>
      </c>
      <c r="H28" s="30">
        <v>3</v>
      </c>
      <c r="I28" s="31">
        <f t="shared" si="4"/>
        <v>233.17614424410539</v>
      </c>
      <c r="J28" s="31">
        <v>71125</v>
      </c>
      <c r="K28" s="30">
        <f t="shared" si="1"/>
        <v>327.83992160858401</v>
      </c>
      <c r="L28" s="31"/>
      <c r="M28" s="31"/>
      <c r="N28" s="31"/>
      <c r="O28" s="31">
        <f t="shared" si="5"/>
        <v>10.337613820867039</v>
      </c>
      <c r="P28" s="31"/>
      <c r="Q28" s="31"/>
      <c r="R28" s="31"/>
    </row>
    <row r="29" spans="1:18" x14ac:dyDescent="0.2">
      <c r="A29" s="30" t="s">
        <v>152</v>
      </c>
      <c r="B29" s="31">
        <v>0.96099999999999997</v>
      </c>
      <c r="C29" s="31">
        <v>0.94299999999999995</v>
      </c>
      <c r="D29" s="30">
        <f t="shared" si="6"/>
        <v>0.95199999999999996</v>
      </c>
      <c r="E29" s="30">
        <f t="shared" si="2"/>
        <v>3.0558252427184467</v>
      </c>
      <c r="F29" s="30">
        <v>20</v>
      </c>
      <c r="G29" s="30">
        <f t="shared" si="3"/>
        <v>61.116504854368934</v>
      </c>
      <c r="H29" s="30">
        <v>3</v>
      </c>
      <c r="I29" s="31">
        <f t="shared" si="4"/>
        <v>183.34951456310679</v>
      </c>
      <c r="J29" s="31">
        <v>77062.5</v>
      </c>
      <c r="K29" s="30">
        <f t="shared" si="1"/>
        <v>237.92313325301774</v>
      </c>
      <c r="L29" s="31"/>
      <c r="M29" s="31"/>
      <c r="N29" s="31"/>
      <c r="O29" s="31">
        <f t="shared" si="5"/>
        <v>7.5023122826295436</v>
      </c>
      <c r="P29" s="31"/>
      <c r="Q29" s="31"/>
      <c r="R29" s="31"/>
    </row>
    <row r="30" spans="1:18" x14ac:dyDescent="0.2">
      <c r="A30" s="30" t="s">
        <v>19</v>
      </c>
      <c r="B30" s="31">
        <v>0.40200000000000002</v>
      </c>
      <c r="C30" s="31">
        <v>0.38700000000000001</v>
      </c>
      <c r="D30" s="30">
        <f t="shared" si="6"/>
        <v>0.39450000000000002</v>
      </c>
      <c r="E30" s="30">
        <f t="shared" si="2"/>
        <v>1.1227461858529821</v>
      </c>
      <c r="F30" s="30">
        <v>50</v>
      </c>
      <c r="G30" s="30">
        <f t="shared" si="3"/>
        <v>56.137309292649107</v>
      </c>
      <c r="H30" s="30">
        <v>3</v>
      </c>
      <c r="I30" s="31">
        <f t="shared" si="4"/>
        <v>168.41192787794733</v>
      </c>
      <c r="J30" s="31">
        <v>102062.5</v>
      </c>
      <c r="K30" s="30">
        <f t="shared" si="1"/>
        <v>165.00862498757851</v>
      </c>
      <c r="L30" s="31">
        <f>AVERAGE(K30:K33)</f>
        <v>233.21325692389678</v>
      </c>
      <c r="M30" s="31">
        <f>AVEDEV(K30:K33)</f>
        <v>44.241695334492853</v>
      </c>
      <c r="N30" s="31">
        <v>4</v>
      </c>
      <c r="O30" s="31">
        <f t="shared" si="5"/>
        <v>5.2031352187499857</v>
      </c>
      <c r="P30" s="31">
        <f>AVERAGE(O30:O33)</f>
        <v>7.3537980858361882</v>
      </c>
      <c r="Q30" s="31">
        <f>AVEDEV(O30:O33)</f>
        <v>1.3950514595793724</v>
      </c>
      <c r="R30" s="31">
        <v>4</v>
      </c>
    </row>
    <row r="31" spans="1:18" x14ac:dyDescent="0.2">
      <c r="A31" s="30" t="s">
        <v>20</v>
      </c>
      <c r="B31" s="31">
        <v>0.47599999999999998</v>
      </c>
      <c r="C31" s="31">
        <v>0.46300000000000002</v>
      </c>
      <c r="D31" s="30">
        <f t="shared" si="6"/>
        <v>0.46950000000000003</v>
      </c>
      <c r="E31" s="30">
        <f t="shared" si="2"/>
        <v>1.3828016643550627</v>
      </c>
      <c r="F31" s="30">
        <v>50</v>
      </c>
      <c r="G31" s="30">
        <f t="shared" si="3"/>
        <v>69.14008321775313</v>
      </c>
      <c r="H31" s="30">
        <v>3</v>
      </c>
      <c r="I31" s="31">
        <f t="shared" si="4"/>
        <v>207.42024965325939</v>
      </c>
      <c r="J31" s="31">
        <v>88062.5</v>
      </c>
      <c r="K31" s="30">
        <f t="shared" si="1"/>
        <v>235.53754396395672</v>
      </c>
      <c r="L31" s="31"/>
      <c r="M31" s="31"/>
      <c r="N31" s="31"/>
      <c r="O31" s="31">
        <f t="shared" si="5"/>
        <v>7.4270886775099898</v>
      </c>
      <c r="P31" s="31"/>
      <c r="Q31" s="31"/>
      <c r="R31" s="31"/>
    </row>
    <row r="32" spans="1:18" x14ac:dyDescent="0.2">
      <c r="A32" s="30" t="s">
        <v>21</v>
      </c>
      <c r="B32" s="31">
        <v>0.439</v>
      </c>
      <c r="C32" s="31">
        <v>0.44700000000000001</v>
      </c>
      <c r="D32" s="30">
        <f t="shared" si="6"/>
        <v>0.443</v>
      </c>
      <c r="E32" s="30">
        <f t="shared" si="2"/>
        <v>1.2909153952843275</v>
      </c>
      <c r="F32" s="30">
        <v>50</v>
      </c>
      <c r="G32" s="30">
        <f t="shared" si="3"/>
        <v>64.545769764216374</v>
      </c>
      <c r="H32" s="30">
        <v>3</v>
      </c>
      <c r="I32" s="31">
        <f t="shared" si="4"/>
        <v>193.63730929264912</v>
      </c>
      <c r="J32" s="31">
        <v>90937.5</v>
      </c>
      <c r="K32" s="30">
        <f t="shared" si="1"/>
        <v>212.9344981912293</v>
      </c>
      <c r="L32" s="31"/>
      <c r="M32" s="31"/>
      <c r="N32" s="31"/>
      <c r="O32" s="31">
        <f t="shared" si="5"/>
        <v>6.714358033763645</v>
      </c>
      <c r="P32" s="31"/>
      <c r="Q32" s="31"/>
      <c r="R32" s="31"/>
    </row>
    <row r="33" spans="1:18" x14ac:dyDescent="0.2">
      <c r="A33" s="30" t="s">
        <v>153</v>
      </c>
      <c r="B33" s="31">
        <v>0.53400000000000003</v>
      </c>
      <c r="C33" s="31">
        <v>0.497</v>
      </c>
      <c r="D33" s="30">
        <f t="shared" si="6"/>
        <v>0.51550000000000007</v>
      </c>
      <c r="E33" s="30">
        <f t="shared" si="2"/>
        <v>1.5423023578363388</v>
      </c>
      <c r="F33" s="30">
        <v>50</v>
      </c>
      <c r="G33" s="30">
        <f t="shared" si="3"/>
        <v>77.115117891816936</v>
      </c>
      <c r="H33" s="30">
        <v>3</v>
      </c>
      <c r="I33" s="31">
        <f t="shared" si="4"/>
        <v>231.34535367545081</v>
      </c>
      <c r="J33" s="31">
        <v>72437.5</v>
      </c>
      <c r="K33" s="30">
        <f t="shared" si="1"/>
        <v>319.3723605528225</v>
      </c>
      <c r="L33" s="31"/>
      <c r="M33" s="31"/>
      <c r="N33" s="31"/>
      <c r="O33" s="31">
        <f t="shared" si="5"/>
        <v>10.07061041332113</v>
      </c>
      <c r="P33" s="31"/>
      <c r="Q33" s="31"/>
      <c r="R33" s="31"/>
    </row>
    <row r="34" spans="1:18" x14ac:dyDescent="0.2">
      <c r="A34" s="30" t="s">
        <v>154</v>
      </c>
      <c r="B34" s="31">
        <v>0.66</v>
      </c>
      <c r="C34" s="31">
        <v>0.58199999999999996</v>
      </c>
      <c r="D34" s="30">
        <f t="shared" si="6"/>
        <v>0.621</v>
      </c>
      <c r="E34" s="30">
        <f t="shared" si="2"/>
        <v>1.9081137309292651</v>
      </c>
      <c r="F34" s="30">
        <v>50</v>
      </c>
      <c r="G34" s="30">
        <f t="shared" si="3"/>
        <v>95.405686546463258</v>
      </c>
      <c r="H34" s="30">
        <v>3</v>
      </c>
      <c r="I34" s="31">
        <f t="shared" si="4"/>
        <v>286.21705963938979</v>
      </c>
      <c r="J34" s="31">
        <v>98562.5</v>
      </c>
      <c r="K34" s="30">
        <f t="shared" si="1"/>
        <v>290.3914365396472</v>
      </c>
      <c r="L34" s="31">
        <f>AVERAGE(K34:K37)</f>
        <v>312.27922723747668</v>
      </c>
      <c r="M34" s="31">
        <f>AVEDEV(K34:K37)</f>
        <v>41.985273588015033</v>
      </c>
      <c r="N34" s="31">
        <v>4</v>
      </c>
      <c r="O34" s="31">
        <f t="shared" si="5"/>
        <v>9.1567692949176482</v>
      </c>
      <c r="P34" s="31">
        <f>AVERAGE(O34:O37)</f>
        <v>9.8469461547580224</v>
      </c>
      <c r="Q34" s="31">
        <f>AVEDEV(O34:O37)</f>
        <v>1.3239008305844582</v>
      </c>
      <c r="R34" s="31">
        <v>4</v>
      </c>
    </row>
    <row r="35" spans="1:18" x14ac:dyDescent="0.2">
      <c r="A35" s="30" t="s">
        <v>155</v>
      </c>
      <c r="B35" s="31">
        <v>0.57799999999999996</v>
      </c>
      <c r="C35" s="31">
        <v>0.61</v>
      </c>
      <c r="D35" s="30">
        <f t="shared" si="6"/>
        <v>0.59399999999999997</v>
      </c>
      <c r="E35" s="30">
        <f t="shared" si="2"/>
        <v>1.8144937586685159</v>
      </c>
      <c r="F35" s="30">
        <v>50</v>
      </c>
      <c r="G35" s="30">
        <f t="shared" si="3"/>
        <v>90.724687933425798</v>
      </c>
      <c r="H35" s="30">
        <v>3</v>
      </c>
      <c r="I35" s="31">
        <f t="shared" si="4"/>
        <v>272.17406380027739</v>
      </c>
      <c r="J35" s="31">
        <v>68687.5</v>
      </c>
      <c r="K35" s="30">
        <f t="shared" si="1"/>
        <v>396.24977441350666</v>
      </c>
      <c r="L35" s="31"/>
      <c r="M35" s="31"/>
      <c r="N35" s="31"/>
      <c r="O35" s="31">
        <f t="shared" si="5"/>
        <v>12.494747815926937</v>
      </c>
      <c r="P35" s="31"/>
      <c r="Q35" s="31"/>
      <c r="R35" s="31"/>
    </row>
    <row r="36" spans="1:18" x14ac:dyDescent="0.2">
      <c r="A36" s="30" t="s">
        <v>156</v>
      </c>
      <c r="B36" s="31">
        <v>0.47399999999999998</v>
      </c>
      <c r="C36" s="31">
        <v>0.44600000000000001</v>
      </c>
      <c r="D36" s="30">
        <f t="shared" si="6"/>
        <v>0.45999999999999996</v>
      </c>
      <c r="E36" s="30">
        <f t="shared" si="2"/>
        <v>1.3498613037447988</v>
      </c>
      <c r="F36" s="30">
        <v>50</v>
      </c>
      <c r="G36" s="30">
        <f t="shared" si="3"/>
        <v>67.493065187239949</v>
      </c>
      <c r="H36" s="30">
        <v>3</v>
      </c>
      <c r="I36" s="31">
        <f t="shared" si="4"/>
        <v>202.47919556171985</v>
      </c>
      <c r="J36" s="31">
        <v>68875</v>
      </c>
      <c r="K36" s="30">
        <f t="shared" si="1"/>
        <v>293.98068321120849</v>
      </c>
      <c r="L36" s="31"/>
      <c r="M36" s="31"/>
      <c r="N36" s="31"/>
      <c r="O36" s="31">
        <f t="shared" si="5"/>
        <v>9.2699472319314715</v>
      </c>
      <c r="P36" s="31"/>
      <c r="Q36" s="31"/>
      <c r="R36" s="31"/>
    </row>
    <row r="37" spans="1:18" x14ac:dyDescent="0.2">
      <c r="A37" s="30" t="s">
        <v>157</v>
      </c>
      <c r="B37" s="31">
        <v>0.46700000000000003</v>
      </c>
      <c r="C37" s="31">
        <v>0.46100000000000002</v>
      </c>
      <c r="D37" s="30">
        <f t="shared" si="6"/>
        <v>0.46400000000000002</v>
      </c>
      <c r="E37" s="30">
        <f t="shared" si="2"/>
        <v>1.36373092926491</v>
      </c>
      <c r="F37" s="30">
        <v>50</v>
      </c>
      <c r="G37" s="30">
        <f t="shared" si="3"/>
        <v>68.186546463245506</v>
      </c>
      <c r="H37" s="30">
        <v>3</v>
      </c>
      <c r="I37" s="31">
        <f t="shared" si="4"/>
        <v>204.5596393897365</v>
      </c>
      <c r="J37" s="31">
        <v>76187.5</v>
      </c>
      <c r="K37" s="30">
        <f t="shared" si="1"/>
        <v>268.49501478554419</v>
      </c>
      <c r="L37" s="31"/>
      <c r="M37" s="31"/>
      <c r="N37" s="31"/>
      <c r="O37" s="31">
        <f t="shared" si="5"/>
        <v>8.4663202762560292</v>
      </c>
      <c r="P37" s="31"/>
      <c r="Q37" s="31"/>
      <c r="R37" s="31"/>
    </row>
    <row r="38" spans="1:18" x14ac:dyDescent="0.2">
      <c r="A38" s="30" t="s">
        <v>190</v>
      </c>
      <c r="B38" s="31">
        <v>0.54800000000000004</v>
      </c>
      <c r="C38" s="31">
        <v>0.53900000000000003</v>
      </c>
      <c r="D38" s="30">
        <f t="shared" ref="D38:D73" si="7">AVERAGE(B38:C38)</f>
        <v>0.54350000000000009</v>
      </c>
      <c r="E38" s="30">
        <f t="shared" ref="E38:E73" si="8">(D38-0.0707)/0.2884</f>
        <v>1.6393897364771155</v>
      </c>
      <c r="F38" s="30">
        <v>50</v>
      </c>
      <c r="G38" s="30">
        <f t="shared" ref="G38:G73" si="9">E38*F38</f>
        <v>81.969486823855775</v>
      </c>
      <c r="H38" s="30">
        <v>3</v>
      </c>
      <c r="I38" s="31">
        <f t="shared" ref="I38:I73" si="10">G38*H38</f>
        <v>245.90846047156731</v>
      </c>
      <c r="J38" s="31">
        <v>91875</v>
      </c>
      <c r="K38" s="30">
        <f t="shared" si="1"/>
        <v>267.6554671799372</v>
      </c>
      <c r="L38" s="31">
        <f>AVERAGE(K38:K41)</f>
        <v>267.01779803121843</v>
      </c>
      <c r="M38" s="31">
        <f>AVEDEV(K38:K41)</f>
        <v>27.868180569022634</v>
      </c>
      <c r="N38" s="31">
        <v>4</v>
      </c>
      <c r="O38" s="31">
        <f t="shared" si="5"/>
        <v>8.4398472375595368</v>
      </c>
      <c r="P38" s="31">
        <f>AVERAGE(O38:O41)</f>
        <v>8.4197399322240791</v>
      </c>
      <c r="Q38" s="31">
        <f>AVEDEV(O38:O41)</f>
        <v>0.87875353068411455</v>
      </c>
      <c r="R38" s="31">
        <v>4</v>
      </c>
    </row>
    <row r="39" spans="1:18" x14ac:dyDescent="0.2">
      <c r="A39" s="30" t="s">
        <v>191</v>
      </c>
      <c r="B39" s="31">
        <v>0.49</v>
      </c>
      <c r="C39" s="31">
        <v>0.52</v>
      </c>
      <c r="D39" s="30">
        <f t="shared" si="7"/>
        <v>0.505</v>
      </c>
      <c r="E39" s="30">
        <f t="shared" si="8"/>
        <v>1.5058945908460473</v>
      </c>
      <c r="F39" s="30">
        <v>50</v>
      </c>
      <c r="G39" s="30">
        <f t="shared" si="9"/>
        <v>75.294729542302363</v>
      </c>
      <c r="H39" s="30">
        <v>3</v>
      </c>
      <c r="I39" s="31">
        <f t="shared" si="10"/>
        <v>225.88418862690708</v>
      </c>
      <c r="J39" s="31">
        <v>70125</v>
      </c>
      <c r="K39" s="30">
        <f t="shared" si="1"/>
        <v>322.11649002054486</v>
      </c>
      <c r="L39" s="31"/>
      <c r="M39" s="31"/>
      <c r="N39" s="31"/>
      <c r="O39" s="31">
        <f t="shared" si="5"/>
        <v>10.157139688256853</v>
      </c>
      <c r="P39" s="31"/>
      <c r="Q39" s="31"/>
      <c r="R39" s="31"/>
    </row>
    <row r="40" spans="1:18" x14ac:dyDescent="0.2">
      <c r="A40" s="30" t="s">
        <v>192</v>
      </c>
      <c r="B40" s="31">
        <v>0.45200000000000001</v>
      </c>
      <c r="C40" s="31">
        <v>0.47199999999999998</v>
      </c>
      <c r="D40" s="30">
        <f t="shared" si="7"/>
        <v>0.46199999999999997</v>
      </c>
      <c r="E40" s="30">
        <f t="shared" si="8"/>
        <v>1.3567961165048543</v>
      </c>
      <c r="F40" s="30">
        <v>50</v>
      </c>
      <c r="G40" s="30">
        <f t="shared" si="9"/>
        <v>67.839805825242721</v>
      </c>
      <c r="H40" s="30">
        <v>3</v>
      </c>
      <c r="I40" s="31">
        <f t="shared" si="10"/>
        <v>203.51941747572818</v>
      </c>
      <c r="J40" s="31">
        <v>84062.5</v>
      </c>
      <c r="K40" s="30">
        <f t="shared" si="1"/>
        <v>242.10488324250193</v>
      </c>
      <c r="L40" s="31"/>
      <c r="M40" s="31"/>
      <c r="N40" s="31"/>
      <c r="O40" s="31">
        <f t="shared" si="5"/>
        <v>7.6341733332135995</v>
      </c>
      <c r="P40" s="31"/>
      <c r="Q40" s="31"/>
      <c r="R40" s="31"/>
    </row>
    <row r="41" spans="1:18" x14ac:dyDescent="0.2">
      <c r="A41" s="30" t="s">
        <v>193</v>
      </c>
      <c r="B41" s="31">
        <v>0.44</v>
      </c>
      <c r="C41" s="31">
        <v>0.44900000000000001</v>
      </c>
      <c r="D41" s="30">
        <f t="shared" si="7"/>
        <v>0.44450000000000001</v>
      </c>
      <c r="E41" s="30">
        <f t="shared" si="8"/>
        <v>1.296116504854369</v>
      </c>
      <c r="F41" s="30">
        <v>50</v>
      </c>
      <c r="G41" s="30">
        <f t="shared" si="9"/>
        <v>64.805825242718456</v>
      </c>
      <c r="H41" s="30">
        <v>3</v>
      </c>
      <c r="I41" s="31">
        <f t="shared" si="10"/>
        <v>194.41747572815535</v>
      </c>
      <c r="J41" s="31">
        <v>82312.5</v>
      </c>
      <c r="K41" s="30">
        <f t="shared" si="1"/>
        <v>236.1943516818896</v>
      </c>
      <c r="L41" s="31"/>
      <c r="M41" s="31"/>
      <c r="N41" s="31"/>
      <c r="O41" s="31">
        <f t="shared" si="5"/>
        <v>7.4477994698663323</v>
      </c>
      <c r="P41" s="31"/>
      <c r="Q41" s="31"/>
      <c r="R41" s="31"/>
    </row>
    <row r="42" spans="1:18" x14ac:dyDescent="0.2">
      <c r="A42" s="32" t="s">
        <v>158</v>
      </c>
      <c r="B42" s="33">
        <v>0.53100000000000003</v>
      </c>
      <c r="C42" s="33">
        <v>0.48199999999999998</v>
      </c>
      <c r="D42" s="32">
        <f t="shared" si="7"/>
        <v>0.50649999999999995</v>
      </c>
      <c r="E42" s="32">
        <f t="shared" si="8"/>
        <v>1.5110957004160888</v>
      </c>
      <c r="F42" s="32">
        <v>5</v>
      </c>
      <c r="G42" s="33">
        <f t="shared" si="9"/>
        <v>7.5554785020804438</v>
      </c>
      <c r="H42" s="32">
        <v>3</v>
      </c>
      <c r="I42" s="33">
        <f t="shared" si="10"/>
        <v>22.666435506241331</v>
      </c>
      <c r="J42" s="33">
        <v>69562.5</v>
      </c>
      <c r="K42" s="32">
        <f t="shared" ref="K42:K73" si="11">I42/J42*100000</f>
        <v>32.584273863419703</v>
      </c>
      <c r="L42" s="33">
        <f>AVERAGE(K42:K45)</f>
        <v>32.012457235779245</v>
      </c>
      <c r="M42" s="33">
        <f>AVEDEV(K42:K45)</f>
        <v>2.1922922721261089</v>
      </c>
      <c r="N42" s="33"/>
      <c r="O42" s="33">
        <f t="shared" ref="O42:O73" si="12">K42/$L$6</f>
        <v>1.0274637639633464</v>
      </c>
      <c r="P42" s="33">
        <f>AVERAGE(O42:O45)</f>
        <v>1.0094329535486368</v>
      </c>
      <c r="Q42" s="33">
        <f>AVEDEV(O42:O45)</f>
        <v>6.9128466052919821E-2</v>
      </c>
      <c r="R42" s="33">
        <v>3</v>
      </c>
    </row>
    <row r="43" spans="1:18" x14ac:dyDescent="0.2">
      <c r="A43" s="32" t="s">
        <v>159</v>
      </c>
      <c r="B43" s="33">
        <v>0.48399999999999999</v>
      </c>
      <c r="C43" s="33">
        <v>0.443</v>
      </c>
      <c r="D43" s="32">
        <f t="shared" si="7"/>
        <v>0.46350000000000002</v>
      </c>
      <c r="E43" s="32">
        <f t="shared" si="8"/>
        <v>1.3619972260748963</v>
      </c>
      <c r="F43" s="32">
        <v>5</v>
      </c>
      <c r="G43" s="33">
        <f t="shared" si="9"/>
        <v>6.8099861303744813</v>
      </c>
      <c r="H43" s="32">
        <v>3</v>
      </c>
      <c r="I43" s="33">
        <f t="shared" si="10"/>
        <v>20.429958391123442</v>
      </c>
      <c r="J43" s="33">
        <v>71125</v>
      </c>
      <c r="K43" s="32">
        <f t="shared" si="11"/>
        <v>28.724018827590076</v>
      </c>
      <c r="L43" s="33"/>
      <c r="M43" s="33"/>
      <c r="N43" s="33"/>
      <c r="O43" s="33">
        <f t="shared" si="12"/>
        <v>0.90574025446925721</v>
      </c>
      <c r="P43" s="33"/>
      <c r="Q43" s="33"/>
      <c r="R43" s="33"/>
    </row>
    <row r="44" spans="1:18" x14ac:dyDescent="0.2">
      <c r="A44" s="32" t="s">
        <v>160</v>
      </c>
      <c r="B44" s="33">
        <v>0.48399999999999999</v>
      </c>
      <c r="C44" s="33">
        <v>0.45700000000000002</v>
      </c>
      <c r="D44" s="32">
        <f t="shared" si="7"/>
        <v>0.47050000000000003</v>
      </c>
      <c r="E44" s="32">
        <f t="shared" si="8"/>
        <v>1.3862690707350904</v>
      </c>
      <c r="F44" s="32">
        <v>5</v>
      </c>
      <c r="G44" s="33">
        <f t="shared" si="9"/>
        <v>6.9313453536754519</v>
      </c>
      <c r="H44" s="32">
        <v>3</v>
      </c>
      <c r="I44" s="33">
        <f t="shared" si="10"/>
        <v>20.794036061026354</v>
      </c>
      <c r="J44" s="33">
        <v>59875</v>
      </c>
      <c r="K44" s="32">
        <f t="shared" si="11"/>
        <v>34.729079016327944</v>
      </c>
      <c r="L44" s="33"/>
      <c r="M44" s="33"/>
      <c r="N44" s="33"/>
      <c r="O44" s="33">
        <f t="shared" si="12"/>
        <v>1.0950948422133071</v>
      </c>
      <c r="P44" s="33"/>
      <c r="Q44" s="33"/>
      <c r="R44" s="33"/>
    </row>
    <row r="45" spans="1:18" x14ac:dyDescent="0.2">
      <c r="A45" s="32"/>
      <c r="B45" s="33"/>
      <c r="C45" s="33"/>
      <c r="D45" s="32"/>
      <c r="E45" s="32"/>
      <c r="F45" s="32"/>
      <c r="G45" s="33"/>
      <c r="H45" s="32"/>
      <c r="I45" s="33"/>
      <c r="J45" s="33"/>
      <c r="K45" s="32"/>
      <c r="L45" s="33"/>
      <c r="M45" s="33"/>
      <c r="N45" s="33"/>
      <c r="O45" s="33"/>
      <c r="P45" s="33"/>
      <c r="Q45" s="33"/>
      <c r="R45" s="33"/>
    </row>
    <row r="46" spans="1:18" x14ac:dyDescent="0.2">
      <c r="A46" s="32" t="s">
        <v>162</v>
      </c>
      <c r="B46" s="33">
        <v>0.504</v>
      </c>
      <c r="C46" s="33">
        <v>0.47199999999999998</v>
      </c>
      <c r="D46" s="32">
        <f t="shared" si="7"/>
        <v>0.48799999999999999</v>
      </c>
      <c r="E46" s="32">
        <f t="shared" si="8"/>
        <v>1.4469486823855757</v>
      </c>
      <c r="F46" s="32">
        <v>5</v>
      </c>
      <c r="G46" s="33">
        <f t="shared" si="9"/>
        <v>7.2347434119278784</v>
      </c>
      <c r="H46" s="32">
        <v>3</v>
      </c>
      <c r="I46" s="33">
        <f t="shared" si="10"/>
        <v>21.704230235783633</v>
      </c>
      <c r="J46" s="33">
        <v>78187.5</v>
      </c>
      <c r="K46" s="32">
        <f t="shared" si="11"/>
        <v>27.759207335934303</v>
      </c>
      <c r="L46" s="33">
        <f>AVERAGE(K46:K49)</f>
        <v>29.864282483442267</v>
      </c>
      <c r="M46" s="33">
        <f>AVEDEV(K46:K49)</f>
        <v>2.3456475697452697</v>
      </c>
      <c r="N46" s="33"/>
      <c r="O46" s="33">
        <f t="shared" si="12"/>
        <v>0.87531733171557236</v>
      </c>
      <c r="P46" s="33">
        <f>AVERAGE(O46:O49)</f>
        <v>0.94169562338934709</v>
      </c>
      <c r="Q46" s="33">
        <f>AVEDEV(O46:O49)</f>
        <v>7.3964142673364333E-2</v>
      </c>
      <c r="R46" s="33">
        <v>3</v>
      </c>
    </row>
    <row r="47" spans="1:18" x14ac:dyDescent="0.2">
      <c r="A47" s="32" t="s">
        <v>163</v>
      </c>
      <c r="B47" s="33">
        <v>0.501</v>
      </c>
      <c r="C47" s="33">
        <v>0.47799999999999998</v>
      </c>
      <c r="D47" s="32">
        <f t="shared" si="7"/>
        <v>0.48949999999999999</v>
      </c>
      <c r="E47" s="32">
        <f t="shared" si="8"/>
        <v>1.4521497919556172</v>
      </c>
      <c r="F47" s="32">
        <v>5</v>
      </c>
      <c r="G47" s="33">
        <f t="shared" si="9"/>
        <v>7.2607489597780859</v>
      </c>
      <c r="H47" s="32">
        <v>3</v>
      </c>
      <c r="I47" s="33">
        <f t="shared" si="10"/>
        <v>21.782246879334259</v>
      </c>
      <c r="J47" s="33">
        <v>65250</v>
      </c>
      <c r="K47" s="32">
        <f t="shared" si="11"/>
        <v>33.382753838060168</v>
      </c>
      <c r="L47" s="33"/>
      <c r="M47" s="33"/>
      <c r="N47" s="33"/>
      <c r="O47" s="33">
        <f t="shared" si="12"/>
        <v>1.0526418373993935</v>
      </c>
      <c r="P47" s="33"/>
      <c r="Q47" s="33"/>
      <c r="R47" s="33"/>
    </row>
    <row r="48" spans="1:18" x14ac:dyDescent="0.2">
      <c r="A48" s="32" t="s">
        <v>164</v>
      </c>
      <c r="B48" s="33">
        <v>0.47299999999999998</v>
      </c>
      <c r="C48" s="33">
        <v>0.45200000000000001</v>
      </c>
      <c r="D48" s="32">
        <f t="shared" si="7"/>
        <v>0.46250000000000002</v>
      </c>
      <c r="E48" s="32">
        <f t="shared" si="8"/>
        <v>1.3585298196948685</v>
      </c>
      <c r="F48" s="32">
        <v>5</v>
      </c>
      <c r="G48" s="33">
        <f t="shared" si="9"/>
        <v>6.7926490984743424</v>
      </c>
      <c r="H48" s="32">
        <v>3</v>
      </c>
      <c r="I48" s="33">
        <f t="shared" si="10"/>
        <v>20.377947295423027</v>
      </c>
      <c r="J48" s="33">
        <v>71625</v>
      </c>
      <c r="K48" s="32">
        <f t="shared" si="11"/>
        <v>28.450886276332323</v>
      </c>
      <c r="L48" s="33"/>
      <c r="M48" s="33"/>
      <c r="N48" s="33"/>
      <c r="O48" s="33">
        <f t="shared" si="12"/>
        <v>0.89712770105307527</v>
      </c>
      <c r="P48" s="33"/>
      <c r="Q48" s="33"/>
      <c r="R48" s="33"/>
    </row>
    <row r="49" spans="1:18" x14ac:dyDescent="0.2">
      <c r="A49" s="32" t="s">
        <v>165</v>
      </c>
      <c r="B49" s="33"/>
      <c r="C49" s="33"/>
      <c r="D49" s="32"/>
      <c r="E49" s="32"/>
      <c r="F49" s="32"/>
      <c r="G49" s="33"/>
      <c r="H49" s="32"/>
      <c r="I49" s="33"/>
      <c r="J49" s="32"/>
      <c r="K49" s="32"/>
      <c r="L49" s="33"/>
      <c r="M49" s="33"/>
      <c r="N49" s="33"/>
      <c r="O49" s="33"/>
      <c r="P49" s="33"/>
      <c r="Q49" s="33"/>
      <c r="R49" s="33"/>
    </row>
    <row r="50" spans="1:18" x14ac:dyDescent="0.2">
      <c r="A50" s="32" t="s">
        <v>166</v>
      </c>
      <c r="B50" s="33">
        <v>0.64900000000000002</v>
      </c>
      <c r="C50" s="33">
        <v>0.61</v>
      </c>
      <c r="D50" s="32">
        <f t="shared" si="7"/>
        <v>0.62949999999999995</v>
      </c>
      <c r="E50" s="32">
        <f t="shared" si="8"/>
        <v>1.9375866851595007</v>
      </c>
      <c r="F50" s="32">
        <v>5</v>
      </c>
      <c r="G50" s="33">
        <f t="shared" si="9"/>
        <v>9.6879334257975032</v>
      </c>
      <c r="H50" s="32">
        <v>3</v>
      </c>
      <c r="I50" s="33">
        <f t="shared" si="10"/>
        <v>29.063800277392509</v>
      </c>
      <c r="J50" s="33">
        <v>81500</v>
      </c>
      <c r="K50" s="32">
        <f t="shared" si="11"/>
        <v>35.661104634837436</v>
      </c>
      <c r="L50" s="33">
        <f>AVERAGE(K50:K53)</f>
        <v>34.453849193317645</v>
      </c>
      <c r="M50" s="33">
        <f>AVEDEV(K50:K53)</f>
        <v>2.5274209557514746</v>
      </c>
      <c r="N50" s="33"/>
      <c r="O50" s="33">
        <f t="shared" si="12"/>
        <v>1.1244839442727237</v>
      </c>
      <c r="P50" s="33">
        <f>AVERAGE(O50:O53)</f>
        <v>1.0864161565660386</v>
      </c>
      <c r="Q50" s="33">
        <f>AVEDEV(O50:O53)</f>
        <v>7.9695912795268553E-2</v>
      </c>
      <c r="R50" s="33">
        <v>4</v>
      </c>
    </row>
    <row r="51" spans="1:18" x14ac:dyDescent="0.2">
      <c r="A51" s="32" t="s">
        <v>167</v>
      </c>
      <c r="B51" s="33">
        <v>0.52700000000000002</v>
      </c>
      <c r="C51" s="33">
        <v>0.52900000000000003</v>
      </c>
      <c r="D51" s="32">
        <f t="shared" si="7"/>
        <v>0.52800000000000002</v>
      </c>
      <c r="E51" s="32">
        <f t="shared" si="8"/>
        <v>1.5856449375866855</v>
      </c>
      <c r="F51" s="32">
        <v>5</v>
      </c>
      <c r="G51" s="33">
        <f t="shared" si="9"/>
        <v>7.9282246879334277</v>
      </c>
      <c r="H51" s="32">
        <v>3</v>
      </c>
      <c r="I51" s="33">
        <f t="shared" si="10"/>
        <v>23.784674063800281</v>
      </c>
      <c r="J51" s="33">
        <v>65625</v>
      </c>
      <c r="K51" s="32">
        <f t="shared" si="11"/>
        <v>36.243312859124238</v>
      </c>
      <c r="L51" s="33"/>
      <c r="M51" s="33"/>
      <c r="N51" s="33"/>
      <c r="O51" s="33">
        <f t="shared" si="12"/>
        <v>1.1428424277559999</v>
      </c>
      <c r="P51" s="33"/>
      <c r="Q51" s="33"/>
      <c r="R51" s="33"/>
    </row>
    <row r="52" spans="1:18" x14ac:dyDescent="0.2">
      <c r="A52" s="32" t="s">
        <v>168</v>
      </c>
      <c r="B52" s="33">
        <v>0.58299999999999996</v>
      </c>
      <c r="C52" s="33">
        <v>0.55700000000000005</v>
      </c>
      <c r="D52" s="32">
        <f t="shared" si="7"/>
        <v>0.57000000000000006</v>
      </c>
      <c r="E52" s="32">
        <f t="shared" si="8"/>
        <v>1.7312760055478504</v>
      </c>
      <c r="F52" s="32">
        <v>5</v>
      </c>
      <c r="G52" s="33">
        <f t="shared" si="9"/>
        <v>8.6563800277392531</v>
      </c>
      <c r="H52" s="32">
        <v>3</v>
      </c>
      <c r="I52" s="33">
        <f t="shared" si="10"/>
        <v>25.969140083217759</v>
      </c>
      <c r="J52" s="33">
        <v>71125</v>
      </c>
      <c r="K52" s="32">
        <f t="shared" si="11"/>
        <v>36.511971997494214</v>
      </c>
      <c r="L52" s="33"/>
      <c r="M52" s="33"/>
      <c r="N52" s="33"/>
      <c r="O52" s="33">
        <f t="shared" si="12"/>
        <v>1.1513139232599292</v>
      </c>
      <c r="P52" s="33"/>
      <c r="Q52" s="33"/>
      <c r="R52" s="33"/>
    </row>
    <row r="53" spans="1:18" x14ac:dyDescent="0.2">
      <c r="A53" s="32" t="s">
        <v>169</v>
      </c>
      <c r="B53" s="33">
        <v>0.55700000000000005</v>
      </c>
      <c r="C53" s="33">
        <v>0.52200000000000002</v>
      </c>
      <c r="D53" s="32">
        <f t="shared" si="7"/>
        <v>0.53950000000000009</v>
      </c>
      <c r="E53" s="32">
        <f t="shared" si="8"/>
        <v>1.6255201109570045</v>
      </c>
      <c r="F53" s="32">
        <v>5</v>
      </c>
      <c r="G53" s="33">
        <f t="shared" si="9"/>
        <v>8.1276005547850225</v>
      </c>
      <c r="H53" s="32">
        <v>3</v>
      </c>
      <c r="I53" s="33">
        <f t="shared" si="10"/>
        <v>24.382801664355068</v>
      </c>
      <c r="J53" s="33">
        <v>82937.5</v>
      </c>
      <c r="K53" s="32">
        <f t="shared" si="11"/>
        <v>29.399007281814701</v>
      </c>
      <c r="L53" s="33"/>
      <c r="M53" s="33"/>
      <c r="N53" s="33"/>
      <c r="O53" s="33">
        <f t="shared" si="12"/>
        <v>0.9270243309755013</v>
      </c>
      <c r="P53" s="33"/>
      <c r="Q53" s="33"/>
      <c r="R53" s="33"/>
    </row>
    <row r="54" spans="1:18" x14ac:dyDescent="0.2">
      <c r="A54" s="32" t="s">
        <v>170</v>
      </c>
      <c r="B54" s="33">
        <v>0.49399999999999999</v>
      </c>
      <c r="C54" s="33">
        <v>0.46300000000000002</v>
      </c>
      <c r="D54" s="32">
        <f t="shared" si="7"/>
        <v>0.47850000000000004</v>
      </c>
      <c r="E54" s="32">
        <f t="shared" si="8"/>
        <v>1.4140083217753123</v>
      </c>
      <c r="F54" s="32">
        <v>10</v>
      </c>
      <c r="G54" s="33">
        <f t="shared" si="9"/>
        <v>14.140083217753123</v>
      </c>
      <c r="H54" s="32">
        <v>3</v>
      </c>
      <c r="I54" s="33">
        <f t="shared" si="10"/>
        <v>42.420249653259368</v>
      </c>
      <c r="J54" s="33">
        <v>71250</v>
      </c>
      <c r="K54" s="32">
        <f t="shared" si="11"/>
        <v>59.537192495802621</v>
      </c>
      <c r="L54" s="33">
        <f>AVERAGE(K54:K57)</f>
        <v>49.650703679308982</v>
      </c>
      <c r="M54" s="33">
        <f>AVEDEV(K54:K57)</f>
        <v>6.957719408419166</v>
      </c>
      <c r="N54" s="33"/>
      <c r="O54" s="33">
        <f t="shared" si="12"/>
        <v>1.8773567934629329</v>
      </c>
      <c r="P54" s="33">
        <f>AVERAGE(O54:O57)</f>
        <v>1.5656110398409739</v>
      </c>
      <c r="Q54" s="33">
        <f>AVEDEV(O54:O57)</f>
        <v>0.2193943189263669</v>
      </c>
      <c r="R54" s="33">
        <v>4</v>
      </c>
    </row>
    <row r="55" spans="1:18" x14ac:dyDescent="0.2">
      <c r="A55" s="32" t="s">
        <v>171</v>
      </c>
      <c r="B55" s="33">
        <v>0.36299999999999999</v>
      </c>
      <c r="C55" s="33">
        <v>0.36</v>
      </c>
      <c r="D55" s="32">
        <f t="shared" si="7"/>
        <v>0.36149999999999999</v>
      </c>
      <c r="E55" s="32">
        <f t="shared" si="8"/>
        <v>1.0083217753120666</v>
      </c>
      <c r="F55" s="32">
        <v>10</v>
      </c>
      <c r="G55" s="33">
        <f t="shared" si="9"/>
        <v>10.083217753120666</v>
      </c>
      <c r="H55" s="32">
        <v>3</v>
      </c>
      <c r="I55" s="33">
        <f t="shared" si="10"/>
        <v>30.249653259361999</v>
      </c>
      <c r="J55" s="33">
        <v>70812.5</v>
      </c>
      <c r="K55" s="32">
        <f t="shared" si="11"/>
        <v>42.717956941729213</v>
      </c>
      <c r="L55" s="33"/>
      <c r="M55" s="33"/>
      <c r="N55" s="33"/>
      <c r="O55" s="33">
        <f t="shared" si="12"/>
        <v>1.3470041717715573</v>
      </c>
      <c r="P55" s="33"/>
      <c r="Q55" s="33"/>
      <c r="R55" s="33"/>
    </row>
    <row r="56" spans="1:18" x14ac:dyDescent="0.2">
      <c r="A56" s="32" t="s">
        <v>172</v>
      </c>
      <c r="B56" s="33">
        <v>0.40899999999999997</v>
      </c>
      <c r="C56" s="33">
        <v>0.38100000000000001</v>
      </c>
      <c r="D56" s="32">
        <f t="shared" si="7"/>
        <v>0.39500000000000002</v>
      </c>
      <c r="E56" s="32">
        <f t="shared" si="8"/>
        <v>1.1244798890429959</v>
      </c>
      <c r="F56" s="32">
        <v>10</v>
      </c>
      <c r="G56" s="33">
        <f t="shared" si="9"/>
        <v>11.244798890429959</v>
      </c>
      <c r="H56" s="32">
        <v>3</v>
      </c>
      <c r="I56" s="33">
        <f t="shared" si="10"/>
        <v>33.734396671289872</v>
      </c>
      <c r="J56" s="33">
        <v>79062.5</v>
      </c>
      <c r="K56" s="32">
        <f t="shared" si="11"/>
        <v>42.668011600050434</v>
      </c>
      <c r="L56" s="33"/>
      <c r="M56" s="33"/>
      <c r="N56" s="33"/>
      <c r="O56" s="33">
        <f t="shared" si="12"/>
        <v>1.3454292700576567</v>
      </c>
      <c r="P56" s="33"/>
      <c r="Q56" s="33"/>
      <c r="R56" s="33"/>
    </row>
    <row r="57" spans="1:18" x14ac:dyDescent="0.2">
      <c r="A57" s="32" t="s">
        <v>173</v>
      </c>
      <c r="B57" s="33">
        <v>0.38900000000000001</v>
      </c>
      <c r="C57" s="33">
        <v>0.39100000000000001</v>
      </c>
      <c r="D57" s="32">
        <f t="shared" si="7"/>
        <v>0.39</v>
      </c>
      <c r="E57" s="32">
        <f t="shared" si="8"/>
        <v>1.1071428571428572</v>
      </c>
      <c r="F57" s="32">
        <v>10</v>
      </c>
      <c r="G57" s="33">
        <f t="shared" si="9"/>
        <v>11.071428571428573</v>
      </c>
      <c r="H57" s="32">
        <v>3</v>
      </c>
      <c r="I57" s="33">
        <f t="shared" si="10"/>
        <v>33.214285714285722</v>
      </c>
      <c r="J57" s="33">
        <v>61875</v>
      </c>
      <c r="K57" s="32">
        <f t="shared" si="11"/>
        <v>53.67965367965369</v>
      </c>
      <c r="L57" s="33"/>
      <c r="M57" s="33"/>
      <c r="N57" s="33"/>
      <c r="O57" s="33">
        <f t="shared" si="12"/>
        <v>1.6926539240717486</v>
      </c>
      <c r="P57" s="33"/>
      <c r="Q57" s="33"/>
      <c r="R57" s="33"/>
    </row>
    <row r="58" spans="1:18" x14ac:dyDescent="0.2">
      <c r="A58" s="32" t="s">
        <v>174</v>
      </c>
      <c r="B58" s="33">
        <v>0.48499999999999999</v>
      </c>
      <c r="C58" s="33">
        <v>0.51100000000000001</v>
      </c>
      <c r="D58" s="32">
        <f t="shared" si="7"/>
        <v>0.498</v>
      </c>
      <c r="E58" s="32">
        <f t="shared" si="8"/>
        <v>1.4816227461858531</v>
      </c>
      <c r="F58" s="32">
        <v>10</v>
      </c>
      <c r="G58" s="33">
        <f t="shared" si="9"/>
        <v>14.816227461858531</v>
      </c>
      <c r="H58" s="32">
        <v>3</v>
      </c>
      <c r="I58" s="33">
        <f t="shared" si="10"/>
        <v>44.448682385575594</v>
      </c>
      <c r="J58" s="33">
        <v>68125</v>
      </c>
      <c r="K58" s="32">
        <f t="shared" si="11"/>
        <v>65.245772309101795</v>
      </c>
      <c r="L58" s="33">
        <f>AVERAGE(K58:K61)</f>
        <v>52.589108916601617</v>
      </c>
      <c r="M58" s="33">
        <f>AVEDEV(K58:K61)</f>
        <v>7.5046585433366868</v>
      </c>
      <c r="N58" s="33"/>
      <c r="O58" s="33">
        <f t="shared" si="12"/>
        <v>2.057362612418506</v>
      </c>
      <c r="P58" s="33">
        <f>AVERAGE(O58:O61)</f>
        <v>1.6582663163652622</v>
      </c>
      <c r="Q58" s="33">
        <f>AVEDEV(O58:O61)</f>
        <v>0.23664067968851626</v>
      </c>
      <c r="R58" s="33">
        <v>4</v>
      </c>
    </row>
    <row r="59" spans="1:18" x14ac:dyDescent="0.2">
      <c r="A59" s="32" t="s">
        <v>175</v>
      </c>
      <c r="B59" s="33">
        <v>0.44600000000000001</v>
      </c>
      <c r="C59" s="33">
        <v>0.434</v>
      </c>
      <c r="D59" s="32">
        <f t="shared" si="7"/>
        <v>0.44</v>
      </c>
      <c r="E59" s="32">
        <f t="shared" si="8"/>
        <v>1.2805131761442443</v>
      </c>
      <c r="F59" s="32">
        <v>10</v>
      </c>
      <c r="G59" s="33">
        <f t="shared" si="9"/>
        <v>12.805131761442443</v>
      </c>
      <c r="H59" s="32">
        <v>3</v>
      </c>
      <c r="I59" s="33">
        <f t="shared" si="10"/>
        <v>38.415395284327332</v>
      </c>
      <c r="J59" s="33">
        <v>77000</v>
      </c>
      <c r="K59" s="32">
        <f t="shared" si="11"/>
        <v>49.890123745879649</v>
      </c>
      <c r="L59" s="33"/>
      <c r="M59" s="33"/>
      <c r="N59" s="33"/>
      <c r="O59" s="33">
        <f t="shared" si="12"/>
        <v>1.573160554180258</v>
      </c>
      <c r="P59" s="33"/>
      <c r="Q59" s="33"/>
      <c r="R59" s="33"/>
    </row>
    <row r="60" spans="1:18" x14ac:dyDescent="0.2">
      <c r="A60" s="32" t="s">
        <v>176</v>
      </c>
      <c r="B60" s="33">
        <v>0.47399999999999998</v>
      </c>
      <c r="C60" s="33">
        <v>0.48199999999999998</v>
      </c>
      <c r="D60" s="32">
        <f t="shared" si="7"/>
        <v>0.47799999999999998</v>
      </c>
      <c r="E60" s="32">
        <f t="shared" si="8"/>
        <v>1.4122746185852981</v>
      </c>
      <c r="F60" s="32">
        <v>10</v>
      </c>
      <c r="G60" s="33">
        <f t="shared" si="9"/>
        <v>14.122746185852982</v>
      </c>
      <c r="H60" s="32">
        <v>3</v>
      </c>
      <c r="I60" s="33">
        <f t="shared" si="10"/>
        <v>42.368238557558946</v>
      </c>
      <c r="J60" s="33">
        <v>105187.5</v>
      </c>
      <c r="K60" s="32">
        <f t="shared" si="11"/>
        <v>40.278777000650216</v>
      </c>
      <c r="L60" s="33"/>
      <c r="M60" s="33"/>
      <c r="N60" s="33"/>
      <c r="O60" s="33">
        <f t="shared" si="12"/>
        <v>1.270090719173234</v>
      </c>
      <c r="P60" s="33"/>
      <c r="Q60" s="33"/>
      <c r="R60" s="33"/>
    </row>
    <row r="61" spans="1:18" x14ac:dyDescent="0.2">
      <c r="A61" s="32" t="s">
        <v>177</v>
      </c>
      <c r="B61" s="33">
        <v>0.47</v>
      </c>
      <c r="C61" s="33">
        <v>0.46300000000000002</v>
      </c>
      <c r="D61" s="32">
        <f t="shared" si="7"/>
        <v>0.46650000000000003</v>
      </c>
      <c r="E61" s="32">
        <f t="shared" si="8"/>
        <v>1.3723994452149795</v>
      </c>
      <c r="F61" s="32">
        <v>10</v>
      </c>
      <c r="G61" s="33">
        <f t="shared" si="9"/>
        <v>13.723994452149794</v>
      </c>
      <c r="H61" s="32">
        <v>3</v>
      </c>
      <c r="I61" s="33">
        <f t="shared" si="10"/>
        <v>41.171983356449381</v>
      </c>
      <c r="J61" s="33">
        <v>74937.5</v>
      </c>
      <c r="K61" s="32">
        <f t="shared" si="11"/>
        <v>54.941762610774816</v>
      </c>
      <c r="L61" s="33"/>
      <c r="M61" s="33"/>
      <c r="N61" s="33"/>
      <c r="O61" s="33">
        <f t="shared" si="12"/>
        <v>1.7324513796890511</v>
      </c>
      <c r="P61" s="33"/>
      <c r="Q61" s="33"/>
      <c r="R61" s="33"/>
    </row>
    <row r="62" spans="1:18" x14ac:dyDescent="0.2">
      <c r="A62" s="32" t="s">
        <v>178</v>
      </c>
      <c r="B62" s="33">
        <v>1.329</v>
      </c>
      <c r="C62" s="33">
        <v>1.2370000000000001</v>
      </c>
      <c r="D62" s="32">
        <f t="shared" si="7"/>
        <v>1.2829999999999999</v>
      </c>
      <c r="E62" s="32">
        <f t="shared" si="8"/>
        <v>4.2035367545076285</v>
      </c>
      <c r="F62" s="32">
        <v>10</v>
      </c>
      <c r="G62" s="33">
        <f t="shared" si="9"/>
        <v>42.035367545076284</v>
      </c>
      <c r="H62" s="32">
        <v>3</v>
      </c>
      <c r="I62" s="33">
        <f t="shared" si="10"/>
        <v>126.10610263522885</v>
      </c>
      <c r="J62" s="33">
        <v>75562.5</v>
      </c>
      <c r="K62" s="32">
        <f t="shared" si="11"/>
        <v>166.88979670501752</v>
      </c>
      <c r="L62" s="33">
        <f>AVERAGE(K62:K65)</f>
        <v>157.93293619701322</v>
      </c>
      <c r="M62" s="33">
        <f>AVEDEV(K62:K65)</f>
        <v>7.7308208600045063</v>
      </c>
      <c r="N62" s="33"/>
      <c r="O62" s="33">
        <f t="shared" si="12"/>
        <v>5.2624532744956181</v>
      </c>
      <c r="P62" s="33">
        <f>AVERAGE(O62:O65)</f>
        <v>4.9800210297439493</v>
      </c>
      <c r="Q62" s="33">
        <f>AVEDEV(O62:O65)</f>
        <v>0.2437721439686229</v>
      </c>
      <c r="R62" s="33">
        <v>4</v>
      </c>
    </row>
    <row r="63" spans="1:18" x14ac:dyDescent="0.2">
      <c r="A63" s="32" t="s">
        <v>179</v>
      </c>
      <c r="B63" s="33">
        <v>1.2490000000000001</v>
      </c>
      <c r="C63" s="33">
        <v>1.23</v>
      </c>
      <c r="D63" s="32">
        <f t="shared" si="7"/>
        <v>1.2395</v>
      </c>
      <c r="E63" s="32">
        <f t="shared" si="8"/>
        <v>4.0527045769764216</v>
      </c>
      <c r="F63" s="32">
        <v>10</v>
      </c>
      <c r="G63" s="33">
        <f t="shared" si="9"/>
        <v>40.527045769764214</v>
      </c>
      <c r="H63" s="32">
        <v>3</v>
      </c>
      <c r="I63" s="33">
        <f t="shared" si="10"/>
        <v>121.58113730929264</v>
      </c>
      <c r="J63" s="33">
        <v>73937.5</v>
      </c>
      <c r="K63" s="32">
        <f t="shared" si="11"/>
        <v>164.43771740901795</v>
      </c>
      <c r="L63" s="33"/>
      <c r="M63" s="33"/>
      <c r="N63" s="33"/>
      <c r="O63" s="33">
        <f t="shared" si="12"/>
        <v>5.1851330729295269</v>
      </c>
      <c r="P63" s="33"/>
      <c r="Q63" s="33"/>
      <c r="R63" s="33"/>
    </row>
    <row r="64" spans="1:18" x14ac:dyDescent="0.2">
      <c r="A64" s="32" t="s">
        <v>180</v>
      </c>
      <c r="B64" s="33">
        <v>1.194</v>
      </c>
      <c r="C64" s="33">
        <v>1.056</v>
      </c>
      <c r="D64" s="32">
        <f t="shared" si="7"/>
        <v>1.125</v>
      </c>
      <c r="E64" s="32">
        <f t="shared" si="8"/>
        <v>3.6556865464632455</v>
      </c>
      <c r="F64" s="32">
        <v>10</v>
      </c>
      <c r="G64" s="33">
        <f t="shared" si="9"/>
        <v>36.556865464632452</v>
      </c>
      <c r="H64" s="32">
        <v>3</v>
      </c>
      <c r="I64" s="33">
        <f t="shared" si="10"/>
        <v>109.67059639389736</v>
      </c>
      <c r="J64" s="33">
        <v>74062.5</v>
      </c>
      <c r="K64" s="32">
        <f t="shared" si="11"/>
        <v>148.07844238838462</v>
      </c>
      <c r="L64" s="33"/>
      <c r="M64" s="33"/>
      <c r="N64" s="33"/>
      <c r="O64" s="33">
        <f t="shared" si="12"/>
        <v>4.6692841588531762</v>
      </c>
      <c r="P64" s="33"/>
      <c r="Q64" s="33"/>
      <c r="R64" s="33"/>
    </row>
    <row r="65" spans="1:18" x14ac:dyDescent="0.2">
      <c r="A65" s="32" t="s">
        <v>181</v>
      </c>
      <c r="B65" s="33">
        <v>1.2689999999999999</v>
      </c>
      <c r="C65" s="33">
        <v>1.2410000000000001</v>
      </c>
      <c r="D65" s="32">
        <f t="shared" si="7"/>
        <v>1.2549999999999999</v>
      </c>
      <c r="E65" s="32">
        <f t="shared" si="8"/>
        <v>4.106449375866851</v>
      </c>
      <c r="F65" s="32">
        <v>10</v>
      </c>
      <c r="G65" s="33">
        <f t="shared" si="9"/>
        <v>41.064493758668512</v>
      </c>
      <c r="H65" s="32">
        <v>3</v>
      </c>
      <c r="I65" s="33">
        <f t="shared" si="10"/>
        <v>123.19348127600554</v>
      </c>
      <c r="J65" s="33">
        <v>80875</v>
      </c>
      <c r="K65" s="32">
        <f t="shared" si="11"/>
        <v>152.32578828563283</v>
      </c>
      <c r="L65" s="33"/>
      <c r="M65" s="33"/>
      <c r="N65" s="33"/>
      <c r="O65" s="33">
        <f t="shared" si="12"/>
        <v>4.8032136126974772</v>
      </c>
      <c r="P65" s="33"/>
      <c r="Q65" s="33"/>
      <c r="R65" s="33"/>
    </row>
    <row r="66" spans="1:18" x14ac:dyDescent="0.2">
      <c r="A66" s="32" t="s">
        <v>182</v>
      </c>
      <c r="B66" s="33">
        <v>0.45400000000000001</v>
      </c>
      <c r="C66" s="33">
        <v>0.46</v>
      </c>
      <c r="D66" s="32">
        <f t="shared" si="7"/>
        <v>0.45700000000000002</v>
      </c>
      <c r="E66" s="32">
        <f t="shared" si="8"/>
        <v>1.3394590846047159</v>
      </c>
      <c r="F66" s="32">
        <v>50</v>
      </c>
      <c r="G66" s="33">
        <f t="shared" si="9"/>
        <v>66.972954230235786</v>
      </c>
      <c r="H66" s="32">
        <v>3</v>
      </c>
      <c r="I66" s="33">
        <f t="shared" si="10"/>
        <v>200.91886269070736</v>
      </c>
      <c r="J66" s="33">
        <v>94562.5</v>
      </c>
      <c r="K66" s="32">
        <f t="shared" si="11"/>
        <v>212.47202928296878</v>
      </c>
      <c r="L66" s="33">
        <f>AVERAGE(K66:K69)</f>
        <v>262.86363247046182</v>
      </c>
      <c r="M66" s="33">
        <f>AVEDEV(K66:K69)</f>
        <v>49.635749066658605</v>
      </c>
      <c r="N66" s="33"/>
      <c r="O66" s="33">
        <f t="shared" si="12"/>
        <v>6.6997752308081733</v>
      </c>
      <c r="P66" s="33">
        <f>AVERAGE(O66:O69)</f>
        <v>8.2887486877644783</v>
      </c>
      <c r="Q66" s="33">
        <f>AVEDEV(O66:O69)</f>
        <v>1.5651394834494832</v>
      </c>
      <c r="R66" s="33">
        <v>3</v>
      </c>
    </row>
    <row r="67" spans="1:18" x14ac:dyDescent="0.2">
      <c r="A67" s="32" t="s">
        <v>183</v>
      </c>
      <c r="B67" s="33"/>
      <c r="C67" s="33"/>
      <c r="D67" s="32"/>
      <c r="E67" s="32"/>
      <c r="F67" s="32"/>
      <c r="G67" s="33"/>
      <c r="H67" s="32"/>
      <c r="I67" s="33"/>
      <c r="J67" s="33">
        <v>71937.5</v>
      </c>
      <c r="K67" s="32"/>
      <c r="L67" s="33"/>
      <c r="M67" s="33"/>
      <c r="N67" s="33"/>
      <c r="O67" s="33"/>
      <c r="P67" s="33"/>
      <c r="Q67" s="33"/>
      <c r="R67" s="33"/>
    </row>
    <row r="68" spans="1:18" x14ac:dyDescent="0.2">
      <c r="A68" s="32" t="s">
        <v>184</v>
      </c>
      <c r="B68" s="33">
        <v>0.441</v>
      </c>
      <c r="C68" s="33">
        <v>0.43099999999999999</v>
      </c>
      <c r="D68" s="32">
        <f t="shared" si="7"/>
        <v>0.436</v>
      </c>
      <c r="E68" s="32">
        <f t="shared" si="8"/>
        <v>1.2666435506241331</v>
      </c>
      <c r="F68" s="32">
        <v>50</v>
      </c>
      <c r="G68" s="33">
        <f t="shared" si="9"/>
        <v>63.332177531206653</v>
      </c>
      <c r="H68" s="32">
        <v>3</v>
      </c>
      <c r="I68" s="33">
        <f t="shared" si="10"/>
        <v>189.99653259361997</v>
      </c>
      <c r="J68" s="33">
        <v>79562.5</v>
      </c>
      <c r="K68" s="32">
        <f t="shared" si="11"/>
        <v>238.80161205796696</v>
      </c>
      <c r="L68" s="33"/>
      <c r="M68" s="33"/>
      <c r="N68" s="33"/>
      <c r="O68" s="33">
        <f t="shared" si="12"/>
        <v>7.5300129195465582</v>
      </c>
      <c r="P68" s="33"/>
      <c r="Q68" s="33"/>
      <c r="R68" s="33"/>
    </row>
    <row r="69" spans="1:18" x14ac:dyDescent="0.2">
      <c r="A69" s="32" t="s">
        <v>185</v>
      </c>
      <c r="B69" s="33">
        <v>0.57099999999999995</v>
      </c>
      <c r="C69" s="33">
        <v>0.58699999999999997</v>
      </c>
      <c r="D69" s="32">
        <f t="shared" si="7"/>
        <v>0.57899999999999996</v>
      </c>
      <c r="E69" s="32">
        <f t="shared" si="8"/>
        <v>1.7624826629680999</v>
      </c>
      <c r="F69" s="32">
        <v>50</v>
      </c>
      <c r="G69" s="33">
        <f t="shared" si="9"/>
        <v>88.124133148404994</v>
      </c>
      <c r="H69" s="32">
        <v>3</v>
      </c>
      <c r="I69" s="33">
        <f t="shared" si="10"/>
        <v>264.37239944521497</v>
      </c>
      <c r="J69" s="33">
        <v>78375</v>
      </c>
      <c r="K69" s="32">
        <f t="shared" si="11"/>
        <v>337.31725607044973</v>
      </c>
      <c r="L69" s="33"/>
      <c r="M69" s="33"/>
      <c r="N69" s="33"/>
      <c r="O69" s="33">
        <f t="shared" si="12"/>
        <v>10.636457912938702</v>
      </c>
      <c r="P69" s="33"/>
      <c r="Q69" s="33"/>
      <c r="R69" s="33"/>
    </row>
    <row r="70" spans="1:18" x14ac:dyDescent="0.2">
      <c r="A70" s="32" t="s">
        <v>194</v>
      </c>
      <c r="B70" s="33">
        <v>0.40699999999999997</v>
      </c>
      <c r="C70" s="33">
        <v>0.39200000000000002</v>
      </c>
      <c r="D70" s="32">
        <f t="shared" si="7"/>
        <v>0.39949999999999997</v>
      </c>
      <c r="E70" s="32">
        <f t="shared" si="8"/>
        <v>1.1400832177531206</v>
      </c>
      <c r="F70" s="32">
        <v>50</v>
      </c>
      <c r="G70" s="33">
        <f t="shared" si="9"/>
        <v>57.004160887656028</v>
      </c>
      <c r="H70" s="32">
        <v>3</v>
      </c>
      <c r="I70" s="33">
        <f t="shared" si="10"/>
        <v>171.01248266296807</v>
      </c>
      <c r="J70" s="33">
        <v>93062.5</v>
      </c>
      <c r="K70" s="32">
        <f t="shared" si="11"/>
        <v>183.76089473522427</v>
      </c>
      <c r="L70" s="33">
        <f>AVERAGE(K70:K73)</f>
        <v>206.52321470627467</v>
      </c>
      <c r="M70" s="33">
        <f>AVEDEV(K70:K73)</f>
        <v>13.998534808813382</v>
      </c>
      <c r="N70" s="33"/>
      <c r="O70" s="33">
        <f t="shared" si="12"/>
        <v>5.7944412499518121</v>
      </c>
      <c r="P70" s="33">
        <f>AVERAGE(O70:O73)</f>
        <v>6.5121942080819952</v>
      </c>
      <c r="Q70" s="33">
        <f>AVEDEV(O70:O73)</f>
        <v>0.44140886259804568</v>
      </c>
      <c r="R70" s="33">
        <v>4</v>
      </c>
    </row>
    <row r="71" spans="1:18" x14ac:dyDescent="0.2">
      <c r="A71" s="32" t="s">
        <v>195</v>
      </c>
      <c r="B71" s="33">
        <v>0.41799999999999998</v>
      </c>
      <c r="C71" s="33">
        <v>0.42799999999999999</v>
      </c>
      <c r="D71" s="32">
        <f t="shared" si="7"/>
        <v>0.42299999999999999</v>
      </c>
      <c r="E71" s="32">
        <f t="shared" si="8"/>
        <v>1.2215672676837726</v>
      </c>
      <c r="F71" s="32">
        <v>50</v>
      </c>
      <c r="G71" s="33">
        <f t="shared" si="9"/>
        <v>61.078363384188627</v>
      </c>
      <c r="H71" s="32">
        <v>3</v>
      </c>
      <c r="I71" s="33">
        <f t="shared" si="10"/>
        <v>183.23509015256587</v>
      </c>
      <c r="J71" s="33">
        <v>81000</v>
      </c>
      <c r="K71" s="32">
        <f t="shared" si="11"/>
        <v>226.21616068218012</v>
      </c>
      <c r="L71" s="33"/>
      <c r="M71" s="33"/>
      <c r="N71" s="33"/>
      <c r="O71" s="33">
        <f t="shared" si="12"/>
        <v>7.1331621167345745</v>
      </c>
      <c r="P71" s="33"/>
      <c r="Q71" s="33"/>
      <c r="R71" s="33"/>
    </row>
    <row r="72" spans="1:18" x14ac:dyDescent="0.2">
      <c r="A72" s="32" t="s">
        <v>196</v>
      </c>
      <c r="B72" s="33">
        <v>0.40699999999999997</v>
      </c>
      <c r="C72" s="33">
        <v>0.372</v>
      </c>
      <c r="D72" s="32">
        <f t="shared" si="7"/>
        <v>0.38949999999999996</v>
      </c>
      <c r="E72" s="32">
        <f t="shared" si="8"/>
        <v>1.1054091539528432</v>
      </c>
      <c r="F72" s="32">
        <v>50</v>
      </c>
      <c r="G72" s="33">
        <f t="shared" si="9"/>
        <v>55.270457697642158</v>
      </c>
      <c r="H72" s="32">
        <v>3</v>
      </c>
      <c r="I72" s="33">
        <f t="shared" si="10"/>
        <v>165.81137309292649</v>
      </c>
      <c r="J72" s="33">
        <v>82375</v>
      </c>
      <c r="K72" s="32">
        <f t="shared" si="11"/>
        <v>201.28846505969832</v>
      </c>
      <c r="L72" s="33"/>
      <c r="M72" s="33"/>
      <c r="N72" s="33"/>
      <c r="O72" s="33">
        <f t="shared" si="12"/>
        <v>6.3471294410160866</v>
      </c>
      <c r="P72" s="33"/>
      <c r="Q72" s="33"/>
      <c r="R72" s="33"/>
    </row>
    <row r="73" spans="1:18" x14ac:dyDescent="0.2">
      <c r="A73" s="32" t="s">
        <v>197</v>
      </c>
      <c r="B73" s="33">
        <v>0.40500000000000003</v>
      </c>
      <c r="C73" s="33">
        <v>0.373</v>
      </c>
      <c r="D73" s="32">
        <f t="shared" si="7"/>
        <v>0.38900000000000001</v>
      </c>
      <c r="E73" s="32">
        <f t="shared" si="8"/>
        <v>1.1036754507628295</v>
      </c>
      <c r="F73" s="32">
        <v>50</v>
      </c>
      <c r="G73" s="33">
        <f t="shared" si="9"/>
        <v>55.183772538141476</v>
      </c>
      <c r="H73" s="32">
        <v>3</v>
      </c>
      <c r="I73" s="33">
        <f t="shared" si="10"/>
        <v>165.55131761442442</v>
      </c>
      <c r="J73" s="33">
        <v>77062.5</v>
      </c>
      <c r="K73" s="32">
        <f t="shared" si="11"/>
        <v>214.827338347996</v>
      </c>
      <c r="L73" s="33"/>
      <c r="M73" s="33"/>
      <c r="N73" s="33"/>
      <c r="O73" s="33">
        <f t="shared" si="12"/>
        <v>6.7740440246255069</v>
      </c>
      <c r="P73" s="33"/>
      <c r="Q73" s="33"/>
      <c r="R73" s="33"/>
    </row>
    <row r="75" spans="1:18" x14ac:dyDescent="0.2">
      <c r="A75" s="1" t="s">
        <v>51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8" x14ac:dyDescent="0.2">
      <c r="A76" s="1"/>
      <c r="B76" s="24" t="s">
        <v>22</v>
      </c>
      <c r="C76" s="24" t="s">
        <v>23</v>
      </c>
      <c r="D76" s="24" t="s">
        <v>0</v>
      </c>
      <c r="E76" s="24" t="s">
        <v>25</v>
      </c>
      <c r="F76" s="24" t="s">
        <v>26</v>
      </c>
      <c r="G76" s="24" t="s">
        <v>25</v>
      </c>
      <c r="H76" s="24" t="s">
        <v>130</v>
      </c>
      <c r="I76" s="24" t="s">
        <v>187</v>
      </c>
      <c r="J76" s="24" t="s">
        <v>24</v>
      </c>
      <c r="K76" s="24" t="s">
        <v>28</v>
      </c>
      <c r="L76" s="24" t="s">
        <v>48</v>
      </c>
      <c r="M76" s="24" t="s">
        <v>49</v>
      </c>
      <c r="N76" s="24" t="s">
        <v>50</v>
      </c>
      <c r="O76" s="10" t="s">
        <v>188</v>
      </c>
    </row>
    <row r="77" spans="1:18" x14ac:dyDescent="0.2">
      <c r="A77" s="31" t="s">
        <v>144</v>
      </c>
      <c r="B77" s="31">
        <v>0.123</v>
      </c>
      <c r="C77" s="31">
        <v>0.123</v>
      </c>
      <c r="D77" s="30">
        <f t="shared" ref="D77:D108" si="13">AVERAGE(B77:C77)</f>
        <v>0.123</v>
      </c>
      <c r="E77" s="30">
        <f>(D77-0.0842)/0.3999</f>
        <v>9.7024256064016018E-2</v>
      </c>
      <c r="F77" s="30">
        <v>5</v>
      </c>
      <c r="G77" s="30">
        <f t="shared" ref="G77:G108" si="14">E77*F77</f>
        <v>0.48512128032008006</v>
      </c>
      <c r="H77" s="30">
        <v>3</v>
      </c>
      <c r="I77" s="31">
        <f t="shared" ref="I77:I108" si="15">G77*H77</f>
        <v>1.4553638409602403</v>
      </c>
      <c r="J77" s="31">
        <v>50312.5</v>
      </c>
      <c r="K77" s="30">
        <f t="shared" ref="K77:K108" si="16">I77/J77*100000</f>
        <v>2.8926486279955084</v>
      </c>
      <c r="L77" s="31">
        <f>AVERAGE(K77:K80)</f>
        <v>4.7309961582578612</v>
      </c>
      <c r="M77" s="31">
        <f>AVEDEV(K77:K80)</f>
        <v>0.91917376513117599</v>
      </c>
      <c r="N77" s="31">
        <v>4</v>
      </c>
      <c r="O77" s="31">
        <f>K77/$L$77</f>
        <v>0.61142485244813538</v>
      </c>
      <c r="P77" s="31">
        <f>AVERAGE(O77:O80)</f>
        <v>0.99999999999999978</v>
      </c>
      <c r="Q77" s="31">
        <f>AVEDEV(O77:O80)</f>
        <v>0.19428757377593231</v>
      </c>
      <c r="R77" s="31">
        <v>4</v>
      </c>
    </row>
    <row r="78" spans="1:18" x14ac:dyDescent="0.2">
      <c r="A78" s="31" t="s">
        <v>145</v>
      </c>
      <c r="B78" s="31">
        <v>0.14699999999999999</v>
      </c>
      <c r="C78" s="31">
        <v>0.14699999999999999</v>
      </c>
      <c r="D78" s="30">
        <f t="shared" si="13"/>
        <v>0.14699999999999999</v>
      </c>
      <c r="E78" s="30">
        <f t="shared" ref="E78:E141" si="17">(D78-0.0842)/0.3999</f>
        <v>0.15703925981495373</v>
      </c>
      <c r="F78" s="30">
        <v>5</v>
      </c>
      <c r="G78" s="30">
        <f t="shared" si="14"/>
        <v>0.78519629907476862</v>
      </c>
      <c r="H78" s="30">
        <v>3</v>
      </c>
      <c r="I78" s="31">
        <f t="shared" si="15"/>
        <v>2.355588897224306</v>
      </c>
      <c r="J78" s="31">
        <v>45687.5</v>
      </c>
      <c r="K78" s="30">
        <f t="shared" si="16"/>
        <v>5.155871731270711</v>
      </c>
      <c r="L78" s="31"/>
      <c r="M78" s="31"/>
      <c r="N78" s="31"/>
      <c r="O78" s="31">
        <f t="shared" ref="O78:O141" si="18">K78/$L$77</f>
        <v>1.0898067888453551</v>
      </c>
      <c r="P78" s="31"/>
      <c r="Q78" s="31"/>
      <c r="R78" s="31"/>
    </row>
    <row r="79" spans="1:18" x14ac:dyDescent="0.2">
      <c r="A79" s="31" t="s">
        <v>146</v>
      </c>
      <c r="B79" s="31">
        <v>0.14499999999999999</v>
      </c>
      <c r="C79" s="31">
        <v>0.14299999999999999</v>
      </c>
      <c r="D79" s="30">
        <f t="shared" si="13"/>
        <v>0.14399999999999999</v>
      </c>
      <c r="E79" s="30">
        <f t="shared" si="17"/>
        <v>0.14953738434608652</v>
      </c>
      <c r="F79" s="30">
        <v>5</v>
      </c>
      <c r="G79" s="30">
        <f t="shared" si="14"/>
        <v>0.74768692173043261</v>
      </c>
      <c r="H79" s="30">
        <v>3</v>
      </c>
      <c r="I79" s="31">
        <f t="shared" si="15"/>
        <v>2.2430607651912977</v>
      </c>
      <c r="J79" s="31">
        <v>43062.5</v>
      </c>
      <c r="K79" s="30">
        <f t="shared" si="16"/>
        <v>5.2088493821568598</v>
      </c>
      <c r="L79" s="31"/>
      <c r="M79" s="31"/>
      <c r="N79" s="31"/>
      <c r="O79" s="31">
        <f t="shared" si="18"/>
        <v>1.1010047795251143</v>
      </c>
      <c r="P79" s="31"/>
      <c r="Q79" s="31"/>
      <c r="R79" s="31"/>
    </row>
    <row r="80" spans="1:18" x14ac:dyDescent="0.2">
      <c r="A80" s="31" t="s">
        <v>147</v>
      </c>
      <c r="B80" s="31">
        <v>0.14899999999999999</v>
      </c>
      <c r="C80" s="31">
        <v>0.14799999999999999</v>
      </c>
      <c r="D80" s="30">
        <f t="shared" si="13"/>
        <v>0.14849999999999999</v>
      </c>
      <c r="E80" s="30">
        <f t="shared" si="17"/>
        <v>0.16079019754938734</v>
      </c>
      <c r="F80" s="30">
        <v>5</v>
      </c>
      <c r="G80" s="30">
        <f t="shared" si="14"/>
        <v>0.80395098774693663</v>
      </c>
      <c r="H80" s="30">
        <v>3</v>
      </c>
      <c r="I80" s="31">
        <f t="shared" si="15"/>
        <v>2.4118529632408099</v>
      </c>
      <c r="J80" s="31">
        <v>42562.5</v>
      </c>
      <c r="K80" s="30">
        <f t="shared" si="16"/>
        <v>5.6666148916083641</v>
      </c>
      <c r="L80" s="31"/>
      <c r="M80" s="31"/>
      <c r="N80" s="31"/>
      <c r="O80" s="31">
        <f t="shared" si="18"/>
        <v>1.1977635791813948</v>
      </c>
      <c r="P80" s="31"/>
      <c r="Q80" s="31"/>
      <c r="R80" s="31"/>
    </row>
    <row r="81" spans="1:18" x14ac:dyDescent="0.2">
      <c r="A81" s="30" t="s">
        <v>5</v>
      </c>
      <c r="B81" s="31">
        <v>0.157</v>
      </c>
      <c r="C81" s="31">
        <v>0.156</v>
      </c>
      <c r="D81" s="30">
        <f t="shared" si="13"/>
        <v>0.1565</v>
      </c>
      <c r="E81" s="30">
        <f t="shared" si="17"/>
        <v>0.18079519879969994</v>
      </c>
      <c r="F81" s="30">
        <v>5</v>
      </c>
      <c r="G81" s="30">
        <f t="shared" si="14"/>
        <v>0.90397599399849971</v>
      </c>
      <c r="H81" s="30">
        <v>3</v>
      </c>
      <c r="I81" s="31">
        <f t="shared" si="15"/>
        <v>2.7119279819954993</v>
      </c>
      <c r="J81" s="31">
        <v>52062.5</v>
      </c>
      <c r="K81" s="30">
        <f t="shared" si="16"/>
        <v>5.208985319559182</v>
      </c>
      <c r="L81" s="31">
        <f>AVERAGE(K81:K84)</f>
        <v>5.7779613434026533</v>
      </c>
      <c r="M81" s="31">
        <f>AVEDEV(K81:K84)</f>
        <v>1.0196270023055281</v>
      </c>
      <c r="N81" s="31">
        <v>4</v>
      </c>
      <c r="O81" s="31">
        <f t="shared" si="18"/>
        <v>1.101033512882271</v>
      </c>
      <c r="P81" s="31">
        <f>AVERAGE(O81:O84)</f>
        <v>1.221299098566659</v>
      </c>
      <c r="Q81" s="31">
        <f>AVEDEV(O81:O84)</f>
        <v>0.21552057287676907</v>
      </c>
      <c r="R81" s="31">
        <v>4</v>
      </c>
    </row>
    <row r="82" spans="1:18" x14ac:dyDescent="0.2">
      <c r="A82" s="30" t="s">
        <v>6</v>
      </c>
      <c r="B82" s="31">
        <v>0.183</v>
      </c>
      <c r="C82" s="31">
        <v>0.18</v>
      </c>
      <c r="D82" s="30">
        <f t="shared" si="13"/>
        <v>0.18149999999999999</v>
      </c>
      <c r="E82" s="30">
        <f t="shared" si="17"/>
        <v>0.24331082770692675</v>
      </c>
      <c r="F82" s="30">
        <v>5</v>
      </c>
      <c r="G82" s="30">
        <f t="shared" si="14"/>
        <v>1.2165541385346337</v>
      </c>
      <c r="H82" s="30">
        <v>3</v>
      </c>
      <c r="I82" s="31">
        <f t="shared" si="15"/>
        <v>3.6496624156039008</v>
      </c>
      <c r="J82" s="31">
        <v>46687.5</v>
      </c>
      <c r="K82" s="30">
        <f t="shared" si="16"/>
        <v>7.8172153480137094</v>
      </c>
      <c r="L82" s="31"/>
      <c r="M82" s="31"/>
      <c r="N82" s="31"/>
      <c r="O82" s="31">
        <f t="shared" si="18"/>
        <v>1.6523402443201973</v>
      </c>
      <c r="P82" s="31"/>
      <c r="Q82" s="31"/>
      <c r="R82" s="31"/>
    </row>
    <row r="83" spans="1:18" x14ac:dyDescent="0.2">
      <c r="A83" s="30" t="s">
        <v>7</v>
      </c>
      <c r="B83" s="31">
        <v>0.156</v>
      </c>
      <c r="C83" s="31">
        <v>0.157</v>
      </c>
      <c r="D83" s="30">
        <f t="shared" si="13"/>
        <v>0.1565</v>
      </c>
      <c r="E83" s="30">
        <f t="shared" si="17"/>
        <v>0.18079519879969994</v>
      </c>
      <c r="F83" s="30">
        <v>5</v>
      </c>
      <c r="G83" s="30">
        <f t="shared" si="14"/>
        <v>0.90397599399849971</v>
      </c>
      <c r="H83" s="30">
        <v>3</v>
      </c>
      <c r="I83" s="31">
        <f t="shared" si="15"/>
        <v>2.7119279819954993</v>
      </c>
      <c r="J83" s="31">
        <v>56312.5</v>
      </c>
      <c r="K83" s="30">
        <f t="shared" si="16"/>
        <v>4.8158543520452817</v>
      </c>
      <c r="L83" s="31"/>
      <c r="M83" s="31"/>
      <c r="N83" s="31"/>
      <c r="O83" s="31">
        <f t="shared" si="18"/>
        <v>1.017936643985496</v>
      </c>
      <c r="P83" s="31"/>
      <c r="Q83" s="31"/>
      <c r="R83" s="31"/>
    </row>
    <row r="84" spans="1:18" x14ac:dyDescent="0.2">
      <c r="A84" s="30" t="s">
        <v>148</v>
      </c>
      <c r="B84" s="31">
        <v>0.156</v>
      </c>
      <c r="C84" s="31">
        <v>0.155</v>
      </c>
      <c r="D84" s="30">
        <f t="shared" si="13"/>
        <v>0.1555</v>
      </c>
      <c r="E84" s="30">
        <f t="shared" si="17"/>
        <v>0.17829457364341086</v>
      </c>
      <c r="F84" s="30">
        <v>5</v>
      </c>
      <c r="G84" s="30">
        <f t="shared" si="14"/>
        <v>0.89147286821705429</v>
      </c>
      <c r="H84" s="30">
        <v>3</v>
      </c>
      <c r="I84" s="31">
        <f t="shared" si="15"/>
        <v>2.6744186046511631</v>
      </c>
      <c r="J84" s="31">
        <v>50750</v>
      </c>
      <c r="K84" s="30">
        <f t="shared" si="16"/>
        <v>5.2697903539924402</v>
      </c>
      <c r="L84" s="31"/>
      <c r="M84" s="31"/>
      <c r="N84" s="31"/>
      <c r="O84" s="31">
        <f t="shared" si="18"/>
        <v>1.113885993078672</v>
      </c>
      <c r="P84" s="31"/>
      <c r="Q84" s="31"/>
      <c r="R84" s="31"/>
    </row>
    <row r="85" spans="1:18" x14ac:dyDescent="0.2">
      <c r="A85" s="30" t="s">
        <v>8</v>
      </c>
      <c r="B85" s="31">
        <v>0.254</v>
      </c>
      <c r="C85" s="31">
        <v>0.246</v>
      </c>
      <c r="D85" s="30">
        <f t="shared" si="13"/>
        <v>0.25</v>
      </c>
      <c r="E85" s="30">
        <f t="shared" si="17"/>
        <v>0.41460365091272822</v>
      </c>
      <c r="F85" s="30">
        <v>5</v>
      </c>
      <c r="G85" s="30">
        <f t="shared" si="14"/>
        <v>2.0730182545636411</v>
      </c>
      <c r="H85" s="30">
        <v>3</v>
      </c>
      <c r="I85" s="31">
        <f t="shared" si="15"/>
        <v>6.2190547636909237</v>
      </c>
      <c r="J85" s="31">
        <v>51625</v>
      </c>
      <c r="K85" s="30">
        <f t="shared" si="16"/>
        <v>12.046595183904937</v>
      </c>
      <c r="L85" s="31">
        <f>AVERAGE(K85:K88)</f>
        <v>12.459165141343471</v>
      </c>
      <c r="M85" s="31">
        <f>AVEDEV(K85:K88)</f>
        <v>1.0369399423094521</v>
      </c>
      <c r="N85" s="31">
        <v>4</v>
      </c>
      <c r="O85" s="31">
        <f t="shared" si="18"/>
        <v>2.5463126117483399</v>
      </c>
      <c r="P85" s="31">
        <f>AVERAGE(O85:O88)</f>
        <v>2.6335183383305525</v>
      </c>
      <c r="Q85" s="31">
        <f>AVEDEV(O85:O88)</f>
        <v>0.21918004319227646</v>
      </c>
      <c r="R85" s="31">
        <v>4</v>
      </c>
    </row>
    <row r="86" spans="1:18" x14ac:dyDescent="0.2">
      <c r="A86" s="30" t="s">
        <v>9</v>
      </c>
      <c r="B86" s="31">
        <v>0.26600000000000001</v>
      </c>
      <c r="C86" s="31">
        <v>0.21299999999999999</v>
      </c>
      <c r="D86" s="30">
        <f t="shared" si="13"/>
        <v>0.23949999999999999</v>
      </c>
      <c r="E86" s="30">
        <f t="shared" si="17"/>
        <v>0.38834708677169294</v>
      </c>
      <c r="F86" s="30">
        <v>5</v>
      </c>
      <c r="G86" s="30">
        <f t="shared" si="14"/>
        <v>1.9417354338584647</v>
      </c>
      <c r="H86" s="30">
        <v>3</v>
      </c>
      <c r="I86" s="31">
        <f t="shared" si="15"/>
        <v>5.8252063015753937</v>
      </c>
      <c r="J86" s="31">
        <v>50062.5</v>
      </c>
      <c r="K86" s="30">
        <f t="shared" si="16"/>
        <v>11.635867768440237</v>
      </c>
      <c r="L86" s="31"/>
      <c r="M86" s="31"/>
      <c r="N86" s="31"/>
      <c r="O86" s="31">
        <f t="shared" si="18"/>
        <v>2.4594963469014992</v>
      </c>
      <c r="P86" s="31"/>
      <c r="Q86" s="31"/>
      <c r="R86" s="31"/>
    </row>
    <row r="87" spans="1:18" x14ac:dyDescent="0.2">
      <c r="A87" s="30" t="s">
        <v>10</v>
      </c>
      <c r="B87" s="31">
        <v>0.245</v>
      </c>
      <c r="C87" s="31">
        <v>0.246</v>
      </c>
      <c r="D87" s="30">
        <f t="shared" si="13"/>
        <v>0.2455</v>
      </c>
      <c r="E87" s="30">
        <f t="shared" si="17"/>
        <v>0.40335083770942737</v>
      </c>
      <c r="F87" s="30">
        <v>5</v>
      </c>
      <c r="G87" s="30">
        <f t="shared" si="14"/>
        <v>2.0167541885471367</v>
      </c>
      <c r="H87" s="30">
        <v>3</v>
      </c>
      <c r="I87" s="31">
        <f t="shared" si="15"/>
        <v>6.0502625656414102</v>
      </c>
      <c r="J87" s="31">
        <v>52062.5</v>
      </c>
      <c r="K87" s="30">
        <f t="shared" si="16"/>
        <v>11.621152587066334</v>
      </c>
      <c r="L87" s="31"/>
      <c r="M87" s="31"/>
      <c r="N87" s="31"/>
      <c r="O87" s="31">
        <f t="shared" si="18"/>
        <v>2.4563859699572657</v>
      </c>
      <c r="P87" s="31"/>
      <c r="Q87" s="31"/>
      <c r="R87" s="31"/>
    </row>
    <row r="88" spans="1:18" x14ac:dyDescent="0.2">
      <c r="A88" s="30" t="s">
        <v>149</v>
      </c>
      <c r="B88" s="31">
        <v>0.309</v>
      </c>
      <c r="C88" s="31">
        <v>0.30399999999999999</v>
      </c>
      <c r="D88" s="30">
        <f t="shared" si="13"/>
        <v>0.30649999999999999</v>
      </c>
      <c r="E88" s="30">
        <f t="shared" si="17"/>
        <v>0.55588897224306077</v>
      </c>
      <c r="F88" s="30">
        <v>5</v>
      </c>
      <c r="G88" s="30">
        <f t="shared" si="14"/>
        <v>2.7794448612153038</v>
      </c>
      <c r="H88" s="30">
        <v>3</v>
      </c>
      <c r="I88" s="31">
        <f t="shared" si="15"/>
        <v>8.3383345836459117</v>
      </c>
      <c r="J88" s="31">
        <v>57375</v>
      </c>
      <c r="K88" s="30">
        <f t="shared" si="16"/>
        <v>14.533045025962375</v>
      </c>
      <c r="L88" s="31"/>
      <c r="M88" s="31"/>
      <c r="N88" s="31"/>
      <c r="O88" s="31">
        <f t="shared" si="18"/>
        <v>3.0718784247151056</v>
      </c>
      <c r="P88" s="31"/>
      <c r="Q88" s="31"/>
      <c r="R88" s="31"/>
    </row>
    <row r="89" spans="1:18" x14ac:dyDescent="0.2">
      <c r="A89" s="30" t="s">
        <v>11</v>
      </c>
      <c r="B89" s="31">
        <v>0.66100000000000003</v>
      </c>
      <c r="C89" s="31">
        <v>0.65600000000000003</v>
      </c>
      <c r="D89" s="30">
        <f t="shared" si="13"/>
        <v>0.65850000000000009</v>
      </c>
      <c r="E89" s="30">
        <f t="shared" si="17"/>
        <v>1.4361090272568144</v>
      </c>
      <c r="F89" s="30">
        <v>5</v>
      </c>
      <c r="G89" s="30">
        <f t="shared" si="14"/>
        <v>7.1805451362840724</v>
      </c>
      <c r="H89" s="30">
        <v>3</v>
      </c>
      <c r="I89" s="31">
        <f t="shared" si="15"/>
        <v>21.541635408852216</v>
      </c>
      <c r="J89" s="31">
        <v>46187.5</v>
      </c>
      <c r="K89" s="30">
        <f t="shared" si="16"/>
        <v>46.639535391290323</v>
      </c>
      <c r="L89" s="31">
        <f>AVERAGE(K89:K92)</f>
        <v>35.001699999984709</v>
      </c>
      <c r="M89" s="31">
        <f>AVEDEV(K89:K92)</f>
        <v>5.8189176956528046</v>
      </c>
      <c r="N89" s="31">
        <v>4</v>
      </c>
      <c r="O89" s="31">
        <f t="shared" si="18"/>
        <v>9.8582906920949256</v>
      </c>
      <c r="P89" s="31">
        <f>AVERAGE(O89:O92)</f>
        <v>7.3983784448630185</v>
      </c>
      <c r="Q89" s="31">
        <f>AVEDEV(O89:O92)</f>
        <v>1.2299561236159531</v>
      </c>
      <c r="R89" s="31">
        <v>4</v>
      </c>
    </row>
    <row r="90" spans="1:18" x14ac:dyDescent="0.2">
      <c r="A90" s="30" t="s">
        <v>12</v>
      </c>
      <c r="B90" s="31">
        <v>0.505</v>
      </c>
      <c r="C90" s="31">
        <v>0.48799999999999999</v>
      </c>
      <c r="D90" s="30">
        <f t="shared" si="13"/>
        <v>0.4965</v>
      </c>
      <c r="E90" s="30">
        <f t="shared" si="17"/>
        <v>1.0310077519379846</v>
      </c>
      <c r="F90" s="30">
        <v>5</v>
      </c>
      <c r="G90" s="30">
        <f t="shared" si="14"/>
        <v>5.1550387596899228</v>
      </c>
      <c r="H90" s="30">
        <v>3</v>
      </c>
      <c r="I90" s="31">
        <f t="shared" si="15"/>
        <v>15.465116279069768</v>
      </c>
      <c r="J90" s="31">
        <v>53812.5</v>
      </c>
      <c r="K90" s="30">
        <f t="shared" si="16"/>
        <v>28.73889204008319</v>
      </c>
      <c r="L90" s="31"/>
      <c r="M90" s="31"/>
      <c r="N90" s="31"/>
      <c r="O90" s="31">
        <f t="shared" si="18"/>
        <v>6.0745963595679564</v>
      </c>
      <c r="P90" s="31"/>
      <c r="Q90" s="31"/>
      <c r="R90" s="31"/>
    </row>
    <row r="91" spans="1:18" x14ac:dyDescent="0.2">
      <c r="A91" s="30" t="s">
        <v>13</v>
      </c>
      <c r="B91" s="31">
        <v>0.504</v>
      </c>
      <c r="C91" s="31">
        <v>0.503</v>
      </c>
      <c r="D91" s="30">
        <f t="shared" si="13"/>
        <v>0.50350000000000006</v>
      </c>
      <c r="E91" s="30">
        <f t="shared" si="17"/>
        <v>1.0485121280320082</v>
      </c>
      <c r="F91" s="30">
        <v>5</v>
      </c>
      <c r="G91" s="30">
        <f t="shared" si="14"/>
        <v>5.2425606401600415</v>
      </c>
      <c r="H91" s="30">
        <v>3</v>
      </c>
      <c r="I91" s="31">
        <f t="shared" si="15"/>
        <v>15.727681920480125</v>
      </c>
      <c r="J91" s="31">
        <v>44937.5</v>
      </c>
      <c r="K91" s="30">
        <f t="shared" si="16"/>
        <v>34.999014009413351</v>
      </c>
      <c r="L91" s="31"/>
      <c r="M91" s="31"/>
      <c r="N91" s="31"/>
      <c r="O91" s="31">
        <f t="shared" si="18"/>
        <v>7.3978107017320776</v>
      </c>
      <c r="P91" s="31"/>
      <c r="Q91" s="31"/>
      <c r="R91" s="31"/>
    </row>
    <row r="92" spans="1:18" x14ac:dyDescent="0.2">
      <c r="A92" s="30" t="s">
        <v>150</v>
      </c>
      <c r="B92" s="31">
        <v>0.57399999999999995</v>
      </c>
      <c r="C92" s="31">
        <v>0.56599999999999995</v>
      </c>
      <c r="D92" s="30">
        <f t="shared" si="13"/>
        <v>0.56999999999999995</v>
      </c>
      <c r="E92" s="30">
        <f t="shared" si="17"/>
        <v>1.2148037009252313</v>
      </c>
      <c r="F92" s="30">
        <v>5</v>
      </c>
      <c r="G92" s="30">
        <f t="shared" si="14"/>
        <v>6.0740185046261566</v>
      </c>
      <c r="H92" s="30">
        <v>3</v>
      </c>
      <c r="I92" s="31">
        <f t="shared" si="15"/>
        <v>18.22205551387847</v>
      </c>
      <c r="J92" s="31">
        <v>61500</v>
      </c>
      <c r="K92" s="30">
        <f t="shared" si="16"/>
        <v>29.629358559151981</v>
      </c>
      <c r="L92" s="31"/>
      <c r="M92" s="31"/>
      <c r="N92" s="31"/>
      <c r="O92" s="31">
        <f t="shared" si="18"/>
        <v>6.2628160260571164</v>
      </c>
      <c r="P92" s="31"/>
      <c r="Q92" s="31"/>
      <c r="R92" s="31"/>
    </row>
    <row r="93" spans="1:18" x14ac:dyDescent="0.2">
      <c r="A93" s="30" t="s">
        <v>52</v>
      </c>
      <c r="B93" s="31">
        <v>0.23899999999999999</v>
      </c>
      <c r="C93" s="31">
        <v>0.249</v>
      </c>
      <c r="D93" s="30">
        <f t="shared" si="13"/>
        <v>0.24399999999999999</v>
      </c>
      <c r="E93" s="30">
        <f t="shared" si="17"/>
        <v>0.39959989997499379</v>
      </c>
      <c r="F93" s="30">
        <v>100</v>
      </c>
      <c r="G93" s="30">
        <f t="shared" si="14"/>
        <v>39.959989997499378</v>
      </c>
      <c r="H93" s="30">
        <v>3</v>
      </c>
      <c r="I93" s="31">
        <f t="shared" si="15"/>
        <v>119.87996999249813</v>
      </c>
      <c r="J93" s="31">
        <v>52750</v>
      </c>
      <c r="K93" s="30">
        <f t="shared" si="16"/>
        <v>227.26060662084953</v>
      </c>
      <c r="L93" s="31">
        <f>AVERAGE(K93:K96)</f>
        <v>180.4618727427025</v>
      </c>
      <c r="M93" s="31">
        <f>AVEDEV(K93:K96)</f>
        <v>34.278938583976171</v>
      </c>
      <c r="N93" s="31">
        <v>4</v>
      </c>
      <c r="O93" s="31">
        <f t="shared" si="18"/>
        <v>48.036523180043297</v>
      </c>
      <c r="P93" s="31">
        <f>AVERAGE(O93:O96)</f>
        <v>38.144582389421267</v>
      </c>
      <c r="Q93" s="31">
        <f>AVEDEV(O93:O96)</f>
        <v>7.2456069371654346</v>
      </c>
      <c r="R93" s="31">
        <v>4</v>
      </c>
    </row>
    <row r="94" spans="1:18" x14ac:dyDescent="0.2">
      <c r="A94" s="30" t="s">
        <v>14</v>
      </c>
      <c r="B94" s="31">
        <v>0.19800000000000001</v>
      </c>
      <c r="C94" s="31">
        <v>0.19900000000000001</v>
      </c>
      <c r="D94" s="30">
        <f t="shared" si="13"/>
        <v>0.19850000000000001</v>
      </c>
      <c r="E94" s="30">
        <f t="shared" si="17"/>
        <v>0.28582145536384101</v>
      </c>
      <c r="F94" s="30">
        <v>100</v>
      </c>
      <c r="G94" s="30">
        <f t="shared" si="14"/>
        <v>28.5821455363841</v>
      </c>
      <c r="H94" s="30">
        <v>3</v>
      </c>
      <c r="I94" s="31">
        <f t="shared" si="15"/>
        <v>85.746436609152298</v>
      </c>
      <c r="J94" s="31">
        <v>76625</v>
      </c>
      <c r="K94" s="30">
        <f t="shared" si="16"/>
        <v>111.90399557475014</v>
      </c>
      <c r="L94" s="31"/>
      <c r="M94" s="31"/>
      <c r="N94" s="31"/>
      <c r="O94" s="31">
        <f t="shared" si="18"/>
        <v>23.653368515090403</v>
      </c>
      <c r="P94" s="31"/>
      <c r="Q94" s="31"/>
      <c r="R94" s="31"/>
    </row>
    <row r="95" spans="1:18" x14ac:dyDescent="0.2">
      <c r="A95" s="30" t="s">
        <v>15</v>
      </c>
      <c r="B95" s="31">
        <v>0.251</v>
      </c>
      <c r="C95" s="31">
        <v>0.24099999999999999</v>
      </c>
      <c r="D95" s="30">
        <f t="shared" si="13"/>
        <v>0.246</v>
      </c>
      <c r="E95" s="30">
        <f t="shared" si="17"/>
        <v>0.40460115028757193</v>
      </c>
      <c r="F95" s="30">
        <v>100</v>
      </c>
      <c r="G95" s="30">
        <f t="shared" si="14"/>
        <v>40.460115028757194</v>
      </c>
      <c r="H95" s="30">
        <v>3</v>
      </c>
      <c r="I95" s="31">
        <f t="shared" si="15"/>
        <v>121.38034508627157</v>
      </c>
      <c r="J95" s="31">
        <v>64562.5</v>
      </c>
      <c r="K95" s="30">
        <f t="shared" si="16"/>
        <v>188.00440671639353</v>
      </c>
      <c r="L95" s="31"/>
      <c r="M95" s="31"/>
      <c r="N95" s="31"/>
      <c r="O95" s="31">
        <f t="shared" si="18"/>
        <v>39.738862689253196</v>
      </c>
      <c r="P95" s="31"/>
      <c r="Q95" s="31"/>
      <c r="R95" s="31"/>
    </row>
    <row r="96" spans="1:18" x14ac:dyDescent="0.2">
      <c r="A96" s="30" t="s">
        <v>151</v>
      </c>
      <c r="B96" s="31">
        <v>0.251</v>
      </c>
      <c r="C96" s="31">
        <v>0.246</v>
      </c>
      <c r="D96" s="30">
        <f t="shared" si="13"/>
        <v>0.2485</v>
      </c>
      <c r="E96" s="30">
        <f t="shared" si="17"/>
        <v>0.41085271317829458</v>
      </c>
      <c r="F96" s="30">
        <v>100</v>
      </c>
      <c r="G96" s="30">
        <f t="shared" si="14"/>
        <v>41.085271317829459</v>
      </c>
      <c r="H96" s="30">
        <v>3</v>
      </c>
      <c r="I96" s="31">
        <f t="shared" si="15"/>
        <v>123.25581395348837</v>
      </c>
      <c r="J96" s="31">
        <v>63312.5</v>
      </c>
      <c r="K96" s="30">
        <f t="shared" si="16"/>
        <v>194.67848205881677</v>
      </c>
      <c r="L96" s="31"/>
      <c r="M96" s="31"/>
      <c r="N96" s="31"/>
      <c r="O96" s="31">
        <f t="shared" si="18"/>
        <v>41.149575173298182</v>
      </c>
      <c r="P96" s="31"/>
      <c r="Q96" s="31"/>
      <c r="R96" s="31"/>
    </row>
    <row r="97" spans="1:18" x14ac:dyDescent="0.2">
      <c r="A97" s="30" t="s">
        <v>16</v>
      </c>
      <c r="B97" s="31">
        <v>0.373</v>
      </c>
      <c r="C97" s="31">
        <v>0.38</v>
      </c>
      <c r="D97" s="30">
        <f t="shared" si="13"/>
        <v>0.3765</v>
      </c>
      <c r="E97" s="30">
        <f t="shared" si="17"/>
        <v>0.73093273318329588</v>
      </c>
      <c r="F97" s="30">
        <v>100</v>
      </c>
      <c r="G97" s="30">
        <f t="shared" si="14"/>
        <v>73.093273318329594</v>
      </c>
      <c r="H97" s="30">
        <v>3</v>
      </c>
      <c r="I97" s="31">
        <f t="shared" si="15"/>
        <v>219.2798199549888</v>
      </c>
      <c r="J97" s="31">
        <v>64625</v>
      </c>
      <c r="K97" s="30">
        <f t="shared" si="16"/>
        <v>339.31113339263254</v>
      </c>
      <c r="L97" s="31">
        <f>AVERAGE(K97:K100)</f>
        <v>395.15777901455937</v>
      </c>
      <c r="M97" s="31">
        <f>AVEDEV(K97:K100)</f>
        <v>49.495477715337685</v>
      </c>
      <c r="N97" s="31">
        <v>4</v>
      </c>
      <c r="O97" s="31">
        <f t="shared" si="18"/>
        <v>71.720864283597351</v>
      </c>
      <c r="P97" s="31">
        <f>AVERAGE(O97:O100)</f>
        <v>83.525280045898825</v>
      </c>
      <c r="Q97" s="31">
        <f>AVEDEV(O97:O100)</f>
        <v>10.461956860595691</v>
      </c>
      <c r="R97" s="31">
        <v>4</v>
      </c>
    </row>
    <row r="98" spans="1:18" x14ac:dyDescent="0.2">
      <c r="A98" s="30" t="s">
        <v>17</v>
      </c>
      <c r="B98" s="31">
        <v>0.46800000000000003</v>
      </c>
      <c r="C98" s="31">
        <v>0.46800000000000003</v>
      </c>
      <c r="D98" s="30">
        <f t="shared" si="13"/>
        <v>0.46800000000000003</v>
      </c>
      <c r="E98" s="30">
        <f t="shared" si="17"/>
        <v>0.9597399349837461</v>
      </c>
      <c r="F98" s="30">
        <v>100</v>
      </c>
      <c r="G98" s="30">
        <f t="shared" si="14"/>
        <v>95.973993498374611</v>
      </c>
      <c r="H98" s="30">
        <v>3</v>
      </c>
      <c r="I98" s="31">
        <f t="shared" si="15"/>
        <v>287.92198049512382</v>
      </c>
      <c r="J98" s="31">
        <v>58562.5</v>
      </c>
      <c r="K98" s="30">
        <f t="shared" si="16"/>
        <v>491.64905954343448</v>
      </c>
      <c r="L98" s="31"/>
      <c r="M98" s="31"/>
      <c r="N98" s="31"/>
      <c r="O98" s="31">
        <f t="shared" si="18"/>
        <v>103.92083254713083</v>
      </c>
      <c r="P98" s="31"/>
      <c r="Q98" s="31"/>
      <c r="R98" s="31"/>
    </row>
    <row r="99" spans="1:18" x14ac:dyDescent="0.2">
      <c r="A99" s="30" t="s">
        <v>18</v>
      </c>
      <c r="B99" s="31">
        <v>0.36699999999999999</v>
      </c>
      <c r="C99" s="31">
        <v>0.36799999999999999</v>
      </c>
      <c r="D99" s="30">
        <f t="shared" si="13"/>
        <v>0.36749999999999999</v>
      </c>
      <c r="E99" s="30">
        <f t="shared" si="17"/>
        <v>0.70842710677669418</v>
      </c>
      <c r="F99" s="30">
        <v>100</v>
      </c>
      <c r="G99" s="30">
        <f t="shared" si="14"/>
        <v>70.842710677669416</v>
      </c>
      <c r="H99" s="30">
        <v>3</v>
      </c>
      <c r="I99" s="31">
        <f t="shared" si="15"/>
        <v>212.52813203300826</v>
      </c>
      <c r="J99" s="31">
        <v>60375</v>
      </c>
      <c r="K99" s="30">
        <f t="shared" si="16"/>
        <v>352.01346920581079</v>
      </c>
      <c r="L99" s="31"/>
      <c r="M99" s="31"/>
      <c r="N99" s="31"/>
      <c r="O99" s="31">
        <f t="shared" si="18"/>
        <v>74.405782087008916</v>
      </c>
      <c r="P99" s="31"/>
      <c r="Q99" s="31"/>
      <c r="R99" s="31"/>
    </row>
    <row r="100" spans="1:18" x14ac:dyDescent="0.2">
      <c r="A100" s="30" t="s">
        <v>152</v>
      </c>
      <c r="B100" s="31">
        <v>0.47</v>
      </c>
      <c r="C100" s="31">
        <v>0.46899999999999997</v>
      </c>
      <c r="D100" s="30">
        <f t="shared" si="13"/>
        <v>0.46949999999999997</v>
      </c>
      <c r="E100" s="30">
        <f t="shared" si="17"/>
        <v>0.96349087271817957</v>
      </c>
      <c r="F100" s="30">
        <v>100</v>
      </c>
      <c r="G100" s="30">
        <f t="shared" si="14"/>
        <v>96.34908727181795</v>
      </c>
      <c r="H100" s="30">
        <v>3</v>
      </c>
      <c r="I100" s="31">
        <f t="shared" si="15"/>
        <v>289.04726181545385</v>
      </c>
      <c r="J100" s="31">
        <v>72687.5</v>
      </c>
      <c r="K100" s="30">
        <f t="shared" si="16"/>
        <v>397.6574539163596</v>
      </c>
      <c r="L100" s="31"/>
      <c r="M100" s="31"/>
      <c r="N100" s="31"/>
      <c r="O100" s="31">
        <f t="shared" si="18"/>
        <v>84.053641265858204</v>
      </c>
      <c r="P100" s="31"/>
      <c r="Q100" s="31"/>
      <c r="R100" s="31"/>
    </row>
    <row r="101" spans="1:18" x14ac:dyDescent="0.2">
      <c r="A101" s="30" t="s">
        <v>19</v>
      </c>
      <c r="B101" s="31">
        <v>0.4</v>
      </c>
      <c r="C101" s="31">
        <v>0.42</v>
      </c>
      <c r="D101" s="30">
        <f t="shared" si="13"/>
        <v>0.41000000000000003</v>
      </c>
      <c r="E101" s="30">
        <f t="shared" si="17"/>
        <v>0.81470367591897985</v>
      </c>
      <c r="F101" s="30">
        <v>100</v>
      </c>
      <c r="G101" s="30">
        <f t="shared" si="14"/>
        <v>81.470367591897983</v>
      </c>
      <c r="H101" s="30">
        <v>3</v>
      </c>
      <c r="I101" s="31">
        <f t="shared" si="15"/>
        <v>244.41110277569396</v>
      </c>
      <c r="J101" s="31">
        <v>66937.5</v>
      </c>
      <c r="K101" s="30">
        <f t="shared" si="16"/>
        <v>365.13330013175568</v>
      </c>
      <c r="L101" s="31">
        <f>AVERAGE(K101:K104)</f>
        <v>334.76037916222049</v>
      </c>
      <c r="M101" s="31">
        <f>AVEDEV(K101:K104)</f>
        <v>18.843401668524933</v>
      </c>
      <c r="N101" s="31">
        <v>4</v>
      </c>
      <c r="O101" s="31">
        <f t="shared" si="18"/>
        <v>77.178946656809828</v>
      </c>
      <c r="P101" s="31">
        <f>AVERAGE(O101:O104)</f>
        <v>70.758962375799598</v>
      </c>
      <c r="Q101" s="31">
        <f>AVEDEV(O101:O104)</f>
        <v>3.9829670196696654</v>
      </c>
      <c r="R101" s="31">
        <v>4</v>
      </c>
    </row>
    <row r="102" spans="1:18" x14ac:dyDescent="0.2">
      <c r="A102" s="30" t="s">
        <v>20</v>
      </c>
      <c r="B102" s="31">
        <v>0.39100000000000001</v>
      </c>
      <c r="C102" s="31">
        <v>0.38500000000000001</v>
      </c>
      <c r="D102" s="30">
        <f t="shared" si="13"/>
        <v>0.38800000000000001</v>
      </c>
      <c r="E102" s="30">
        <f t="shared" si="17"/>
        <v>0.75968992248062028</v>
      </c>
      <c r="F102" s="30">
        <v>100</v>
      </c>
      <c r="G102" s="30">
        <f t="shared" si="14"/>
        <v>75.968992248062023</v>
      </c>
      <c r="H102" s="30">
        <v>3</v>
      </c>
      <c r="I102" s="31">
        <f t="shared" si="15"/>
        <v>227.90697674418607</v>
      </c>
      <c r="J102" s="31">
        <v>66625</v>
      </c>
      <c r="K102" s="30">
        <f t="shared" si="16"/>
        <v>342.07426152973517</v>
      </c>
      <c r="L102" s="31"/>
      <c r="M102" s="31"/>
      <c r="N102" s="31"/>
      <c r="O102" s="31">
        <f t="shared" si="18"/>
        <v>72.304912134128713</v>
      </c>
      <c r="P102" s="31"/>
      <c r="Q102" s="31"/>
      <c r="R102" s="31"/>
    </row>
    <row r="103" spans="1:18" x14ac:dyDescent="0.2">
      <c r="A103" s="30" t="s">
        <v>21</v>
      </c>
      <c r="B103" s="31">
        <v>0.41199999999999998</v>
      </c>
      <c r="C103" s="31">
        <v>0.39300000000000002</v>
      </c>
      <c r="D103" s="30">
        <f t="shared" si="13"/>
        <v>0.40249999999999997</v>
      </c>
      <c r="E103" s="30">
        <f t="shared" si="17"/>
        <v>0.79594898724681162</v>
      </c>
      <c r="F103" s="30">
        <v>100</v>
      </c>
      <c r="G103" s="30">
        <f t="shared" si="14"/>
        <v>79.594898724681158</v>
      </c>
      <c r="H103" s="30">
        <v>3</v>
      </c>
      <c r="I103" s="31">
        <f t="shared" si="15"/>
        <v>238.78469617404346</v>
      </c>
      <c r="J103" s="31">
        <v>75062.5</v>
      </c>
      <c r="K103" s="30">
        <f t="shared" si="16"/>
        <v>318.11449948248918</v>
      </c>
      <c r="L103" s="31"/>
      <c r="M103" s="31"/>
      <c r="N103" s="31"/>
      <c r="O103" s="31">
        <f t="shared" si="18"/>
        <v>67.240489918222934</v>
      </c>
      <c r="P103" s="31"/>
      <c r="Q103" s="31"/>
      <c r="R103" s="31"/>
    </row>
    <row r="104" spans="1:18" x14ac:dyDescent="0.2">
      <c r="A104" s="30" t="s">
        <v>153</v>
      </c>
      <c r="B104" s="31">
        <v>0.38900000000000001</v>
      </c>
      <c r="C104" s="31">
        <v>0.39100000000000001</v>
      </c>
      <c r="D104" s="30">
        <f t="shared" si="13"/>
        <v>0.39</v>
      </c>
      <c r="E104" s="30">
        <f t="shared" si="17"/>
        <v>0.76469117279319843</v>
      </c>
      <c r="F104" s="30">
        <v>100</v>
      </c>
      <c r="G104" s="30">
        <f t="shared" si="14"/>
        <v>76.469117279319846</v>
      </c>
      <c r="H104" s="30">
        <v>3</v>
      </c>
      <c r="I104" s="31">
        <f t="shared" si="15"/>
        <v>229.40735183795954</v>
      </c>
      <c r="J104" s="31">
        <v>73125</v>
      </c>
      <c r="K104" s="30">
        <f t="shared" si="16"/>
        <v>313.71945550490193</v>
      </c>
      <c r="L104" s="31"/>
      <c r="M104" s="31"/>
      <c r="N104" s="31"/>
      <c r="O104" s="31">
        <f t="shared" si="18"/>
        <v>66.311500794036945</v>
      </c>
      <c r="P104" s="31"/>
      <c r="Q104" s="31"/>
      <c r="R104" s="31"/>
    </row>
    <row r="105" spans="1:18" x14ac:dyDescent="0.2">
      <c r="A105" s="30" t="s">
        <v>154</v>
      </c>
      <c r="B105" s="31">
        <v>0.48299999999999998</v>
      </c>
      <c r="C105" s="31">
        <v>0.46200000000000002</v>
      </c>
      <c r="D105" s="30">
        <f t="shared" si="13"/>
        <v>0.47250000000000003</v>
      </c>
      <c r="E105" s="30">
        <f t="shared" si="17"/>
        <v>0.97099274818704695</v>
      </c>
      <c r="F105" s="30">
        <v>100</v>
      </c>
      <c r="G105" s="30">
        <f t="shared" si="14"/>
        <v>97.0992748187047</v>
      </c>
      <c r="H105" s="30">
        <v>3</v>
      </c>
      <c r="I105" s="31">
        <f t="shared" si="15"/>
        <v>291.29782445611409</v>
      </c>
      <c r="J105" s="31">
        <v>49125</v>
      </c>
      <c r="K105" s="30">
        <f t="shared" si="16"/>
        <v>592.97267064857829</v>
      </c>
      <c r="L105" s="31">
        <f>AVERAGE(K105:K108)</f>
        <v>454.9013631740093</v>
      </c>
      <c r="M105" s="31">
        <f>AVEDEV(K105:K108)</f>
        <v>69.035653737284463</v>
      </c>
      <c r="N105" s="31">
        <v>4</v>
      </c>
      <c r="O105" s="31">
        <f t="shared" si="18"/>
        <v>125.3378043043971</v>
      </c>
      <c r="P105" s="31">
        <f>AVERAGE(O105:O108)</f>
        <v>96.153399401939467</v>
      </c>
      <c r="Q105" s="31">
        <f>AVEDEV(O105:O108)</f>
        <v>14.592202451228818</v>
      </c>
      <c r="R105" s="31">
        <v>4</v>
      </c>
    </row>
    <row r="106" spans="1:18" x14ac:dyDescent="0.2">
      <c r="A106" s="30" t="s">
        <v>155</v>
      </c>
      <c r="B106" s="31">
        <v>0.373</v>
      </c>
      <c r="C106" s="31">
        <v>0.4</v>
      </c>
      <c r="D106" s="30">
        <f t="shared" si="13"/>
        <v>0.38650000000000001</v>
      </c>
      <c r="E106" s="30">
        <f t="shared" si="17"/>
        <v>0.75593898474618659</v>
      </c>
      <c r="F106" s="30">
        <v>100</v>
      </c>
      <c r="G106" s="30">
        <f t="shared" si="14"/>
        <v>75.593898474618655</v>
      </c>
      <c r="H106" s="30">
        <v>3</v>
      </c>
      <c r="I106" s="31">
        <f t="shared" si="15"/>
        <v>226.78169542385598</v>
      </c>
      <c r="J106" s="31">
        <v>65312.5</v>
      </c>
      <c r="K106" s="30">
        <f t="shared" si="16"/>
        <v>347.22556237145415</v>
      </c>
      <c r="L106" s="31"/>
      <c r="M106" s="31"/>
      <c r="N106" s="31"/>
      <c r="O106" s="31">
        <f t="shared" si="18"/>
        <v>73.393752765023649</v>
      </c>
      <c r="P106" s="31"/>
      <c r="Q106" s="31"/>
      <c r="R106" s="31"/>
    </row>
    <row r="107" spans="1:18" x14ac:dyDescent="0.2">
      <c r="A107" s="30" t="s">
        <v>156</v>
      </c>
      <c r="B107" s="31">
        <v>0.53500000000000003</v>
      </c>
      <c r="C107" s="31">
        <v>0.54700000000000004</v>
      </c>
      <c r="D107" s="30">
        <f t="shared" si="13"/>
        <v>0.54100000000000004</v>
      </c>
      <c r="E107" s="30">
        <f t="shared" si="17"/>
        <v>1.1422855713928484</v>
      </c>
      <c r="F107" s="30">
        <v>100</v>
      </c>
      <c r="G107" s="30">
        <f t="shared" si="14"/>
        <v>114.22855713928483</v>
      </c>
      <c r="H107" s="30">
        <v>3</v>
      </c>
      <c r="I107" s="31">
        <f t="shared" si="15"/>
        <v>342.68567141785451</v>
      </c>
      <c r="J107" s="31">
        <v>78937.5</v>
      </c>
      <c r="K107" s="30">
        <f t="shared" si="16"/>
        <v>434.12278247709202</v>
      </c>
      <c r="L107" s="31"/>
      <c r="M107" s="31"/>
      <c r="N107" s="31"/>
      <c r="O107" s="31">
        <f t="shared" si="18"/>
        <v>91.761389769750537</v>
      </c>
      <c r="P107" s="31"/>
      <c r="Q107" s="31"/>
      <c r="R107" s="31"/>
    </row>
    <row r="108" spans="1:18" x14ac:dyDescent="0.2">
      <c r="A108" s="30" t="s">
        <v>157</v>
      </c>
      <c r="B108" s="31">
        <v>0.44700000000000001</v>
      </c>
      <c r="C108" s="31">
        <v>0.45</v>
      </c>
      <c r="D108" s="30">
        <f t="shared" si="13"/>
        <v>0.44850000000000001</v>
      </c>
      <c r="E108" s="30">
        <f t="shared" si="17"/>
        <v>0.91097774443610913</v>
      </c>
      <c r="F108" s="30">
        <v>100</v>
      </c>
      <c r="G108" s="30">
        <f t="shared" si="14"/>
        <v>91.097774443610916</v>
      </c>
      <c r="H108" s="30">
        <v>3</v>
      </c>
      <c r="I108" s="31">
        <f t="shared" si="15"/>
        <v>273.29332333083278</v>
      </c>
      <c r="J108" s="31">
        <v>61375</v>
      </c>
      <c r="K108" s="30">
        <f t="shared" si="16"/>
        <v>445.28443719891288</v>
      </c>
      <c r="L108" s="31"/>
      <c r="M108" s="31"/>
      <c r="N108" s="31"/>
      <c r="O108" s="31">
        <f t="shared" si="18"/>
        <v>94.120650768586572</v>
      </c>
      <c r="P108" s="31"/>
      <c r="Q108" s="31"/>
      <c r="R108" s="31"/>
    </row>
    <row r="109" spans="1:18" x14ac:dyDescent="0.2">
      <c r="A109" s="30" t="s">
        <v>190</v>
      </c>
      <c r="B109" s="31">
        <v>0.35599999999999998</v>
      </c>
      <c r="C109" s="31">
        <v>0.38200000000000001</v>
      </c>
      <c r="D109" s="30">
        <f t="shared" ref="D109:D144" si="19">AVERAGE(B109:C109)</f>
        <v>0.36899999999999999</v>
      </c>
      <c r="E109" s="30">
        <f t="shared" si="17"/>
        <v>0.71217804451112776</v>
      </c>
      <c r="F109" s="30">
        <v>100</v>
      </c>
      <c r="G109" s="31">
        <f t="shared" ref="G109:G144" si="20">E109*F109</f>
        <v>71.217804451112769</v>
      </c>
      <c r="H109" s="30">
        <v>3</v>
      </c>
      <c r="I109" s="31">
        <f t="shared" ref="I109:I144" si="21">G109*H109</f>
        <v>213.65341335333829</v>
      </c>
      <c r="J109" s="31">
        <v>62125</v>
      </c>
      <c r="K109" s="30">
        <f t="shared" ref="K109:K144" si="22">I109/J109*100000</f>
        <v>343.90891485446809</v>
      </c>
      <c r="L109" s="31">
        <f>AVERAGE(K109:K112)</f>
        <v>410.45331746320102</v>
      </c>
      <c r="M109" s="31">
        <f>AVEDEV(K109:K112)</f>
        <v>36.902472680811186</v>
      </c>
      <c r="N109" s="31"/>
      <c r="O109" s="31">
        <f t="shared" si="18"/>
        <v>72.692706430163085</v>
      </c>
      <c r="P109" s="31">
        <f>AVERAGE(O109:O112)</f>
        <v>86.758328211018053</v>
      </c>
      <c r="Q109" s="31">
        <f>AVEDEV(O109:O112)</f>
        <v>7.8001485197570162</v>
      </c>
      <c r="R109" s="31">
        <v>4</v>
      </c>
    </row>
    <row r="110" spans="1:18" x14ac:dyDescent="0.2">
      <c r="A110" s="30" t="s">
        <v>191</v>
      </c>
      <c r="B110" s="31">
        <v>0.42299999999999999</v>
      </c>
      <c r="C110" s="31">
        <v>0.432</v>
      </c>
      <c r="D110" s="30">
        <f t="shared" si="19"/>
        <v>0.42749999999999999</v>
      </c>
      <c r="E110" s="30">
        <f t="shared" si="17"/>
        <v>0.85846461615403857</v>
      </c>
      <c r="F110" s="30">
        <v>100</v>
      </c>
      <c r="G110" s="31">
        <f t="shared" si="20"/>
        <v>85.846461615403854</v>
      </c>
      <c r="H110" s="30">
        <v>3</v>
      </c>
      <c r="I110" s="31">
        <f t="shared" si="21"/>
        <v>257.53938484621153</v>
      </c>
      <c r="J110" s="31">
        <v>63875</v>
      </c>
      <c r="K110" s="30">
        <f t="shared" si="22"/>
        <v>403.1927747103116</v>
      </c>
      <c r="L110" s="31"/>
      <c r="M110" s="31"/>
      <c r="N110" s="31"/>
      <c r="O110" s="31">
        <f t="shared" si="18"/>
        <v>85.223652952358989</v>
      </c>
      <c r="P110" s="31"/>
      <c r="Q110" s="31"/>
      <c r="R110" s="31"/>
    </row>
    <row r="111" spans="1:18" x14ac:dyDescent="0.2">
      <c r="A111" s="30" t="s">
        <v>192</v>
      </c>
      <c r="B111" s="31">
        <v>0.42699999999999999</v>
      </c>
      <c r="C111" s="31">
        <v>0.43099999999999999</v>
      </c>
      <c r="D111" s="30">
        <f t="shared" si="19"/>
        <v>0.42899999999999999</v>
      </c>
      <c r="E111" s="30">
        <f t="shared" si="17"/>
        <v>0.86221555388847215</v>
      </c>
      <c r="F111" s="30">
        <v>100</v>
      </c>
      <c r="G111" s="31">
        <f t="shared" si="20"/>
        <v>86.221555388847221</v>
      </c>
      <c r="H111" s="30">
        <v>3</v>
      </c>
      <c r="I111" s="31">
        <f t="shared" si="21"/>
        <v>258.66466616654168</v>
      </c>
      <c r="J111" s="31">
        <v>61937.5</v>
      </c>
      <c r="K111" s="30">
        <f t="shared" si="22"/>
        <v>417.62206444648507</v>
      </c>
      <c r="L111" s="31"/>
      <c r="M111" s="31"/>
      <c r="N111" s="31"/>
      <c r="O111" s="31">
        <f t="shared" si="18"/>
        <v>88.273600416591748</v>
      </c>
      <c r="P111" s="31"/>
      <c r="Q111" s="31"/>
      <c r="R111" s="31"/>
    </row>
    <row r="112" spans="1:18" x14ac:dyDescent="0.2">
      <c r="A112" s="30" t="s">
        <v>193</v>
      </c>
      <c r="B112" s="31">
        <v>0.52300000000000002</v>
      </c>
      <c r="C112" s="31">
        <v>0.52700000000000002</v>
      </c>
      <c r="D112" s="30">
        <f t="shared" si="19"/>
        <v>0.52500000000000002</v>
      </c>
      <c r="E112" s="30">
        <f t="shared" si="17"/>
        <v>1.1022755688922232</v>
      </c>
      <c r="F112" s="30">
        <v>100</v>
      </c>
      <c r="G112" s="31">
        <f t="shared" si="20"/>
        <v>110.22755688922233</v>
      </c>
      <c r="H112" s="30">
        <v>3</v>
      </c>
      <c r="I112" s="31">
        <f t="shared" si="21"/>
        <v>330.68267066766697</v>
      </c>
      <c r="J112" s="31">
        <v>69312.5</v>
      </c>
      <c r="K112" s="30">
        <f t="shared" si="22"/>
        <v>477.08951584153937</v>
      </c>
      <c r="L112" s="31"/>
      <c r="M112" s="31"/>
      <c r="N112" s="31"/>
      <c r="O112" s="31">
        <f t="shared" si="18"/>
        <v>100.84335304495839</v>
      </c>
      <c r="P112" s="31"/>
      <c r="Q112" s="31"/>
      <c r="R112" s="31"/>
    </row>
    <row r="113" spans="1:18" x14ac:dyDescent="0.2">
      <c r="A113" s="32" t="s">
        <v>198</v>
      </c>
      <c r="B113" s="33">
        <v>0.158</v>
      </c>
      <c r="C113" s="33">
        <v>0.16300000000000001</v>
      </c>
      <c r="D113" s="32">
        <f t="shared" si="19"/>
        <v>0.1605</v>
      </c>
      <c r="E113" s="32">
        <f t="shared" si="17"/>
        <v>0.19079769942485625</v>
      </c>
      <c r="F113" s="32">
        <v>5</v>
      </c>
      <c r="G113" s="33">
        <f t="shared" si="20"/>
        <v>0.95398849712428124</v>
      </c>
      <c r="H113" s="32">
        <v>3</v>
      </c>
      <c r="I113" s="33">
        <f t="shared" si="21"/>
        <v>2.8619654913728438</v>
      </c>
      <c r="J113" s="33">
        <v>54875</v>
      </c>
      <c r="K113" s="32">
        <f t="shared" si="22"/>
        <v>5.2154268635496015</v>
      </c>
      <c r="L113" s="33">
        <f>AVERAGE(K113:K116)</f>
        <v>6.0405857504956231</v>
      </c>
      <c r="M113" s="33">
        <f>AVEDEV(K113:K116)</f>
        <v>0.95811990601035502</v>
      </c>
      <c r="N113" s="33"/>
      <c r="O113" s="33">
        <f t="shared" si="18"/>
        <v>1.1023950747552766</v>
      </c>
      <c r="P113" s="33">
        <f>AVERAGE(O113:O116)</f>
        <v>1.2768105380833799</v>
      </c>
      <c r="Q113" s="33">
        <f>AVEDEV(O113:O116)</f>
        <v>0.20251969647829351</v>
      </c>
      <c r="R113" s="33">
        <v>4</v>
      </c>
    </row>
    <row r="114" spans="1:18" x14ac:dyDescent="0.2">
      <c r="A114" s="32" t="s">
        <v>199</v>
      </c>
      <c r="B114" s="33">
        <v>0.16</v>
      </c>
      <c r="C114" s="33">
        <v>0.16</v>
      </c>
      <c r="D114" s="32">
        <f t="shared" si="19"/>
        <v>0.16</v>
      </c>
      <c r="E114" s="32">
        <f t="shared" si="17"/>
        <v>0.18954738684671171</v>
      </c>
      <c r="F114" s="32">
        <v>5</v>
      </c>
      <c r="G114" s="33">
        <f t="shared" si="20"/>
        <v>0.94773693423355854</v>
      </c>
      <c r="H114" s="32">
        <v>3</v>
      </c>
      <c r="I114" s="33">
        <f t="shared" si="21"/>
        <v>2.8432108027006757</v>
      </c>
      <c r="J114" s="33">
        <v>52375</v>
      </c>
      <c r="K114" s="32">
        <f t="shared" si="22"/>
        <v>5.4285647784261117</v>
      </c>
      <c r="L114" s="33"/>
      <c r="M114" s="33"/>
      <c r="N114" s="33"/>
      <c r="O114" s="33">
        <f t="shared" si="18"/>
        <v>1.1474464566940428</v>
      </c>
      <c r="P114" s="33"/>
      <c r="Q114" s="33"/>
      <c r="R114" s="33"/>
    </row>
    <row r="115" spans="1:18" x14ac:dyDescent="0.2">
      <c r="A115" s="32" t="s">
        <v>200</v>
      </c>
      <c r="B115" s="33">
        <v>0.184</v>
      </c>
      <c r="C115" s="33">
        <v>0.186</v>
      </c>
      <c r="D115" s="32">
        <f t="shared" si="19"/>
        <v>0.185</v>
      </c>
      <c r="E115" s="32">
        <f t="shared" si="17"/>
        <v>0.25206301575393852</v>
      </c>
      <c r="F115" s="32">
        <v>5</v>
      </c>
      <c r="G115" s="33">
        <f t="shared" si="20"/>
        <v>1.2603150787696926</v>
      </c>
      <c r="H115" s="32">
        <v>3</v>
      </c>
      <c r="I115" s="33">
        <f t="shared" si="21"/>
        <v>3.7809452363090781</v>
      </c>
      <c r="J115" s="33">
        <v>50562.5</v>
      </c>
      <c r="K115" s="32">
        <f t="shared" si="22"/>
        <v>7.4777656095111551</v>
      </c>
      <c r="L115" s="33"/>
      <c r="M115" s="33"/>
      <c r="N115" s="33"/>
      <c r="O115" s="33">
        <f t="shared" si="18"/>
        <v>1.5805900828008201</v>
      </c>
      <c r="P115" s="33"/>
      <c r="Q115" s="33"/>
      <c r="R115" s="33"/>
    </row>
    <row r="116" spans="1:18" x14ac:dyDescent="0.2">
      <c r="A116" s="32" t="s">
        <v>201</v>
      </c>
      <c r="B116" s="33"/>
      <c r="C116" s="33"/>
      <c r="D116" s="32"/>
      <c r="E116" s="32"/>
      <c r="F116" s="32"/>
      <c r="G116" s="33"/>
      <c r="H116" s="32"/>
      <c r="I116" s="33"/>
      <c r="J116" s="33"/>
      <c r="K116" s="32"/>
      <c r="L116" s="33"/>
      <c r="M116" s="33"/>
      <c r="N116" s="33"/>
      <c r="O116" s="33"/>
      <c r="P116" s="33"/>
      <c r="Q116" s="33"/>
      <c r="R116" s="33"/>
    </row>
    <row r="117" spans="1:18" x14ac:dyDescent="0.2">
      <c r="A117" s="32" t="s">
        <v>166</v>
      </c>
      <c r="B117" s="33">
        <v>0.15</v>
      </c>
      <c r="C117" s="33">
        <v>0.15</v>
      </c>
      <c r="D117" s="32">
        <f t="shared" si="19"/>
        <v>0.15</v>
      </c>
      <c r="E117" s="32">
        <f t="shared" si="17"/>
        <v>0.16454113528382094</v>
      </c>
      <c r="F117" s="32">
        <v>5</v>
      </c>
      <c r="G117" s="33">
        <f t="shared" si="20"/>
        <v>0.82270567641910475</v>
      </c>
      <c r="H117" s="32">
        <v>3</v>
      </c>
      <c r="I117" s="33">
        <f t="shared" si="21"/>
        <v>2.4681170292573142</v>
      </c>
      <c r="J117" s="33">
        <v>59250</v>
      </c>
      <c r="K117" s="32">
        <f t="shared" si="22"/>
        <v>4.1655983616157197</v>
      </c>
      <c r="L117" s="33">
        <f>AVERAGE(K117:K120)</f>
        <v>5.7570115025729462</v>
      </c>
      <c r="M117" s="33">
        <f>AVEDEV(K117:K120)</f>
        <v>1.6964595938767981</v>
      </c>
      <c r="N117" s="33"/>
      <c r="O117" s="33">
        <f t="shared" si="18"/>
        <v>0.88049075126487886</v>
      </c>
      <c r="P117" s="33">
        <f>AVERAGE(O117:O120)</f>
        <v>1.2168708893420248</v>
      </c>
      <c r="Q117" s="33">
        <f>AVEDEV(O117:O120)</f>
        <v>0.35858401426001185</v>
      </c>
      <c r="R117" s="33">
        <v>4</v>
      </c>
    </row>
    <row r="118" spans="1:18" x14ac:dyDescent="0.2">
      <c r="A118" s="32" t="s">
        <v>167</v>
      </c>
      <c r="B118" s="33">
        <v>0.16200000000000001</v>
      </c>
      <c r="C118" s="33">
        <v>0.158</v>
      </c>
      <c r="D118" s="32">
        <f t="shared" si="19"/>
        <v>0.16</v>
      </c>
      <c r="E118" s="32">
        <f t="shared" si="17"/>
        <v>0.18954738684671171</v>
      </c>
      <c r="F118" s="32">
        <v>5</v>
      </c>
      <c r="G118" s="33">
        <f t="shared" si="20"/>
        <v>0.94773693423355854</v>
      </c>
      <c r="H118" s="32">
        <v>3</v>
      </c>
      <c r="I118" s="33">
        <f t="shared" si="21"/>
        <v>2.8432108027006757</v>
      </c>
      <c r="J118" s="33">
        <v>59187.5</v>
      </c>
      <c r="K118" s="32">
        <f t="shared" si="22"/>
        <v>4.8037352527149748</v>
      </c>
      <c r="L118" s="33"/>
      <c r="M118" s="33"/>
      <c r="N118" s="33"/>
      <c r="O118" s="33">
        <f t="shared" si="18"/>
        <v>1.0153750060291529</v>
      </c>
      <c r="P118" s="33"/>
      <c r="Q118" s="33"/>
      <c r="R118" s="33"/>
    </row>
    <row r="119" spans="1:18" x14ac:dyDescent="0.2">
      <c r="A119" s="32" t="s">
        <v>168</v>
      </c>
      <c r="B119" s="33">
        <v>0.19600000000000001</v>
      </c>
      <c r="C119" s="33">
        <v>0.19400000000000001</v>
      </c>
      <c r="D119" s="32">
        <f t="shared" si="19"/>
        <v>0.19500000000000001</v>
      </c>
      <c r="E119" s="32">
        <f t="shared" si="17"/>
        <v>0.27706926731682924</v>
      </c>
      <c r="F119" s="32">
        <v>5</v>
      </c>
      <c r="G119" s="33">
        <f t="shared" si="20"/>
        <v>1.3853463365841461</v>
      </c>
      <c r="H119" s="32">
        <v>3</v>
      </c>
      <c r="I119" s="33">
        <f t="shared" si="21"/>
        <v>4.1560390097524387</v>
      </c>
      <c r="J119" s="33">
        <v>50062.5</v>
      </c>
      <c r="K119" s="32">
        <f t="shared" si="22"/>
        <v>8.3017008933881424</v>
      </c>
      <c r="L119" s="33"/>
      <c r="M119" s="33"/>
      <c r="N119" s="33"/>
      <c r="O119" s="33">
        <f t="shared" si="18"/>
        <v>1.7547469107320424</v>
      </c>
      <c r="P119" s="33"/>
      <c r="Q119" s="33"/>
      <c r="R119" s="33"/>
    </row>
    <row r="120" spans="1:18" x14ac:dyDescent="0.2">
      <c r="A120" s="32" t="s">
        <v>169</v>
      </c>
      <c r="B120" s="33"/>
      <c r="C120" s="33"/>
      <c r="D120" s="32"/>
      <c r="E120" s="32"/>
      <c r="F120" s="32"/>
      <c r="G120" s="33"/>
      <c r="H120" s="32"/>
      <c r="I120" s="33"/>
      <c r="J120" s="32"/>
      <c r="K120" s="32"/>
      <c r="L120" s="33"/>
      <c r="M120" s="33"/>
      <c r="N120" s="33"/>
      <c r="O120" s="33"/>
      <c r="P120" s="33"/>
      <c r="Q120" s="33"/>
      <c r="R120" s="33"/>
    </row>
    <row r="121" spans="1:18" x14ac:dyDescent="0.2">
      <c r="A121" s="32" t="s">
        <v>202</v>
      </c>
      <c r="B121" s="33">
        <v>0.17699999999999999</v>
      </c>
      <c r="C121" s="33">
        <v>0.17199999999999999</v>
      </c>
      <c r="D121" s="32">
        <f t="shared" si="19"/>
        <v>0.17449999999999999</v>
      </c>
      <c r="E121" s="32">
        <f t="shared" si="17"/>
        <v>0.22580645161290322</v>
      </c>
      <c r="F121" s="32">
        <v>5</v>
      </c>
      <c r="G121" s="33">
        <f t="shared" si="20"/>
        <v>1.129032258064516</v>
      </c>
      <c r="H121" s="32">
        <v>3</v>
      </c>
      <c r="I121" s="33">
        <f t="shared" si="21"/>
        <v>3.387096774193548</v>
      </c>
      <c r="J121" s="33">
        <v>54250</v>
      </c>
      <c r="K121" s="32">
        <f t="shared" si="22"/>
        <v>6.2434963579604563</v>
      </c>
      <c r="L121" s="33">
        <f>AVERAGE(K121:K124)</f>
        <v>6.4116860076092719</v>
      </c>
      <c r="M121" s="33">
        <f>AVEDEV(K121:K124)</f>
        <v>0.75734710643770198</v>
      </c>
      <c r="N121" s="33"/>
      <c r="O121" s="33">
        <f t="shared" si="18"/>
        <v>1.3197001538592577</v>
      </c>
      <c r="P121" s="33">
        <f>AVERAGE(O121:O124)</f>
        <v>1.3552507322200631</v>
      </c>
      <c r="Q121" s="33">
        <f>AVEDEV(O121:O124)</f>
        <v>0.16008195337799369</v>
      </c>
      <c r="R121" s="33">
        <v>4</v>
      </c>
    </row>
    <row r="122" spans="1:18" x14ac:dyDescent="0.2">
      <c r="A122" s="32" t="s">
        <v>203</v>
      </c>
      <c r="B122" s="33">
        <v>0.17299999999999999</v>
      </c>
      <c r="C122" s="33">
        <v>0.17699999999999999</v>
      </c>
      <c r="D122" s="32">
        <f t="shared" si="19"/>
        <v>0.17499999999999999</v>
      </c>
      <c r="E122" s="32">
        <f t="shared" si="17"/>
        <v>0.22705676419104776</v>
      </c>
      <c r="F122" s="32">
        <v>5</v>
      </c>
      <c r="G122" s="33">
        <f t="shared" si="20"/>
        <v>1.1352838209552387</v>
      </c>
      <c r="H122" s="32">
        <v>3</v>
      </c>
      <c r="I122" s="33">
        <f t="shared" si="21"/>
        <v>3.4058514628657162</v>
      </c>
      <c r="J122" s="33">
        <v>58250</v>
      </c>
      <c r="K122" s="32">
        <f t="shared" si="22"/>
        <v>5.8469553010570241</v>
      </c>
      <c r="L122" s="33"/>
      <c r="M122" s="33"/>
      <c r="N122" s="33"/>
      <c r="O122" s="33">
        <f t="shared" si="18"/>
        <v>1.2358824876345076</v>
      </c>
      <c r="P122" s="33"/>
      <c r="Q122" s="33"/>
      <c r="R122" s="33"/>
    </row>
    <row r="123" spans="1:18" x14ac:dyDescent="0.2">
      <c r="A123" s="32" t="s">
        <v>204</v>
      </c>
      <c r="B123" s="33">
        <v>0.19900000000000001</v>
      </c>
      <c r="C123" s="33">
        <v>0.2</v>
      </c>
      <c r="D123" s="32">
        <f t="shared" si="19"/>
        <v>0.19950000000000001</v>
      </c>
      <c r="E123" s="32">
        <f t="shared" si="17"/>
        <v>0.28832208052013009</v>
      </c>
      <c r="F123" s="32">
        <v>5</v>
      </c>
      <c r="G123" s="33">
        <f t="shared" si="20"/>
        <v>1.4416104026006504</v>
      </c>
      <c r="H123" s="32">
        <v>3</v>
      </c>
      <c r="I123" s="33">
        <f t="shared" si="21"/>
        <v>4.3248312078019513</v>
      </c>
      <c r="J123" s="33">
        <v>54562.5</v>
      </c>
      <c r="K123" s="32">
        <f t="shared" si="22"/>
        <v>7.9263802204846758</v>
      </c>
      <c r="L123" s="33"/>
      <c r="M123" s="33"/>
      <c r="N123" s="33"/>
      <c r="O123" s="33">
        <f t="shared" si="18"/>
        <v>1.6754146389760505</v>
      </c>
      <c r="P123" s="33"/>
      <c r="Q123" s="33"/>
      <c r="R123" s="33"/>
    </row>
    <row r="124" spans="1:18" x14ac:dyDescent="0.2">
      <c r="A124" s="32" t="s">
        <v>205</v>
      </c>
      <c r="B124" s="33">
        <v>0.16400000000000001</v>
      </c>
      <c r="C124" s="33">
        <v>0.16500000000000001</v>
      </c>
      <c r="D124" s="32">
        <f t="shared" si="19"/>
        <v>0.16450000000000001</v>
      </c>
      <c r="E124" s="32">
        <f t="shared" si="17"/>
        <v>0.20080020005001253</v>
      </c>
      <c r="F124" s="32">
        <v>5</v>
      </c>
      <c r="G124" s="33">
        <f t="shared" si="20"/>
        <v>1.0040010002500628</v>
      </c>
      <c r="H124" s="32">
        <v>3</v>
      </c>
      <c r="I124" s="33">
        <f t="shared" si="21"/>
        <v>3.0120030007501883</v>
      </c>
      <c r="J124" s="33">
        <v>53500</v>
      </c>
      <c r="K124" s="32">
        <f t="shared" si="22"/>
        <v>5.6299121509349312</v>
      </c>
      <c r="L124" s="33"/>
      <c r="M124" s="33"/>
      <c r="N124" s="33"/>
      <c r="O124" s="33">
        <f t="shared" si="18"/>
        <v>1.1900056484104367</v>
      </c>
      <c r="P124" s="33"/>
      <c r="Q124" s="33"/>
      <c r="R124" s="33"/>
    </row>
    <row r="125" spans="1:18" x14ac:dyDescent="0.2">
      <c r="A125" s="32" t="s">
        <v>174</v>
      </c>
      <c r="B125" s="33">
        <v>0.216</v>
      </c>
      <c r="C125" s="33">
        <v>0.21</v>
      </c>
      <c r="D125" s="32">
        <f t="shared" si="19"/>
        <v>0.21299999999999999</v>
      </c>
      <c r="E125" s="32">
        <f t="shared" si="17"/>
        <v>0.32208052013003252</v>
      </c>
      <c r="F125" s="32">
        <v>10</v>
      </c>
      <c r="G125" s="33">
        <f t="shared" si="20"/>
        <v>3.2208052013003252</v>
      </c>
      <c r="H125" s="32">
        <v>3</v>
      </c>
      <c r="I125" s="33">
        <f t="shared" si="21"/>
        <v>9.6624156039009748</v>
      </c>
      <c r="J125" s="33">
        <v>65562.5</v>
      </c>
      <c r="K125" s="32">
        <f t="shared" si="22"/>
        <v>14.737716841031038</v>
      </c>
      <c r="L125" s="33">
        <f>AVERAGE(K125:K128)</f>
        <v>15.796924146508619</v>
      </c>
      <c r="M125" s="33">
        <f>AVEDEV(K125:K128)</f>
        <v>2.6448714345412445</v>
      </c>
      <c r="N125" s="33"/>
      <c r="O125" s="33">
        <f t="shared" si="18"/>
        <v>3.1151403104199611</v>
      </c>
      <c r="P125" s="33">
        <f>AVERAGE(O125:O128)</f>
        <v>3.3390270501351802</v>
      </c>
      <c r="Q125" s="33">
        <f>AVEDEV(O125:O128)</f>
        <v>0.55905169779617614</v>
      </c>
      <c r="R125" s="33">
        <v>4</v>
      </c>
    </row>
    <row r="126" spans="1:18" x14ac:dyDescent="0.2">
      <c r="A126" s="32" t="s">
        <v>175</v>
      </c>
      <c r="B126" s="33">
        <v>0.188</v>
      </c>
      <c r="C126" s="33">
        <v>0.183</v>
      </c>
      <c r="D126" s="32">
        <f t="shared" si="19"/>
        <v>0.1855</v>
      </c>
      <c r="E126" s="32">
        <f t="shared" si="17"/>
        <v>0.25331332833208303</v>
      </c>
      <c r="F126" s="32">
        <v>10</v>
      </c>
      <c r="G126" s="33">
        <f t="shared" si="20"/>
        <v>2.5331332833208302</v>
      </c>
      <c r="H126" s="32">
        <v>3</v>
      </c>
      <c r="I126" s="33">
        <f t="shared" si="21"/>
        <v>7.5993998499624906</v>
      </c>
      <c r="J126" s="33">
        <v>65562.5</v>
      </c>
      <c r="K126" s="32">
        <f t="shared" si="22"/>
        <v>11.591076987550034</v>
      </c>
      <c r="L126" s="33"/>
      <c r="M126" s="33"/>
      <c r="N126" s="33"/>
      <c r="O126" s="33">
        <f t="shared" si="18"/>
        <v>2.4500288310989293</v>
      </c>
      <c r="P126" s="33"/>
      <c r="Q126" s="33"/>
      <c r="R126" s="33"/>
    </row>
    <row r="127" spans="1:18" x14ac:dyDescent="0.2">
      <c r="A127" s="32" t="s">
        <v>176</v>
      </c>
      <c r="B127" s="33">
        <v>0.216</v>
      </c>
      <c r="C127" s="33">
        <v>0.21099999999999999</v>
      </c>
      <c r="D127" s="32">
        <f t="shared" si="19"/>
        <v>0.2135</v>
      </c>
      <c r="E127" s="32">
        <f t="shared" si="17"/>
        <v>0.32333083270817708</v>
      </c>
      <c r="F127" s="32">
        <v>10</v>
      </c>
      <c r="G127" s="33">
        <f t="shared" si="20"/>
        <v>3.2333083270817706</v>
      </c>
      <c r="H127" s="32">
        <v>3</v>
      </c>
      <c r="I127" s="33">
        <f t="shared" si="21"/>
        <v>9.6999249812453119</v>
      </c>
      <c r="J127" s="33">
        <v>61500</v>
      </c>
      <c r="K127" s="32">
        <f t="shared" si="22"/>
        <v>15.772235741862296</v>
      </c>
      <c r="L127" s="33"/>
      <c r="M127" s="33"/>
      <c r="N127" s="33"/>
      <c r="O127" s="33">
        <f t="shared" si="18"/>
        <v>3.3338086132942988</v>
      </c>
      <c r="P127" s="33"/>
      <c r="Q127" s="33"/>
      <c r="R127" s="33"/>
    </row>
    <row r="128" spans="1:18" x14ac:dyDescent="0.2">
      <c r="A128" s="32" t="s">
        <v>177</v>
      </c>
      <c r="B128" s="33">
        <v>0.27500000000000002</v>
      </c>
      <c r="C128" s="33">
        <v>0.25600000000000001</v>
      </c>
      <c r="D128" s="32">
        <f t="shared" si="19"/>
        <v>0.26550000000000001</v>
      </c>
      <c r="E128" s="32">
        <f t="shared" si="17"/>
        <v>0.45336334083520885</v>
      </c>
      <c r="F128" s="32">
        <v>10</v>
      </c>
      <c r="G128" s="33">
        <f t="shared" si="20"/>
        <v>4.5336334083520882</v>
      </c>
      <c r="H128" s="32">
        <v>3</v>
      </c>
      <c r="I128" s="33">
        <f t="shared" si="21"/>
        <v>13.600900225056265</v>
      </c>
      <c r="J128" s="33">
        <v>64500</v>
      </c>
      <c r="K128" s="32">
        <f t="shared" si="22"/>
        <v>21.086667015591107</v>
      </c>
      <c r="L128" s="33"/>
      <c r="M128" s="33"/>
      <c r="N128" s="33"/>
      <c r="O128" s="33">
        <f t="shared" si="18"/>
        <v>4.4571304457275334</v>
      </c>
      <c r="P128" s="33"/>
      <c r="Q128" s="33"/>
      <c r="R128" s="33"/>
    </row>
    <row r="129" spans="1:18" x14ac:dyDescent="0.2">
      <c r="A129" s="32" t="s">
        <v>206</v>
      </c>
      <c r="B129" s="33">
        <v>0.41</v>
      </c>
      <c r="C129" s="33">
        <v>0.432</v>
      </c>
      <c r="D129" s="32">
        <f t="shared" si="19"/>
        <v>0.42099999999999999</v>
      </c>
      <c r="E129" s="32">
        <f t="shared" si="17"/>
        <v>0.84221055263815958</v>
      </c>
      <c r="F129" s="32">
        <v>10</v>
      </c>
      <c r="G129" s="33">
        <f t="shared" si="20"/>
        <v>8.4221055263815963</v>
      </c>
      <c r="H129" s="32">
        <v>3</v>
      </c>
      <c r="I129" s="33">
        <f t="shared" si="21"/>
        <v>25.266316579144789</v>
      </c>
      <c r="J129" s="33">
        <v>54250</v>
      </c>
      <c r="K129" s="32">
        <f t="shared" si="22"/>
        <v>46.57385544542818</v>
      </c>
      <c r="L129" s="33">
        <f>AVERAGE(K129:K132)</f>
        <v>49.95614174027763</v>
      </c>
      <c r="M129" s="33">
        <f>AVEDEV(K129:K132)</f>
        <v>7.1317377525003067</v>
      </c>
      <c r="N129" s="33"/>
      <c r="O129" s="33">
        <f t="shared" si="18"/>
        <v>9.8444077922435902</v>
      </c>
      <c r="P129" s="33">
        <f>AVERAGE(O129:O132)</f>
        <v>10.559328325194295</v>
      </c>
      <c r="Q129" s="33">
        <f>AVEDEV(O129:O132)</f>
        <v>1.5074494913829084</v>
      </c>
      <c r="R129" s="33">
        <v>4</v>
      </c>
    </row>
    <row r="130" spans="1:18" x14ac:dyDescent="0.2">
      <c r="A130" s="32" t="s">
        <v>207</v>
      </c>
      <c r="B130" s="33">
        <v>0.47099999999999997</v>
      </c>
      <c r="C130" s="33">
        <v>0.46200000000000002</v>
      </c>
      <c r="D130" s="32">
        <f t="shared" si="19"/>
        <v>0.46650000000000003</v>
      </c>
      <c r="E130" s="32">
        <f t="shared" si="17"/>
        <v>0.95598899724931241</v>
      </c>
      <c r="F130" s="32">
        <v>10</v>
      </c>
      <c r="G130" s="33">
        <f t="shared" si="20"/>
        <v>9.5598899724931243</v>
      </c>
      <c r="H130" s="32">
        <v>3</v>
      </c>
      <c r="I130" s="33">
        <f t="shared" si="21"/>
        <v>28.679669917479373</v>
      </c>
      <c r="J130" s="33">
        <v>62562.5</v>
      </c>
      <c r="K130" s="32">
        <f t="shared" si="22"/>
        <v>45.841630237729262</v>
      </c>
      <c r="L130" s="33"/>
      <c r="M130" s="33"/>
      <c r="N130" s="33"/>
      <c r="O130" s="33">
        <f t="shared" si="18"/>
        <v>9.6896359042087976</v>
      </c>
      <c r="P130" s="33"/>
      <c r="Q130" s="33"/>
      <c r="R130" s="33"/>
    </row>
    <row r="131" spans="1:18" x14ac:dyDescent="0.2">
      <c r="A131" s="32" t="s">
        <v>208</v>
      </c>
      <c r="B131" s="33">
        <v>0.72099999999999997</v>
      </c>
      <c r="C131" s="33">
        <v>0.70899999999999996</v>
      </c>
      <c r="D131" s="32">
        <f t="shared" si="19"/>
        <v>0.71499999999999997</v>
      </c>
      <c r="E131" s="32">
        <f t="shared" si="17"/>
        <v>1.5773943485871469</v>
      </c>
      <c r="F131" s="32">
        <v>10</v>
      </c>
      <c r="G131" s="33">
        <f t="shared" si="20"/>
        <v>15.773943485871468</v>
      </c>
      <c r="H131" s="32">
        <v>3</v>
      </c>
      <c r="I131" s="33">
        <f t="shared" si="21"/>
        <v>47.321830457614404</v>
      </c>
      <c r="J131" s="33">
        <v>73687.5</v>
      </c>
      <c r="K131" s="32">
        <f t="shared" si="22"/>
        <v>64.219617245278243</v>
      </c>
      <c r="L131" s="33"/>
      <c r="M131" s="33"/>
      <c r="N131" s="33"/>
      <c r="O131" s="33">
        <f t="shared" si="18"/>
        <v>13.574227307960113</v>
      </c>
      <c r="P131" s="33"/>
      <c r="Q131" s="33"/>
      <c r="R131" s="33"/>
    </row>
    <row r="132" spans="1:18" x14ac:dyDescent="0.2">
      <c r="A132" s="32" t="s">
        <v>209</v>
      </c>
      <c r="B132" s="33">
        <v>0.49199999999999999</v>
      </c>
      <c r="C132" s="33">
        <v>0.48599999999999999</v>
      </c>
      <c r="D132" s="32">
        <f t="shared" si="19"/>
        <v>0.48899999999999999</v>
      </c>
      <c r="E132" s="32">
        <f t="shared" si="17"/>
        <v>1.0122530632658164</v>
      </c>
      <c r="F132" s="32">
        <v>10</v>
      </c>
      <c r="G132" s="33">
        <f t="shared" si="20"/>
        <v>10.122530632658165</v>
      </c>
      <c r="H132" s="32">
        <v>3</v>
      </c>
      <c r="I132" s="33">
        <f t="shared" si="21"/>
        <v>30.367591897974496</v>
      </c>
      <c r="J132" s="33">
        <v>70312.5</v>
      </c>
      <c r="K132" s="32">
        <f t="shared" si="22"/>
        <v>43.189464032674834</v>
      </c>
      <c r="L132" s="33"/>
      <c r="M132" s="33"/>
      <c r="N132" s="33"/>
      <c r="O132" s="33">
        <f t="shared" si="18"/>
        <v>9.1290422963646822</v>
      </c>
      <c r="P132" s="33"/>
      <c r="Q132" s="33"/>
      <c r="R132" s="33"/>
    </row>
    <row r="133" spans="1:18" x14ac:dyDescent="0.2">
      <c r="A133" s="32" t="s">
        <v>182</v>
      </c>
      <c r="B133" s="33">
        <v>0.47799999999999998</v>
      </c>
      <c r="C133" s="33">
        <v>0.47799999999999998</v>
      </c>
      <c r="D133" s="32">
        <f t="shared" si="19"/>
        <v>0.47799999999999998</v>
      </c>
      <c r="E133" s="32">
        <f t="shared" si="17"/>
        <v>0.9847461865466367</v>
      </c>
      <c r="F133" s="32">
        <v>50</v>
      </c>
      <c r="G133" s="33">
        <f t="shared" si="20"/>
        <v>49.237309327331836</v>
      </c>
      <c r="H133" s="32">
        <v>3</v>
      </c>
      <c r="I133" s="33">
        <f t="shared" si="21"/>
        <v>147.7119279819955</v>
      </c>
      <c r="J133" s="33">
        <v>68250</v>
      </c>
      <c r="K133" s="32">
        <f t="shared" si="22"/>
        <v>216.42773330695312</v>
      </c>
      <c r="L133" s="33">
        <f>AVERAGE(K133:K136)</f>
        <v>255.80865348290629</v>
      </c>
      <c r="M133" s="33">
        <f>AVEDEV(K133:K136)</f>
        <v>53.135476463780577</v>
      </c>
      <c r="N133" s="33"/>
      <c r="O133" s="33">
        <f t="shared" si="18"/>
        <v>45.746757356626205</v>
      </c>
      <c r="P133" s="33">
        <f>AVERAGE(O133:O136)</f>
        <v>54.070780217480689</v>
      </c>
      <c r="Q133" s="33">
        <f>AVEDEV(O133:O136)</f>
        <v>11.231350583752565</v>
      </c>
      <c r="R133" s="33">
        <v>4</v>
      </c>
    </row>
    <row r="134" spans="1:18" x14ac:dyDescent="0.2">
      <c r="A134" s="32" t="s">
        <v>183</v>
      </c>
      <c r="B134" s="33">
        <v>0.505</v>
      </c>
      <c r="C134" s="33">
        <v>0.497</v>
      </c>
      <c r="D134" s="32">
        <f t="shared" si="19"/>
        <v>0.501</v>
      </c>
      <c r="E134" s="32">
        <f t="shared" si="17"/>
        <v>1.0422605651412853</v>
      </c>
      <c r="F134" s="32">
        <v>50</v>
      </c>
      <c r="G134" s="33">
        <f t="shared" si="20"/>
        <v>52.113028257064265</v>
      </c>
      <c r="H134" s="32">
        <v>3</v>
      </c>
      <c r="I134" s="33">
        <f t="shared" si="21"/>
        <v>156.3390847711928</v>
      </c>
      <c r="J134" s="33">
        <v>60625</v>
      </c>
      <c r="K134" s="32">
        <f t="shared" si="22"/>
        <v>257.87890271536958</v>
      </c>
      <c r="L134" s="33"/>
      <c r="M134" s="33"/>
      <c r="N134" s="33"/>
      <c r="O134" s="33">
        <f t="shared" si="18"/>
        <v>54.508372885749864</v>
      </c>
      <c r="P134" s="33"/>
      <c r="Q134" s="33"/>
      <c r="R134" s="33"/>
    </row>
    <row r="135" spans="1:18" x14ac:dyDescent="0.2">
      <c r="A135" s="32" t="s">
        <v>184</v>
      </c>
      <c r="B135" s="33">
        <v>0.45</v>
      </c>
      <c r="C135" s="33">
        <v>0.438</v>
      </c>
      <c r="D135" s="32">
        <f t="shared" si="19"/>
        <v>0.44400000000000001</v>
      </c>
      <c r="E135" s="32">
        <f t="shared" si="17"/>
        <v>0.89972493123280828</v>
      </c>
      <c r="F135" s="32">
        <v>50</v>
      </c>
      <c r="G135" s="33">
        <f t="shared" si="20"/>
        <v>44.986246561640414</v>
      </c>
      <c r="H135" s="32">
        <v>3</v>
      </c>
      <c r="I135" s="33">
        <f t="shared" si="21"/>
        <v>134.95873968492123</v>
      </c>
      <c r="J135" s="33">
        <v>71437.5</v>
      </c>
      <c r="K135" s="32">
        <f t="shared" si="22"/>
        <v>188.91862073129832</v>
      </c>
      <c r="L135" s="33"/>
      <c r="M135" s="33"/>
      <c r="N135" s="33"/>
      <c r="O135" s="33">
        <f t="shared" si="18"/>
        <v>39.932101910830042</v>
      </c>
      <c r="P135" s="33"/>
      <c r="Q135" s="33"/>
      <c r="R135" s="33"/>
    </row>
    <row r="136" spans="1:18" x14ac:dyDescent="0.2">
      <c r="A136" s="32" t="s">
        <v>185</v>
      </c>
      <c r="B136" s="33">
        <v>0.53900000000000003</v>
      </c>
      <c r="C136" s="33">
        <v>0.52200000000000002</v>
      </c>
      <c r="D136" s="32">
        <f t="shared" si="19"/>
        <v>0.53049999999999997</v>
      </c>
      <c r="E136" s="32">
        <f t="shared" si="17"/>
        <v>1.1160290072518129</v>
      </c>
      <c r="F136" s="32">
        <v>50</v>
      </c>
      <c r="G136" s="33">
        <f t="shared" si="20"/>
        <v>55.801450362590643</v>
      </c>
      <c r="H136" s="32">
        <v>3</v>
      </c>
      <c r="I136" s="33">
        <f t="shared" si="21"/>
        <v>167.40435108777194</v>
      </c>
      <c r="J136" s="33">
        <v>46500</v>
      </c>
      <c r="K136" s="32">
        <f t="shared" si="22"/>
        <v>360.00935717800417</v>
      </c>
      <c r="L136" s="33"/>
      <c r="M136" s="33"/>
      <c r="N136" s="33"/>
      <c r="O136" s="33">
        <f t="shared" si="18"/>
        <v>76.095888716716644</v>
      </c>
      <c r="P136" s="33"/>
      <c r="Q136" s="33"/>
      <c r="R136" s="33"/>
    </row>
    <row r="137" spans="1:18" x14ac:dyDescent="0.2">
      <c r="A137" s="32" t="s">
        <v>194</v>
      </c>
      <c r="B137" s="33">
        <v>0.83399999999999996</v>
      </c>
      <c r="C137" s="33">
        <v>0.81899999999999995</v>
      </c>
      <c r="D137" s="32">
        <f t="shared" si="19"/>
        <v>0.82650000000000001</v>
      </c>
      <c r="E137" s="32">
        <f t="shared" si="17"/>
        <v>1.8562140535133784</v>
      </c>
      <c r="F137" s="32">
        <v>50</v>
      </c>
      <c r="G137" s="33">
        <f t="shared" si="20"/>
        <v>92.810702675668921</v>
      </c>
      <c r="H137" s="32">
        <v>3</v>
      </c>
      <c r="I137" s="33">
        <f t="shared" si="21"/>
        <v>278.43210802700673</v>
      </c>
      <c r="J137" s="33">
        <v>67125</v>
      </c>
      <c r="K137" s="32">
        <f t="shared" si="22"/>
        <v>414.79643653930236</v>
      </c>
      <c r="L137" s="33">
        <f>AVERAGE(K137:K140)</f>
        <v>359.98289623585919</v>
      </c>
      <c r="M137" s="33">
        <f>AVEDEV(K137:K140)</f>
        <v>66.889879792402681</v>
      </c>
      <c r="N137" s="33"/>
      <c r="O137" s="33">
        <f t="shared" si="18"/>
        <v>87.676341866243817</v>
      </c>
      <c r="P137" s="33">
        <f>AVERAGE(O137:O140)</f>
        <v>76.090295615124532</v>
      </c>
      <c r="Q137" s="33">
        <f>AVEDEV(O137:O140)</f>
        <v>14.138645975361385</v>
      </c>
      <c r="R137" s="33">
        <v>4</v>
      </c>
    </row>
    <row r="138" spans="1:18" x14ac:dyDescent="0.2">
      <c r="A138" s="32" t="s">
        <v>195</v>
      </c>
      <c r="B138" s="33">
        <v>0.63900000000000001</v>
      </c>
      <c r="C138" s="33">
        <v>0.63800000000000001</v>
      </c>
      <c r="D138" s="32">
        <f t="shared" si="19"/>
        <v>0.63850000000000007</v>
      </c>
      <c r="E138" s="32">
        <f t="shared" si="17"/>
        <v>1.3860965241310328</v>
      </c>
      <c r="F138" s="32">
        <v>50</v>
      </c>
      <c r="G138" s="33">
        <f t="shared" si="20"/>
        <v>69.304826206551638</v>
      </c>
      <c r="H138" s="32">
        <v>3</v>
      </c>
      <c r="I138" s="33">
        <f t="shared" si="21"/>
        <v>207.91447861965491</v>
      </c>
      <c r="J138" s="33">
        <v>84687.5</v>
      </c>
      <c r="K138" s="32">
        <f t="shared" si="22"/>
        <v>245.50787143280286</v>
      </c>
      <c r="L138" s="33"/>
      <c r="M138" s="33"/>
      <c r="N138" s="33"/>
      <c r="O138" s="33">
        <f t="shared" si="18"/>
        <v>51.893483575181875</v>
      </c>
      <c r="P138" s="33"/>
      <c r="Q138" s="33"/>
      <c r="R138" s="33"/>
    </row>
    <row r="139" spans="1:18" x14ac:dyDescent="0.2">
      <c r="A139" s="32" t="s">
        <v>196</v>
      </c>
      <c r="B139" s="33">
        <v>0.71799999999999997</v>
      </c>
      <c r="C139" s="33">
        <v>0.71399999999999997</v>
      </c>
      <c r="D139" s="32">
        <f t="shared" si="19"/>
        <v>0.71599999999999997</v>
      </c>
      <c r="E139" s="32">
        <f t="shared" si="17"/>
        <v>1.5798949737434358</v>
      </c>
      <c r="F139" s="32">
        <v>50</v>
      </c>
      <c r="G139" s="33">
        <f t="shared" si="20"/>
        <v>78.994748687171793</v>
      </c>
      <c r="H139" s="32">
        <v>3</v>
      </c>
      <c r="I139" s="33">
        <f t="shared" si="21"/>
        <v>236.98424606151536</v>
      </c>
      <c r="J139" s="33">
        <v>69562.5</v>
      </c>
      <c r="K139" s="32">
        <f t="shared" si="22"/>
        <v>340.67816145411012</v>
      </c>
      <c r="L139" s="33"/>
      <c r="M139" s="33"/>
      <c r="N139" s="33"/>
      <c r="O139" s="33">
        <f t="shared" si="18"/>
        <v>72.009815704344433</v>
      </c>
      <c r="P139" s="33"/>
      <c r="Q139" s="33"/>
      <c r="R139" s="33"/>
    </row>
    <row r="140" spans="1:18" x14ac:dyDescent="0.2">
      <c r="A140" s="32" t="s">
        <v>197</v>
      </c>
      <c r="B140" s="33">
        <v>0.81100000000000005</v>
      </c>
      <c r="C140" s="33">
        <v>0.76900000000000002</v>
      </c>
      <c r="D140" s="32">
        <f t="shared" si="19"/>
        <v>0.79</v>
      </c>
      <c r="E140" s="32">
        <f t="shared" si="17"/>
        <v>1.7649412353088272</v>
      </c>
      <c r="F140" s="32">
        <v>50</v>
      </c>
      <c r="G140" s="33">
        <f t="shared" si="20"/>
        <v>88.247061765441359</v>
      </c>
      <c r="H140" s="32">
        <v>3</v>
      </c>
      <c r="I140" s="33">
        <f t="shared" si="21"/>
        <v>264.74118529632409</v>
      </c>
      <c r="J140" s="33">
        <v>60312.5</v>
      </c>
      <c r="K140" s="32">
        <f t="shared" si="22"/>
        <v>438.94911551722134</v>
      </c>
      <c r="L140" s="33"/>
      <c r="M140" s="33"/>
      <c r="N140" s="33"/>
      <c r="O140" s="33">
        <f t="shared" si="18"/>
        <v>92.781541314728031</v>
      </c>
      <c r="P140" s="33"/>
      <c r="Q140" s="33"/>
      <c r="R140" s="33"/>
    </row>
    <row r="141" spans="1:18" x14ac:dyDescent="0.2">
      <c r="A141" s="32" t="s">
        <v>210</v>
      </c>
      <c r="B141" s="33">
        <v>0.59099999999999997</v>
      </c>
      <c r="C141" s="33">
        <v>0.57399999999999995</v>
      </c>
      <c r="D141" s="32">
        <f t="shared" si="19"/>
        <v>0.58250000000000002</v>
      </c>
      <c r="E141" s="32">
        <f t="shared" si="17"/>
        <v>1.2460615153788448</v>
      </c>
      <c r="F141" s="32">
        <v>50</v>
      </c>
      <c r="G141" s="33">
        <f t="shared" si="20"/>
        <v>62.303075768942243</v>
      </c>
      <c r="H141" s="32">
        <v>3</v>
      </c>
      <c r="I141" s="33">
        <f t="shared" si="21"/>
        <v>186.90922730682672</v>
      </c>
      <c r="J141" s="33">
        <v>61812.5</v>
      </c>
      <c r="K141" s="32">
        <f t="shared" si="22"/>
        <v>302.38095418697952</v>
      </c>
      <c r="L141" s="33">
        <f>AVERAGE(K141:K144)</f>
        <v>405.76073097897961</v>
      </c>
      <c r="M141" s="33">
        <f>AVEDEV(K141:K144)</f>
        <v>56.500170812022276</v>
      </c>
      <c r="N141" s="33"/>
      <c r="O141" s="33">
        <f t="shared" si="18"/>
        <v>63.914859380974022</v>
      </c>
      <c r="P141" s="33">
        <f>AVERAGE(O141:O144)</f>
        <v>85.766446939664533</v>
      </c>
      <c r="Q141" s="33">
        <f>AVEDEV(O141:O144)</f>
        <v>11.942552672210972</v>
      </c>
      <c r="R141" s="33">
        <v>4</v>
      </c>
    </row>
    <row r="142" spans="1:18" x14ac:dyDescent="0.2">
      <c r="A142" s="32" t="s">
        <v>211</v>
      </c>
      <c r="B142" s="33">
        <v>0.90200000000000002</v>
      </c>
      <c r="C142" s="33">
        <v>0.85199999999999998</v>
      </c>
      <c r="D142" s="32">
        <f t="shared" si="19"/>
        <v>0.877</v>
      </c>
      <c r="E142" s="32">
        <f>(D142-0.0842)/0.3999</f>
        <v>1.9824956239059766</v>
      </c>
      <c r="F142" s="32">
        <v>50</v>
      </c>
      <c r="G142" s="33">
        <f t="shared" si="20"/>
        <v>99.124781195298823</v>
      </c>
      <c r="H142" s="32">
        <v>3</v>
      </c>
      <c r="I142" s="33">
        <f t="shared" si="21"/>
        <v>297.37434358589644</v>
      </c>
      <c r="J142" s="33">
        <v>62687.5</v>
      </c>
      <c r="K142" s="32">
        <f t="shared" si="22"/>
        <v>474.37582227062239</v>
      </c>
      <c r="L142" s="33"/>
      <c r="M142" s="33"/>
      <c r="N142" s="33"/>
      <c r="O142" s="33">
        <f>K142/$L$77</f>
        <v>100.26975427629732</v>
      </c>
      <c r="P142" s="33"/>
      <c r="Q142" s="33"/>
      <c r="R142" s="33"/>
    </row>
    <row r="143" spans="1:18" x14ac:dyDescent="0.2">
      <c r="A143" s="32" t="s">
        <v>212</v>
      </c>
      <c r="B143" s="33">
        <v>0.86299999999999999</v>
      </c>
      <c r="C143" s="33">
        <v>0.84599999999999997</v>
      </c>
      <c r="D143" s="32">
        <f t="shared" si="19"/>
        <v>0.85450000000000004</v>
      </c>
      <c r="E143" s="32">
        <f>(D143-0.0842)/0.3999</f>
        <v>1.9262315578894724</v>
      </c>
      <c r="F143" s="32">
        <v>50</v>
      </c>
      <c r="G143" s="33">
        <f t="shared" si="20"/>
        <v>96.311577894473615</v>
      </c>
      <c r="H143" s="32">
        <v>3</v>
      </c>
      <c r="I143" s="33">
        <f t="shared" si="21"/>
        <v>288.93473368342086</v>
      </c>
      <c r="J143" s="33">
        <v>72937.5</v>
      </c>
      <c r="K143" s="32">
        <f t="shared" si="22"/>
        <v>396.1401661469352</v>
      </c>
      <c r="L143" s="33"/>
      <c r="M143" s="33"/>
      <c r="N143" s="33"/>
      <c r="O143" s="33">
        <f>K143/$L$77</f>
        <v>83.732929153933114</v>
      </c>
      <c r="P143" s="33"/>
      <c r="Q143" s="33"/>
      <c r="R143" s="33"/>
    </row>
    <row r="144" spans="1:18" x14ac:dyDescent="0.2">
      <c r="A144" s="32" t="s">
        <v>213</v>
      </c>
      <c r="B144" s="33">
        <v>0.74199999999999999</v>
      </c>
      <c r="C144" s="33">
        <v>0.77200000000000002</v>
      </c>
      <c r="D144" s="32">
        <f t="shared" si="19"/>
        <v>0.75700000000000001</v>
      </c>
      <c r="E144" s="32">
        <f>(D144-0.0842)/0.3999</f>
        <v>1.682420605151288</v>
      </c>
      <c r="F144" s="32">
        <v>50</v>
      </c>
      <c r="G144" s="33">
        <f t="shared" si="20"/>
        <v>84.121030257564399</v>
      </c>
      <c r="H144" s="32">
        <v>3</v>
      </c>
      <c r="I144" s="33">
        <f t="shared" si="21"/>
        <v>252.3630907726932</v>
      </c>
      <c r="J144" s="33">
        <v>56062.5</v>
      </c>
      <c r="K144" s="32">
        <f t="shared" si="22"/>
        <v>450.14598131138143</v>
      </c>
      <c r="L144" s="33"/>
      <c r="M144" s="33"/>
      <c r="N144" s="33"/>
      <c r="O144" s="33">
        <f>K144/$L$77</f>
        <v>95.148244947453705</v>
      </c>
      <c r="P144" s="33"/>
      <c r="Q144" s="33"/>
      <c r="R144" s="33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8"/>
  <sheetViews>
    <sheetView workbookViewId="0">
      <selection activeCell="B36" sqref="B36"/>
    </sheetView>
  </sheetViews>
  <sheetFormatPr baseColWidth="10" defaultRowHeight="12.75" x14ac:dyDescent="0.2"/>
  <cols>
    <col min="1" max="1" width="22.7109375" customWidth="1"/>
  </cols>
  <sheetData>
    <row r="4" spans="1:7" x14ac:dyDescent="0.2">
      <c r="B4" s="19" t="s">
        <v>132</v>
      </c>
      <c r="C4" s="19" t="s">
        <v>133</v>
      </c>
      <c r="D4" s="19" t="s">
        <v>136</v>
      </c>
      <c r="E4" s="19" t="s">
        <v>137</v>
      </c>
      <c r="F4" s="19" t="s">
        <v>134</v>
      </c>
      <c r="G4" s="19" t="s">
        <v>135</v>
      </c>
    </row>
    <row r="5" spans="1:7" x14ac:dyDescent="0.2">
      <c r="A5" s="19" t="s">
        <v>2</v>
      </c>
      <c r="C5">
        <v>1.1469271091412969</v>
      </c>
      <c r="F5">
        <v>0.93626557687944156</v>
      </c>
      <c r="G5">
        <v>0.27429162207292312</v>
      </c>
    </row>
    <row r="6" spans="1:7" x14ac:dyDescent="0.2">
      <c r="A6" s="19" t="s">
        <v>3</v>
      </c>
      <c r="C6">
        <v>0.85806248549262409</v>
      </c>
      <c r="F6">
        <v>0.92872816474696029</v>
      </c>
      <c r="G6">
        <v>1.3340929258662828</v>
      </c>
    </row>
    <row r="7" spans="1:7" x14ac:dyDescent="0.2">
      <c r="A7" s="19" t="s">
        <v>4</v>
      </c>
      <c r="C7">
        <v>0.88205019964949172</v>
      </c>
      <c r="F7">
        <v>0.81607059388877767</v>
      </c>
      <c r="G7">
        <v>0.50735473466866632</v>
      </c>
    </row>
    <row r="8" spans="1:7" x14ac:dyDescent="0.2">
      <c r="A8" s="19" t="s">
        <v>53</v>
      </c>
      <c r="B8">
        <v>1.0555590803153565</v>
      </c>
      <c r="C8">
        <v>1.1837505467042715</v>
      </c>
      <c r="D8">
        <v>0.97060455520596067</v>
      </c>
      <c r="E8">
        <v>1.075173815166945</v>
      </c>
      <c r="F8">
        <v>1.0843897818230077</v>
      </c>
      <c r="G8">
        <v>2.0053995971506642</v>
      </c>
    </row>
    <row r="9" spans="1:7" x14ac:dyDescent="0.2">
      <c r="A9" s="19" t="s">
        <v>54</v>
      </c>
      <c r="B9">
        <v>1.0463949067810097</v>
      </c>
      <c r="C9">
        <v>0.93976907901467255</v>
      </c>
      <c r="D9">
        <v>0.86778939624940776</v>
      </c>
      <c r="E9">
        <v>1.2701751976973001</v>
      </c>
      <c r="F9">
        <v>0.99396833835516407</v>
      </c>
      <c r="G9">
        <v>0.82742362236438893</v>
      </c>
    </row>
    <row r="10" spans="1:7" x14ac:dyDescent="0.2">
      <c r="A10" s="19" t="s">
        <v>55</v>
      </c>
      <c r="B10">
        <v>0.89804601290363395</v>
      </c>
      <c r="C10">
        <v>0.98944057999764368</v>
      </c>
      <c r="D10">
        <v>1.1616060485446313</v>
      </c>
      <c r="E10">
        <v>0.65465098713575487</v>
      </c>
      <c r="F10">
        <v>1.2405775443066498</v>
      </c>
      <c r="G10">
        <v>1.0514374978770737</v>
      </c>
    </row>
    <row r="11" spans="1:7" x14ac:dyDescent="0.2">
      <c r="A11" s="19" t="s">
        <v>5</v>
      </c>
      <c r="B11">
        <v>1.0100726619018594</v>
      </c>
      <c r="C11">
        <v>1.7427608818908382</v>
      </c>
      <c r="D11">
        <v>1.9088363711249374</v>
      </c>
      <c r="E11">
        <v>1.5098873486901006</v>
      </c>
      <c r="F11">
        <v>1.2482782118690749</v>
      </c>
      <c r="G11">
        <v>0.80976308417929166</v>
      </c>
    </row>
    <row r="12" spans="1:7" x14ac:dyDescent="0.2">
      <c r="A12" s="19" t="s">
        <v>6</v>
      </c>
      <c r="B12">
        <v>1.8204076326863192</v>
      </c>
      <c r="C12">
        <v>1.7226530556568209</v>
      </c>
      <c r="D12">
        <v>2.0197693882540375</v>
      </c>
      <c r="E12">
        <v>1.4309999141877709</v>
      </c>
      <c r="F12">
        <v>0.8247336824060485</v>
      </c>
      <c r="G12">
        <v>0.75819392045736522</v>
      </c>
    </row>
    <row r="13" spans="1:7" x14ac:dyDescent="0.2">
      <c r="A13" s="19" t="s">
        <v>7</v>
      </c>
      <c r="B13">
        <v>1.2967942266348418</v>
      </c>
      <c r="C13">
        <v>1.6905945906950623</v>
      </c>
      <c r="D13">
        <v>2.038228782160374</v>
      </c>
      <c r="E13">
        <v>1.3682523055998264</v>
      </c>
      <c r="F13">
        <v>0.89935020949330924</v>
      </c>
      <c r="G13">
        <v>6.0788289270508873</v>
      </c>
    </row>
    <row r="14" spans="1:7" x14ac:dyDescent="0.2">
      <c r="A14" s="19" t="s">
        <v>8</v>
      </c>
      <c r="B14">
        <v>5.5763007825342177</v>
      </c>
      <c r="C14">
        <v>7.1442042642660839</v>
      </c>
      <c r="D14">
        <v>5.7023326651266979</v>
      </c>
      <c r="E14">
        <v>5.1474156299968739</v>
      </c>
      <c r="F14">
        <v>1.8384509782371612</v>
      </c>
      <c r="G14">
        <v>4.2796888941454716</v>
      </c>
    </row>
    <row r="15" spans="1:7" x14ac:dyDescent="0.2">
      <c r="A15" s="19" t="s">
        <v>9</v>
      </c>
      <c r="B15">
        <v>3.1289415301717227</v>
      </c>
      <c r="C15">
        <v>5.3883587104206754</v>
      </c>
      <c r="D15">
        <v>3.5440725301907232</v>
      </c>
      <c r="E15">
        <v>6.8636881320407523</v>
      </c>
      <c r="F15">
        <v>1.7361294493707315</v>
      </c>
      <c r="G15">
        <v>7.6912690865200117</v>
      </c>
    </row>
    <row r="16" spans="1:7" x14ac:dyDescent="0.2">
      <c r="A16" s="19" t="s">
        <v>10</v>
      </c>
      <c r="B16">
        <v>2.6931371650041394</v>
      </c>
      <c r="C16">
        <v>4.0806229396631721</v>
      </c>
      <c r="D16">
        <v>3.795166629830423</v>
      </c>
      <c r="E16">
        <v>17.110363898983376</v>
      </c>
      <c r="F16">
        <v>1.6056875497229468</v>
      </c>
      <c r="G16">
        <v>4.2259525274113194</v>
      </c>
    </row>
    <row r="17" spans="1:7" x14ac:dyDescent="0.2">
      <c r="A17" s="19" t="s">
        <v>11</v>
      </c>
      <c r="B17">
        <v>4.0724324558379683</v>
      </c>
      <c r="C17">
        <v>13.327743313469121</v>
      </c>
      <c r="D17">
        <v>5.6011245904365881</v>
      </c>
      <c r="E17">
        <v>14.671273320327298</v>
      </c>
      <c r="F17">
        <v>3.2485187533848969</v>
      </c>
      <c r="G17">
        <v>60.041060928833936</v>
      </c>
    </row>
    <row r="18" spans="1:7" x14ac:dyDescent="0.2">
      <c r="A18" s="19" t="s">
        <v>12</v>
      </c>
      <c r="B18">
        <v>3.851311491068127</v>
      </c>
      <c r="C18">
        <v>10.198121019873213</v>
      </c>
      <c r="D18">
        <v>6.170847165504723</v>
      </c>
      <c r="E18">
        <v>7.1040791851606482</v>
      </c>
      <c r="F18">
        <v>2.7112441275422108</v>
      </c>
      <c r="G18">
        <v>15.144435594527062</v>
      </c>
    </row>
    <row r="19" spans="1:7" x14ac:dyDescent="0.2">
      <c r="A19" s="19" t="s">
        <v>13</v>
      </c>
      <c r="B19">
        <v>3.4510636847976817</v>
      </c>
      <c r="C19">
        <v>12.445638527885775</v>
      </c>
      <c r="D19">
        <v>5.9897689652431847</v>
      </c>
      <c r="E19">
        <v>27.902302678040353</v>
      </c>
      <c r="F19">
        <v>2.7449384053785133</v>
      </c>
      <c r="G19">
        <v>6.1575429957099059</v>
      </c>
    </row>
    <row r="20" spans="1:7" x14ac:dyDescent="0.2">
      <c r="A20" s="19" t="s">
        <v>52</v>
      </c>
      <c r="C20">
        <v>93.007376568736944</v>
      </c>
      <c r="D20">
        <v>13.771904015302749</v>
      </c>
      <c r="E20">
        <v>27.80772428617697</v>
      </c>
      <c r="F20">
        <v>11.26671261935765</v>
      </c>
      <c r="G20">
        <v>48.788875361553515</v>
      </c>
    </row>
    <row r="21" spans="1:7" x14ac:dyDescent="0.2">
      <c r="A21" s="19" t="s">
        <v>14</v>
      </c>
      <c r="B21">
        <v>11.747223083190795</v>
      </c>
      <c r="C21">
        <v>70.618983021325903</v>
      </c>
      <c r="D21">
        <v>11.714850922202302</v>
      </c>
      <c r="E21">
        <v>31.97202998500233</v>
      </c>
      <c r="F21">
        <v>9.9195777853387188</v>
      </c>
      <c r="G21">
        <v>37.974903807568126</v>
      </c>
    </row>
    <row r="22" spans="1:7" x14ac:dyDescent="0.2">
      <c r="A22" s="19" t="s">
        <v>15</v>
      </c>
      <c r="B22">
        <v>18.578199670164757</v>
      </c>
      <c r="C22">
        <v>60.097712983434342</v>
      </c>
      <c r="D22">
        <v>21.963160855979059</v>
      </c>
      <c r="E22">
        <v>24.927095279399882</v>
      </c>
      <c r="F22">
        <v>12.003970862324373</v>
      </c>
      <c r="G22">
        <v>47.45416559749556</v>
      </c>
    </row>
    <row r="23" spans="1:7" x14ac:dyDescent="0.2">
      <c r="A23" s="19" t="s">
        <v>16</v>
      </c>
      <c r="B23">
        <v>20.954291701825891</v>
      </c>
      <c r="C23">
        <v>183.05454572276318</v>
      </c>
      <c r="D23">
        <v>17.95193886089384</v>
      </c>
      <c r="F23">
        <v>17.005597314288867</v>
      </c>
      <c r="G23">
        <v>82.124913744750117</v>
      </c>
    </row>
    <row r="24" spans="1:7" x14ac:dyDescent="0.2">
      <c r="A24" s="19" t="s">
        <v>17</v>
      </c>
      <c r="B24">
        <v>17.816272815253281</v>
      </c>
      <c r="C24">
        <v>180.69132538994265</v>
      </c>
      <c r="D24">
        <v>18.280953940052093</v>
      </c>
      <c r="E24">
        <v>92.344202390410501</v>
      </c>
      <c r="F24">
        <v>15.251378207974195</v>
      </c>
      <c r="G24">
        <v>84.103822410662175</v>
      </c>
    </row>
    <row r="25" spans="1:7" x14ac:dyDescent="0.2">
      <c r="A25" s="19" t="s">
        <v>18</v>
      </c>
      <c r="B25">
        <v>18.201240295214841</v>
      </c>
      <c r="C25">
        <v>123.49327413783361</v>
      </c>
      <c r="D25">
        <v>35.278801851026721</v>
      </c>
      <c r="E25">
        <v>137.49077237104186</v>
      </c>
      <c r="F25">
        <v>16.417959184261793</v>
      </c>
      <c r="G25">
        <v>87.398120906158169</v>
      </c>
    </row>
    <row r="26" spans="1:7" x14ac:dyDescent="0.2">
      <c r="A26" s="19" t="s">
        <v>19</v>
      </c>
      <c r="B26">
        <v>27.581235641563744</v>
      </c>
      <c r="C26">
        <v>226.48412252952883</v>
      </c>
      <c r="D26">
        <v>23.80399007976818</v>
      </c>
      <c r="E26">
        <v>114.89750714785443</v>
      </c>
      <c r="F26">
        <v>14.418073563863725</v>
      </c>
      <c r="G26">
        <v>210.777543781552</v>
      </c>
    </row>
    <row r="27" spans="1:7" x14ac:dyDescent="0.2">
      <c r="A27" s="19" t="s">
        <v>20</v>
      </c>
      <c r="B27">
        <v>23.841122457800807</v>
      </c>
      <c r="C27">
        <v>228.688352397925</v>
      </c>
      <c r="D27">
        <v>28.301103253429869</v>
      </c>
      <c r="E27">
        <v>143.94630736829342</v>
      </c>
      <c r="F27">
        <v>16.025257878695662</v>
      </c>
    </row>
    <row r="28" spans="1:7" x14ac:dyDescent="0.2">
      <c r="A28" s="19" t="s">
        <v>21</v>
      </c>
      <c r="B28">
        <v>32.356715919305366</v>
      </c>
      <c r="C28">
        <v>191.38297353946632</v>
      </c>
      <c r="D28">
        <v>20.841469774529369</v>
      </c>
      <c r="E28">
        <v>126.90651422083116</v>
      </c>
      <c r="F28">
        <v>16.304685066471102</v>
      </c>
      <c r="G28">
        <v>315.02482187613185</v>
      </c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44"/>
  <sheetViews>
    <sheetView topLeftCell="D110" workbookViewId="0">
      <selection activeCell="N130" sqref="N130"/>
    </sheetView>
  </sheetViews>
  <sheetFormatPr baseColWidth="10" defaultRowHeight="12.75" x14ac:dyDescent="0.2"/>
  <cols>
    <col min="1" max="1" width="12" customWidth="1"/>
    <col min="2" max="9" width="11.42578125" customWidth="1"/>
    <col min="10" max="10" width="10.85546875" style="1" customWidth="1"/>
  </cols>
  <sheetData>
    <row r="4" spans="1:18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K4" s="1"/>
    </row>
    <row r="5" spans="1:18" x14ac:dyDescent="0.2">
      <c r="A5" s="1"/>
      <c r="B5" s="24" t="s">
        <v>22</v>
      </c>
      <c r="C5" s="24" t="s">
        <v>23</v>
      </c>
      <c r="D5" s="24" t="s">
        <v>0</v>
      </c>
      <c r="E5" s="24" t="s">
        <v>25</v>
      </c>
      <c r="F5" s="24" t="s">
        <v>26</v>
      </c>
      <c r="G5" s="24" t="s">
        <v>25</v>
      </c>
      <c r="H5" s="24" t="s">
        <v>130</v>
      </c>
      <c r="I5" s="24" t="s">
        <v>187</v>
      </c>
      <c r="J5" s="24" t="s">
        <v>24</v>
      </c>
      <c r="K5" s="24" t="s">
        <v>28</v>
      </c>
      <c r="L5" s="24" t="s">
        <v>48</v>
      </c>
      <c r="M5" s="24" t="s">
        <v>49</v>
      </c>
      <c r="N5" s="24" t="s">
        <v>50</v>
      </c>
      <c r="O5" s="10" t="s">
        <v>188</v>
      </c>
    </row>
    <row r="6" spans="1:18" x14ac:dyDescent="0.2">
      <c r="A6" s="30" t="s">
        <v>144</v>
      </c>
      <c r="B6" s="31">
        <v>0.62</v>
      </c>
      <c r="C6" s="31">
        <v>0.55100000000000005</v>
      </c>
      <c r="D6" s="30">
        <f t="shared" ref="D6:D21" si="0">AVERAGE(B6:B6)</f>
        <v>0.62</v>
      </c>
      <c r="E6" s="30">
        <f>(D6-0.0843)/0.3706</f>
        <v>1.4454937938478143</v>
      </c>
      <c r="F6" s="30">
        <v>5</v>
      </c>
      <c r="G6" s="30">
        <f>E6*F6</f>
        <v>7.2274689692390712</v>
      </c>
      <c r="H6" s="30">
        <v>3</v>
      </c>
      <c r="I6" s="31">
        <f>G6*H6</f>
        <v>21.682406907717215</v>
      </c>
      <c r="J6" s="30">
        <v>81125</v>
      </c>
      <c r="K6" s="30">
        <f t="shared" ref="K6:K69" si="1">I6/J6*100000</f>
        <v>26.727157975614443</v>
      </c>
      <c r="L6" s="31">
        <f>AVERAGE(K6:K9)</f>
        <v>22.52665688124079</v>
      </c>
      <c r="M6" s="31">
        <f>AVEDEV(K6:K9)</f>
        <v>2.1002505471868229</v>
      </c>
      <c r="N6" s="31">
        <v>4</v>
      </c>
      <c r="O6" s="31">
        <f>K6/$L$6</f>
        <v>1.1864680194899069</v>
      </c>
      <c r="P6" s="31">
        <f>AVERAGE(O6:O9)</f>
        <v>1.0000000000000002</v>
      </c>
      <c r="Q6" s="31">
        <f>AVEDEV(O6:O9)</f>
        <v>9.3234009744953383E-2</v>
      </c>
      <c r="R6" s="31">
        <v>4</v>
      </c>
    </row>
    <row r="7" spans="1:18" x14ac:dyDescent="0.2">
      <c r="A7" s="30" t="s">
        <v>145</v>
      </c>
      <c r="B7" s="31">
        <v>0.48699999999999999</v>
      </c>
      <c r="C7" s="31">
        <v>0.45800000000000002</v>
      </c>
      <c r="D7" s="30">
        <f t="shared" si="0"/>
        <v>0.48699999999999999</v>
      </c>
      <c r="E7" s="30">
        <f t="shared" ref="E7:E70" si="2">(D7-0.0843)/0.3706</f>
        <v>1.0866162978953049</v>
      </c>
      <c r="F7" s="30">
        <v>5</v>
      </c>
      <c r="G7" s="30">
        <f t="shared" ref="G7:G70" si="3">E7*F7</f>
        <v>5.4330814894765247</v>
      </c>
      <c r="H7" s="30">
        <v>3</v>
      </c>
      <c r="I7" s="31">
        <f t="shared" ref="I7:I70" si="4">G7*H7</f>
        <v>16.299244468429574</v>
      </c>
      <c r="J7" s="30">
        <v>77000</v>
      </c>
      <c r="K7" s="30">
        <f t="shared" si="1"/>
        <v>21.167849958999447</v>
      </c>
      <c r="L7" s="31"/>
      <c r="M7" s="31"/>
      <c r="N7" s="31"/>
      <c r="O7" s="31">
        <f t="shared" ref="O7:O70" si="5">K7/$L$6</f>
        <v>0.93968004531675997</v>
      </c>
      <c r="P7" s="31"/>
      <c r="Q7" s="31"/>
      <c r="R7" s="31"/>
    </row>
    <row r="8" spans="1:18" x14ac:dyDescent="0.2">
      <c r="A8" s="30" t="s">
        <v>146</v>
      </c>
      <c r="B8" s="31">
        <v>0.44800000000000001</v>
      </c>
      <c r="C8" s="31">
        <v>0.435</v>
      </c>
      <c r="D8" s="30">
        <f t="shared" si="0"/>
        <v>0.44800000000000001</v>
      </c>
      <c r="E8" s="30">
        <f t="shared" si="2"/>
        <v>0.98138154344306539</v>
      </c>
      <c r="F8" s="30">
        <v>5</v>
      </c>
      <c r="G8" s="30">
        <f t="shared" si="3"/>
        <v>4.9069077172153266</v>
      </c>
      <c r="H8" s="30">
        <v>3</v>
      </c>
      <c r="I8" s="31">
        <f t="shared" si="4"/>
        <v>14.720723151645981</v>
      </c>
      <c r="J8" s="30">
        <v>70187.5</v>
      </c>
      <c r="K8" s="30">
        <f t="shared" si="1"/>
        <v>20.973425683556162</v>
      </c>
      <c r="L8" s="31"/>
      <c r="M8" s="31"/>
      <c r="N8" s="31"/>
      <c r="O8" s="31">
        <f t="shared" si="5"/>
        <v>0.9310491918142505</v>
      </c>
      <c r="P8" s="31"/>
      <c r="Q8" s="31"/>
      <c r="R8" s="31"/>
    </row>
    <row r="9" spans="1:18" x14ac:dyDescent="0.2">
      <c r="A9" s="30" t="s">
        <v>147</v>
      </c>
      <c r="B9" s="31">
        <v>0.44800000000000001</v>
      </c>
      <c r="C9" s="31">
        <v>0.42899999999999999</v>
      </c>
      <c r="D9" s="30">
        <f t="shared" si="0"/>
        <v>0.44800000000000001</v>
      </c>
      <c r="E9" s="30">
        <f t="shared" si="2"/>
        <v>0.98138154344306539</v>
      </c>
      <c r="F9" s="30">
        <v>5</v>
      </c>
      <c r="G9" s="30">
        <f t="shared" si="3"/>
        <v>4.9069077172153266</v>
      </c>
      <c r="H9" s="30">
        <v>3</v>
      </c>
      <c r="I9" s="31">
        <f t="shared" si="4"/>
        <v>14.720723151645981</v>
      </c>
      <c r="J9" s="30">
        <v>69312.5</v>
      </c>
      <c r="K9" s="30">
        <f t="shared" si="1"/>
        <v>21.238193906793121</v>
      </c>
      <c r="L9" s="31"/>
      <c r="M9" s="31"/>
      <c r="N9" s="31"/>
      <c r="O9" s="31">
        <f t="shared" si="5"/>
        <v>0.94280274337908332</v>
      </c>
      <c r="P9" s="31"/>
      <c r="Q9" s="31"/>
      <c r="R9" s="31"/>
    </row>
    <row r="10" spans="1:18" x14ac:dyDescent="0.2">
      <c r="A10" s="30" t="s">
        <v>5</v>
      </c>
      <c r="B10" s="31">
        <v>0.53</v>
      </c>
      <c r="C10" s="31">
        <v>0.504</v>
      </c>
      <c r="D10" s="30">
        <f t="shared" si="0"/>
        <v>0.53</v>
      </c>
      <c r="E10" s="30">
        <f t="shared" si="2"/>
        <v>1.2026443604964923</v>
      </c>
      <c r="F10" s="30">
        <v>5</v>
      </c>
      <c r="G10" s="30">
        <f t="shared" si="3"/>
        <v>6.0132218024824615</v>
      </c>
      <c r="H10" s="30">
        <v>3</v>
      </c>
      <c r="I10" s="31">
        <f t="shared" si="4"/>
        <v>18.039665407447384</v>
      </c>
      <c r="J10" s="30">
        <v>78375</v>
      </c>
      <c r="K10" s="30">
        <f t="shared" si="1"/>
        <v>23.017116947301286</v>
      </c>
      <c r="L10" s="31">
        <f>AVERAGE(K10:K13)</f>
        <v>24.164772081735727</v>
      </c>
      <c r="M10" s="31">
        <f>AVEDEV(K10:K13)</f>
        <v>1.441467975612067</v>
      </c>
      <c r="N10" s="31">
        <v>4</v>
      </c>
      <c r="O10" s="31">
        <f t="shared" si="5"/>
        <v>1.0217724302654483</v>
      </c>
      <c r="P10" s="31">
        <f>AVERAGE(O10:O13)</f>
        <v>1.0727189662066139</v>
      </c>
      <c r="Q10" s="31">
        <f>AVEDEV(O10:O13)</f>
        <v>6.3989431863387458E-2</v>
      </c>
      <c r="R10" s="31">
        <v>4</v>
      </c>
    </row>
    <row r="11" spans="1:18" x14ac:dyDescent="0.2">
      <c r="A11" s="30" t="s">
        <v>6</v>
      </c>
      <c r="B11" s="31">
        <v>0.58799999999999997</v>
      </c>
      <c r="C11" s="31">
        <v>0.55800000000000005</v>
      </c>
      <c r="D11" s="30">
        <f t="shared" si="0"/>
        <v>0.58799999999999997</v>
      </c>
      <c r="E11" s="30">
        <f t="shared" si="2"/>
        <v>1.359147328656233</v>
      </c>
      <c r="F11" s="30">
        <v>5</v>
      </c>
      <c r="G11" s="30">
        <f t="shared" si="3"/>
        <v>6.795736643281165</v>
      </c>
      <c r="H11" s="30">
        <v>3</v>
      </c>
      <c r="I11" s="31">
        <f t="shared" si="4"/>
        <v>20.387209929843493</v>
      </c>
      <c r="J11" s="30">
        <v>75375</v>
      </c>
      <c r="K11" s="30">
        <f t="shared" si="1"/>
        <v>27.047708032959857</v>
      </c>
      <c r="L11" s="31"/>
      <c r="M11" s="31"/>
      <c r="N11" s="31"/>
      <c r="O11" s="31">
        <f t="shared" si="5"/>
        <v>1.2006978299333888</v>
      </c>
      <c r="P11" s="31"/>
      <c r="Q11" s="31"/>
      <c r="R11" s="31"/>
    </row>
    <row r="12" spans="1:18" x14ac:dyDescent="0.2">
      <c r="A12" s="30" t="s">
        <v>7</v>
      </c>
      <c r="B12" s="31">
        <v>0.52800000000000002</v>
      </c>
      <c r="C12" s="31">
        <v>0.5</v>
      </c>
      <c r="D12" s="30">
        <f t="shared" si="0"/>
        <v>0.52800000000000002</v>
      </c>
      <c r="E12" s="30">
        <f t="shared" si="2"/>
        <v>1.1972477064220186</v>
      </c>
      <c r="F12" s="30">
        <v>5</v>
      </c>
      <c r="G12" s="30">
        <f t="shared" si="3"/>
        <v>5.986238532110093</v>
      </c>
      <c r="H12" s="30">
        <v>3</v>
      </c>
      <c r="I12" s="31">
        <f t="shared" si="4"/>
        <v>17.958715596330279</v>
      </c>
      <c r="J12" s="30">
        <v>77375</v>
      </c>
      <c r="K12" s="30">
        <f t="shared" si="1"/>
        <v>23.209971691541554</v>
      </c>
      <c r="L12" s="31"/>
      <c r="M12" s="31"/>
      <c r="N12" s="31"/>
      <c r="O12" s="31">
        <f t="shared" si="5"/>
        <v>1.030333609372361</v>
      </c>
      <c r="P12" s="31"/>
      <c r="Q12" s="31"/>
      <c r="R12" s="31"/>
    </row>
    <row r="13" spans="1:18" x14ac:dyDescent="0.2">
      <c r="A13" s="30" t="s">
        <v>148</v>
      </c>
      <c r="B13" s="31">
        <v>0.51400000000000001</v>
      </c>
      <c r="C13" s="31">
        <v>0.50700000000000001</v>
      </c>
      <c r="D13" s="30">
        <f t="shared" si="0"/>
        <v>0.51400000000000001</v>
      </c>
      <c r="E13" s="30">
        <f t="shared" si="2"/>
        <v>1.1594711279007017</v>
      </c>
      <c r="F13" s="30">
        <v>5</v>
      </c>
      <c r="G13" s="30">
        <f t="shared" si="3"/>
        <v>5.7973556395035084</v>
      </c>
      <c r="H13" s="30">
        <v>3</v>
      </c>
      <c r="I13" s="31">
        <f t="shared" si="4"/>
        <v>17.392066918510526</v>
      </c>
      <c r="J13" s="30">
        <v>74375</v>
      </c>
      <c r="K13" s="30">
        <f t="shared" si="1"/>
        <v>23.384291655140203</v>
      </c>
      <c r="L13" s="31"/>
      <c r="M13" s="31"/>
      <c r="N13" s="31"/>
      <c r="O13" s="31">
        <f t="shared" si="5"/>
        <v>1.0380719952552575</v>
      </c>
      <c r="P13" s="31"/>
      <c r="Q13" s="31"/>
      <c r="R13" s="31"/>
    </row>
    <row r="14" spans="1:18" x14ac:dyDescent="0.2">
      <c r="A14" s="30" t="s">
        <v>8</v>
      </c>
      <c r="B14" s="31">
        <v>0.82899999999999996</v>
      </c>
      <c r="C14" s="31">
        <v>0.78500000000000003</v>
      </c>
      <c r="D14" s="30">
        <f t="shared" si="0"/>
        <v>0.82899999999999996</v>
      </c>
      <c r="E14" s="30">
        <f t="shared" si="2"/>
        <v>2.0094441446303293</v>
      </c>
      <c r="F14" s="30">
        <v>5</v>
      </c>
      <c r="G14" s="30">
        <f t="shared" si="3"/>
        <v>10.047220723151646</v>
      </c>
      <c r="H14" s="30">
        <v>3</v>
      </c>
      <c r="I14" s="31">
        <f t="shared" si="4"/>
        <v>30.141662169454939</v>
      </c>
      <c r="J14" s="30">
        <v>84687.5</v>
      </c>
      <c r="K14" s="30">
        <f t="shared" si="1"/>
        <v>35.591630605998446</v>
      </c>
      <c r="L14" s="31">
        <f>AVERAGE(K14:K17)</f>
        <v>34.699796011340055</v>
      </c>
      <c r="M14" s="31">
        <f>AVEDEV(K14:K17)</f>
        <v>1.2270444339518498</v>
      </c>
      <c r="N14" s="31">
        <v>4</v>
      </c>
      <c r="O14" s="31">
        <f t="shared" si="5"/>
        <v>1.5799783693441698</v>
      </c>
      <c r="P14" s="31">
        <f>AVERAGE(O14:O17)</f>
        <v>1.5403881807351769</v>
      </c>
      <c r="Q14" s="31">
        <f>AVEDEV(O14:O17)</f>
        <v>5.4470773911138137E-2</v>
      </c>
      <c r="R14" s="31">
        <v>4</v>
      </c>
    </row>
    <row r="15" spans="1:18" x14ac:dyDescent="0.2">
      <c r="A15" s="30" t="s">
        <v>9</v>
      </c>
      <c r="B15" s="31">
        <v>0.73799999999999999</v>
      </c>
      <c r="C15" s="31">
        <v>0.70099999999999996</v>
      </c>
      <c r="D15" s="30">
        <f t="shared" si="0"/>
        <v>0.73799999999999999</v>
      </c>
      <c r="E15" s="30">
        <f t="shared" si="2"/>
        <v>1.7638963842417701</v>
      </c>
      <c r="F15" s="30">
        <v>5</v>
      </c>
      <c r="G15" s="30">
        <f t="shared" si="3"/>
        <v>8.8194819212088511</v>
      </c>
      <c r="H15" s="30">
        <v>3</v>
      </c>
      <c r="I15" s="31">
        <f t="shared" si="4"/>
        <v>26.458445763626553</v>
      </c>
      <c r="J15" s="30">
        <v>74562.5</v>
      </c>
      <c r="K15" s="30">
        <f t="shared" si="1"/>
        <v>35.484923069406946</v>
      </c>
      <c r="L15" s="31"/>
      <c r="M15" s="31"/>
      <c r="N15" s="31"/>
      <c r="O15" s="31">
        <f t="shared" si="5"/>
        <v>1.5752414242593287</v>
      </c>
      <c r="P15" s="31"/>
      <c r="Q15" s="31"/>
      <c r="R15" s="31"/>
    </row>
    <row r="16" spans="1:18" x14ac:dyDescent="0.2">
      <c r="A16" s="30" t="s">
        <v>10</v>
      </c>
      <c r="B16" s="31">
        <v>0.81399999999999995</v>
      </c>
      <c r="C16" s="31">
        <v>0.78300000000000003</v>
      </c>
      <c r="D16" s="30">
        <f t="shared" si="0"/>
        <v>0.81399999999999995</v>
      </c>
      <c r="E16" s="30">
        <f t="shared" si="2"/>
        <v>1.9689692390717752</v>
      </c>
      <c r="F16" s="30">
        <v>5</v>
      </c>
      <c r="G16" s="30">
        <f t="shared" si="3"/>
        <v>9.8448461953588762</v>
      </c>
      <c r="H16" s="30">
        <v>3</v>
      </c>
      <c r="I16" s="31">
        <f t="shared" si="4"/>
        <v>29.534538586076629</v>
      </c>
      <c r="J16" s="30">
        <v>83250</v>
      </c>
      <c r="K16" s="30">
        <f t="shared" si="1"/>
        <v>35.476923226518473</v>
      </c>
      <c r="L16" s="31"/>
      <c r="M16" s="31"/>
      <c r="N16" s="31"/>
      <c r="O16" s="31">
        <f t="shared" si="5"/>
        <v>1.5748862964243087</v>
      </c>
      <c r="P16" s="31"/>
      <c r="Q16" s="31"/>
      <c r="R16" s="31"/>
    </row>
    <row r="17" spans="1:18" x14ac:dyDescent="0.2">
      <c r="A17" s="30" t="s">
        <v>149</v>
      </c>
      <c r="B17" s="31">
        <v>0.75700000000000001</v>
      </c>
      <c r="C17" s="31">
        <v>0.70799999999999996</v>
      </c>
      <c r="D17" s="30">
        <f t="shared" si="0"/>
        <v>0.75700000000000001</v>
      </c>
      <c r="E17" s="30">
        <f t="shared" si="2"/>
        <v>1.8151645979492714</v>
      </c>
      <c r="F17" s="30">
        <v>5</v>
      </c>
      <c r="G17" s="30">
        <f t="shared" si="3"/>
        <v>9.0758229897463565</v>
      </c>
      <c r="H17" s="30">
        <v>3</v>
      </c>
      <c r="I17" s="31">
        <f t="shared" si="4"/>
        <v>27.227468969239069</v>
      </c>
      <c r="J17" s="30">
        <v>84437.5</v>
      </c>
      <c r="K17" s="30">
        <f t="shared" si="1"/>
        <v>32.245707143436356</v>
      </c>
      <c r="L17" s="31"/>
      <c r="M17" s="31"/>
      <c r="N17" s="31"/>
      <c r="O17" s="31">
        <f t="shared" si="5"/>
        <v>1.4314466329129008</v>
      </c>
      <c r="P17" s="31"/>
      <c r="Q17" s="31"/>
      <c r="R17" s="31"/>
    </row>
    <row r="18" spans="1:18" x14ac:dyDescent="0.2">
      <c r="A18" s="30" t="s">
        <v>11</v>
      </c>
      <c r="B18" s="31">
        <v>1.222</v>
      </c>
      <c r="C18" s="31">
        <v>1.1870000000000001</v>
      </c>
      <c r="D18" s="30">
        <f t="shared" si="0"/>
        <v>1.222</v>
      </c>
      <c r="E18" s="30">
        <f t="shared" si="2"/>
        <v>3.0698866702644358</v>
      </c>
      <c r="F18" s="30">
        <v>5</v>
      </c>
      <c r="G18" s="30">
        <f t="shared" si="3"/>
        <v>15.34943335132218</v>
      </c>
      <c r="H18" s="30">
        <v>3</v>
      </c>
      <c r="I18" s="31">
        <f t="shared" si="4"/>
        <v>46.048300053966543</v>
      </c>
      <c r="J18" s="30">
        <v>62625</v>
      </c>
      <c r="K18" s="30">
        <f t="shared" si="1"/>
        <v>73.530219647052363</v>
      </c>
      <c r="L18" s="31">
        <f>AVERAGE(K18:K21)</f>
        <v>51.361953126218111</v>
      </c>
      <c r="M18" s="31">
        <f>AVEDEV(K18:K21)</f>
        <v>11.084133260417122</v>
      </c>
      <c r="N18" s="31">
        <v>4</v>
      </c>
      <c r="O18" s="31">
        <f t="shared" si="5"/>
        <v>3.2641425682780785</v>
      </c>
      <c r="P18" s="31">
        <f>AVERAGE(O18:O21)</f>
        <v>2.2800521798238997</v>
      </c>
      <c r="Q18" s="31">
        <f>AVEDEV(O18:O21)</f>
        <v>0.49204519422708942</v>
      </c>
      <c r="R18" s="31">
        <v>4</v>
      </c>
    </row>
    <row r="19" spans="1:18" x14ac:dyDescent="0.2">
      <c r="A19" s="30" t="s">
        <v>12</v>
      </c>
      <c r="B19" s="31">
        <v>0.88200000000000001</v>
      </c>
      <c r="C19" s="31">
        <v>0.872</v>
      </c>
      <c r="D19" s="30">
        <f t="shared" si="0"/>
        <v>0.88200000000000001</v>
      </c>
      <c r="E19" s="30">
        <f t="shared" si="2"/>
        <v>2.1524554776038856</v>
      </c>
      <c r="F19" s="30">
        <v>5</v>
      </c>
      <c r="G19" s="30">
        <f t="shared" si="3"/>
        <v>10.762277388019427</v>
      </c>
      <c r="H19" s="30">
        <v>3</v>
      </c>
      <c r="I19" s="31">
        <f t="shared" si="4"/>
        <v>32.286832164058282</v>
      </c>
      <c r="J19" s="30">
        <v>80687.5</v>
      </c>
      <c r="K19" s="30">
        <f t="shared" si="1"/>
        <v>40.014664184735281</v>
      </c>
      <c r="L19" s="31"/>
      <c r="M19" s="31"/>
      <c r="N19" s="31"/>
      <c r="O19" s="31">
        <f t="shared" si="5"/>
        <v>1.7763250177640755</v>
      </c>
      <c r="P19" s="31"/>
      <c r="Q19" s="31"/>
      <c r="R19" s="31"/>
    </row>
    <row r="20" spans="1:18" x14ac:dyDescent="0.2">
      <c r="A20" s="30" t="s">
        <v>13</v>
      </c>
      <c r="B20" s="31">
        <v>0.94299999999999995</v>
      </c>
      <c r="C20" s="31">
        <v>0.86799999999999999</v>
      </c>
      <c r="D20" s="30">
        <f t="shared" si="0"/>
        <v>0.94299999999999995</v>
      </c>
      <c r="E20" s="30">
        <f t="shared" si="2"/>
        <v>2.3170534268753373</v>
      </c>
      <c r="F20" s="30">
        <v>5</v>
      </c>
      <c r="G20" s="30">
        <f t="shared" si="3"/>
        <v>11.585267134376686</v>
      </c>
      <c r="H20" s="30">
        <v>3</v>
      </c>
      <c r="I20" s="31">
        <f t="shared" si="4"/>
        <v>34.755801403130057</v>
      </c>
      <c r="J20" s="30">
        <v>84937.5</v>
      </c>
      <c r="K20" s="30">
        <f t="shared" si="1"/>
        <v>40.919265816782996</v>
      </c>
      <c r="L20" s="31"/>
      <c r="M20" s="31"/>
      <c r="N20" s="31"/>
      <c r="O20" s="31">
        <f t="shared" si="5"/>
        <v>1.816481958796947</v>
      </c>
      <c r="P20" s="31"/>
      <c r="Q20" s="31"/>
      <c r="R20" s="31"/>
    </row>
    <row r="21" spans="1:18" x14ac:dyDescent="0.2">
      <c r="A21" s="30" t="s">
        <v>150</v>
      </c>
      <c r="B21" s="31">
        <v>0.90700000000000003</v>
      </c>
      <c r="C21" s="31">
        <v>0.90500000000000003</v>
      </c>
      <c r="D21" s="30">
        <f t="shared" si="0"/>
        <v>0.90700000000000003</v>
      </c>
      <c r="E21" s="30">
        <f t="shared" si="2"/>
        <v>2.2199136535348085</v>
      </c>
      <c r="F21" s="30">
        <v>5</v>
      </c>
      <c r="G21" s="30">
        <f t="shared" si="3"/>
        <v>11.099568267674043</v>
      </c>
      <c r="H21" s="30">
        <v>3</v>
      </c>
      <c r="I21" s="31">
        <f t="shared" si="4"/>
        <v>33.298704803022126</v>
      </c>
      <c r="J21" s="30">
        <v>65312.5</v>
      </c>
      <c r="K21" s="30">
        <f t="shared" si="1"/>
        <v>50.983662856301819</v>
      </c>
      <c r="L21" s="31"/>
      <c r="M21" s="31"/>
      <c r="N21" s="31"/>
      <c r="O21" s="31">
        <f t="shared" si="5"/>
        <v>2.2632591744564978</v>
      </c>
      <c r="P21" s="31"/>
      <c r="Q21" s="31"/>
      <c r="R21" s="31"/>
    </row>
    <row r="22" spans="1:18" x14ac:dyDescent="0.2">
      <c r="A22" s="30" t="s">
        <v>52</v>
      </c>
      <c r="B22" s="31">
        <v>0.98099999999999998</v>
      </c>
      <c r="C22" s="31">
        <v>0.93500000000000005</v>
      </c>
      <c r="D22" s="30">
        <f t="shared" ref="D22:D73" si="6">AVERAGE(B22:C22)</f>
        <v>0.95799999999999996</v>
      </c>
      <c r="E22" s="30">
        <f t="shared" si="2"/>
        <v>2.3575283324338909</v>
      </c>
      <c r="F22" s="30">
        <v>20</v>
      </c>
      <c r="G22" s="30">
        <f t="shared" si="3"/>
        <v>47.150566648677817</v>
      </c>
      <c r="H22" s="30">
        <v>3</v>
      </c>
      <c r="I22" s="31">
        <f t="shared" si="4"/>
        <v>141.45169994603344</v>
      </c>
      <c r="J22" s="30">
        <v>95312.5</v>
      </c>
      <c r="K22" s="30">
        <f t="shared" si="1"/>
        <v>148.40834092698591</v>
      </c>
      <c r="L22" s="31">
        <f>AVERAGE(K22:K25)</f>
        <v>133.93693902539451</v>
      </c>
      <c r="M22" s="31">
        <f>AVEDEV(K22:K25)</f>
        <v>27.293346802922866</v>
      </c>
      <c r="N22" s="31">
        <v>4</v>
      </c>
      <c r="O22" s="31">
        <f t="shared" si="5"/>
        <v>6.5881209852569764</v>
      </c>
      <c r="P22" s="31">
        <f>AVERAGE(O22:O25)</f>
        <v>5.945708665582389</v>
      </c>
      <c r="Q22" s="31">
        <f>AVEDEV(O22:O25)</f>
        <v>1.2116021896552067</v>
      </c>
      <c r="R22" s="31">
        <v>4</v>
      </c>
    </row>
    <row r="23" spans="1:18" x14ac:dyDescent="0.2">
      <c r="A23" s="30" t="s">
        <v>14</v>
      </c>
      <c r="B23" s="31">
        <v>0.78100000000000003</v>
      </c>
      <c r="C23" s="31">
        <v>0.89</v>
      </c>
      <c r="D23" s="30">
        <f t="shared" si="6"/>
        <v>0.83550000000000002</v>
      </c>
      <c r="E23" s="30">
        <f t="shared" si="2"/>
        <v>2.0269832703723694</v>
      </c>
      <c r="F23" s="30">
        <v>20</v>
      </c>
      <c r="G23" s="30">
        <f t="shared" si="3"/>
        <v>40.539665407447387</v>
      </c>
      <c r="H23" s="30">
        <v>3</v>
      </c>
      <c r="I23" s="31">
        <f t="shared" si="4"/>
        <v>121.61899622234216</v>
      </c>
      <c r="J23" s="30">
        <v>69875</v>
      </c>
      <c r="K23" s="30">
        <f t="shared" si="1"/>
        <v>174.05223072964887</v>
      </c>
      <c r="L23" s="31"/>
      <c r="M23" s="31"/>
      <c r="N23" s="31"/>
      <c r="O23" s="31">
        <f t="shared" si="5"/>
        <v>7.7265007252182158</v>
      </c>
      <c r="P23" s="31"/>
      <c r="Q23" s="31"/>
      <c r="R23" s="31"/>
    </row>
    <row r="24" spans="1:18" x14ac:dyDescent="0.2">
      <c r="A24" s="30" t="s">
        <v>15</v>
      </c>
      <c r="B24" s="31">
        <v>0.65200000000000002</v>
      </c>
      <c r="C24" s="31">
        <v>0.625</v>
      </c>
      <c r="D24" s="30">
        <f t="shared" si="6"/>
        <v>0.63850000000000007</v>
      </c>
      <c r="E24" s="30">
        <f t="shared" si="2"/>
        <v>1.4954128440366974</v>
      </c>
      <c r="F24" s="30">
        <v>20</v>
      </c>
      <c r="G24" s="30">
        <f t="shared" si="3"/>
        <v>29.908256880733948</v>
      </c>
      <c r="H24" s="30">
        <v>3</v>
      </c>
      <c r="I24" s="31">
        <f t="shared" si="4"/>
        <v>89.724770642201847</v>
      </c>
      <c r="J24" s="30">
        <v>97312.5</v>
      </c>
      <c r="K24" s="30">
        <f t="shared" si="1"/>
        <v>92.202718707464967</v>
      </c>
      <c r="L24" s="31"/>
      <c r="M24" s="31"/>
      <c r="N24" s="31"/>
      <c r="O24" s="31">
        <f t="shared" si="5"/>
        <v>4.0930493678468256</v>
      </c>
      <c r="P24" s="31"/>
      <c r="Q24" s="31"/>
      <c r="R24" s="31"/>
    </row>
    <row r="25" spans="1:18" x14ac:dyDescent="0.2">
      <c r="A25" s="30" t="s">
        <v>151</v>
      </c>
      <c r="B25" s="31">
        <v>0.67300000000000004</v>
      </c>
      <c r="C25" s="31">
        <v>0.71</v>
      </c>
      <c r="D25" s="30">
        <f t="shared" si="6"/>
        <v>0.6915</v>
      </c>
      <c r="E25" s="30">
        <f t="shared" si="2"/>
        <v>1.6384241770102537</v>
      </c>
      <c r="F25" s="30">
        <v>20</v>
      </c>
      <c r="G25" s="30">
        <f t="shared" si="3"/>
        <v>32.768483540205075</v>
      </c>
      <c r="H25" s="30">
        <v>3</v>
      </c>
      <c r="I25" s="31">
        <f t="shared" si="4"/>
        <v>98.305450620615233</v>
      </c>
      <c r="J25" s="30">
        <v>81187.5</v>
      </c>
      <c r="K25" s="30">
        <f t="shared" si="1"/>
        <v>121.08446573747835</v>
      </c>
      <c r="L25" s="31"/>
      <c r="M25" s="31"/>
      <c r="N25" s="31"/>
      <c r="O25" s="31">
        <f t="shared" si="5"/>
        <v>5.3751635840075398</v>
      </c>
      <c r="P25" s="31"/>
      <c r="Q25" s="31"/>
      <c r="R25" s="31"/>
    </row>
    <row r="26" spans="1:18" x14ac:dyDescent="0.2">
      <c r="A26" s="30" t="s">
        <v>16</v>
      </c>
      <c r="B26" s="31">
        <v>1.1100000000000001</v>
      </c>
      <c r="C26" s="31">
        <v>1.167</v>
      </c>
      <c r="D26" s="30">
        <f t="shared" si="6"/>
        <v>1.1385000000000001</v>
      </c>
      <c r="E26" s="30">
        <f t="shared" si="2"/>
        <v>2.8445763626551539</v>
      </c>
      <c r="F26" s="30">
        <v>20</v>
      </c>
      <c r="G26" s="30">
        <f t="shared" si="3"/>
        <v>56.891527253103078</v>
      </c>
      <c r="H26" s="30">
        <v>3</v>
      </c>
      <c r="I26" s="31">
        <f t="shared" si="4"/>
        <v>170.67458175930923</v>
      </c>
      <c r="J26" s="30">
        <v>86937.5</v>
      </c>
      <c r="K26" s="30">
        <f t="shared" si="1"/>
        <v>196.31871374183666</v>
      </c>
      <c r="L26" s="31">
        <f>AVERAGE(K26:K29)</f>
        <v>189.68338607296124</v>
      </c>
      <c r="M26" s="31">
        <f>AVEDEV(K26:K29)</f>
        <v>6.8460313686125218</v>
      </c>
      <c r="N26" s="31">
        <v>4</v>
      </c>
      <c r="O26" s="31">
        <f t="shared" si="5"/>
        <v>8.7149511255406154</v>
      </c>
      <c r="P26" s="31">
        <f>AVERAGE(O26:O29)</f>
        <v>8.4203966470906408</v>
      </c>
      <c r="Q26" s="31">
        <f>AVEDEV(O26:O29)</f>
        <v>0.30390800573313603</v>
      </c>
      <c r="R26" s="31">
        <v>4</v>
      </c>
    </row>
    <row r="27" spans="1:18" x14ac:dyDescent="0.2">
      <c r="A27" s="30" t="s">
        <v>17</v>
      </c>
      <c r="B27" s="31">
        <v>1.0029999999999999</v>
      </c>
      <c r="C27" s="31">
        <v>1.004</v>
      </c>
      <c r="D27" s="30">
        <f t="shared" si="6"/>
        <v>1.0034999999999998</v>
      </c>
      <c r="E27" s="30">
        <f t="shared" si="2"/>
        <v>2.4803022126281702</v>
      </c>
      <c r="F27" s="30">
        <v>20</v>
      </c>
      <c r="G27" s="30">
        <f t="shared" si="3"/>
        <v>49.606044252563407</v>
      </c>
      <c r="H27" s="30">
        <v>3</v>
      </c>
      <c r="I27" s="31">
        <f t="shared" si="4"/>
        <v>148.81813275769022</v>
      </c>
      <c r="J27" s="30">
        <v>76562.5</v>
      </c>
      <c r="K27" s="30">
        <f t="shared" si="1"/>
        <v>194.37470401004438</v>
      </c>
      <c r="L27" s="31"/>
      <c r="M27" s="31"/>
      <c r="N27" s="31"/>
      <c r="O27" s="31">
        <f t="shared" si="5"/>
        <v>8.6286529348219041</v>
      </c>
      <c r="P27" s="31"/>
      <c r="Q27" s="31"/>
      <c r="R27" s="31"/>
    </row>
    <row r="28" spans="1:18" x14ac:dyDescent="0.2">
      <c r="A28" s="30" t="s">
        <v>18</v>
      </c>
      <c r="B28" s="31">
        <v>0.94699999999999995</v>
      </c>
      <c r="C28" s="31">
        <v>0.90900000000000003</v>
      </c>
      <c r="D28" s="30">
        <f t="shared" si="6"/>
        <v>0.92799999999999994</v>
      </c>
      <c r="E28" s="30">
        <f t="shared" si="2"/>
        <v>2.2765785213167833</v>
      </c>
      <c r="F28" s="30">
        <v>20</v>
      </c>
      <c r="G28" s="30">
        <f t="shared" si="3"/>
        <v>45.531570426335662</v>
      </c>
      <c r="H28" s="30">
        <v>3</v>
      </c>
      <c r="I28" s="31">
        <f t="shared" si="4"/>
        <v>136.59471127900699</v>
      </c>
      <c r="J28" s="30">
        <v>71125</v>
      </c>
      <c r="K28" s="30">
        <f t="shared" si="1"/>
        <v>192.04880320422774</v>
      </c>
      <c r="L28" s="31"/>
      <c r="M28" s="31"/>
      <c r="N28" s="31"/>
      <c r="O28" s="31">
        <f t="shared" si="5"/>
        <v>8.5254018923756743</v>
      </c>
      <c r="P28" s="31"/>
      <c r="Q28" s="31"/>
      <c r="R28" s="31"/>
    </row>
    <row r="29" spans="1:18" x14ac:dyDescent="0.2">
      <c r="A29" s="30" t="s">
        <v>152</v>
      </c>
      <c r="B29" s="31">
        <v>0.91300000000000003</v>
      </c>
      <c r="C29" s="31">
        <v>0.93100000000000005</v>
      </c>
      <c r="D29" s="30">
        <f t="shared" si="6"/>
        <v>0.92200000000000004</v>
      </c>
      <c r="E29" s="30">
        <f t="shared" si="2"/>
        <v>2.2603885590933621</v>
      </c>
      <c r="F29" s="30">
        <v>20</v>
      </c>
      <c r="G29" s="30">
        <f t="shared" si="3"/>
        <v>45.207771181867244</v>
      </c>
      <c r="H29" s="30">
        <v>3</v>
      </c>
      <c r="I29" s="31">
        <f t="shared" si="4"/>
        <v>135.62331354560172</v>
      </c>
      <c r="J29" s="30">
        <v>77062.5</v>
      </c>
      <c r="K29" s="30">
        <f t="shared" si="1"/>
        <v>175.99132333573621</v>
      </c>
      <c r="L29" s="31"/>
      <c r="M29" s="31"/>
      <c r="N29" s="31"/>
      <c r="O29" s="31">
        <f t="shared" si="5"/>
        <v>7.8125806356243679</v>
      </c>
      <c r="P29" s="31"/>
      <c r="Q29" s="31"/>
      <c r="R29" s="31"/>
    </row>
    <row r="30" spans="1:18" x14ac:dyDescent="0.2">
      <c r="A30" s="30" t="s">
        <v>19</v>
      </c>
      <c r="B30" s="31">
        <v>0.4</v>
      </c>
      <c r="C30" s="31">
        <v>0.43099999999999999</v>
      </c>
      <c r="D30" s="30">
        <f t="shared" si="6"/>
        <v>0.41549999999999998</v>
      </c>
      <c r="E30" s="30">
        <f t="shared" si="2"/>
        <v>0.89368591473286563</v>
      </c>
      <c r="F30" s="30">
        <v>50</v>
      </c>
      <c r="G30" s="30">
        <f t="shared" si="3"/>
        <v>44.684295736643278</v>
      </c>
      <c r="H30" s="30">
        <v>3</v>
      </c>
      <c r="I30" s="31">
        <f t="shared" si="4"/>
        <v>134.05288720992985</v>
      </c>
      <c r="J30" s="30">
        <v>102062.5</v>
      </c>
      <c r="K30" s="30">
        <f t="shared" si="1"/>
        <v>131.34391888296864</v>
      </c>
      <c r="L30" s="31">
        <f>AVERAGE(K30:K33)</f>
        <v>162.68229653453307</v>
      </c>
      <c r="M30" s="31">
        <f>AVEDEV(K30:K33)</f>
        <v>24.416994450023516</v>
      </c>
      <c r="N30" s="31">
        <v>4</v>
      </c>
      <c r="O30" s="31">
        <f t="shared" si="5"/>
        <v>5.8305997012963822</v>
      </c>
      <c r="P30" s="31">
        <f>AVERAGE(O30:O33)</f>
        <v>7.2217682984290379</v>
      </c>
      <c r="Q30" s="31">
        <f>AVEDEV(O30:O33)</f>
        <v>1.0839155840455366</v>
      </c>
      <c r="R30" s="31">
        <v>4</v>
      </c>
    </row>
    <row r="31" spans="1:18" x14ac:dyDescent="0.2">
      <c r="A31" s="30" t="s">
        <v>20</v>
      </c>
      <c r="B31" s="31">
        <v>0.44600000000000001</v>
      </c>
      <c r="C31" s="31">
        <v>0.435</v>
      </c>
      <c r="D31" s="30">
        <f t="shared" si="6"/>
        <v>0.4405</v>
      </c>
      <c r="E31" s="30">
        <f t="shared" si="2"/>
        <v>0.96114409066378859</v>
      </c>
      <c r="F31" s="30">
        <v>50</v>
      </c>
      <c r="G31" s="30">
        <f t="shared" si="3"/>
        <v>48.057204533189427</v>
      </c>
      <c r="H31" s="30">
        <v>3</v>
      </c>
      <c r="I31" s="31">
        <f t="shared" si="4"/>
        <v>144.17161359956827</v>
      </c>
      <c r="J31" s="30">
        <v>88062.5</v>
      </c>
      <c r="K31" s="30">
        <f t="shared" si="1"/>
        <v>163.71510415848775</v>
      </c>
      <c r="L31" s="31"/>
      <c r="M31" s="31"/>
      <c r="N31" s="31"/>
      <c r="O31" s="31">
        <f t="shared" si="5"/>
        <v>7.2676165407758528</v>
      </c>
      <c r="P31" s="31"/>
      <c r="Q31" s="31"/>
      <c r="R31" s="31"/>
    </row>
    <row r="32" spans="1:18" x14ac:dyDescent="0.2">
      <c r="A32" s="30" t="s">
        <v>21</v>
      </c>
      <c r="B32" s="31">
        <v>0.41</v>
      </c>
      <c r="C32" s="31">
        <v>0.41099999999999998</v>
      </c>
      <c r="D32" s="30">
        <f t="shared" si="6"/>
        <v>0.41049999999999998</v>
      </c>
      <c r="E32" s="30">
        <f t="shared" si="2"/>
        <v>0.88019427954668106</v>
      </c>
      <c r="F32" s="30">
        <v>50</v>
      </c>
      <c r="G32" s="30">
        <f t="shared" si="3"/>
        <v>44.009713977334052</v>
      </c>
      <c r="H32" s="30">
        <v>3</v>
      </c>
      <c r="I32" s="31">
        <f t="shared" si="4"/>
        <v>132.02914193200215</v>
      </c>
      <c r="J32" s="30">
        <v>90937.5</v>
      </c>
      <c r="K32" s="30">
        <f t="shared" si="1"/>
        <v>145.18668528605048</v>
      </c>
      <c r="L32" s="31"/>
      <c r="M32" s="31"/>
      <c r="N32" s="31"/>
      <c r="O32" s="31">
        <f t="shared" si="5"/>
        <v>6.4451057274706205</v>
      </c>
      <c r="P32" s="31"/>
      <c r="Q32" s="31"/>
      <c r="R32" s="31"/>
    </row>
    <row r="33" spans="1:18" x14ac:dyDescent="0.2">
      <c r="A33" s="30" t="s">
        <v>153</v>
      </c>
      <c r="B33" s="31">
        <v>0.46400000000000002</v>
      </c>
      <c r="C33" s="31">
        <v>0.45800000000000002</v>
      </c>
      <c r="D33" s="30">
        <f t="shared" si="6"/>
        <v>0.46100000000000002</v>
      </c>
      <c r="E33" s="30">
        <f t="shared" si="2"/>
        <v>1.0164597949271452</v>
      </c>
      <c r="F33" s="30">
        <v>50</v>
      </c>
      <c r="G33" s="30">
        <f t="shared" si="3"/>
        <v>50.822989746357258</v>
      </c>
      <c r="H33" s="30">
        <v>3</v>
      </c>
      <c r="I33" s="31">
        <f t="shared" si="4"/>
        <v>152.46896923907178</v>
      </c>
      <c r="J33" s="30">
        <v>72437.5</v>
      </c>
      <c r="K33" s="30">
        <f t="shared" si="1"/>
        <v>210.48347781062543</v>
      </c>
      <c r="L33" s="31"/>
      <c r="M33" s="31"/>
      <c r="N33" s="31"/>
      <c r="O33" s="31">
        <f t="shared" si="5"/>
        <v>9.3437512241732961</v>
      </c>
      <c r="P33" s="31"/>
      <c r="Q33" s="31"/>
      <c r="R33" s="31"/>
    </row>
    <row r="34" spans="1:18" x14ac:dyDescent="0.2">
      <c r="A34" s="30" t="s">
        <v>154</v>
      </c>
      <c r="B34" s="31">
        <v>0.47499999999999998</v>
      </c>
      <c r="C34" s="31">
        <v>0.44400000000000001</v>
      </c>
      <c r="D34" s="30">
        <f t="shared" si="6"/>
        <v>0.45950000000000002</v>
      </c>
      <c r="E34" s="30">
        <f t="shared" si="2"/>
        <v>1.01241230437129</v>
      </c>
      <c r="F34" s="30">
        <v>50</v>
      </c>
      <c r="G34" s="30">
        <f t="shared" si="3"/>
        <v>50.620615218564502</v>
      </c>
      <c r="H34" s="30">
        <v>3</v>
      </c>
      <c r="I34" s="31">
        <f t="shared" si="4"/>
        <v>151.86184565569351</v>
      </c>
      <c r="J34" s="30">
        <v>98562.5</v>
      </c>
      <c r="K34" s="30">
        <f t="shared" si="1"/>
        <v>154.07669819220646</v>
      </c>
      <c r="L34" s="31">
        <f>AVERAGE(K34:K37)</f>
        <v>201.37129064852715</v>
      </c>
      <c r="M34" s="31">
        <f>AVEDEV(K34:K37)</f>
        <v>33.56821486262703</v>
      </c>
      <c r="N34" s="31">
        <v>4</v>
      </c>
      <c r="O34" s="31">
        <f t="shared" si="5"/>
        <v>6.8397498574462139</v>
      </c>
      <c r="P34" s="31">
        <f>AVERAGE(O34:O37)</f>
        <v>8.9392443676904527</v>
      </c>
      <c r="Q34" s="31">
        <f>AVEDEV(O34:O37)</f>
        <v>1.4901551987761292</v>
      </c>
      <c r="R34" s="31">
        <v>4</v>
      </c>
    </row>
    <row r="35" spans="1:18" x14ac:dyDescent="0.2">
      <c r="A35" s="30" t="s">
        <v>155</v>
      </c>
      <c r="B35" s="31">
        <v>0.52400000000000002</v>
      </c>
      <c r="C35" s="31">
        <v>0.50900000000000001</v>
      </c>
      <c r="D35" s="30">
        <f t="shared" si="6"/>
        <v>0.51649999999999996</v>
      </c>
      <c r="E35" s="30">
        <f t="shared" si="2"/>
        <v>1.1662169454937938</v>
      </c>
      <c r="F35" s="30">
        <v>50</v>
      </c>
      <c r="G35" s="30">
        <f t="shared" si="3"/>
        <v>58.310847274689692</v>
      </c>
      <c r="H35" s="30">
        <v>3</v>
      </c>
      <c r="I35" s="31">
        <f t="shared" si="4"/>
        <v>174.93254182406906</v>
      </c>
      <c r="J35" s="30">
        <v>68687.5</v>
      </c>
      <c r="K35" s="30">
        <f t="shared" si="1"/>
        <v>254.6788597984627</v>
      </c>
      <c r="L35" s="31"/>
      <c r="M35" s="31"/>
      <c r="N35" s="31"/>
      <c r="O35" s="31">
        <f t="shared" si="5"/>
        <v>11.305666044505168</v>
      </c>
      <c r="P35" s="31"/>
      <c r="Q35" s="31"/>
      <c r="R35" s="31"/>
    </row>
    <row r="36" spans="1:18" x14ac:dyDescent="0.2">
      <c r="A36" s="30" t="s">
        <v>156</v>
      </c>
      <c r="B36" s="31">
        <v>0.44600000000000001</v>
      </c>
      <c r="C36" s="31">
        <v>0.45500000000000002</v>
      </c>
      <c r="D36" s="30">
        <f t="shared" si="6"/>
        <v>0.45050000000000001</v>
      </c>
      <c r="E36" s="30">
        <f t="shared" si="2"/>
        <v>0.98812736103615773</v>
      </c>
      <c r="F36" s="30">
        <v>50</v>
      </c>
      <c r="G36" s="30">
        <f t="shared" si="3"/>
        <v>49.406368051807888</v>
      </c>
      <c r="H36" s="30">
        <v>3</v>
      </c>
      <c r="I36" s="31">
        <f t="shared" si="4"/>
        <v>148.21910415542368</v>
      </c>
      <c r="J36" s="30">
        <v>68875</v>
      </c>
      <c r="K36" s="30">
        <f t="shared" si="1"/>
        <v>215.20015122384564</v>
      </c>
      <c r="L36" s="31"/>
      <c r="M36" s="31"/>
      <c r="N36" s="31"/>
      <c r="O36" s="31">
        <f t="shared" si="5"/>
        <v>9.5531330884279981</v>
      </c>
      <c r="P36" s="31"/>
      <c r="Q36" s="31"/>
      <c r="R36" s="31"/>
    </row>
    <row r="37" spans="1:18" x14ac:dyDescent="0.2">
      <c r="A37" s="30" t="s">
        <v>157</v>
      </c>
      <c r="B37" s="31">
        <v>0.42499999999999999</v>
      </c>
      <c r="C37" s="31">
        <v>0.42699999999999999</v>
      </c>
      <c r="D37" s="30">
        <f t="shared" si="6"/>
        <v>0.42599999999999999</v>
      </c>
      <c r="E37" s="30">
        <f t="shared" si="2"/>
        <v>0.92201834862385323</v>
      </c>
      <c r="F37" s="30">
        <v>50</v>
      </c>
      <c r="G37" s="30">
        <f t="shared" si="3"/>
        <v>46.100917431192663</v>
      </c>
      <c r="H37" s="30">
        <v>3</v>
      </c>
      <c r="I37" s="31">
        <f t="shared" si="4"/>
        <v>138.30275229357798</v>
      </c>
      <c r="J37" s="30">
        <v>76187.5</v>
      </c>
      <c r="K37" s="30">
        <f t="shared" si="1"/>
        <v>181.52945337959375</v>
      </c>
      <c r="L37" s="31"/>
      <c r="M37" s="31"/>
      <c r="N37" s="31"/>
      <c r="O37" s="31">
        <f t="shared" si="5"/>
        <v>8.0584284803824353</v>
      </c>
      <c r="P37" s="31"/>
      <c r="Q37" s="31"/>
      <c r="R37" s="31"/>
    </row>
    <row r="38" spans="1:18" x14ac:dyDescent="0.2">
      <c r="A38" s="30" t="s">
        <v>190</v>
      </c>
      <c r="B38" s="31">
        <v>0.48299999999999998</v>
      </c>
      <c r="C38" s="31">
        <v>0.497</v>
      </c>
      <c r="D38" s="30">
        <f t="shared" si="6"/>
        <v>0.49</v>
      </c>
      <c r="E38" s="30">
        <f t="shared" si="2"/>
        <v>1.0947112790070157</v>
      </c>
      <c r="F38" s="30">
        <v>50</v>
      </c>
      <c r="G38" s="30">
        <f t="shared" si="3"/>
        <v>54.735563950350787</v>
      </c>
      <c r="H38" s="30">
        <v>3</v>
      </c>
      <c r="I38" s="31">
        <f t="shared" si="4"/>
        <v>164.20669185105237</v>
      </c>
      <c r="J38" s="30">
        <v>91875</v>
      </c>
      <c r="K38" s="30">
        <f t="shared" si="1"/>
        <v>178.72837208277809</v>
      </c>
      <c r="L38" s="31">
        <f>AVERAGE(K38:K41)</f>
        <v>192.25366582699996</v>
      </c>
      <c r="M38" s="31">
        <f>AVEDEV(K38:K41)</f>
        <v>23.984794134414784</v>
      </c>
      <c r="N38" s="31">
        <v>4</v>
      </c>
      <c r="O38" s="31">
        <f t="shared" si="5"/>
        <v>7.9340832962930792</v>
      </c>
      <c r="P38" s="31">
        <f>AVERAGE(O38:O41)</f>
        <v>8.5344961234394425</v>
      </c>
      <c r="Q38" s="31">
        <f>AVEDEV(O38:O41)</f>
        <v>1.0647294119523021</v>
      </c>
      <c r="R38" s="31">
        <v>4</v>
      </c>
    </row>
    <row r="39" spans="1:18" x14ac:dyDescent="0.2">
      <c r="A39" s="30" t="s">
        <v>191</v>
      </c>
      <c r="B39" s="31">
        <v>0.52900000000000003</v>
      </c>
      <c r="C39" s="31">
        <v>0.47199999999999998</v>
      </c>
      <c r="D39" s="30">
        <f t="shared" si="6"/>
        <v>0.50049999999999994</v>
      </c>
      <c r="E39" s="30">
        <f t="shared" si="2"/>
        <v>1.1230437128980031</v>
      </c>
      <c r="F39" s="30">
        <v>50</v>
      </c>
      <c r="G39" s="30">
        <f t="shared" si="3"/>
        <v>56.152185644900158</v>
      </c>
      <c r="H39" s="30">
        <v>3</v>
      </c>
      <c r="I39" s="31">
        <f t="shared" si="4"/>
        <v>168.45655693470047</v>
      </c>
      <c r="J39" s="30">
        <v>70125</v>
      </c>
      <c r="K39" s="30">
        <f t="shared" si="1"/>
        <v>240.22325409582953</v>
      </c>
      <c r="L39" s="31"/>
      <c r="M39" s="31"/>
      <c r="N39" s="31"/>
      <c r="O39" s="31">
        <f t="shared" si="5"/>
        <v>10.663954947344047</v>
      </c>
      <c r="P39" s="31"/>
      <c r="Q39" s="31"/>
      <c r="R39" s="31"/>
    </row>
    <row r="40" spans="1:18" x14ac:dyDescent="0.2">
      <c r="A40" s="30" t="s">
        <v>192</v>
      </c>
      <c r="B40" s="31">
        <v>0.46</v>
      </c>
      <c r="C40" s="31">
        <v>0.42799999999999999</v>
      </c>
      <c r="D40" s="30">
        <f t="shared" si="6"/>
        <v>0.44400000000000001</v>
      </c>
      <c r="E40" s="30">
        <f t="shared" si="2"/>
        <v>0.97058823529411775</v>
      </c>
      <c r="F40" s="30">
        <v>50</v>
      </c>
      <c r="G40" s="30">
        <f t="shared" si="3"/>
        <v>48.529411764705884</v>
      </c>
      <c r="H40" s="30">
        <v>3</v>
      </c>
      <c r="I40" s="31">
        <f t="shared" si="4"/>
        <v>145.58823529411765</v>
      </c>
      <c r="J40" s="30">
        <v>84062.5</v>
      </c>
      <c r="K40" s="30">
        <f t="shared" si="1"/>
        <v>173.19046577738902</v>
      </c>
      <c r="L40" s="31"/>
      <c r="M40" s="31"/>
      <c r="N40" s="31"/>
      <c r="O40" s="31">
        <f t="shared" si="5"/>
        <v>7.6882453836998081</v>
      </c>
      <c r="P40" s="31"/>
      <c r="Q40" s="31"/>
      <c r="R40" s="31"/>
    </row>
    <row r="41" spans="1:18" x14ac:dyDescent="0.2">
      <c r="A41" s="30" t="s">
        <v>193</v>
      </c>
      <c r="B41" s="31">
        <v>0.45500000000000002</v>
      </c>
      <c r="C41" s="31">
        <v>0.433</v>
      </c>
      <c r="D41" s="30">
        <f t="shared" si="6"/>
        <v>0.44400000000000001</v>
      </c>
      <c r="E41" s="30">
        <f t="shared" si="2"/>
        <v>0.97058823529411775</v>
      </c>
      <c r="F41" s="30">
        <v>50</v>
      </c>
      <c r="G41" s="30">
        <f t="shared" si="3"/>
        <v>48.529411764705884</v>
      </c>
      <c r="H41" s="30">
        <v>3</v>
      </c>
      <c r="I41" s="31">
        <f t="shared" si="4"/>
        <v>145.58823529411765</v>
      </c>
      <c r="J41" s="30">
        <v>82312.5</v>
      </c>
      <c r="K41" s="30">
        <f t="shared" si="1"/>
        <v>176.87257135200321</v>
      </c>
      <c r="L41" s="31"/>
      <c r="M41" s="31"/>
      <c r="N41" s="31"/>
      <c r="O41" s="31">
        <f t="shared" si="5"/>
        <v>7.8517008664208365</v>
      </c>
      <c r="P41" s="31"/>
      <c r="Q41" s="31"/>
      <c r="R41" s="31"/>
    </row>
    <row r="42" spans="1:18" x14ac:dyDescent="0.2">
      <c r="A42" s="32" t="s">
        <v>158</v>
      </c>
      <c r="B42" s="33">
        <v>0.505</v>
      </c>
      <c r="C42" s="33">
        <v>0.49</v>
      </c>
      <c r="D42" s="32">
        <f t="shared" si="6"/>
        <v>0.4975</v>
      </c>
      <c r="E42" s="32">
        <f t="shared" si="2"/>
        <v>1.1149487317862925</v>
      </c>
      <c r="F42" s="32">
        <v>5</v>
      </c>
      <c r="G42" s="33">
        <f t="shared" si="3"/>
        <v>5.5747436589314621</v>
      </c>
      <c r="H42" s="32">
        <v>3</v>
      </c>
      <c r="I42" s="33">
        <f t="shared" si="4"/>
        <v>16.724230976794388</v>
      </c>
      <c r="J42" s="32">
        <v>69562.5</v>
      </c>
      <c r="K42" s="32">
        <f t="shared" si="1"/>
        <v>24.042021170593909</v>
      </c>
      <c r="L42" s="33">
        <f>AVERAGE(K42:K45)</f>
        <v>21.97770072308893</v>
      </c>
      <c r="M42" s="33">
        <f>AVEDEV(K42:K45)</f>
        <v>2.3713300152249972</v>
      </c>
      <c r="N42" s="33"/>
      <c r="O42" s="33">
        <f t="shared" si="5"/>
        <v>1.0672698260262066</v>
      </c>
      <c r="P42" s="33">
        <f>AVERAGE(O42:O45)</f>
        <v>0.97563081991944367</v>
      </c>
      <c r="Q42" s="33">
        <f>AVEDEV(O42:O45)</f>
        <v>0.10526772914980276</v>
      </c>
      <c r="R42" s="33">
        <v>4</v>
      </c>
    </row>
    <row r="43" spans="1:18" x14ac:dyDescent="0.2">
      <c r="A43" s="32" t="s">
        <v>159</v>
      </c>
      <c r="B43" s="33">
        <v>0.41699999999999998</v>
      </c>
      <c r="C43" s="33">
        <v>0.39900000000000002</v>
      </c>
      <c r="D43" s="32">
        <f t="shared" si="6"/>
        <v>0.40800000000000003</v>
      </c>
      <c r="E43" s="32">
        <f t="shared" si="2"/>
        <v>0.87344846195358894</v>
      </c>
      <c r="F43" s="32">
        <v>5</v>
      </c>
      <c r="G43" s="33">
        <f t="shared" si="3"/>
        <v>4.3672423097679447</v>
      </c>
      <c r="H43" s="32">
        <v>3</v>
      </c>
      <c r="I43" s="33">
        <f t="shared" si="4"/>
        <v>13.101726929303833</v>
      </c>
      <c r="J43" s="32">
        <v>71125</v>
      </c>
      <c r="K43" s="32">
        <f t="shared" si="1"/>
        <v>18.420705700251435</v>
      </c>
      <c r="L43" s="33"/>
      <c r="M43" s="33"/>
      <c r="N43" s="33"/>
      <c r="O43" s="33">
        <f t="shared" si="5"/>
        <v>0.81772922619473953</v>
      </c>
      <c r="P43" s="33"/>
      <c r="Q43" s="33"/>
      <c r="R43" s="33"/>
    </row>
    <row r="44" spans="1:18" x14ac:dyDescent="0.2">
      <c r="A44" s="32" t="s">
        <v>160</v>
      </c>
      <c r="B44" s="33">
        <v>0.44400000000000001</v>
      </c>
      <c r="C44" s="33">
        <v>0.41899999999999998</v>
      </c>
      <c r="D44" s="32">
        <f t="shared" si="6"/>
        <v>0.43149999999999999</v>
      </c>
      <c r="E44" s="32">
        <f t="shared" si="2"/>
        <v>0.93685914732865627</v>
      </c>
      <c r="F44" s="32">
        <v>5</v>
      </c>
      <c r="G44" s="33">
        <f t="shared" si="3"/>
        <v>4.6842957366432811</v>
      </c>
      <c r="H44" s="32">
        <v>3</v>
      </c>
      <c r="I44" s="33">
        <f t="shared" si="4"/>
        <v>14.052887209929843</v>
      </c>
      <c r="J44" s="32">
        <v>59875</v>
      </c>
      <c r="K44" s="32">
        <f t="shared" si="1"/>
        <v>23.470375298421448</v>
      </c>
      <c r="L44" s="33"/>
      <c r="M44" s="33"/>
      <c r="N44" s="33"/>
      <c r="O44" s="33">
        <f t="shared" si="5"/>
        <v>1.0418934075373849</v>
      </c>
      <c r="P44" s="33"/>
      <c r="Q44" s="33"/>
      <c r="R44" s="33"/>
    </row>
    <row r="45" spans="1:18" x14ac:dyDescent="0.2">
      <c r="A45" s="32"/>
      <c r="B45" s="33"/>
      <c r="C45" s="33"/>
      <c r="D45" s="32"/>
      <c r="E45" s="32"/>
      <c r="F45" s="32"/>
      <c r="G45" s="33"/>
      <c r="H45" s="32"/>
      <c r="I45" s="33"/>
      <c r="J45" s="32"/>
      <c r="K45" s="32"/>
      <c r="L45" s="33"/>
      <c r="M45" s="33"/>
      <c r="N45" s="33"/>
      <c r="O45" s="33"/>
      <c r="P45" s="33"/>
      <c r="Q45" s="33"/>
      <c r="R45" s="33"/>
    </row>
    <row r="46" spans="1:18" x14ac:dyDescent="0.2">
      <c r="A46" s="32" t="s">
        <v>162</v>
      </c>
      <c r="B46" s="33">
        <v>0.46400000000000002</v>
      </c>
      <c r="C46" s="33">
        <v>0.45</v>
      </c>
      <c r="D46" s="32">
        <f t="shared" si="6"/>
        <v>0.45700000000000002</v>
      </c>
      <c r="E46" s="32">
        <f t="shared" si="2"/>
        <v>1.0056664867781977</v>
      </c>
      <c r="F46" s="32">
        <v>5</v>
      </c>
      <c r="G46" s="33">
        <f t="shared" si="3"/>
        <v>5.0283324338909887</v>
      </c>
      <c r="H46" s="32">
        <v>3</v>
      </c>
      <c r="I46" s="33">
        <f t="shared" si="4"/>
        <v>15.084997301672967</v>
      </c>
      <c r="J46" s="32">
        <v>78187.5</v>
      </c>
      <c r="K46" s="32">
        <f t="shared" si="1"/>
        <v>19.293361856656073</v>
      </c>
      <c r="L46" s="33">
        <f>AVERAGE(K46:K49)</f>
        <v>20.770884956871598</v>
      </c>
      <c r="M46" s="33">
        <f>AVEDEV(K46:K49)</f>
        <v>1.3378113785360952</v>
      </c>
      <c r="N46" s="33"/>
      <c r="O46" s="33">
        <f t="shared" si="5"/>
        <v>0.85646804842678348</v>
      </c>
      <c r="P46" s="33">
        <f>AVERAGE(O46:O49)</f>
        <v>0.92205803401607611</v>
      </c>
      <c r="Q46" s="33">
        <f>AVEDEV(O46:O49)</f>
        <v>5.9387923631498328E-2</v>
      </c>
      <c r="R46" s="33">
        <v>4</v>
      </c>
    </row>
    <row r="47" spans="1:18" x14ac:dyDescent="0.2">
      <c r="A47" s="32" t="s">
        <v>163</v>
      </c>
      <c r="B47" s="33">
        <v>0.45800000000000002</v>
      </c>
      <c r="C47" s="33">
        <v>0.44500000000000001</v>
      </c>
      <c r="D47" s="32">
        <f t="shared" si="6"/>
        <v>0.45150000000000001</v>
      </c>
      <c r="E47" s="32">
        <f t="shared" si="2"/>
        <v>0.99082568807339466</v>
      </c>
      <c r="F47" s="32">
        <v>5</v>
      </c>
      <c r="G47" s="33">
        <f t="shared" si="3"/>
        <v>4.954128440366973</v>
      </c>
      <c r="H47" s="32">
        <v>3</v>
      </c>
      <c r="I47" s="33">
        <f t="shared" si="4"/>
        <v>14.86238532110092</v>
      </c>
      <c r="J47" s="32">
        <v>65250</v>
      </c>
      <c r="K47" s="32">
        <f t="shared" si="1"/>
        <v>22.77760202467574</v>
      </c>
      <c r="L47" s="33"/>
      <c r="M47" s="33"/>
      <c r="N47" s="33"/>
      <c r="O47" s="33">
        <f t="shared" si="5"/>
        <v>1.0111399194633237</v>
      </c>
      <c r="P47" s="33"/>
      <c r="Q47" s="33"/>
      <c r="R47" s="33"/>
    </row>
    <row r="48" spans="1:18" x14ac:dyDescent="0.2">
      <c r="A48" s="32" t="s">
        <v>164</v>
      </c>
      <c r="B48" s="33">
        <v>0.45900000000000002</v>
      </c>
      <c r="C48" s="33">
        <v>0.42599999999999999</v>
      </c>
      <c r="D48" s="32">
        <f t="shared" si="6"/>
        <v>0.4425</v>
      </c>
      <c r="E48" s="32">
        <f t="shared" si="2"/>
        <v>0.96654074473826235</v>
      </c>
      <c r="F48" s="32">
        <v>5</v>
      </c>
      <c r="G48" s="33">
        <f t="shared" si="3"/>
        <v>4.8327037236913117</v>
      </c>
      <c r="H48" s="32">
        <v>3</v>
      </c>
      <c r="I48" s="33">
        <f t="shared" si="4"/>
        <v>14.498111171073935</v>
      </c>
      <c r="J48" s="32">
        <v>71625</v>
      </c>
      <c r="K48" s="32">
        <f t="shared" si="1"/>
        <v>20.241690989282979</v>
      </c>
      <c r="L48" s="33"/>
      <c r="M48" s="33"/>
      <c r="N48" s="33"/>
      <c r="O48" s="33">
        <f t="shared" si="5"/>
        <v>0.89856613415812137</v>
      </c>
      <c r="P48" s="33"/>
      <c r="Q48" s="33"/>
      <c r="R48" s="33"/>
    </row>
    <row r="49" spans="1:18" x14ac:dyDescent="0.2">
      <c r="A49" s="32" t="s">
        <v>165</v>
      </c>
      <c r="B49" s="33"/>
      <c r="C49" s="33"/>
      <c r="D49" s="32"/>
      <c r="E49" s="32"/>
      <c r="F49" s="32"/>
      <c r="G49" s="33"/>
      <c r="H49" s="32"/>
      <c r="I49" s="33"/>
      <c r="J49" s="32"/>
      <c r="K49" s="32"/>
      <c r="L49" s="33"/>
      <c r="M49" s="33"/>
      <c r="N49" s="33"/>
      <c r="O49" s="33"/>
      <c r="P49" s="33"/>
      <c r="Q49" s="33"/>
      <c r="R49" s="33"/>
    </row>
    <row r="50" spans="1:18" x14ac:dyDescent="0.2">
      <c r="A50" s="32" t="s">
        <v>166</v>
      </c>
      <c r="B50" s="33">
        <v>0.55500000000000005</v>
      </c>
      <c r="C50" s="33">
        <v>0.55300000000000005</v>
      </c>
      <c r="D50" s="32">
        <f t="shared" si="6"/>
        <v>0.55400000000000005</v>
      </c>
      <c r="E50" s="32">
        <f t="shared" si="2"/>
        <v>1.2674042093901783</v>
      </c>
      <c r="F50" s="32">
        <v>5</v>
      </c>
      <c r="G50" s="33">
        <f t="shared" si="3"/>
        <v>6.3370210469508912</v>
      </c>
      <c r="H50" s="32">
        <v>3</v>
      </c>
      <c r="I50" s="33">
        <f t="shared" si="4"/>
        <v>19.011063140852674</v>
      </c>
      <c r="J50" s="32">
        <v>81500</v>
      </c>
      <c r="K50" s="32">
        <f t="shared" si="1"/>
        <v>23.326457841537021</v>
      </c>
      <c r="L50" s="33">
        <f>AVERAGE(K50:K53)</f>
        <v>22.887584251578961</v>
      </c>
      <c r="M50" s="33">
        <f>AVEDEV(K50:K53)</f>
        <v>1.6175708938801661</v>
      </c>
      <c r="N50" s="33"/>
      <c r="O50" s="33">
        <f t="shared" si="5"/>
        <v>1.0355046452082408</v>
      </c>
      <c r="P50" s="33">
        <f>AVERAGE(O50:O53)</f>
        <v>1.0160222341131646</v>
      </c>
      <c r="Q50" s="33">
        <f>AVEDEV(O50:O53)</f>
        <v>7.1806966404642542E-2</v>
      </c>
      <c r="R50" s="33">
        <v>4</v>
      </c>
    </row>
    <row r="51" spans="1:18" x14ac:dyDescent="0.2">
      <c r="A51" s="32" t="s">
        <v>167</v>
      </c>
      <c r="B51" s="33">
        <v>0.50700000000000001</v>
      </c>
      <c r="C51" s="33">
        <v>0.47599999999999998</v>
      </c>
      <c r="D51" s="32">
        <f t="shared" si="6"/>
        <v>0.49149999999999999</v>
      </c>
      <c r="E51" s="32">
        <f t="shared" si="2"/>
        <v>1.0987587695628711</v>
      </c>
      <c r="F51" s="32">
        <v>5</v>
      </c>
      <c r="G51" s="33">
        <f t="shared" si="3"/>
        <v>5.4937938478143558</v>
      </c>
      <c r="H51" s="32">
        <v>3</v>
      </c>
      <c r="I51" s="33">
        <f t="shared" si="4"/>
        <v>16.481381543443067</v>
      </c>
      <c r="J51" s="32">
        <v>65625</v>
      </c>
      <c r="K51" s="32">
        <f t="shared" si="1"/>
        <v>25.114486161437053</v>
      </c>
      <c r="L51" s="33"/>
      <c r="M51" s="33"/>
      <c r="N51" s="33"/>
      <c r="O51" s="33">
        <f t="shared" si="5"/>
        <v>1.1148785323023807</v>
      </c>
      <c r="P51" s="33"/>
      <c r="Q51" s="33"/>
      <c r="R51" s="33"/>
    </row>
    <row r="52" spans="1:18" x14ac:dyDescent="0.2">
      <c r="A52" s="32" t="s">
        <v>168</v>
      </c>
      <c r="B52" s="33">
        <v>0.51200000000000001</v>
      </c>
      <c r="C52" s="33">
        <v>0.48099999999999998</v>
      </c>
      <c r="D52" s="32">
        <f t="shared" si="6"/>
        <v>0.4965</v>
      </c>
      <c r="E52" s="32">
        <f t="shared" si="2"/>
        <v>1.1122504047490556</v>
      </c>
      <c r="F52" s="32">
        <v>5</v>
      </c>
      <c r="G52" s="33">
        <f t="shared" si="3"/>
        <v>5.5612520237452774</v>
      </c>
      <c r="H52" s="32">
        <v>3</v>
      </c>
      <c r="I52" s="33">
        <f t="shared" si="4"/>
        <v>16.683756071235834</v>
      </c>
      <c r="J52" s="32">
        <v>71125</v>
      </c>
      <c r="K52" s="32">
        <f t="shared" si="1"/>
        <v>23.456950539523138</v>
      </c>
      <c r="L52" s="33"/>
      <c r="M52" s="33"/>
      <c r="N52" s="33"/>
      <c r="O52" s="33">
        <f t="shared" si="5"/>
        <v>1.0412974576381575</v>
      </c>
      <c r="P52" s="33"/>
      <c r="Q52" s="33"/>
      <c r="R52" s="33"/>
    </row>
    <row r="53" spans="1:18" x14ac:dyDescent="0.2">
      <c r="A53" s="32" t="s">
        <v>169</v>
      </c>
      <c r="B53" s="33">
        <v>0.497</v>
      </c>
      <c r="C53" s="33">
        <v>0.47699999999999998</v>
      </c>
      <c r="D53" s="32">
        <f t="shared" si="6"/>
        <v>0.48699999999999999</v>
      </c>
      <c r="E53" s="32">
        <f t="shared" si="2"/>
        <v>1.0866162978953049</v>
      </c>
      <c r="F53" s="32">
        <v>5</v>
      </c>
      <c r="G53" s="33">
        <f t="shared" si="3"/>
        <v>5.4330814894765247</v>
      </c>
      <c r="H53" s="32">
        <v>3</v>
      </c>
      <c r="I53" s="33">
        <f t="shared" si="4"/>
        <v>16.299244468429574</v>
      </c>
      <c r="J53" s="32">
        <v>82937.5</v>
      </c>
      <c r="K53" s="32">
        <f t="shared" si="1"/>
        <v>19.652442463818627</v>
      </c>
      <c r="L53" s="33"/>
      <c r="M53" s="33"/>
      <c r="N53" s="33"/>
      <c r="O53" s="33">
        <f t="shared" si="5"/>
        <v>0.87240830130387959</v>
      </c>
      <c r="P53" s="33"/>
      <c r="Q53" s="33"/>
      <c r="R53" s="33"/>
    </row>
    <row r="54" spans="1:18" x14ac:dyDescent="0.2">
      <c r="A54" s="32" t="s">
        <v>170</v>
      </c>
      <c r="B54" s="33">
        <v>0.375</v>
      </c>
      <c r="C54" s="33">
        <v>0.35</v>
      </c>
      <c r="D54" s="32">
        <f t="shared" si="6"/>
        <v>0.36249999999999999</v>
      </c>
      <c r="E54" s="32">
        <f t="shared" si="2"/>
        <v>0.75067458175930923</v>
      </c>
      <c r="F54" s="32">
        <v>10</v>
      </c>
      <c r="G54" s="33">
        <f t="shared" si="3"/>
        <v>7.5067458175930923</v>
      </c>
      <c r="H54" s="32">
        <v>3</v>
      </c>
      <c r="I54" s="33">
        <f t="shared" si="4"/>
        <v>22.520237452779277</v>
      </c>
      <c r="J54" s="32">
        <v>71250</v>
      </c>
      <c r="K54" s="32">
        <f t="shared" si="1"/>
        <v>31.60735081091828</v>
      </c>
      <c r="L54" s="33">
        <f>AVERAGE(K54:K57)</f>
        <v>30.821496657276111</v>
      </c>
      <c r="M54" s="33">
        <f>AVEDEV(K54:K57)</f>
        <v>2.7697029985934991</v>
      </c>
      <c r="N54" s="33"/>
      <c r="O54" s="33">
        <f t="shared" si="5"/>
        <v>1.4031088135958378</v>
      </c>
      <c r="P54" s="33">
        <f>AVERAGE(O54:O57)</f>
        <v>1.36822329295311</v>
      </c>
      <c r="Q54" s="33">
        <f>AVEDEV(O54:O57)</f>
        <v>0.12295224334419486</v>
      </c>
      <c r="R54" s="33">
        <v>4</v>
      </c>
    </row>
    <row r="55" spans="1:18" x14ac:dyDescent="0.2">
      <c r="A55" s="32" t="s">
        <v>171</v>
      </c>
      <c r="B55" s="33">
        <v>0.40699999999999997</v>
      </c>
      <c r="C55" s="33">
        <v>0.38400000000000001</v>
      </c>
      <c r="D55" s="32">
        <f t="shared" si="6"/>
        <v>0.39549999999999996</v>
      </c>
      <c r="E55" s="32">
        <f t="shared" si="2"/>
        <v>0.83971937398812735</v>
      </c>
      <c r="F55" s="32">
        <v>10</v>
      </c>
      <c r="G55" s="33">
        <f t="shared" si="3"/>
        <v>8.3971937398812742</v>
      </c>
      <c r="H55" s="32">
        <v>3</v>
      </c>
      <c r="I55" s="33">
        <f t="shared" si="4"/>
        <v>25.191581219643822</v>
      </c>
      <c r="J55" s="32">
        <v>70812.5</v>
      </c>
      <c r="K55" s="32">
        <f t="shared" si="1"/>
        <v>35.575048500820934</v>
      </c>
      <c r="L55" s="33"/>
      <c r="M55" s="33"/>
      <c r="N55" s="33"/>
      <c r="O55" s="33">
        <f t="shared" si="5"/>
        <v>1.5792422589987718</v>
      </c>
      <c r="P55" s="33"/>
      <c r="Q55" s="33"/>
      <c r="R55" s="33"/>
    </row>
    <row r="56" spans="1:18" x14ac:dyDescent="0.2">
      <c r="A56" s="32" t="s">
        <v>172</v>
      </c>
      <c r="B56" s="33">
        <v>0.35299999999999998</v>
      </c>
      <c r="C56" s="33">
        <v>0.313</v>
      </c>
      <c r="D56" s="32">
        <f t="shared" si="6"/>
        <v>0.33299999999999996</v>
      </c>
      <c r="E56" s="32">
        <f t="shared" si="2"/>
        <v>0.67107393416082028</v>
      </c>
      <c r="F56" s="32">
        <v>10</v>
      </c>
      <c r="G56" s="33">
        <f t="shared" si="3"/>
        <v>6.7107393416082033</v>
      </c>
      <c r="H56" s="32">
        <v>3</v>
      </c>
      <c r="I56" s="33">
        <f t="shared" si="4"/>
        <v>20.13221802482461</v>
      </c>
      <c r="J56" s="32">
        <v>79062.5</v>
      </c>
      <c r="K56" s="32">
        <f t="shared" si="1"/>
        <v>25.46367497211018</v>
      </c>
      <c r="L56" s="33"/>
      <c r="M56" s="33"/>
      <c r="N56" s="33"/>
      <c r="O56" s="33">
        <f t="shared" si="5"/>
        <v>1.1303796700217514</v>
      </c>
      <c r="P56" s="33"/>
      <c r="Q56" s="33"/>
      <c r="R56" s="33"/>
    </row>
    <row r="57" spans="1:18" x14ac:dyDescent="0.2">
      <c r="A57" s="32" t="s">
        <v>173</v>
      </c>
      <c r="B57" s="33">
        <v>0.33</v>
      </c>
      <c r="C57" s="33">
        <v>0.307</v>
      </c>
      <c r="D57" s="32">
        <f t="shared" si="6"/>
        <v>0.31850000000000001</v>
      </c>
      <c r="E57" s="32">
        <f t="shared" si="2"/>
        <v>0.63194819212088515</v>
      </c>
      <c r="F57" s="32">
        <v>10</v>
      </c>
      <c r="G57" s="33">
        <f t="shared" si="3"/>
        <v>6.3194819212088511</v>
      </c>
      <c r="H57" s="32">
        <v>3</v>
      </c>
      <c r="I57" s="33">
        <f t="shared" si="4"/>
        <v>18.958445763626553</v>
      </c>
      <c r="J57" s="32">
        <v>61875</v>
      </c>
      <c r="K57" s="32">
        <f t="shared" si="1"/>
        <v>30.639912345255038</v>
      </c>
      <c r="L57" s="33"/>
      <c r="M57" s="33"/>
      <c r="N57" s="33"/>
      <c r="O57" s="33">
        <f t="shared" si="5"/>
        <v>1.3601624291960788</v>
      </c>
      <c r="P57" s="33"/>
      <c r="Q57" s="33"/>
      <c r="R57" s="33"/>
    </row>
    <row r="58" spans="1:18" x14ac:dyDescent="0.2">
      <c r="A58" s="32" t="s">
        <v>174</v>
      </c>
      <c r="B58" s="33">
        <v>0.5</v>
      </c>
      <c r="C58" s="33">
        <v>0.48699999999999999</v>
      </c>
      <c r="D58" s="32">
        <f t="shared" si="6"/>
        <v>0.49349999999999999</v>
      </c>
      <c r="E58" s="32">
        <f t="shared" si="2"/>
        <v>1.104155423637345</v>
      </c>
      <c r="F58" s="32">
        <v>10</v>
      </c>
      <c r="G58" s="33">
        <f t="shared" si="3"/>
        <v>11.04155423637345</v>
      </c>
      <c r="H58" s="32">
        <v>3</v>
      </c>
      <c r="I58" s="33">
        <f t="shared" si="4"/>
        <v>33.124662709120351</v>
      </c>
      <c r="J58" s="32">
        <v>68125</v>
      </c>
      <c r="K58" s="32">
        <f t="shared" si="1"/>
        <v>48.623358105130791</v>
      </c>
      <c r="L58" s="33">
        <f>AVERAGE(K58:K61)</f>
        <v>40.40144896750877</v>
      </c>
      <c r="M58" s="33">
        <f>AVEDEV(K58:K61)</f>
        <v>5.8402698240548183</v>
      </c>
      <c r="N58" s="33"/>
      <c r="O58" s="33">
        <f t="shared" si="5"/>
        <v>2.1584808771878703</v>
      </c>
      <c r="P58" s="33">
        <f>AVERAGE(O58:O61)</f>
        <v>1.7934951102821353</v>
      </c>
      <c r="Q58" s="33">
        <f>AVEDEV(O58:O61)</f>
        <v>0.25926038891808834</v>
      </c>
      <c r="R58" s="33">
        <v>4</v>
      </c>
    </row>
    <row r="59" spans="1:18" x14ac:dyDescent="0.2">
      <c r="A59" s="32" t="s">
        <v>175</v>
      </c>
      <c r="B59" s="33">
        <v>0.51600000000000001</v>
      </c>
      <c r="C59" s="33">
        <v>0.48699999999999999</v>
      </c>
      <c r="D59" s="32">
        <f t="shared" si="6"/>
        <v>0.50150000000000006</v>
      </c>
      <c r="E59" s="32">
        <f t="shared" si="2"/>
        <v>1.1257420399352405</v>
      </c>
      <c r="F59" s="32">
        <v>10</v>
      </c>
      <c r="G59" s="33">
        <f t="shared" si="3"/>
        <v>11.257420399352405</v>
      </c>
      <c r="H59" s="32">
        <v>3</v>
      </c>
      <c r="I59" s="33">
        <f t="shared" si="4"/>
        <v>33.772261198057215</v>
      </c>
      <c r="J59" s="32">
        <v>77000</v>
      </c>
      <c r="K59" s="32">
        <f t="shared" si="1"/>
        <v>43.860079477996386</v>
      </c>
      <c r="L59" s="33"/>
      <c r="M59" s="33"/>
      <c r="N59" s="33"/>
      <c r="O59" s="33">
        <f t="shared" si="5"/>
        <v>1.9470301212125769</v>
      </c>
      <c r="P59" s="33"/>
      <c r="Q59" s="33"/>
      <c r="R59" s="33"/>
    </row>
    <row r="60" spans="1:18" x14ac:dyDescent="0.2">
      <c r="A60" s="32" t="s">
        <v>176</v>
      </c>
      <c r="B60" s="33">
        <v>0.49199999999999999</v>
      </c>
      <c r="C60" s="33">
        <v>0.47299999999999998</v>
      </c>
      <c r="D60" s="32">
        <f t="shared" si="6"/>
        <v>0.48249999999999998</v>
      </c>
      <c r="E60" s="32">
        <f t="shared" si="2"/>
        <v>1.0744738262277389</v>
      </c>
      <c r="F60" s="32">
        <v>10</v>
      </c>
      <c r="G60" s="33">
        <f t="shared" si="3"/>
        <v>10.744738262277389</v>
      </c>
      <c r="H60" s="32">
        <v>3</v>
      </c>
      <c r="I60" s="33">
        <f t="shared" si="4"/>
        <v>32.234214786832169</v>
      </c>
      <c r="J60" s="32">
        <v>105187.5</v>
      </c>
      <c r="K60" s="32">
        <f t="shared" si="1"/>
        <v>30.644529803286673</v>
      </c>
      <c r="L60" s="33"/>
      <c r="M60" s="33"/>
      <c r="N60" s="33"/>
      <c r="O60" s="33">
        <f t="shared" si="5"/>
        <v>1.3603674067058789</v>
      </c>
      <c r="P60" s="33"/>
      <c r="Q60" s="33"/>
      <c r="R60" s="33"/>
    </row>
    <row r="61" spans="1:18" x14ac:dyDescent="0.2">
      <c r="A61" s="32" t="s">
        <v>177</v>
      </c>
      <c r="B61" s="33">
        <v>0.45100000000000001</v>
      </c>
      <c r="C61" s="33">
        <v>0.43</v>
      </c>
      <c r="D61" s="32">
        <f t="shared" si="6"/>
        <v>0.4405</v>
      </c>
      <c r="E61" s="32">
        <f t="shared" si="2"/>
        <v>0.96114409066378859</v>
      </c>
      <c r="F61" s="32">
        <v>10</v>
      </c>
      <c r="G61" s="33">
        <f t="shared" si="3"/>
        <v>9.6114409066378865</v>
      </c>
      <c r="H61" s="32">
        <v>3</v>
      </c>
      <c r="I61" s="33">
        <f t="shared" si="4"/>
        <v>28.834322719913658</v>
      </c>
      <c r="J61" s="32">
        <v>74937.5</v>
      </c>
      <c r="K61" s="32">
        <f t="shared" si="1"/>
        <v>38.477828483621231</v>
      </c>
      <c r="L61" s="33"/>
      <c r="M61" s="33"/>
      <c r="N61" s="33"/>
      <c r="O61" s="33">
        <f t="shared" si="5"/>
        <v>1.708102036022215</v>
      </c>
      <c r="P61" s="33"/>
      <c r="Q61" s="33"/>
      <c r="R61" s="33"/>
    </row>
    <row r="62" spans="1:18" x14ac:dyDescent="0.2">
      <c r="A62" s="32" t="s">
        <v>178</v>
      </c>
      <c r="B62" s="33">
        <v>1.133</v>
      </c>
      <c r="C62" s="33">
        <v>1.028</v>
      </c>
      <c r="D62" s="32">
        <f t="shared" si="6"/>
        <v>1.0805</v>
      </c>
      <c r="E62" s="32">
        <f t="shared" si="2"/>
        <v>2.6880733944954129</v>
      </c>
      <c r="F62" s="32">
        <v>10</v>
      </c>
      <c r="G62" s="33">
        <f t="shared" si="3"/>
        <v>26.88073394495413</v>
      </c>
      <c r="H62" s="32">
        <v>3</v>
      </c>
      <c r="I62" s="33">
        <f t="shared" si="4"/>
        <v>80.642201834862391</v>
      </c>
      <c r="J62" s="32">
        <v>75562.5</v>
      </c>
      <c r="K62" s="32">
        <f t="shared" si="1"/>
        <v>106.7225169030437</v>
      </c>
      <c r="L62" s="33">
        <f>AVERAGE(K62:K65)</f>
        <v>107.39616312996429</v>
      </c>
      <c r="M62" s="33">
        <f>AVEDEV(K62:K65)</f>
        <v>6.4174752287547108</v>
      </c>
      <c r="N62" s="33"/>
      <c r="O62" s="33">
        <f t="shared" si="5"/>
        <v>4.7376100886020742</v>
      </c>
      <c r="P62" s="33">
        <f>AVERAGE(O62:O65)</f>
        <v>4.7675144916598393</v>
      </c>
      <c r="Q62" s="33">
        <f>AVEDEV(O62:O65)</f>
        <v>0.2848836053475341</v>
      </c>
      <c r="R62" s="33">
        <v>4</v>
      </c>
    </row>
    <row r="63" spans="1:18" x14ac:dyDescent="0.2">
      <c r="A63" s="32" t="s">
        <v>179</v>
      </c>
      <c r="B63" s="33">
        <v>0.98399999999999999</v>
      </c>
      <c r="C63" s="33">
        <v>0.97</v>
      </c>
      <c r="D63" s="32">
        <f t="shared" si="6"/>
        <v>0.97699999999999998</v>
      </c>
      <c r="E63" s="32">
        <f t="shared" si="2"/>
        <v>2.4087965461413923</v>
      </c>
      <c r="F63" s="32">
        <v>10</v>
      </c>
      <c r="G63" s="33">
        <f t="shared" si="3"/>
        <v>24.087965461413923</v>
      </c>
      <c r="H63" s="32">
        <v>3</v>
      </c>
      <c r="I63" s="33">
        <f t="shared" si="4"/>
        <v>72.263896384241775</v>
      </c>
      <c r="J63" s="32">
        <v>73937.5</v>
      </c>
      <c r="K63" s="32">
        <f t="shared" si="1"/>
        <v>97.736461720022675</v>
      </c>
      <c r="L63" s="33"/>
      <c r="M63" s="33"/>
      <c r="N63" s="33"/>
      <c r="O63" s="33">
        <f t="shared" si="5"/>
        <v>4.3387024641642808</v>
      </c>
      <c r="P63" s="33"/>
      <c r="Q63" s="33"/>
      <c r="R63" s="33"/>
    </row>
    <row r="64" spans="1:18" x14ac:dyDescent="0.2">
      <c r="A64" s="32" t="s">
        <v>180</v>
      </c>
      <c r="B64" s="33">
        <v>1.0629999999999999</v>
      </c>
      <c r="C64" s="33">
        <v>1.0249999999999999</v>
      </c>
      <c r="D64" s="32">
        <f t="shared" si="6"/>
        <v>1.044</v>
      </c>
      <c r="E64" s="32">
        <f t="shared" si="2"/>
        <v>2.5895844576362657</v>
      </c>
      <c r="F64" s="32">
        <v>10</v>
      </c>
      <c r="G64" s="33">
        <f t="shared" si="3"/>
        <v>25.895844576362656</v>
      </c>
      <c r="H64" s="32">
        <v>3</v>
      </c>
      <c r="I64" s="33">
        <f t="shared" si="4"/>
        <v>77.68753372908796</v>
      </c>
      <c r="J64" s="32">
        <v>74062.5</v>
      </c>
      <c r="K64" s="32">
        <f t="shared" si="1"/>
        <v>104.89456030931709</v>
      </c>
      <c r="L64" s="33"/>
      <c r="M64" s="33"/>
      <c r="N64" s="33"/>
      <c r="O64" s="33">
        <f t="shared" si="5"/>
        <v>4.6564637115180938</v>
      </c>
      <c r="P64" s="33"/>
      <c r="Q64" s="33"/>
      <c r="R64" s="33"/>
    </row>
    <row r="65" spans="1:18" x14ac:dyDescent="0.2">
      <c r="A65" s="32" t="s">
        <v>181</v>
      </c>
      <c r="B65" s="33">
        <v>1.3140000000000001</v>
      </c>
      <c r="C65" s="33">
        <v>1.2569999999999999</v>
      </c>
      <c r="D65" s="32">
        <f t="shared" si="6"/>
        <v>1.2854999999999999</v>
      </c>
      <c r="E65" s="32">
        <f t="shared" si="2"/>
        <v>3.2412304371289795</v>
      </c>
      <c r="F65" s="32">
        <v>10</v>
      </c>
      <c r="G65" s="33">
        <f t="shared" si="3"/>
        <v>32.412304371289792</v>
      </c>
      <c r="H65" s="32">
        <v>3</v>
      </c>
      <c r="I65" s="33">
        <f t="shared" si="4"/>
        <v>97.236913113869377</v>
      </c>
      <c r="J65" s="32">
        <v>80875</v>
      </c>
      <c r="K65" s="32">
        <f t="shared" si="1"/>
        <v>120.23111358747371</v>
      </c>
      <c r="L65" s="33"/>
      <c r="M65" s="33"/>
      <c r="N65" s="33"/>
      <c r="O65" s="33">
        <f t="shared" si="5"/>
        <v>5.3372817023549066</v>
      </c>
      <c r="P65" s="33"/>
      <c r="Q65" s="33"/>
      <c r="R65" s="33"/>
    </row>
    <row r="66" spans="1:18" x14ac:dyDescent="0.2">
      <c r="A66" s="32" t="s">
        <v>182</v>
      </c>
      <c r="B66" s="33">
        <v>0.443</v>
      </c>
      <c r="C66" s="33">
        <v>0.39500000000000002</v>
      </c>
      <c r="D66" s="32">
        <f t="shared" si="6"/>
        <v>0.41900000000000004</v>
      </c>
      <c r="E66" s="32">
        <f t="shared" si="2"/>
        <v>0.90313005936319501</v>
      </c>
      <c r="F66" s="32">
        <v>50</v>
      </c>
      <c r="G66" s="33">
        <f t="shared" si="3"/>
        <v>45.156502968159749</v>
      </c>
      <c r="H66" s="32">
        <v>3</v>
      </c>
      <c r="I66" s="33">
        <f t="shared" si="4"/>
        <v>135.46950890447926</v>
      </c>
      <c r="J66" s="32">
        <v>94562.5</v>
      </c>
      <c r="K66" s="32">
        <f t="shared" si="1"/>
        <v>143.25922950903293</v>
      </c>
      <c r="L66" s="33">
        <f>AVERAGE(K66:K69)</f>
        <v>158.0252692999199</v>
      </c>
      <c r="M66" s="33">
        <f>AVEDEV(K66:K69)</f>
        <v>14.019867648658334</v>
      </c>
      <c r="N66" s="33"/>
      <c r="O66" s="33">
        <f t="shared" si="5"/>
        <v>6.3595423974488163</v>
      </c>
      <c r="P66" s="33">
        <f>AVERAGE(O66:O69)</f>
        <v>7.0150342384588997</v>
      </c>
      <c r="Q66" s="33">
        <f>AVEDEV(O66:O69)</f>
        <v>0.62236787831280327</v>
      </c>
      <c r="R66" s="33">
        <v>4</v>
      </c>
    </row>
    <row r="67" spans="1:18" x14ac:dyDescent="0.2">
      <c r="A67" s="32" t="s">
        <v>183</v>
      </c>
      <c r="B67" s="33">
        <v>0.41299999999999998</v>
      </c>
      <c r="C67" s="33">
        <v>0.41699999999999998</v>
      </c>
      <c r="D67" s="32">
        <f t="shared" si="6"/>
        <v>0.41499999999999998</v>
      </c>
      <c r="E67" s="32">
        <f t="shared" si="2"/>
        <v>0.89233675121424716</v>
      </c>
      <c r="F67" s="32">
        <v>50</v>
      </c>
      <c r="G67" s="33">
        <f t="shared" si="3"/>
        <v>44.616837560712355</v>
      </c>
      <c r="H67" s="32">
        <v>3</v>
      </c>
      <c r="I67" s="33">
        <f t="shared" si="4"/>
        <v>133.85051268213707</v>
      </c>
      <c r="J67" s="32">
        <v>71937.5</v>
      </c>
      <c r="K67" s="32">
        <f t="shared" si="1"/>
        <v>186.06500459723659</v>
      </c>
      <c r="L67" s="33"/>
      <c r="M67" s="33"/>
      <c r="N67" s="33"/>
      <c r="O67" s="33">
        <f t="shared" si="5"/>
        <v>8.2597699950845058</v>
      </c>
      <c r="P67" s="33"/>
      <c r="Q67" s="33"/>
      <c r="R67" s="33"/>
    </row>
    <row r="68" spans="1:18" x14ac:dyDescent="0.2">
      <c r="A68" s="32" t="s">
        <v>184</v>
      </c>
      <c r="B68" s="33">
        <v>0.39100000000000001</v>
      </c>
      <c r="C68" s="33">
        <v>0.39500000000000002</v>
      </c>
      <c r="D68" s="32">
        <f t="shared" si="6"/>
        <v>0.39300000000000002</v>
      </c>
      <c r="E68" s="32">
        <f t="shared" si="2"/>
        <v>0.83297355639503523</v>
      </c>
      <c r="F68" s="32">
        <v>50</v>
      </c>
      <c r="G68" s="33">
        <f t="shared" si="3"/>
        <v>41.648677819751761</v>
      </c>
      <c r="H68" s="32">
        <v>3</v>
      </c>
      <c r="I68" s="33">
        <f t="shared" si="4"/>
        <v>124.94603345925529</v>
      </c>
      <c r="J68" s="32">
        <v>79562.5</v>
      </c>
      <c r="K68" s="32">
        <f t="shared" si="1"/>
        <v>157.04136177125568</v>
      </c>
      <c r="L68" s="33"/>
      <c r="M68" s="33"/>
      <c r="N68" s="33"/>
      <c r="O68" s="33">
        <f t="shared" si="5"/>
        <v>6.9713567618652208</v>
      </c>
      <c r="P68" s="33"/>
      <c r="Q68" s="33"/>
      <c r="R68" s="33"/>
    </row>
    <row r="69" spans="1:18" x14ac:dyDescent="0.2">
      <c r="A69" s="32" t="s">
        <v>185</v>
      </c>
      <c r="B69" s="33">
        <v>0.371</v>
      </c>
      <c r="C69" s="33">
        <v>0.36199999999999999</v>
      </c>
      <c r="D69" s="32">
        <f t="shared" si="6"/>
        <v>0.36649999999999999</v>
      </c>
      <c r="E69" s="32">
        <f t="shared" si="2"/>
        <v>0.76146788990825698</v>
      </c>
      <c r="F69" s="32">
        <v>50</v>
      </c>
      <c r="G69" s="33">
        <f t="shared" si="3"/>
        <v>38.073394495412849</v>
      </c>
      <c r="H69" s="32">
        <v>3</v>
      </c>
      <c r="I69" s="33">
        <f t="shared" si="4"/>
        <v>114.22018348623854</v>
      </c>
      <c r="J69" s="32">
        <v>78375</v>
      </c>
      <c r="K69" s="32">
        <f t="shared" si="1"/>
        <v>145.73548132215444</v>
      </c>
      <c r="L69" s="33"/>
      <c r="M69" s="33"/>
      <c r="N69" s="33"/>
      <c r="O69" s="33">
        <f t="shared" si="5"/>
        <v>6.4694677994370551</v>
      </c>
      <c r="P69" s="33"/>
      <c r="Q69" s="33"/>
      <c r="R69" s="33"/>
    </row>
    <row r="70" spans="1:18" x14ac:dyDescent="0.2">
      <c r="A70" s="32" t="s">
        <v>194</v>
      </c>
      <c r="B70" s="33">
        <v>0.54600000000000004</v>
      </c>
      <c r="C70" s="33">
        <v>0.46</v>
      </c>
      <c r="D70" s="32">
        <f t="shared" si="6"/>
        <v>0.503</v>
      </c>
      <c r="E70" s="32">
        <f t="shared" si="2"/>
        <v>1.1297895304910957</v>
      </c>
      <c r="F70" s="32">
        <v>50</v>
      </c>
      <c r="G70" s="33">
        <f t="shared" si="3"/>
        <v>56.489476524554782</v>
      </c>
      <c r="H70" s="32">
        <v>3</v>
      </c>
      <c r="I70" s="33">
        <f t="shared" si="4"/>
        <v>169.46842957366434</v>
      </c>
      <c r="J70" s="32">
        <v>93062.5</v>
      </c>
      <c r="K70" s="32">
        <f>I70/J70*100000</f>
        <v>182.10173762113024</v>
      </c>
      <c r="L70" s="33">
        <f>AVERAGE(K70:K73)</f>
        <v>154.6623775109245</v>
      </c>
      <c r="M70" s="33">
        <f>AVEDEV(K70:K73)</f>
        <v>13.719680055102891</v>
      </c>
      <c r="N70" s="33"/>
      <c r="O70" s="33">
        <f t="shared" si="5"/>
        <v>8.0838332372690669</v>
      </c>
      <c r="P70" s="33">
        <f>AVERAGE(O70:O73)</f>
        <v>6.8657492466057182</v>
      </c>
      <c r="Q70" s="33">
        <f>AVEDEV(O70:O73)</f>
        <v>0.60904199533167414</v>
      </c>
      <c r="R70" s="33">
        <v>4</v>
      </c>
    </row>
    <row r="71" spans="1:18" x14ac:dyDescent="0.2">
      <c r="A71" s="32" t="s">
        <v>195</v>
      </c>
      <c r="B71" s="33">
        <v>0.36399999999999999</v>
      </c>
      <c r="C71" s="33">
        <v>0.35299999999999998</v>
      </c>
      <c r="D71" s="32">
        <f t="shared" si="6"/>
        <v>0.35849999999999999</v>
      </c>
      <c r="E71" s="32">
        <f>(D71-0.0843)/0.3706</f>
        <v>0.7398812736103616</v>
      </c>
      <c r="F71" s="32">
        <v>50</v>
      </c>
      <c r="G71" s="33">
        <f>E71*F71</f>
        <v>36.994063680518082</v>
      </c>
      <c r="H71" s="32">
        <v>3</v>
      </c>
      <c r="I71" s="33">
        <f>G71*H71</f>
        <v>110.98219104155424</v>
      </c>
      <c r="J71" s="32">
        <v>81000</v>
      </c>
      <c r="K71" s="32">
        <f>I71/J71*100000</f>
        <v>137.01505066858547</v>
      </c>
      <c r="L71" s="33"/>
      <c r="M71" s="33"/>
      <c r="N71" s="33"/>
      <c r="O71" s="33">
        <f>K71/$L$6</f>
        <v>6.0823517395821654</v>
      </c>
      <c r="P71" s="33"/>
      <c r="Q71" s="33"/>
      <c r="R71" s="33"/>
    </row>
    <row r="72" spans="1:18" x14ac:dyDescent="0.2">
      <c r="A72" s="32" t="s">
        <v>196</v>
      </c>
      <c r="B72" s="33">
        <v>0.39800000000000002</v>
      </c>
      <c r="C72" s="33">
        <v>0.36299999999999999</v>
      </c>
      <c r="D72" s="32">
        <f t="shared" si="6"/>
        <v>0.3805</v>
      </c>
      <c r="E72" s="32">
        <f>(D72-0.0843)/0.3706</f>
        <v>0.79924446842957375</v>
      </c>
      <c r="F72" s="32">
        <v>50</v>
      </c>
      <c r="G72" s="33">
        <f>E72*F72</f>
        <v>39.96222342147869</v>
      </c>
      <c r="H72" s="32">
        <v>3</v>
      </c>
      <c r="I72" s="33">
        <f>G72*H72</f>
        <v>119.88667026443608</v>
      </c>
      <c r="J72" s="32">
        <v>82375</v>
      </c>
      <c r="K72" s="32">
        <f>I72/J72*100000</f>
        <v>145.53768772617431</v>
      </c>
      <c r="L72" s="33"/>
      <c r="M72" s="33"/>
      <c r="N72" s="33"/>
      <c r="O72" s="33">
        <f>K72/$L$6</f>
        <v>6.460687375558674</v>
      </c>
      <c r="P72" s="33"/>
      <c r="Q72" s="33"/>
      <c r="R72" s="33"/>
    </row>
    <row r="73" spans="1:18" x14ac:dyDescent="0.2">
      <c r="A73" s="32" t="s">
        <v>197</v>
      </c>
      <c r="B73" s="33">
        <v>0.376</v>
      </c>
      <c r="C73" s="33">
        <v>0.379</v>
      </c>
      <c r="D73" s="32">
        <f t="shared" si="6"/>
        <v>0.3775</v>
      </c>
      <c r="E73" s="32">
        <f>(D73-0.0843)/0.3706</f>
        <v>0.79114948731786305</v>
      </c>
      <c r="F73" s="32">
        <v>50</v>
      </c>
      <c r="G73" s="33">
        <f>E73*F73</f>
        <v>39.55747436589315</v>
      </c>
      <c r="H73" s="32">
        <v>3</v>
      </c>
      <c r="I73" s="33">
        <f>G73*H73</f>
        <v>118.67242309767946</v>
      </c>
      <c r="J73" s="32">
        <v>77062.5</v>
      </c>
      <c r="K73" s="32">
        <f>I73/J73*100000</f>
        <v>153.99503402780789</v>
      </c>
      <c r="L73" s="33"/>
      <c r="M73" s="33"/>
      <c r="N73" s="33"/>
      <c r="O73" s="33">
        <f>K73/$L$6</f>
        <v>6.8361246340129673</v>
      </c>
      <c r="P73" s="33"/>
      <c r="Q73" s="33"/>
      <c r="R73" s="33"/>
    </row>
    <row r="75" spans="1:18" x14ac:dyDescent="0.2">
      <c r="A75" s="1" t="s">
        <v>51</v>
      </c>
      <c r="B75" s="1"/>
      <c r="C75" s="1"/>
      <c r="D75" s="1"/>
      <c r="E75" s="1"/>
      <c r="F75" s="1"/>
      <c r="G75" s="1"/>
      <c r="H75" s="1"/>
      <c r="I75" s="1"/>
      <c r="K75" s="1"/>
    </row>
    <row r="76" spans="1:18" x14ac:dyDescent="0.2">
      <c r="A76" s="1"/>
      <c r="B76" s="24" t="s">
        <v>22</v>
      </c>
      <c r="C76" s="24" t="s">
        <v>23</v>
      </c>
      <c r="D76" s="24" t="s">
        <v>0</v>
      </c>
      <c r="E76" s="24" t="s">
        <v>25</v>
      </c>
      <c r="F76" s="24" t="s">
        <v>26</v>
      </c>
      <c r="G76" s="24" t="s">
        <v>25</v>
      </c>
      <c r="H76" s="24" t="s">
        <v>130</v>
      </c>
      <c r="I76" s="24" t="s">
        <v>187</v>
      </c>
      <c r="J76" s="24" t="s">
        <v>24</v>
      </c>
      <c r="K76" s="24" t="s">
        <v>28</v>
      </c>
      <c r="L76" s="24" t="s">
        <v>48</v>
      </c>
      <c r="M76" s="24" t="s">
        <v>49</v>
      </c>
      <c r="N76" s="24" t="s">
        <v>50</v>
      </c>
      <c r="O76" s="10" t="s">
        <v>188</v>
      </c>
    </row>
    <row r="77" spans="1:18" x14ac:dyDescent="0.2">
      <c r="A77" s="31" t="s">
        <v>144</v>
      </c>
      <c r="B77" s="31">
        <v>0.123</v>
      </c>
      <c r="C77" s="31">
        <v>0.123</v>
      </c>
      <c r="D77" s="30">
        <f t="shared" ref="D77:D140" si="7">AVERAGE(B77:C77)</f>
        <v>0.123</v>
      </c>
      <c r="E77" s="30">
        <f>(D77-0.0842)/0.3999</f>
        <v>9.7024256064016018E-2</v>
      </c>
      <c r="F77" s="30">
        <v>5</v>
      </c>
      <c r="G77" s="30">
        <f t="shared" ref="G77:G140" si="8">E77*F77</f>
        <v>0.48512128032008006</v>
      </c>
      <c r="H77" s="30">
        <v>3</v>
      </c>
      <c r="I77" s="31">
        <f t="shared" ref="I77:I140" si="9">G77*H77</f>
        <v>1.4553638409602403</v>
      </c>
      <c r="J77" s="30">
        <v>50312.5</v>
      </c>
      <c r="K77" s="30">
        <f t="shared" ref="K77:K140" si="10">I77/J77*100000</f>
        <v>2.8926486279955084</v>
      </c>
      <c r="L77" s="31">
        <f>AVERAGE(K77:K80)</f>
        <v>4.7309961582578612</v>
      </c>
      <c r="M77" s="31">
        <f>AVEDEV(K77:K80)</f>
        <v>0.91917376513117599</v>
      </c>
      <c r="N77" s="31">
        <v>4</v>
      </c>
      <c r="O77" s="31">
        <f>K77/$L$77</f>
        <v>0.61142485244813538</v>
      </c>
      <c r="P77" s="31">
        <f>AVERAGE(O77:O80)</f>
        <v>0.99999999999999978</v>
      </c>
      <c r="Q77" s="31">
        <f>AVEDEV(O77:O80)</f>
        <v>0.19428757377593231</v>
      </c>
      <c r="R77" s="31">
        <v>4</v>
      </c>
    </row>
    <row r="78" spans="1:18" x14ac:dyDescent="0.2">
      <c r="A78" s="31" t="s">
        <v>145</v>
      </c>
      <c r="B78" s="31">
        <v>0.14699999999999999</v>
      </c>
      <c r="C78" s="31">
        <v>0.14699999999999999</v>
      </c>
      <c r="D78" s="30">
        <f t="shared" si="7"/>
        <v>0.14699999999999999</v>
      </c>
      <c r="E78" s="30">
        <f t="shared" ref="E78:E141" si="11">(D78-0.0842)/0.3999</f>
        <v>0.15703925981495373</v>
      </c>
      <c r="F78" s="30">
        <v>5</v>
      </c>
      <c r="G78" s="30">
        <f t="shared" si="8"/>
        <v>0.78519629907476862</v>
      </c>
      <c r="H78" s="30">
        <v>3</v>
      </c>
      <c r="I78" s="31">
        <f t="shared" si="9"/>
        <v>2.355588897224306</v>
      </c>
      <c r="J78" s="30">
        <v>45687.5</v>
      </c>
      <c r="K78" s="30">
        <f t="shared" si="10"/>
        <v>5.155871731270711</v>
      </c>
      <c r="L78" s="31"/>
      <c r="M78" s="31"/>
      <c r="N78" s="31"/>
      <c r="O78" s="31">
        <f t="shared" ref="O78:O141" si="12">K78/$L$77</f>
        <v>1.0898067888453551</v>
      </c>
      <c r="P78" s="31"/>
      <c r="Q78" s="31"/>
      <c r="R78" s="31"/>
    </row>
    <row r="79" spans="1:18" x14ac:dyDescent="0.2">
      <c r="A79" s="31" t="s">
        <v>146</v>
      </c>
      <c r="B79" s="31">
        <v>0.14499999999999999</v>
      </c>
      <c r="C79" s="31">
        <v>0.14299999999999999</v>
      </c>
      <c r="D79" s="30">
        <f t="shared" si="7"/>
        <v>0.14399999999999999</v>
      </c>
      <c r="E79" s="30">
        <f t="shared" si="11"/>
        <v>0.14953738434608652</v>
      </c>
      <c r="F79" s="30">
        <v>5</v>
      </c>
      <c r="G79" s="30">
        <f t="shared" si="8"/>
        <v>0.74768692173043261</v>
      </c>
      <c r="H79" s="30">
        <v>3</v>
      </c>
      <c r="I79" s="31">
        <f t="shared" si="9"/>
        <v>2.2430607651912977</v>
      </c>
      <c r="J79" s="30">
        <v>43062.5</v>
      </c>
      <c r="K79" s="30">
        <f t="shared" si="10"/>
        <v>5.2088493821568598</v>
      </c>
      <c r="L79" s="31"/>
      <c r="M79" s="31"/>
      <c r="N79" s="31"/>
      <c r="O79" s="31">
        <f t="shared" si="12"/>
        <v>1.1010047795251143</v>
      </c>
      <c r="P79" s="31"/>
      <c r="Q79" s="31"/>
      <c r="R79" s="31"/>
    </row>
    <row r="80" spans="1:18" x14ac:dyDescent="0.2">
      <c r="A80" s="31" t="s">
        <v>147</v>
      </c>
      <c r="B80" s="31">
        <v>0.14899999999999999</v>
      </c>
      <c r="C80" s="31">
        <v>0.14799999999999999</v>
      </c>
      <c r="D80" s="30">
        <f t="shared" si="7"/>
        <v>0.14849999999999999</v>
      </c>
      <c r="E80" s="30">
        <f t="shared" si="11"/>
        <v>0.16079019754938734</v>
      </c>
      <c r="F80" s="30">
        <v>5</v>
      </c>
      <c r="G80" s="30">
        <f t="shared" si="8"/>
        <v>0.80395098774693663</v>
      </c>
      <c r="H80" s="30">
        <v>3</v>
      </c>
      <c r="I80" s="31">
        <f t="shared" si="9"/>
        <v>2.4118529632408099</v>
      </c>
      <c r="J80" s="30">
        <v>42562.5</v>
      </c>
      <c r="K80" s="30">
        <f t="shared" si="10"/>
        <v>5.6666148916083641</v>
      </c>
      <c r="L80" s="31"/>
      <c r="M80" s="31"/>
      <c r="N80" s="31"/>
      <c r="O80" s="31">
        <f t="shared" si="12"/>
        <v>1.1977635791813948</v>
      </c>
      <c r="P80" s="31"/>
      <c r="Q80" s="31"/>
      <c r="R80" s="31"/>
    </row>
    <row r="81" spans="1:18" x14ac:dyDescent="0.2">
      <c r="A81" s="30" t="s">
        <v>5</v>
      </c>
      <c r="B81" s="31">
        <v>0.157</v>
      </c>
      <c r="C81" s="31">
        <v>0.156</v>
      </c>
      <c r="D81" s="30">
        <f t="shared" si="7"/>
        <v>0.1565</v>
      </c>
      <c r="E81" s="30">
        <f t="shared" si="11"/>
        <v>0.18079519879969994</v>
      </c>
      <c r="F81" s="30">
        <v>5</v>
      </c>
      <c r="G81" s="30">
        <f t="shared" si="8"/>
        <v>0.90397599399849971</v>
      </c>
      <c r="H81" s="30">
        <v>3</v>
      </c>
      <c r="I81" s="31">
        <f t="shared" si="9"/>
        <v>2.7119279819954993</v>
      </c>
      <c r="J81" s="30">
        <v>52062.5</v>
      </c>
      <c r="K81" s="30">
        <f t="shared" si="10"/>
        <v>5.208985319559182</v>
      </c>
      <c r="L81" s="31">
        <f>AVERAGE(K81:K84)</f>
        <v>5.7779613434026533</v>
      </c>
      <c r="M81" s="31">
        <f>AVEDEV(K81:K84)</f>
        <v>1.0196270023055281</v>
      </c>
      <c r="N81" s="31">
        <v>4</v>
      </c>
      <c r="O81" s="31">
        <f t="shared" si="12"/>
        <v>1.101033512882271</v>
      </c>
      <c r="P81" s="31">
        <f>AVERAGE(O81:O84)</f>
        <v>1.221299098566659</v>
      </c>
      <c r="Q81" s="31">
        <f>AVEDEV(O81:O84)</f>
        <v>0.21552057287676907</v>
      </c>
      <c r="R81" s="31">
        <v>4</v>
      </c>
    </row>
    <row r="82" spans="1:18" x14ac:dyDescent="0.2">
      <c r="A82" s="30" t="s">
        <v>6</v>
      </c>
      <c r="B82" s="31">
        <v>0.183</v>
      </c>
      <c r="C82" s="31">
        <v>0.18</v>
      </c>
      <c r="D82" s="30">
        <f t="shared" si="7"/>
        <v>0.18149999999999999</v>
      </c>
      <c r="E82" s="30">
        <f t="shared" si="11"/>
        <v>0.24331082770692675</v>
      </c>
      <c r="F82" s="30">
        <v>5</v>
      </c>
      <c r="G82" s="30">
        <f t="shared" si="8"/>
        <v>1.2165541385346337</v>
      </c>
      <c r="H82" s="30">
        <v>3</v>
      </c>
      <c r="I82" s="31">
        <f t="shared" si="9"/>
        <v>3.6496624156039008</v>
      </c>
      <c r="J82" s="30">
        <v>46687.5</v>
      </c>
      <c r="K82" s="30">
        <f t="shared" si="10"/>
        <v>7.8172153480137094</v>
      </c>
      <c r="L82" s="31"/>
      <c r="M82" s="31"/>
      <c r="N82" s="31"/>
      <c r="O82" s="31">
        <f t="shared" si="12"/>
        <v>1.6523402443201973</v>
      </c>
      <c r="P82" s="31"/>
      <c r="Q82" s="31"/>
      <c r="R82" s="31"/>
    </row>
    <row r="83" spans="1:18" x14ac:dyDescent="0.2">
      <c r="A83" s="30" t="s">
        <v>7</v>
      </c>
      <c r="B83" s="31">
        <v>0.156</v>
      </c>
      <c r="C83" s="31">
        <v>0.157</v>
      </c>
      <c r="D83" s="30">
        <f t="shared" si="7"/>
        <v>0.1565</v>
      </c>
      <c r="E83" s="30">
        <f t="shared" si="11"/>
        <v>0.18079519879969994</v>
      </c>
      <c r="F83" s="30">
        <v>5</v>
      </c>
      <c r="G83" s="30">
        <f t="shared" si="8"/>
        <v>0.90397599399849971</v>
      </c>
      <c r="H83" s="30">
        <v>3</v>
      </c>
      <c r="I83" s="31">
        <f t="shared" si="9"/>
        <v>2.7119279819954993</v>
      </c>
      <c r="J83" s="30">
        <v>56312.5</v>
      </c>
      <c r="K83" s="30">
        <f t="shared" si="10"/>
        <v>4.8158543520452817</v>
      </c>
      <c r="L83" s="31"/>
      <c r="M83" s="31"/>
      <c r="N83" s="31"/>
      <c r="O83" s="31">
        <f t="shared" si="12"/>
        <v>1.017936643985496</v>
      </c>
      <c r="P83" s="31"/>
      <c r="Q83" s="31"/>
      <c r="R83" s="31"/>
    </row>
    <row r="84" spans="1:18" x14ac:dyDescent="0.2">
      <c r="A84" s="30" t="s">
        <v>148</v>
      </c>
      <c r="B84" s="31">
        <v>0.156</v>
      </c>
      <c r="C84" s="31">
        <v>0.155</v>
      </c>
      <c r="D84" s="30">
        <f t="shared" si="7"/>
        <v>0.1555</v>
      </c>
      <c r="E84" s="30">
        <f t="shared" si="11"/>
        <v>0.17829457364341086</v>
      </c>
      <c r="F84" s="30">
        <v>5</v>
      </c>
      <c r="G84" s="30">
        <f t="shared" si="8"/>
        <v>0.89147286821705429</v>
      </c>
      <c r="H84" s="30">
        <v>3</v>
      </c>
      <c r="I84" s="31">
        <f t="shared" si="9"/>
        <v>2.6744186046511631</v>
      </c>
      <c r="J84" s="30">
        <v>50750</v>
      </c>
      <c r="K84" s="30">
        <f t="shared" si="10"/>
        <v>5.2697903539924402</v>
      </c>
      <c r="L84" s="31"/>
      <c r="M84" s="31"/>
      <c r="N84" s="31"/>
      <c r="O84" s="31">
        <f t="shared" si="12"/>
        <v>1.113885993078672</v>
      </c>
      <c r="P84" s="31"/>
      <c r="Q84" s="31"/>
      <c r="R84" s="31"/>
    </row>
    <row r="85" spans="1:18" x14ac:dyDescent="0.2">
      <c r="A85" s="30" t="s">
        <v>8</v>
      </c>
      <c r="B85" s="31">
        <v>0.254</v>
      </c>
      <c r="C85" s="31">
        <v>0.246</v>
      </c>
      <c r="D85" s="30">
        <f t="shared" si="7"/>
        <v>0.25</v>
      </c>
      <c r="E85" s="30">
        <f t="shared" si="11"/>
        <v>0.41460365091272822</v>
      </c>
      <c r="F85" s="30">
        <v>5</v>
      </c>
      <c r="G85" s="30">
        <f t="shared" si="8"/>
        <v>2.0730182545636411</v>
      </c>
      <c r="H85" s="30">
        <v>3</v>
      </c>
      <c r="I85" s="31">
        <f t="shared" si="9"/>
        <v>6.2190547636909237</v>
      </c>
      <c r="J85" s="30">
        <v>51625</v>
      </c>
      <c r="K85" s="30">
        <f t="shared" si="10"/>
        <v>12.046595183904937</v>
      </c>
      <c r="L85" s="31">
        <f>AVERAGE(K85:K88)</f>
        <v>12.459165141343471</v>
      </c>
      <c r="M85" s="31">
        <f>AVEDEV(K85:K88)</f>
        <v>1.0369399423094521</v>
      </c>
      <c r="N85" s="31">
        <v>4</v>
      </c>
      <c r="O85" s="31">
        <f t="shared" si="12"/>
        <v>2.5463126117483399</v>
      </c>
      <c r="P85" s="31">
        <f>AVERAGE(O85:O88)</f>
        <v>2.6335183383305525</v>
      </c>
      <c r="Q85" s="31">
        <f>AVEDEV(O85:O88)</f>
        <v>0.21918004319227646</v>
      </c>
      <c r="R85" s="31">
        <v>4</v>
      </c>
    </row>
    <row r="86" spans="1:18" x14ac:dyDescent="0.2">
      <c r="A86" s="30" t="s">
        <v>9</v>
      </c>
      <c r="B86" s="31">
        <v>0.26600000000000001</v>
      </c>
      <c r="C86" s="31">
        <v>0.21299999999999999</v>
      </c>
      <c r="D86" s="30">
        <f t="shared" si="7"/>
        <v>0.23949999999999999</v>
      </c>
      <c r="E86" s="30">
        <f t="shared" si="11"/>
        <v>0.38834708677169294</v>
      </c>
      <c r="F86" s="30">
        <v>5</v>
      </c>
      <c r="G86" s="30">
        <f t="shared" si="8"/>
        <v>1.9417354338584647</v>
      </c>
      <c r="H86" s="30">
        <v>3</v>
      </c>
      <c r="I86" s="31">
        <f t="shared" si="9"/>
        <v>5.8252063015753937</v>
      </c>
      <c r="J86" s="30">
        <v>50062.5</v>
      </c>
      <c r="K86" s="30">
        <f t="shared" si="10"/>
        <v>11.635867768440237</v>
      </c>
      <c r="L86" s="31"/>
      <c r="M86" s="31"/>
      <c r="N86" s="31"/>
      <c r="O86" s="31">
        <f t="shared" si="12"/>
        <v>2.4594963469014992</v>
      </c>
      <c r="P86" s="31"/>
      <c r="Q86" s="31"/>
      <c r="R86" s="31"/>
    </row>
    <row r="87" spans="1:18" x14ac:dyDescent="0.2">
      <c r="A87" s="30" t="s">
        <v>10</v>
      </c>
      <c r="B87" s="31">
        <v>0.245</v>
      </c>
      <c r="C87" s="31">
        <v>0.246</v>
      </c>
      <c r="D87" s="30">
        <f t="shared" si="7"/>
        <v>0.2455</v>
      </c>
      <c r="E87" s="30">
        <f t="shared" si="11"/>
        <v>0.40335083770942737</v>
      </c>
      <c r="F87" s="30">
        <v>5</v>
      </c>
      <c r="G87" s="30">
        <f t="shared" si="8"/>
        <v>2.0167541885471367</v>
      </c>
      <c r="H87" s="30">
        <v>3</v>
      </c>
      <c r="I87" s="31">
        <f t="shared" si="9"/>
        <v>6.0502625656414102</v>
      </c>
      <c r="J87" s="30">
        <v>52062.5</v>
      </c>
      <c r="K87" s="30">
        <f t="shared" si="10"/>
        <v>11.621152587066334</v>
      </c>
      <c r="L87" s="31"/>
      <c r="M87" s="31"/>
      <c r="N87" s="31"/>
      <c r="O87" s="31">
        <f t="shared" si="12"/>
        <v>2.4563859699572657</v>
      </c>
      <c r="P87" s="31"/>
      <c r="Q87" s="31"/>
      <c r="R87" s="31"/>
    </row>
    <row r="88" spans="1:18" x14ac:dyDescent="0.2">
      <c r="A88" s="30" t="s">
        <v>149</v>
      </c>
      <c r="B88" s="31">
        <v>0.309</v>
      </c>
      <c r="C88" s="31">
        <v>0.30399999999999999</v>
      </c>
      <c r="D88" s="30">
        <f t="shared" si="7"/>
        <v>0.30649999999999999</v>
      </c>
      <c r="E88" s="30">
        <f t="shared" si="11"/>
        <v>0.55588897224306077</v>
      </c>
      <c r="F88" s="30">
        <v>5</v>
      </c>
      <c r="G88" s="30">
        <f t="shared" si="8"/>
        <v>2.7794448612153038</v>
      </c>
      <c r="H88" s="30">
        <v>3</v>
      </c>
      <c r="I88" s="31">
        <f t="shared" si="9"/>
        <v>8.3383345836459117</v>
      </c>
      <c r="J88" s="30">
        <v>57375</v>
      </c>
      <c r="K88" s="30">
        <f t="shared" si="10"/>
        <v>14.533045025962375</v>
      </c>
      <c r="L88" s="31"/>
      <c r="M88" s="31"/>
      <c r="N88" s="31"/>
      <c r="O88" s="31">
        <f t="shared" si="12"/>
        <v>3.0718784247151056</v>
      </c>
      <c r="P88" s="31"/>
      <c r="Q88" s="31"/>
      <c r="R88" s="31"/>
    </row>
    <row r="89" spans="1:18" x14ac:dyDescent="0.2">
      <c r="A89" s="30" t="s">
        <v>11</v>
      </c>
      <c r="B89" s="31">
        <v>0.66100000000000003</v>
      </c>
      <c r="C89" s="31">
        <v>0.65600000000000003</v>
      </c>
      <c r="D89" s="30">
        <f t="shared" si="7"/>
        <v>0.65850000000000009</v>
      </c>
      <c r="E89" s="30">
        <f t="shared" si="11"/>
        <v>1.4361090272568144</v>
      </c>
      <c r="F89" s="30">
        <v>5</v>
      </c>
      <c r="G89" s="30">
        <f t="shared" si="8"/>
        <v>7.1805451362840724</v>
      </c>
      <c r="H89" s="30">
        <v>3</v>
      </c>
      <c r="I89" s="31">
        <f t="shared" si="9"/>
        <v>21.541635408852216</v>
      </c>
      <c r="J89" s="30">
        <v>46187.5</v>
      </c>
      <c r="K89" s="30">
        <f t="shared" si="10"/>
        <v>46.639535391290323</v>
      </c>
      <c r="L89" s="31">
        <f>AVERAGE(K89:K92)</f>
        <v>35.001699999984709</v>
      </c>
      <c r="M89" s="31">
        <f>AVEDEV(K89:K92)</f>
        <v>5.8189176956528046</v>
      </c>
      <c r="N89" s="31">
        <v>4</v>
      </c>
      <c r="O89" s="31">
        <f t="shared" si="12"/>
        <v>9.8582906920949256</v>
      </c>
      <c r="P89" s="31">
        <f>AVERAGE(O89:O92)</f>
        <v>7.3983784448630185</v>
      </c>
      <c r="Q89" s="31">
        <f>AVEDEV(O89:O92)</f>
        <v>1.2299561236159531</v>
      </c>
      <c r="R89" s="31">
        <v>4</v>
      </c>
    </row>
    <row r="90" spans="1:18" x14ac:dyDescent="0.2">
      <c r="A90" s="30" t="s">
        <v>12</v>
      </c>
      <c r="B90" s="31">
        <v>0.505</v>
      </c>
      <c r="C90" s="31">
        <v>0.48799999999999999</v>
      </c>
      <c r="D90" s="30">
        <f t="shared" si="7"/>
        <v>0.4965</v>
      </c>
      <c r="E90" s="30">
        <f t="shared" si="11"/>
        <v>1.0310077519379846</v>
      </c>
      <c r="F90" s="30">
        <v>5</v>
      </c>
      <c r="G90" s="30">
        <f t="shared" si="8"/>
        <v>5.1550387596899228</v>
      </c>
      <c r="H90" s="30">
        <v>3</v>
      </c>
      <c r="I90" s="31">
        <f t="shared" si="9"/>
        <v>15.465116279069768</v>
      </c>
      <c r="J90" s="30">
        <v>53812.5</v>
      </c>
      <c r="K90" s="30">
        <f t="shared" si="10"/>
        <v>28.73889204008319</v>
      </c>
      <c r="L90" s="31"/>
      <c r="M90" s="31"/>
      <c r="N90" s="31"/>
      <c r="O90" s="31">
        <f t="shared" si="12"/>
        <v>6.0745963595679564</v>
      </c>
      <c r="P90" s="31"/>
      <c r="Q90" s="31"/>
      <c r="R90" s="31"/>
    </row>
    <row r="91" spans="1:18" x14ac:dyDescent="0.2">
      <c r="A91" s="30" t="s">
        <v>13</v>
      </c>
      <c r="B91" s="31">
        <v>0.504</v>
      </c>
      <c r="C91" s="31">
        <v>0.503</v>
      </c>
      <c r="D91" s="30">
        <f t="shared" si="7"/>
        <v>0.50350000000000006</v>
      </c>
      <c r="E91" s="30">
        <f t="shared" si="11"/>
        <v>1.0485121280320082</v>
      </c>
      <c r="F91" s="30">
        <v>5</v>
      </c>
      <c r="G91" s="30">
        <f t="shared" si="8"/>
        <v>5.2425606401600415</v>
      </c>
      <c r="H91" s="30">
        <v>3</v>
      </c>
      <c r="I91" s="31">
        <f t="shared" si="9"/>
        <v>15.727681920480125</v>
      </c>
      <c r="J91" s="30">
        <v>44937.5</v>
      </c>
      <c r="K91" s="30">
        <f t="shared" si="10"/>
        <v>34.999014009413351</v>
      </c>
      <c r="L91" s="31"/>
      <c r="M91" s="31"/>
      <c r="N91" s="31"/>
      <c r="O91" s="31">
        <f t="shared" si="12"/>
        <v>7.3978107017320776</v>
      </c>
      <c r="P91" s="31"/>
      <c r="Q91" s="31"/>
      <c r="R91" s="31"/>
    </row>
    <row r="92" spans="1:18" x14ac:dyDescent="0.2">
      <c r="A92" s="30" t="s">
        <v>150</v>
      </c>
      <c r="B92" s="31">
        <v>0.57399999999999995</v>
      </c>
      <c r="C92" s="31">
        <v>0.56599999999999995</v>
      </c>
      <c r="D92" s="30">
        <f t="shared" si="7"/>
        <v>0.56999999999999995</v>
      </c>
      <c r="E92" s="30">
        <f t="shared" si="11"/>
        <v>1.2148037009252313</v>
      </c>
      <c r="F92" s="30">
        <v>5</v>
      </c>
      <c r="G92" s="30">
        <f t="shared" si="8"/>
        <v>6.0740185046261566</v>
      </c>
      <c r="H92" s="30">
        <v>3</v>
      </c>
      <c r="I92" s="31">
        <f t="shared" si="9"/>
        <v>18.22205551387847</v>
      </c>
      <c r="J92" s="30">
        <v>61500</v>
      </c>
      <c r="K92" s="30">
        <f t="shared" si="10"/>
        <v>29.629358559151981</v>
      </c>
      <c r="L92" s="31"/>
      <c r="M92" s="31"/>
      <c r="N92" s="31"/>
      <c r="O92" s="31">
        <f t="shared" si="12"/>
        <v>6.2628160260571164</v>
      </c>
      <c r="P92" s="31"/>
      <c r="Q92" s="31"/>
      <c r="R92" s="31"/>
    </row>
    <row r="93" spans="1:18" x14ac:dyDescent="0.2">
      <c r="A93" s="30" t="s">
        <v>52</v>
      </c>
      <c r="B93" s="31">
        <v>0.23899999999999999</v>
      </c>
      <c r="C93" s="31">
        <v>0.249</v>
      </c>
      <c r="D93" s="30">
        <f t="shared" si="7"/>
        <v>0.24399999999999999</v>
      </c>
      <c r="E93" s="30">
        <f t="shared" si="11"/>
        <v>0.39959989997499379</v>
      </c>
      <c r="F93" s="30">
        <v>100</v>
      </c>
      <c r="G93" s="30">
        <f t="shared" si="8"/>
        <v>39.959989997499378</v>
      </c>
      <c r="H93" s="30">
        <v>3</v>
      </c>
      <c r="I93" s="31">
        <f t="shared" si="9"/>
        <v>119.87996999249813</v>
      </c>
      <c r="J93" s="30">
        <v>52750</v>
      </c>
      <c r="K93" s="30">
        <f t="shared" si="10"/>
        <v>227.26060662084953</v>
      </c>
      <c r="L93" s="31">
        <f>AVERAGE(K93:K96)</f>
        <v>180.4618727427025</v>
      </c>
      <c r="M93" s="31">
        <f>AVEDEV(K93:K96)</f>
        <v>34.278938583976171</v>
      </c>
      <c r="N93" s="31">
        <v>4</v>
      </c>
      <c r="O93" s="31">
        <f t="shared" si="12"/>
        <v>48.036523180043297</v>
      </c>
      <c r="P93" s="31">
        <f>AVERAGE(O93:O96)</f>
        <v>38.144582389421267</v>
      </c>
      <c r="Q93" s="31">
        <f>AVEDEV(O93:O96)</f>
        <v>7.2456069371654346</v>
      </c>
      <c r="R93" s="31">
        <v>4</v>
      </c>
    </row>
    <row r="94" spans="1:18" x14ac:dyDescent="0.2">
      <c r="A94" s="30" t="s">
        <v>14</v>
      </c>
      <c r="B94" s="31">
        <v>0.19800000000000001</v>
      </c>
      <c r="C94" s="31">
        <v>0.19900000000000001</v>
      </c>
      <c r="D94" s="30">
        <f t="shared" si="7"/>
        <v>0.19850000000000001</v>
      </c>
      <c r="E94" s="30">
        <f t="shared" si="11"/>
        <v>0.28582145536384101</v>
      </c>
      <c r="F94" s="30">
        <v>100</v>
      </c>
      <c r="G94" s="30">
        <f t="shared" si="8"/>
        <v>28.5821455363841</v>
      </c>
      <c r="H94" s="30">
        <v>3</v>
      </c>
      <c r="I94" s="31">
        <f t="shared" si="9"/>
        <v>85.746436609152298</v>
      </c>
      <c r="J94" s="30">
        <v>76625</v>
      </c>
      <c r="K94" s="30">
        <f t="shared" si="10"/>
        <v>111.90399557475014</v>
      </c>
      <c r="L94" s="31"/>
      <c r="M94" s="31"/>
      <c r="N94" s="31"/>
      <c r="O94" s="31">
        <f t="shared" si="12"/>
        <v>23.653368515090403</v>
      </c>
      <c r="P94" s="31"/>
      <c r="Q94" s="31"/>
      <c r="R94" s="31"/>
    </row>
    <row r="95" spans="1:18" x14ac:dyDescent="0.2">
      <c r="A95" s="30" t="s">
        <v>15</v>
      </c>
      <c r="B95" s="31">
        <v>0.251</v>
      </c>
      <c r="C95" s="31">
        <v>0.24099999999999999</v>
      </c>
      <c r="D95" s="30">
        <f t="shared" si="7"/>
        <v>0.246</v>
      </c>
      <c r="E95" s="30">
        <f t="shared" si="11"/>
        <v>0.40460115028757193</v>
      </c>
      <c r="F95" s="30">
        <v>100</v>
      </c>
      <c r="G95" s="30">
        <f t="shared" si="8"/>
        <v>40.460115028757194</v>
      </c>
      <c r="H95" s="30">
        <v>3</v>
      </c>
      <c r="I95" s="31">
        <f t="shared" si="9"/>
        <v>121.38034508627157</v>
      </c>
      <c r="J95" s="30">
        <v>64562.5</v>
      </c>
      <c r="K95" s="30">
        <f t="shared" si="10"/>
        <v>188.00440671639353</v>
      </c>
      <c r="L95" s="31"/>
      <c r="M95" s="31"/>
      <c r="N95" s="31"/>
      <c r="O95" s="31">
        <f t="shared" si="12"/>
        <v>39.738862689253196</v>
      </c>
      <c r="P95" s="31"/>
      <c r="Q95" s="31"/>
      <c r="R95" s="31"/>
    </row>
    <row r="96" spans="1:18" x14ac:dyDescent="0.2">
      <c r="A96" s="30" t="s">
        <v>151</v>
      </c>
      <c r="B96" s="31">
        <v>0.251</v>
      </c>
      <c r="C96" s="31">
        <v>0.246</v>
      </c>
      <c r="D96" s="30">
        <f t="shared" si="7"/>
        <v>0.2485</v>
      </c>
      <c r="E96" s="30">
        <f t="shared" si="11"/>
        <v>0.41085271317829458</v>
      </c>
      <c r="F96" s="30">
        <v>100</v>
      </c>
      <c r="G96" s="30">
        <f t="shared" si="8"/>
        <v>41.085271317829459</v>
      </c>
      <c r="H96" s="30">
        <v>3</v>
      </c>
      <c r="I96" s="31">
        <f t="shared" si="9"/>
        <v>123.25581395348837</v>
      </c>
      <c r="J96" s="30">
        <v>63312.5</v>
      </c>
      <c r="K96" s="30">
        <f t="shared" si="10"/>
        <v>194.67848205881677</v>
      </c>
      <c r="L96" s="31"/>
      <c r="M96" s="31"/>
      <c r="N96" s="31"/>
      <c r="O96" s="31">
        <f t="shared" si="12"/>
        <v>41.149575173298182</v>
      </c>
      <c r="P96" s="31"/>
      <c r="Q96" s="31"/>
      <c r="R96" s="31"/>
    </row>
    <row r="97" spans="1:18" x14ac:dyDescent="0.2">
      <c r="A97" s="30" t="s">
        <v>16</v>
      </c>
      <c r="B97" s="31">
        <v>0.373</v>
      </c>
      <c r="C97" s="31">
        <v>0.38</v>
      </c>
      <c r="D97" s="30">
        <f t="shared" si="7"/>
        <v>0.3765</v>
      </c>
      <c r="E97" s="30">
        <f t="shared" si="11"/>
        <v>0.73093273318329588</v>
      </c>
      <c r="F97" s="30">
        <v>100</v>
      </c>
      <c r="G97" s="30">
        <f t="shared" si="8"/>
        <v>73.093273318329594</v>
      </c>
      <c r="H97" s="30">
        <v>3</v>
      </c>
      <c r="I97" s="31">
        <f t="shared" si="9"/>
        <v>219.2798199549888</v>
      </c>
      <c r="J97" s="30">
        <v>64625</v>
      </c>
      <c r="K97" s="30">
        <f t="shared" si="10"/>
        <v>339.31113339263254</v>
      </c>
      <c r="L97" s="31">
        <f>AVERAGE(K97:K100)</f>
        <v>395.15777901455937</v>
      </c>
      <c r="M97" s="31">
        <f>AVEDEV(K97:K100)</f>
        <v>49.495477715337685</v>
      </c>
      <c r="N97" s="31">
        <v>4</v>
      </c>
      <c r="O97" s="31">
        <f t="shared" si="12"/>
        <v>71.720864283597351</v>
      </c>
      <c r="P97" s="31">
        <f>AVERAGE(O97:O100)</f>
        <v>83.525280045898825</v>
      </c>
      <c r="Q97" s="31">
        <f>AVEDEV(O97:O100)</f>
        <v>10.461956860595691</v>
      </c>
      <c r="R97" s="31">
        <v>4</v>
      </c>
    </row>
    <row r="98" spans="1:18" x14ac:dyDescent="0.2">
      <c r="A98" s="30" t="s">
        <v>17</v>
      </c>
      <c r="B98" s="31">
        <v>0.46800000000000003</v>
      </c>
      <c r="C98" s="31">
        <v>0.46800000000000003</v>
      </c>
      <c r="D98" s="30">
        <f t="shared" si="7"/>
        <v>0.46800000000000003</v>
      </c>
      <c r="E98" s="30">
        <f t="shared" si="11"/>
        <v>0.9597399349837461</v>
      </c>
      <c r="F98" s="30">
        <v>100</v>
      </c>
      <c r="G98" s="30">
        <f t="shared" si="8"/>
        <v>95.973993498374611</v>
      </c>
      <c r="H98" s="30">
        <v>3</v>
      </c>
      <c r="I98" s="31">
        <f t="shared" si="9"/>
        <v>287.92198049512382</v>
      </c>
      <c r="J98" s="30">
        <v>58562.5</v>
      </c>
      <c r="K98" s="30">
        <f t="shared" si="10"/>
        <v>491.64905954343448</v>
      </c>
      <c r="L98" s="31"/>
      <c r="M98" s="31"/>
      <c r="N98" s="31"/>
      <c r="O98" s="31">
        <f t="shared" si="12"/>
        <v>103.92083254713083</v>
      </c>
      <c r="P98" s="31"/>
      <c r="Q98" s="31"/>
      <c r="R98" s="31"/>
    </row>
    <row r="99" spans="1:18" x14ac:dyDescent="0.2">
      <c r="A99" s="30" t="s">
        <v>18</v>
      </c>
      <c r="B99" s="31">
        <v>0.36699999999999999</v>
      </c>
      <c r="C99" s="31">
        <v>0.36799999999999999</v>
      </c>
      <c r="D99" s="30">
        <f t="shared" si="7"/>
        <v>0.36749999999999999</v>
      </c>
      <c r="E99" s="30">
        <f t="shared" si="11"/>
        <v>0.70842710677669418</v>
      </c>
      <c r="F99" s="30">
        <v>100</v>
      </c>
      <c r="G99" s="30">
        <f t="shared" si="8"/>
        <v>70.842710677669416</v>
      </c>
      <c r="H99" s="30">
        <v>3</v>
      </c>
      <c r="I99" s="31">
        <f t="shared" si="9"/>
        <v>212.52813203300826</v>
      </c>
      <c r="J99" s="30">
        <v>60375</v>
      </c>
      <c r="K99" s="30">
        <f t="shared" si="10"/>
        <v>352.01346920581079</v>
      </c>
      <c r="L99" s="31"/>
      <c r="M99" s="31"/>
      <c r="N99" s="31"/>
      <c r="O99" s="31">
        <f t="shared" si="12"/>
        <v>74.405782087008916</v>
      </c>
      <c r="P99" s="31"/>
      <c r="Q99" s="31"/>
      <c r="R99" s="31"/>
    </row>
    <row r="100" spans="1:18" x14ac:dyDescent="0.2">
      <c r="A100" s="30" t="s">
        <v>152</v>
      </c>
      <c r="B100" s="31">
        <v>0.47</v>
      </c>
      <c r="C100" s="31">
        <v>0.46899999999999997</v>
      </c>
      <c r="D100" s="30">
        <f t="shared" si="7"/>
        <v>0.46949999999999997</v>
      </c>
      <c r="E100" s="30">
        <f t="shared" si="11"/>
        <v>0.96349087271817957</v>
      </c>
      <c r="F100" s="30">
        <v>100</v>
      </c>
      <c r="G100" s="30">
        <f t="shared" si="8"/>
        <v>96.34908727181795</v>
      </c>
      <c r="H100" s="30">
        <v>3</v>
      </c>
      <c r="I100" s="31">
        <f t="shared" si="9"/>
        <v>289.04726181545385</v>
      </c>
      <c r="J100" s="30">
        <v>72687.5</v>
      </c>
      <c r="K100" s="30">
        <f t="shared" si="10"/>
        <v>397.6574539163596</v>
      </c>
      <c r="L100" s="31"/>
      <c r="M100" s="31"/>
      <c r="N100" s="31"/>
      <c r="O100" s="31">
        <f t="shared" si="12"/>
        <v>84.053641265858204</v>
      </c>
      <c r="P100" s="31"/>
      <c r="Q100" s="31"/>
      <c r="R100" s="31"/>
    </row>
    <row r="101" spans="1:18" x14ac:dyDescent="0.2">
      <c r="A101" s="30" t="s">
        <v>19</v>
      </c>
      <c r="B101" s="31">
        <v>0.4</v>
      </c>
      <c r="C101" s="31">
        <v>0.42</v>
      </c>
      <c r="D101" s="30">
        <f t="shared" si="7"/>
        <v>0.41000000000000003</v>
      </c>
      <c r="E101" s="30">
        <f t="shared" si="11"/>
        <v>0.81470367591897985</v>
      </c>
      <c r="F101" s="30">
        <v>100</v>
      </c>
      <c r="G101" s="30">
        <f t="shared" si="8"/>
        <v>81.470367591897983</v>
      </c>
      <c r="H101" s="30">
        <v>3</v>
      </c>
      <c r="I101" s="31">
        <f t="shared" si="9"/>
        <v>244.41110277569396</v>
      </c>
      <c r="J101" s="30">
        <v>66937.5</v>
      </c>
      <c r="K101" s="30">
        <f t="shared" si="10"/>
        <v>365.13330013175568</v>
      </c>
      <c r="L101" s="31">
        <f>AVERAGE(K101:K104)</f>
        <v>334.76037916222049</v>
      </c>
      <c r="M101" s="31">
        <f>AVEDEV(K101:K104)</f>
        <v>18.843401668524933</v>
      </c>
      <c r="N101" s="31">
        <v>4</v>
      </c>
      <c r="O101" s="31">
        <f t="shared" si="12"/>
        <v>77.178946656809828</v>
      </c>
      <c r="P101" s="31">
        <f>AVERAGE(O101:O104)</f>
        <v>70.758962375799598</v>
      </c>
      <c r="Q101" s="31">
        <f>AVEDEV(O101:O104)</f>
        <v>3.9829670196696654</v>
      </c>
      <c r="R101" s="31">
        <v>4</v>
      </c>
    </row>
    <row r="102" spans="1:18" x14ac:dyDescent="0.2">
      <c r="A102" s="30" t="s">
        <v>20</v>
      </c>
      <c r="B102" s="31">
        <v>0.39100000000000001</v>
      </c>
      <c r="C102" s="31">
        <v>0.38500000000000001</v>
      </c>
      <c r="D102" s="30">
        <f t="shared" si="7"/>
        <v>0.38800000000000001</v>
      </c>
      <c r="E102" s="30">
        <f t="shared" si="11"/>
        <v>0.75968992248062028</v>
      </c>
      <c r="F102" s="30">
        <v>100</v>
      </c>
      <c r="G102" s="30">
        <f t="shared" si="8"/>
        <v>75.968992248062023</v>
      </c>
      <c r="H102" s="30">
        <v>3</v>
      </c>
      <c r="I102" s="31">
        <f t="shared" si="9"/>
        <v>227.90697674418607</v>
      </c>
      <c r="J102" s="30">
        <v>66625</v>
      </c>
      <c r="K102" s="30">
        <f t="shared" si="10"/>
        <v>342.07426152973517</v>
      </c>
      <c r="L102" s="31"/>
      <c r="M102" s="31"/>
      <c r="N102" s="31"/>
      <c r="O102" s="31">
        <f t="shared" si="12"/>
        <v>72.304912134128713</v>
      </c>
      <c r="P102" s="31"/>
      <c r="Q102" s="31"/>
      <c r="R102" s="31"/>
    </row>
    <row r="103" spans="1:18" x14ac:dyDescent="0.2">
      <c r="A103" s="30" t="s">
        <v>21</v>
      </c>
      <c r="B103" s="31">
        <v>0.41199999999999998</v>
      </c>
      <c r="C103" s="31">
        <v>0.39300000000000002</v>
      </c>
      <c r="D103" s="30">
        <f t="shared" si="7"/>
        <v>0.40249999999999997</v>
      </c>
      <c r="E103" s="30">
        <f t="shared" si="11"/>
        <v>0.79594898724681162</v>
      </c>
      <c r="F103" s="30">
        <v>100</v>
      </c>
      <c r="G103" s="30">
        <f t="shared" si="8"/>
        <v>79.594898724681158</v>
      </c>
      <c r="H103" s="30">
        <v>3</v>
      </c>
      <c r="I103" s="31">
        <f t="shared" si="9"/>
        <v>238.78469617404346</v>
      </c>
      <c r="J103" s="30">
        <v>75062.5</v>
      </c>
      <c r="K103" s="30">
        <f t="shared" si="10"/>
        <v>318.11449948248918</v>
      </c>
      <c r="L103" s="31"/>
      <c r="M103" s="31"/>
      <c r="N103" s="31"/>
      <c r="O103" s="31">
        <f t="shared" si="12"/>
        <v>67.240489918222934</v>
      </c>
      <c r="P103" s="31"/>
      <c r="Q103" s="31"/>
      <c r="R103" s="31"/>
    </row>
    <row r="104" spans="1:18" x14ac:dyDescent="0.2">
      <c r="A104" s="30" t="s">
        <v>153</v>
      </c>
      <c r="B104" s="31">
        <v>0.38900000000000001</v>
      </c>
      <c r="C104" s="31">
        <v>0.39100000000000001</v>
      </c>
      <c r="D104" s="30">
        <f t="shared" si="7"/>
        <v>0.39</v>
      </c>
      <c r="E104" s="30">
        <f t="shared" si="11"/>
        <v>0.76469117279319843</v>
      </c>
      <c r="F104" s="30">
        <v>100</v>
      </c>
      <c r="G104" s="30">
        <f t="shared" si="8"/>
        <v>76.469117279319846</v>
      </c>
      <c r="H104" s="30">
        <v>3</v>
      </c>
      <c r="I104" s="31">
        <f t="shared" si="9"/>
        <v>229.40735183795954</v>
      </c>
      <c r="J104" s="30">
        <v>73125</v>
      </c>
      <c r="K104" s="30">
        <f t="shared" si="10"/>
        <v>313.71945550490193</v>
      </c>
      <c r="L104" s="31"/>
      <c r="M104" s="31"/>
      <c r="N104" s="31"/>
      <c r="O104" s="31">
        <f t="shared" si="12"/>
        <v>66.311500794036945</v>
      </c>
      <c r="P104" s="31"/>
      <c r="Q104" s="31"/>
      <c r="R104" s="31"/>
    </row>
    <row r="105" spans="1:18" x14ac:dyDescent="0.2">
      <c r="A105" s="30" t="s">
        <v>154</v>
      </c>
      <c r="B105" s="31">
        <v>0.48299999999999998</v>
      </c>
      <c r="C105" s="31">
        <v>0.46200000000000002</v>
      </c>
      <c r="D105" s="30">
        <f t="shared" si="7"/>
        <v>0.47250000000000003</v>
      </c>
      <c r="E105" s="30">
        <f t="shared" si="11"/>
        <v>0.97099274818704695</v>
      </c>
      <c r="F105" s="30">
        <v>100</v>
      </c>
      <c r="G105" s="30">
        <f t="shared" si="8"/>
        <v>97.0992748187047</v>
      </c>
      <c r="H105" s="30">
        <v>3</v>
      </c>
      <c r="I105" s="31">
        <f t="shared" si="9"/>
        <v>291.29782445611409</v>
      </c>
      <c r="J105" s="30">
        <v>49125</v>
      </c>
      <c r="K105" s="30">
        <f t="shared" si="10"/>
        <v>592.97267064857829</v>
      </c>
      <c r="L105" s="31">
        <f>AVERAGE(K105:K108)</f>
        <v>454.9013631740093</v>
      </c>
      <c r="M105" s="31">
        <f>AVEDEV(K105:K108)</f>
        <v>69.035653737284463</v>
      </c>
      <c r="N105" s="31">
        <v>4</v>
      </c>
      <c r="O105" s="31">
        <f t="shared" si="12"/>
        <v>125.3378043043971</v>
      </c>
      <c r="P105" s="31">
        <f>AVERAGE(O105:O108)</f>
        <v>96.153399401939467</v>
      </c>
      <c r="Q105" s="31">
        <f>AVEDEV(O105:O108)</f>
        <v>14.592202451228818</v>
      </c>
      <c r="R105" s="31">
        <v>4</v>
      </c>
    </row>
    <row r="106" spans="1:18" x14ac:dyDescent="0.2">
      <c r="A106" s="30" t="s">
        <v>155</v>
      </c>
      <c r="B106" s="31">
        <v>0.373</v>
      </c>
      <c r="C106" s="31">
        <v>0.4</v>
      </c>
      <c r="D106" s="30">
        <f t="shared" si="7"/>
        <v>0.38650000000000001</v>
      </c>
      <c r="E106" s="30">
        <f t="shared" si="11"/>
        <v>0.75593898474618659</v>
      </c>
      <c r="F106" s="30">
        <v>100</v>
      </c>
      <c r="G106" s="30">
        <f t="shared" si="8"/>
        <v>75.593898474618655</v>
      </c>
      <c r="H106" s="30">
        <v>3</v>
      </c>
      <c r="I106" s="31">
        <f t="shared" si="9"/>
        <v>226.78169542385598</v>
      </c>
      <c r="J106" s="30">
        <v>65312.5</v>
      </c>
      <c r="K106" s="30">
        <f t="shared" si="10"/>
        <v>347.22556237145415</v>
      </c>
      <c r="L106" s="31"/>
      <c r="M106" s="31"/>
      <c r="N106" s="31"/>
      <c r="O106" s="31">
        <f t="shared" si="12"/>
        <v>73.393752765023649</v>
      </c>
      <c r="P106" s="31"/>
      <c r="Q106" s="31"/>
      <c r="R106" s="31"/>
    </row>
    <row r="107" spans="1:18" x14ac:dyDescent="0.2">
      <c r="A107" s="30" t="s">
        <v>156</v>
      </c>
      <c r="B107" s="31">
        <v>0.53500000000000003</v>
      </c>
      <c r="C107" s="31">
        <v>0.54700000000000004</v>
      </c>
      <c r="D107" s="30">
        <f t="shared" si="7"/>
        <v>0.54100000000000004</v>
      </c>
      <c r="E107" s="30">
        <f t="shared" si="11"/>
        <v>1.1422855713928484</v>
      </c>
      <c r="F107" s="30">
        <v>100</v>
      </c>
      <c r="G107" s="30">
        <f t="shared" si="8"/>
        <v>114.22855713928483</v>
      </c>
      <c r="H107" s="30">
        <v>3</v>
      </c>
      <c r="I107" s="31">
        <f t="shared" si="9"/>
        <v>342.68567141785451</v>
      </c>
      <c r="J107" s="30">
        <v>78937.5</v>
      </c>
      <c r="K107" s="30">
        <f t="shared" si="10"/>
        <v>434.12278247709202</v>
      </c>
      <c r="L107" s="31"/>
      <c r="M107" s="31"/>
      <c r="N107" s="31"/>
      <c r="O107" s="31">
        <f t="shared" si="12"/>
        <v>91.761389769750537</v>
      </c>
      <c r="P107" s="31"/>
      <c r="Q107" s="31"/>
      <c r="R107" s="31"/>
    </row>
    <row r="108" spans="1:18" x14ac:dyDescent="0.2">
      <c r="A108" s="30" t="s">
        <v>157</v>
      </c>
      <c r="B108" s="31">
        <v>0.44700000000000001</v>
      </c>
      <c r="C108" s="31">
        <v>0.45</v>
      </c>
      <c r="D108" s="30">
        <f t="shared" si="7"/>
        <v>0.44850000000000001</v>
      </c>
      <c r="E108" s="30">
        <f t="shared" si="11"/>
        <v>0.91097774443610913</v>
      </c>
      <c r="F108" s="30">
        <v>100</v>
      </c>
      <c r="G108" s="30">
        <f t="shared" si="8"/>
        <v>91.097774443610916</v>
      </c>
      <c r="H108" s="30">
        <v>3</v>
      </c>
      <c r="I108" s="31">
        <f t="shared" si="9"/>
        <v>273.29332333083278</v>
      </c>
      <c r="J108" s="30">
        <v>61375</v>
      </c>
      <c r="K108" s="30">
        <f t="shared" si="10"/>
        <v>445.28443719891288</v>
      </c>
      <c r="L108" s="31"/>
      <c r="M108" s="31"/>
      <c r="N108" s="31"/>
      <c r="O108" s="31">
        <f t="shared" si="12"/>
        <v>94.120650768586572</v>
      </c>
      <c r="P108" s="31"/>
      <c r="Q108" s="31"/>
      <c r="R108" s="31"/>
    </row>
    <row r="109" spans="1:18" x14ac:dyDescent="0.2">
      <c r="A109" s="30" t="s">
        <v>190</v>
      </c>
      <c r="B109" s="31">
        <v>0.35599999999999998</v>
      </c>
      <c r="C109" s="31">
        <v>0.38200000000000001</v>
      </c>
      <c r="D109" s="30">
        <f t="shared" si="7"/>
        <v>0.36899999999999999</v>
      </c>
      <c r="E109" s="30">
        <f t="shared" si="11"/>
        <v>0.71217804451112776</v>
      </c>
      <c r="F109" s="30">
        <v>100</v>
      </c>
      <c r="G109" s="31">
        <f t="shared" si="8"/>
        <v>71.217804451112769</v>
      </c>
      <c r="H109" s="30">
        <v>3</v>
      </c>
      <c r="I109" s="31">
        <f t="shared" si="9"/>
        <v>213.65341335333829</v>
      </c>
      <c r="J109" s="30">
        <v>62125</v>
      </c>
      <c r="K109" s="30">
        <f t="shared" si="10"/>
        <v>343.90891485446809</v>
      </c>
      <c r="L109" s="31">
        <f>AVERAGE(K109:K112)</f>
        <v>410.45331746320102</v>
      </c>
      <c r="M109" s="31">
        <f>AVEDEV(K109:K112)</f>
        <v>36.902472680811186</v>
      </c>
      <c r="N109" s="31"/>
      <c r="O109" s="31">
        <f t="shared" si="12"/>
        <v>72.692706430163085</v>
      </c>
      <c r="P109" s="31">
        <f>AVERAGE(O109:O112)</f>
        <v>86.758328211018053</v>
      </c>
      <c r="Q109" s="31">
        <f>AVEDEV(O109:O112)</f>
        <v>7.8001485197570162</v>
      </c>
      <c r="R109" s="31">
        <v>4</v>
      </c>
    </row>
    <row r="110" spans="1:18" x14ac:dyDescent="0.2">
      <c r="A110" s="30" t="s">
        <v>191</v>
      </c>
      <c r="B110" s="31">
        <v>0.42299999999999999</v>
      </c>
      <c r="C110" s="31">
        <v>0.432</v>
      </c>
      <c r="D110" s="30">
        <f t="shared" si="7"/>
        <v>0.42749999999999999</v>
      </c>
      <c r="E110" s="30">
        <f t="shared" si="11"/>
        <v>0.85846461615403857</v>
      </c>
      <c r="F110" s="30">
        <v>100</v>
      </c>
      <c r="G110" s="31">
        <f t="shared" si="8"/>
        <v>85.846461615403854</v>
      </c>
      <c r="H110" s="30">
        <v>3</v>
      </c>
      <c r="I110" s="31">
        <f t="shared" si="9"/>
        <v>257.53938484621153</v>
      </c>
      <c r="J110" s="30">
        <v>63875</v>
      </c>
      <c r="K110" s="30">
        <f t="shared" si="10"/>
        <v>403.1927747103116</v>
      </c>
      <c r="L110" s="31"/>
      <c r="M110" s="31"/>
      <c r="N110" s="31"/>
      <c r="O110" s="31">
        <f t="shared" si="12"/>
        <v>85.223652952358989</v>
      </c>
      <c r="P110" s="31"/>
      <c r="Q110" s="31"/>
      <c r="R110" s="31"/>
    </row>
    <row r="111" spans="1:18" x14ac:dyDescent="0.2">
      <c r="A111" s="30" t="s">
        <v>192</v>
      </c>
      <c r="B111" s="31">
        <v>0.42699999999999999</v>
      </c>
      <c r="C111" s="31">
        <v>0.43099999999999999</v>
      </c>
      <c r="D111" s="30">
        <f t="shared" si="7"/>
        <v>0.42899999999999999</v>
      </c>
      <c r="E111" s="30">
        <f t="shared" si="11"/>
        <v>0.86221555388847215</v>
      </c>
      <c r="F111" s="30">
        <v>100</v>
      </c>
      <c r="G111" s="31">
        <f t="shared" si="8"/>
        <v>86.221555388847221</v>
      </c>
      <c r="H111" s="30">
        <v>3</v>
      </c>
      <c r="I111" s="31">
        <f t="shared" si="9"/>
        <v>258.66466616654168</v>
      </c>
      <c r="J111" s="30">
        <v>61937.5</v>
      </c>
      <c r="K111" s="30">
        <f t="shared" si="10"/>
        <v>417.62206444648507</v>
      </c>
      <c r="L111" s="31"/>
      <c r="M111" s="31"/>
      <c r="N111" s="31"/>
      <c r="O111" s="31">
        <f t="shared" si="12"/>
        <v>88.273600416591748</v>
      </c>
      <c r="P111" s="31"/>
      <c r="Q111" s="31"/>
      <c r="R111" s="31"/>
    </row>
    <row r="112" spans="1:18" x14ac:dyDescent="0.2">
      <c r="A112" s="30" t="s">
        <v>193</v>
      </c>
      <c r="B112" s="31">
        <v>0.52300000000000002</v>
      </c>
      <c r="C112" s="31">
        <v>0.52700000000000002</v>
      </c>
      <c r="D112" s="30">
        <f t="shared" si="7"/>
        <v>0.52500000000000002</v>
      </c>
      <c r="E112" s="30">
        <f t="shared" si="11"/>
        <v>1.1022755688922232</v>
      </c>
      <c r="F112" s="30">
        <v>100</v>
      </c>
      <c r="G112" s="31">
        <f t="shared" si="8"/>
        <v>110.22755688922233</v>
      </c>
      <c r="H112" s="30">
        <v>3</v>
      </c>
      <c r="I112" s="31">
        <f t="shared" si="9"/>
        <v>330.68267066766697</v>
      </c>
      <c r="J112" s="30">
        <v>69312.5</v>
      </c>
      <c r="K112" s="30">
        <f t="shared" si="10"/>
        <v>477.08951584153937</v>
      </c>
      <c r="L112" s="31"/>
      <c r="M112" s="31"/>
      <c r="N112" s="31"/>
      <c r="O112" s="31">
        <f t="shared" si="12"/>
        <v>100.84335304495839</v>
      </c>
      <c r="P112" s="31"/>
      <c r="Q112" s="31"/>
      <c r="R112" s="31"/>
    </row>
    <row r="113" spans="1:18" x14ac:dyDescent="0.2">
      <c r="A113" s="32" t="s">
        <v>198</v>
      </c>
      <c r="B113" s="33">
        <v>0.158</v>
      </c>
      <c r="C113" s="33">
        <v>0.16300000000000001</v>
      </c>
      <c r="D113" s="32">
        <f t="shared" si="7"/>
        <v>0.1605</v>
      </c>
      <c r="E113" s="32">
        <f t="shared" si="11"/>
        <v>0.19079769942485625</v>
      </c>
      <c r="F113" s="32">
        <v>5</v>
      </c>
      <c r="G113" s="33">
        <f t="shared" si="8"/>
        <v>0.95398849712428124</v>
      </c>
      <c r="H113" s="32">
        <v>3</v>
      </c>
      <c r="I113" s="33">
        <f t="shared" si="9"/>
        <v>2.8619654913728438</v>
      </c>
      <c r="J113" s="32">
        <v>54875</v>
      </c>
      <c r="K113" s="32">
        <f t="shared" si="10"/>
        <v>5.2154268635496015</v>
      </c>
      <c r="L113" s="33">
        <f>AVERAGE(K113:K116)</f>
        <v>6.0405857504956231</v>
      </c>
      <c r="M113" s="33">
        <f>AVEDEV(K113:K116)</f>
        <v>0.95811990601035502</v>
      </c>
      <c r="N113" s="33"/>
      <c r="O113" s="33">
        <f t="shared" si="12"/>
        <v>1.1023950747552766</v>
      </c>
      <c r="P113" s="33">
        <f>AVERAGE(O113:O116)</f>
        <v>1.2768105380833799</v>
      </c>
      <c r="Q113" s="33">
        <f>AVEDEV(O113:O116)</f>
        <v>0.20251969647829351</v>
      </c>
      <c r="R113" s="33">
        <v>4</v>
      </c>
    </row>
    <row r="114" spans="1:18" x14ac:dyDescent="0.2">
      <c r="A114" s="32" t="s">
        <v>199</v>
      </c>
      <c r="B114" s="33">
        <v>0.16</v>
      </c>
      <c r="C114" s="33">
        <v>0.16</v>
      </c>
      <c r="D114" s="32">
        <f t="shared" si="7"/>
        <v>0.16</v>
      </c>
      <c r="E114" s="32">
        <f t="shared" si="11"/>
        <v>0.18954738684671171</v>
      </c>
      <c r="F114" s="32">
        <v>5</v>
      </c>
      <c r="G114" s="33">
        <f t="shared" si="8"/>
        <v>0.94773693423355854</v>
      </c>
      <c r="H114" s="32">
        <v>3</v>
      </c>
      <c r="I114" s="33">
        <f t="shared" si="9"/>
        <v>2.8432108027006757</v>
      </c>
      <c r="J114" s="32">
        <v>52375</v>
      </c>
      <c r="K114" s="32">
        <f t="shared" si="10"/>
        <v>5.4285647784261117</v>
      </c>
      <c r="L114" s="33"/>
      <c r="M114" s="33"/>
      <c r="N114" s="33"/>
      <c r="O114" s="33">
        <f t="shared" si="12"/>
        <v>1.1474464566940428</v>
      </c>
      <c r="P114" s="33"/>
      <c r="Q114" s="33"/>
      <c r="R114" s="33"/>
    </row>
    <row r="115" spans="1:18" x14ac:dyDescent="0.2">
      <c r="A115" s="32" t="s">
        <v>200</v>
      </c>
      <c r="B115" s="33">
        <v>0.184</v>
      </c>
      <c r="C115" s="33">
        <v>0.186</v>
      </c>
      <c r="D115" s="32">
        <f t="shared" si="7"/>
        <v>0.185</v>
      </c>
      <c r="E115" s="32">
        <f t="shared" si="11"/>
        <v>0.25206301575393852</v>
      </c>
      <c r="F115" s="32">
        <v>5</v>
      </c>
      <c r="G115" s="33">
        <f t="shared" si="8"/>
        <v>1.2603150787696926</v>
      </c>
      <c r="H115" s="32">
        <v>3</v>
      </c>
      <c r="I115" s="33">
        <f t="shared" si="9"/>
        <v>3.7809452363090781</v>
      </c>
      <c r="J115" s="32">
        <v>50562.5</v>
      </c>
      <c r="K115" s="32">
        <f t="shared" si="10"/>
        <v>7.4777656095111551</v>
      </c>
      <c r="L115" s="33"/>
      <c r="M115" s="33"/>
      <c r="N115" s="33"/>
      <c r="O115" s="33">
        <f t="shared" si="12"/>
        <v>1.5805900828008201</v>
      </c>
      <c r="P115" s="33"/>
      <c r="Q115" s="33"/>
      <c r="R115" s="33"/>
    </row>
    <row r="116" spans="1:18" x14ac:dyDescent="0.2">
      <c r="A116" s="32" t="s">
        <v>201</v>
      </c>
      <c r="B116" s="33"/>
      <c r="C116" s="33"/>
      <c r="D116" s="32"/>
      <c r="E116" s="32"/>
      <c r="F116" s="32"/>
      <c r="G116" s="33"/>
      <c r="H116" s="32"/>
      <c r="I116" s="33"/>
      <c r="J116" s="32"/>
      <c r="K116" s="32"/>
      <c r="L116" s="33"/>
      <c r="M116" s="33"/>
      <c r="N116" s="33"/>
      <c r="O116" s="33"/>
      <c r="P116" s="33"/>
      <c r="Q116" s="33"/>
      <c r="R116" s="33"/>
    </row>
    <row r="117" spans="1:18" x14ac:dyDescent="0.2">
      <c r="A117" s="32" t="s">
        <v>166</v>
      </c>
      <c r="B117" s="33">
        <v>0.15</v>
      </c>
      <c r="C117" s="33">
        <v>0.15</v>
      </c>
      <c r="D117" s="32">
        <f t="shared" si="7"/>
        <v>0.15</v>
      </c>
      <c r="E117" s="32">
        <f t="shared" si="11"/>
        <v>0.16454113528382094</v>
      </c>
      <c r="F117" s="32">
        <v>5</v>
      </c>
      <c r="G117" s="33">
        <f t="shared" si="8"/>
        <v>0.82270567641910475</v>
      </c>
      <c r="H117" s="32">
        <v>3</v>
      </c>
      <c r="I117" s="33">
        <f t="shared" si="9"/>
        <v>2.4681170292573142</v>
      </c>
      <c r="J117" s="32">
        <v>59250</v>
      </c>
      <c r="K117" s="32">
        <f t="shared" si="10"/>
        <v>4.1655983616157197</v>
      </c>
      <c r="L117" s="33">
        <f>AVERAGE(K117:K120)</f>
        <v>5.7570115025729462</v>
      </c>
      <c r="M117" s="33">
        <f>AVEDEV(K117:K120)</f>
        <v>1.6964595938767981</v>
      </c>
      <c r="N117" s="33"/>
      <c r="O117" s="33">
        <f t="shared" si="12"/>
        <v>0.88049075126487886</v>
      </c>
      <c r="P117" s="33">
        <f>AVERAGE(O117:O120)</f>
        <v>1.2168708893420248</v>
      </c>
      <c r="Q117" s="33">
        <f>AVEDEV(O117:O120)</f>
        <v>0.35858401426001185</v>
      </c>
      <c r="R117" s="33">
        <v>4</v>
      </c>
    </row>
    <row r="118" spans="1:18" x14ac:dyDescent="0.2">
      <c r="A118" s="32" t="s">
        <v>167</v>
      </c>
      <c r="B118" s="33">
        <v>0.16200000000000001</v>
      </c>
      <c r="C118" s="33">
        <v>0.158</v>
      </c>
      <c r="D118" s="32">
        <f t="shared" si="7"/>
        <v>0.16</v>
      </c>
      <c r="E118" s="32">
        <f t="shared" si="11"/>
        <v>0.18954738684671171</v>
      </c>
      <c r="F118" s="32">
        <v>5</v>
      </c>
      <c r="G118" s="33">
        <f t="shared" si="8"/>
        <v>0.94773693423355854</v>
      </c>
      <c r="H118" s="32">
        <v>3</v>
      </c>
      <c r="I118" s="33">
        <f t="shared" si="9"/>
        <v>2.8432108027006757</v>
      </c>
      <c r="J118" s="32">
        <v>59187.5</v>
      </c>
      <c r="K118" s="32">
        <f t="shared" si="10"/>
        <v>4.8037352527149748</v>
      </c>
      <c r="L118" s="33"/>
      <c r="M118" s="33"/>
      <c r="N118" s="33"/>
      <c r="O118" s="33">
        <f t="shared" si="12"/>
        <v>1.0153750060291529</v>
      </c>
      <c r="P118" s="33"/>
      <c r="Q118" s="33"/>
      <c r="R118" s="33"/>
    </row>
    <row r="119" spans="1:18" x14ac:dyDescent="0.2">
      <c r="A119" s="32" t="s">
        <v>168</v>
      </c>
      <c r="B119" s="33">
        <v>0.19600000000000001</v>
      </c>
      <c r="C119" s="33">
        <v>0.19400000000000001</v>
      </c>
      <c r="D119" s="32">
        <f t="shared" si="7"/>
        <v>0.19500000000000001</v>
      </c>
      <c r="E119" s="32">
        <f t="shared" si="11"/>
        <v>0.27706926731682924</v>
      </c>
      <c r="F119" s="32">
        <v>5</v>
      </c>
      <c r="G119" s="33">
        <f t="shared" si="8"/>
        <v>1.3853463365841461</v>
      </c>
      <c r="H119" s="32">
        <v>3</v>
      </c>
      <c r="I119" s="33">
        <f t="shared" si="9"/>
        <v>4.1560390097524387</v>
      </c>
      <c r="J119" s="32">
        <v>50062.5</v>
      </c>
      <c r="K119" s="32">
        <f t="shared" si="10"/>
        <v>8.3017008933881424</v>
      </c>
      <c r="L119" s="33"/>
      <c r="M119" s="33"/>
      <c r="N119" s="33"/>
      <c r="O119" s="33">
        <f t="shared" si="12"/>
        <v>1.7547469107320424</v>
      </c>
      <c r="P119" s="33"/>
      <c r="Q119" s="33"/>
      <c r="R119" s="33"/>
    </row>
    <row r="120" spans="1:18" x14ac:dyDescent="0.2">
      <c r="A120" s="32" t="s">
        <v>169</v>
      </c>
      <c r="B120" s="33"/>
      <c r="C120" s="33"/>
      <c r="D120" s="32"/>
      <c r="E120" s="32"/>
      <c r="F120" s="32"/>
      <c r="G120" s="33"/>
      <c r="H120" s="32"/>
      <c r="I120" s="33"/>
      <c r="J120" s="32"/>
      <c r="K120" s="32"/>
      <c r="L120" s="33"/>
      <c r="M120" s="33"/>
      <c r="N120" s="33"/>
      <c r="O120" s="33"/>
      <c r="P120" s="33"/>
      <c r="Q120" s="33"/>
      <c r="R120" s="33"/>
    </row>
    <row r="121" spans="1:18" x14ac:dyDescent="0.2">
      <c r="A121" s="32" t="s">
        <v>202</v>
      </c>
      <c r="B121" s="33">
        <v>0.17699999999999999</v>
      </c>
      <c r="C121" s="33">
        <v>0.17199999999999999</v>
      </c>
      <c r="D121" s="32">
        <f t="shared" si="7"/>
        <v>0.17449999999999999</v>
      </c>
      <c r="E121" s="32">
        <f t="shared" si="11"/>
        <v>0.22580645161290322</v>
      </c>
      <c r="F121" s="32">
        <v>5</v>
      </c>
      <c r="G121" s="33">
        <f t="shared" si="8"/>
        <v>1.129032258064516</v>
      </c>
      <c r="H121" s="32">
        <v>3</v>
      </c>
      <c r="I121" s="33">
        <f t="shared" si="9"/>
        <v>3.387096774193548</v>
      </c>
      <c r="J121" s="32">
        <v>54250</v>
      </c>
      <c r="K121" s="32">
        <f t="shared" si="10"/>
        <v>6.2434963579604563</v>
      </c>
      <c r="L121" s="33">
        <f>AVERAGE(K121:K124)</f>
        <v>6.4116860076092719</v>
      </c>
      <c r="M121" s="33">
        <f>AVEDEV(K121:K124)</f>
        <v>0.75734710643770198</v>
      </c>
      <c r="N121" s="33"/>
      <c r="O121" s="33">
        <f t="shared" si="12"/>
        <v>1.3197001538592577</v>
      </c>
      <c r="P121" s="33">
        <f>AVERAGE(O121:O124)</f>
        <v>1.3552507322200631</v>
      </c>
      <c r="Q121" s="33">
        <f>AVEDEV(O121:O124)</f>
        <v>0.16008195337799369</v>
      </c>
      <c r="R121" s="33">
        <v>4</v>
      </c>
    </row>
    <row r="122" spans="1:18" x14ac:dyDescent="0.2">
      <c r="A122" s="32" t="s">
        <v>203</v>
      </c>
      <c r="B122" s="33">
        <v>0.17299999999999999</v>
      </c>
      <c r="C122" s="33">
        <v>0.17699999999999999</v>
      </c>
      <c r="D122" s="32">
        <f t="shared" si="7"/>
        <v>0.17499999999999999</v>
      </c>
      <c r="E122" s="32">
        <f t="shared" si="11"/>
        <v>0.22705676419104776</v>
      </c>
      <c r="F122" s="32">
        <v>5</v>
      </c>
      <c r="G122" s="33">
        <f t="shared" si="8"/>
        <v>1.1352838209552387</v>
      </c>
      <c r="H122" s="32">
        <v>3</v>
      </c>
      <c r="I122" s="33">
        <f t="shared" si="9"/>
        <v>3.4058514628657162</v>
      </c>
      <c r="J122" s="32">
        <v>58250</v>
      </c>
      <c r="K122" s="32">
        <f t="shared" si="10"/>
        <v>5.8469553010570241</v>
      </c>
      <c r="L122" s="33"/>
      <c r="M122" s="33"/>
      <c r="N122" s="33"/>
      <c r="O122" s="33">
        <f t="shared" si="12"/>
        <v>1.2358824876345076</v>
      </c>
      <c r="P122" s="33"/>
      <c r="Q122" s="33"/>
      <c r="R122" s="33"/>
    </row>
    <row r="123" spans="1:18" x14ac:dyDescent="0.2">
      <c r="A123" s="32" t="s">
        <v>204</v>
      </c>
      <c r="B123" s="33">
        <v>0.19900000000000001</v>
      </c>
      <c r="C123" s="33">
        <v>0.2</v>
      </c>
      <c r="D123" s="32">
        <f t="shared" si="7"/>
        <v>0.19950000000000001</v>
      </c>
      <c r="E123" s="32">
        <f t="shared" si="11"/>
        <v>0.28832208052013009</v>
      </c>
      <c r="F123" s="32">
        <v>5</v>
      </c>
      <c r="G123" s="33">
        <f t="shared" si="8"/>
        <v>1.4416104026006504</v>
      </c>
      <c r="H123" s="32">
        <v>3</v>
      </c>
      <c r="I123" s="33">
        <f t="shared" si="9"/>
        <v>4.3248312078019513</v>
      </c>
      <c r="J123" s="32">
        <v>54562.5</v>
      </c>
      <c r="K123" s="32">
        <f t="shared" si="10"/>
        <v>7.9263802204846758</v>
      </c>
      <c r="L123" s="33"/>
      <c r="M123" s="33"/>
      <c r="N123" s="33"/>
      <c r="O123" s="33">
        <f t="shared" si="12"/>
        <v>1.6754146389760505</v>
      </c>
      <c r="P123" s="33"/>
      <c r="Q123" s="33"/>
      <c r="R123" s="33"/>
    </row>
    <row r="124" spans="1:18" x14ac:dyDescent="0.2">
      <c r="A124" s="32" t="s">
        <v>205</v>
      </c>
      <c r="B124" s="33">
        <v>0.16400000000000001</v>
      </c>
      <c r="C124" s="33">
        <v>0.16500000000000001</v>
      </c>
      <c r="D124" s="32">
        <f t="shared" si="7"/>
        <v>0.16450000000000001</v>
      </c>
      <c r="E124" s="32">
        <f t="shared" si="11"/>
        <v>0.20080020005001253</v>
      </c>
      <c r="F124" s="32">
        <v>5</v>
      </c>
      <c r="G124" s="33">
        <f t="shared" si="8"/>
        <v>1.0040010002500628</v>
      </c>
      <c r="H124" s="32">
        <v>3</v>
      </c>
      <c r="I124" s="33">
        <f t="shared" si="9"/>
        <v>3.0120030007501883</v>
      </c>
      <c r="J124" s="32">
        <v>53500</v>
      </c>
      <c r="K124" s="32">
        <f t="shared" si="10"/>
        <v>5.6299121509349312</v>
      </c>
      <c r="L124" s="33"/>
      <c r="M124" s="33"/>
      <c r="N124" s="33"/>
      <c r="O124" s="33">
        <f t="shared" si="12"/>
        <v>1.1900056484104367</v>
      </c>
      <c r="P124" s="33"/>
      <c r="Q124" s="33"/>
      <c r="R124" s="33"/>
    </row>
    <row r="125" spans="1:18" x14ac:dyDescent="0.2">
      <c r="A125" s="32" t="s">
        <v>174</v>
      </c>
      <c r="B125" s="33">
        <v>0.216</v>
      </c>
      <c r="C125" s="33">
        <v>0.21</v>
      </c>
      <c r="D125" s="32">
        <f t="shared" si="7"/>
        <v>0.21299999999999999</v>
      </c>
      <c r="E125" s="32">
        <f t="shared" si="11"/>
        <v>0.32208052013003252</v>
      </c>
      <c r="F125" s="32">
        <v>10</v>
      </c>
      <c r="G125" s="33">
        <f t="shared" si="8"/>
        <v>3.2208052013003252</v>
      </c>
      <c r="H125" s="32">
        <v>3</v>
      </c>
      <c r="I125" s="33">
        <f t="shared" si="9"/>
        <v>9.6624156039009748</v>
      </c>
      <c r="J125" s="32">
        <v>65562.5</v>
      </c>
      <c r="K125" s="32">
        <f t="shared" si="10"/>
        <v>14.737716841031038</v>
      </c>
      <c r="L125" s="33">
        <f>AVERAGE(K125:K128)</f>
        <v>15.796924146508619</v>
      </c>
      <c r="M125" s="33">
        <f>AVEDEV(K125:K128)</f>
        <v>2.6448714345412445</v>
      </c>
      <c r="N125" s="33"/>
      <c r="O125" s="33">
        <f t="shared" si="12"/>
        <v>3.1151403104199611</v>
      </c>
      <c r="P125" s="33">
        <f>AVERAGE(O125:O128)</f>
        <v>3.3390270501351802</v>
      </c>
      <c r="Q125" s="33">
        <f>AVEDEV(O125:O128)</f>
        <v>0.55905169779617614</v>
      </c>
      <c r="R125" s="33">
        <v>4</v>
      </c>
    </row>
    <row r="126" spans="1:18" x14ac:dyDescent="0.2">
      <c r="A126" s="32" t="s">
        <v>175</v>
      </c>
      <c r="B126" s="33">
        <v>0.188</v>
      </c>
      <c r="C126" s="33">
        <v>0.183</v>
      </c>
      <c r="D126" s="32">
        <f t="shared" si="7"/>
        <v>0.1855</v>
      </c>
      <c r="E126" s="32">
        <f t="shared" si="11"/>
        <v>0.25331332833208303</v>
      </c>
      <c r="F126" s="32">
        <v>10</v>
      </c>
      <c r="G126" s="33">
        <f t="shared" si="8"/>
        <v>2.5331332833208302</v>
      </c>
      <c r="H126" s="32">
        <v>3</v>
      </c>
      <c r="I126" s="33">
        <f t="shared" si="9"/>
        <v>7.5993998499624906</v>
      </c>
      <c r="J126" s="32">
        <v>65562.5</v>
      </c>
      <c r="K126" s="32">
        <f t="shared" si="10"/>
        <v>11.591076987550034</v>
      </c>
      <c r="L126" s="33"/>
      <c r="M126" s="33"/>
      <c r="N126" s="33"/>
      <c r="O126" s="33">
        <f t="shared" si="12"/>
        <v>2.4500288310989293</v>
      </c>
      <c r="P126" s="33"/>
      <c r="Q126" s="33"/>
      <c r="R126" s="33"/>
    </row>
    <row r="127" spans="1:18" x14ac:dyDescent="0.2">
      <c r="A127" s="32" t="s">
        <v>176</v>
      </c>
      <c r="B127" s="33">
        <v>0.216</v>
      </c>
      <c r="C127" s="33">
        <v>0.21099999999999999</v>
      </c>
      <c r="D127" s="32">
        <f t="shared" si="7"/>
        <v>0.2135</v>
      </c>
      <c r="E127" s="32">
        <f t="shared" si="11"/>
        <v>0.32333083270817708</v>
      </c>
      <c r="F127" s="32">
        <v>10</v>
      </c>
      <c r="G127" s="33">
        <f t="shared" si="8"/>
        <v>3.2333083270817706</v>
      </c>
      <c r="H127" s="32">
        <v>3</v>
      </c>
      <c r="I127" s="33">
        <f t="shared" si="9"/>
        <v>9.6999249812453119</v>
      </c>
      <c r="J127" s="32">
        <v>61500</v>
      </c>
      <c r="K127" s="32">
        <f t="shared" si="10"/>
        <v>15.772235741862296</v>
      </c>
      <c r="L127" s="33"/>
      <c r="M127" s="33"/>
      <c r="N127" s="33"/>
      <c r="O127" s="33">
        <f t="shared" si="12"/>
        <v>3.3338086132942988</v>
      </c>
      <c r="P127" s="33"/>
      <c r="Q127" s="33"/>
      <c r="R127" s="33"/>
    </row>
    <row r="128" spans="1:18" x14ac:dyDescent="0.2">
      <c r="A128" s="32" t="s">
        <v>177</v>
      </c>
      <c r="B128" s="33">
        <v>0.27500000000000002</v>
      </c>
      <c r="C128" s="33">
        <v>0.25600000000000001</v>
      </c>
      <c r="D128" s="32">
        <f t="shared" si="7"/>
        <v>0.26550000000000001</v>
      </c>
      <c r="E128" s="32">
        <f t="shared" si="11"/>
        <v>0.45336334083520885</v>
      </c>
      <c r="F128" s="32">
        <v>10</v>
      </c>
      <c r="G128" s="33">
        <f t="shared" si="8"/>
        <v>4.5336334083520882</v>
      </c>
      <c r="H128" s="32">
        <v>3</v>
      </c>
      <c r="I128" s="33">
        <f t="shared" si="9"/>
        <v>13.600900225056265</v>
      </c>
      <c r="J128" s="32">
        <v>64500</v>
      </c>
      <c r="K128" s="32">
        <f t="shared" si="10"/>
        <v>21.086667015591107</v>
      </c>
      <c r="L128" s="33"/>
      <c r="M128" s="33"/>
      <c r="N128" s="33"/>
      <c r="O128" s="33">
        <f t="shared" si="12"/>
        <v>4.4571304457275334</v>
      </c>
      <c r="P128" s="33"/>
      <c r="Q128" s="33"/>
      <c r="R128" s="33"/>
    </row>
    <row r="129" spans="1:18" x14ac:dyDescent="0.2">
      <c r="A129" s="32" t="s">
        <v>206</v>
      </c>
      <c r="B129" s="33">
        <v>0.41</v>
      </c>
      <c r="C129" s="33">
        <v>0.432</v>
      </c>
      <c r="D129" s="32">
        <f t="shared" si="7"/>
        <v>0.42099999999999999</v>
      </c>
      <c r="E129" s="32">
        <f t="shared" si="11"/>
        <v>0.84221055263815958</v>
      </c>
      <c r="F129" s="32">
        <v>10</v>
      </c>
      <c r="G129" s="33">
        <f t="shared" si="8"/>
        <v>8.4221055263815963</v>
      </c>
      <c r="H129" s="32">
        <v>3</v>
      </c>
      <c r="I129" s="33">
        <f t="shared" si="9"/>
        <v>25.266316579144789</v>
      </c>
      <c r="J129" s="32">
        <v>54250</v>
      </c>
      <c r="K129" s="32">
        <f t="shared" si="10"/>
        <v>46.57385544542818</v>
      </c>
      <c r="L129" s="33">
        <f>AVERAGE(K129:K132)</f>
        <v>49.95614174027763</v>
      </c>
      <c r="M129" s="33">
        <f>AVEDEV(K129:K132)</f>
        <v>7.1317377525003067</v>
      </c>
      <c r="N129" s="33"/>
      <c r="O129" s="33">
        <f t="shared" si="12"/>
        <v>9.8444077922435902</v>
      </c>
      <c r="P129" s="33">
        <f>AVERAGE(O129:O132)</f>
        <v>10.559328325194295</v>
      </c>
      <c r="Q129" s="33">
        <f>AVEDEV(O129:O132)</f>
        <v>1.5074494913829084</v>
      </c>
      <c r="R129" s="33">
        <v>4</v>
      </c>
    </row>
    <row r="130" spans="1:18" x14ac:dyDescent="0.2">
      <c r="A130" s="32" t="s">
        <v>207</v>
      </c>
      <c r="B130" s="33">
        <v>0.47099999999999997</v>
      </c>
      <c r="C130" s="33">
        <v>0.46200000000000002</v>
      </c>
      <c r="D130" s="32">
        <f t="shared" si="7"/>
        <v>0.46650000000000003</v>
      </c>
      <c r="E130" s="32">
        <f t="shared" si="11"/>
        <v>0.95598899724931241</v>
      </c>
      <c r="F130" s="32">
        <v>10</v>
      </c>
      <c r="G130" s="33">
        <f t="shared" si="8"/>
        <v>9.5598899724931243</v>
      </c>
      <c r="H130" s="32">
        <v>3</v>
      </c>
      <c r="I130" s="33">
        <f t="shared" si="9"/>
        <v>28.679669917479373</v>
      </c>
      <c r="J130" s="32">
        <v>62562.5</v>
      </c>
      <c r="K130" s="32">
        <f t="shared" si="10"/>
        <v>45.841630237729262</v>
      </c>
      <c r="L130" s="33"/>
      <c r="M130" s="33"/>
      <c r="N130" s="33"/>
      <c r="O130" s="33">
        <f t="shared" si="12"/>
        <v>9.6896359042087976</v>
      </c>
      <c r="P130" s="33"/>
      <c r="Q130" s="33"/>
      <c r="R130" s="33"/>
    </row>
    <row r="131" spans="1:18" x14ac:dyDescent="0.2">
      <c r="A131" s="32" t="s">
        <v>208</v>
      </c>
      <c r="B131" s="33">
        <v>0.72099999999999997</v>
      </c>
      <c r="C131" s="33">
        <v>0.70899999999999996</v>
      </c>
      <c r="D131" s="32">
        <f t="shared" si="7"/>
        <v>0.71499999999999997</v>
      </c>
      <c r="E131" s="32">
        <f t="shared" si="11"/>
        <v>1.5773943485871469</v>
      </c>
      <c r="F131" s="32">
        <v>10</v>
      </c>
      <c r="G131" s="33">
        <f t="shared" si="8"/>
        <v>15.773943485871468</v>
      </c>
      <c r="H131" s="32">
        <v>3</v>
      </c>
      <c r="I131" s="33">
        <f t="shared" si="9"/>
        <v>47.321830457614404</v>
      </c>
      <c r="J131" s="32">
        <v>73687.5</v>
      </c>
      <c r="K131" s="32">
        <f t="shared" si="10"/>
        <v>64.219617245278243</v>
      </c>
      <c r="L131" s="33"/>
      <c r="M131" s="33"/>
      <c r="N131" s="33"/>
      <c r="O131" s="33">
        <f t="shared" si="12"/>
        <v>13.574227307960113</v>
      </c>
      <c r="P131" s="33"/>
      <c r="Q131" s="33"/>
      <c r="R131" s="33"/>
    </row>
    <row r="132" spans="1:18" x14ac:dyDescent="0.2">
      <c r="A132" s="32" t="s">
        <v>209</v>
      </c>
      <c r="B132" s="33">
        <v>0.49199999999999999</v>
      </c>
      <c r="C132" s="33">
        <v>0.48599999999999999</v>
      </c>
      <c r="D132" s="32">
        <f t="shared" si="7"/>
        <v>0.48899999999999999</v>
      </c>
      <c r="E132" s="32">
        <f t="shared" si="11"/>
        <v>1.0122530632658164</v>
      </c>
      <c r="F132" s="32">
        <v>10</v>
      </c>
      <c r="G132" s="33">
        <f t="shared" si="8"/>
        <v>10.122530632658165</v>
      </c>
      <c r="H132" s="32">
        <v>3</v>
      </c>
      <c r="I132" s="33">
        <f t="shared" si="9"/>
        <v>30.367591897974496</v>
      </c>
      <c r="J132" s="32">
        <v>70312.5</v>
      </c>
      <c r="K132" s="32">
        <f t="shared" si="10"/>
        <v>43.189464032674834</v>
      </c>
      <c r="L132" s="33"/>
      <c r="M132" s="33"/>
      <c r="N132" s="33"/>
      <c r="O132" s="33">
        <f t="shared" si="12"/>
        <v>9.1290422963646822</v>
      </c>
      <c r="P132" s="33"/>
      <c r="Q132" s="33"/>
      <c r="R132" s="33"/>
    </row>
    <row r="133" spans="1:18" x14ac:dyDescent="0.2">
      <c r="A133" s="32" t="s">
        <v>182</v>
      </c>
      <c r="B133" s="33">
        <v>0.47799999999999998</v>
      </c>
      <c r="C133" s="33">
        <v>0.47799999999999998</v>
      </c>
      <c r="D133" s="32">
        <f t="shared" si="7"/>
        <v>0.47799999999999998</v>
      </c>
      <c r="E133" s="32">
        <f t="shared" si="11"/>
        <v>0.9847461865466367</v>
      </c>
      <c r="F133" s="32">
        <v>50</v>
      </c>
      <c r="G133" s="33">
        <f t="shared" si="8"/>
        <v>49.237309327331836</v>
      </c>
      <c r="H133" s="32">
        <v>3</v>
      </c>
      <c r="I133" s="33">
        <f t="shared" si="9"/>
        <v>147.7119279819955</v>
      </c>
      <c r="J133" s="32">
        <v>68250</v>
      </c>
      <c r="K133" s="32">
        <f t="shared" si="10"/>
        <v>216.42773330695312</v>
      </c>
      <c r="L133" s="33">
        <f>AVERAGE(K133:K136)</f>
        <v>255.80865348290629</v>
      </c>
      <c r="M133" s="33">
        <f>AVEDEV(K133:K136)</f>
        <v>53.135476463780577</v>
      </c>
      <c r="N133" s="33"/>
      <c r="O133" s="33">
        <f t="shared" si="12"/>
        <v>45.746757356626205</v>
      </c>
      <c r="P133" s="33">
        <f>AVERAGE(O133:O136)</f>
        <v>54.070780217480689</v>
      </c>
      <c r="Q133" s="33">
        <f>AVEDEV(O133:O136)</f>
        <v>11.231350583752565</v>
      </c>
      <c r="R133" s="33">
        <v>4</v>
      </c>
    </row>
    <row r="134" spans="1:18" x14ac:dyDescent="0.2">
      <c r="A134" s="32" t="s">
        <v>183</v>
      </c>
      <c r="B134" s="33">
        <v>0.505</v>
      </c>
      <c r="C134" s="33">
        <v>0.497</v>
      </c>
      <c r="D134" s="32">
        <f t="shared" si="7"/>
        <v>0.501</v>
      </c>
      <c r="E134" s="32">
        <f t="shared" si="11"/>
        <v>1.0422605651412853</v>
      </c>
      <c r="F134" s="32">
        <v>50</v>
      </c>
      <c r="G134" s="33">
        <f t="shared" si="8"/>
        <v>52.113028257064265</v>
      </c>
      <c r="H134" s="32">
        <v>3</v>
      </c>
      <c r="I134" s="33">
        <f t="shared" si="9"/>
        <v>156.3390847711928</v>
      </c>
      <c r="J134" s="32">
        <v>60625</v>
      </c>
      <c r="K134" s="32">
        <f t="shared" si="10"/>
        <v>257.87890271536958</v>
      </c>
      <c r="L134" s="33"/>
      <c r="M134" s="33"/>
      <c r="N134" s="33"/>
      <c r="O134" s="33">
        <f t="shared" si="12"/>
        <v>54.508372885749864</v>
      </c>
      <c r="P134" s="33"/>
      <c r="Q134" s="33"/>
      <c r="R134" s="33"/>
    </row>
    <row r="135" spans="1:18" x14ac:dyDescent="0.2">
      <c r="A135" s="32" t="s">
        <v>184</v>
      </c>
      <c r="B135" s="33">
        <v>0.45</v>
      </c>
      <c r="C135" s="33">
        <v>0.438</v>
      </c>
      <c r="D135" s="32">
        <f t="shared" si="7"/>
        <v>0.44400000000000001</v>
      </c>
      <c r="E135" s="32">
        <f t="shared" si="11"/>
        <v>0.89972493123280828</v>
      </c>
      <c r="F135" s="32">
        <v>50</v>
      </c>
      <c r="G135" s="33">
        <f t="shared" si="8"/>
        <v>44.986246561640414</v>
      </c>
      <c r="H135" s="32">
        <v>3</v>
      </c>
      <c r="I135" s="33">
        <f t="shared" si="9"/>
        <v>134.95873968492123</v>
      </c>
      <c r="J135" s="32">
        <v>71437.5</v>
      </c>
      <c r="K135" s="32">
        <f t="shared" si="10"/>
        <v>188.91862073129832</v>
      </c>
      <c r="L135" s="33"/>
      <c r="M135" s="33"/>
      <c r="N135" s="33"/>
      <c r="O135" s="33">
        <f t="shared" si="12"/>
        <v>39.932101910830042</v>
      </c>
      <c r="P135" s="33"/>
      <c r="Q135" s="33"/>
      <c r="R135" s="33"/>
    </row>
    <row r="136" spans="1:18" x14ac:dyDescent="0.2">
      <c r="A136" s="32" t="s">
        <v>185</v>
      </c>
      <c r="B136" s="33">
        <v>0.53900000000000003</v>
      </c>
      <c r="C136" s="33">
        <v>0.52200000000000002</v>
      </c>
      <c r="D136" s="32">
        <f t="shared" si="7"/>
        <v>0.53049999999999997</v>
      </c>
      <c r="E136" s="32">
        <f t="shared" si="11"/>
        <v>1.1160290072518129</v>
      </c>
      <c r="F136" s="32">
        <v>50</v>
      </c>
      <c r="G136" s="33">
        <f t="shared" si="8"/>
        <v>55.801450362590643</v>
      </c>
      <c r="H136" s="32">
        <v>3</v>
      </c>
      <c r="I136" s="33">
        <f t="shared" si="9"/>
        <v>167.40435108777194</v>
      </c>
      <c r="J136" s="32">
        <v>46500</v>
      </c>
      <c r="K136" s="32">
        <f t="shared" si="10"/>
        <v>360.00935717800417</v>
      </c>
      <c r="L136" s="33"/>
      <c r="M136" s="33"/>
      <c r="N136" s="33"/>
      <c r="O136" s="33">
        <f t="shared" si="12"/>
        <v>76.095888716716644</v>
      </c>
      <c r="P136" s="33"/>
      <c r="Q136" s="33"/>
      <c r="R136" s="33"/>
    </row>
    <row r="137" spans="1:18" x14ac:dyDescent="0.2">
      <c r="A137" s="32" t="s">
        <v>194</v>
      </c>
      <c r="B137" s="33">
        <v>0.83399999999999996</v>
      </c>
      <c r="C137" s="33">
        <v>0.81899999999999995</v>
      </c>
      <c r="D137" s="32">
        <f t="shared" si="7"/>
        <v>0.82650000000000001</v>
      </c>
      <c r="E137" s="32">
        <f t="shared" si="11"/>
        <v>1.8562140535133784</v>
      </c>
      <c r="F137" s="32">
        <v>50</v>
      </c>
      <c r="G137" s="33">
        <f t="shared" si="8"/>
        <v>92.810702675668921</v>
      </c>
      <c r="H137" s="32">
        <v>3</v>
      </c>
      <c r="I137" s="33">
        <f t="shared" si="9"/>
        <v>278.43210802700673</v>
      </c>
      <c r="J137" s="32">
        <v>67125</v>
      </c>
      <c r="K137" s="32">
        <f t="shared" si="10"/>
        <v>414.79643653930236</v>
      </c>
      <c r="L137" s="33">
        <f>AVERAGE(K137:K140)</f>
        <v>359.98289623585919</v>
      </c>
      <c r="M137" s="33">
        <f>AVEDEV(K137:K140)</f>
        <v>66.889879792402681</v>
      </c>
      <c r="N137" s="33"/>
      <c r="O137" s="33">
        <f t="shared" si="12"/>
        <v>87.676341866243817</v>
      </c>
      <c r="P137" s="33">
        <f>AVERAGE(O137:O140)</f>
        <v>76.090295615124532</v>
      </c>
      <c r="Q137" s="33">
        <f>AVEDEV(O137:O140)</f>
        <v>14.138645975361385</v>
      </c>
      <c r="R137" s="33">
        <v>4</v>
      </c>
    </row>
    <row r="138" spans="1:18" x14ac:dyDescent="0.2">
      <c r="A138" s="32" t="s">
        <v>195</v>
      </c>
      <c r="B138" s="33">
        <v>0.63900000000000001</v>
      </c>
      <c r="C138" s="33">
        <v>0.63800000000000001</v>
      </c>
      <c r="D138" s="32">
        <f t="shared" si="7"/>
        <v>0.63850000000000007</v>
      </c>
      <c r="E138" s="32">
        <f t="shared" si="11"/>
        <v>1.3860965241310328</v>
      </c>
      <c r="F138" s="32">
        <v>50</v>
      </c>
      <c r="G138" s="33">
        <f t="shared" si="8"/>
        <v>69.304826206551638</v>
      </c>
      <c r="H138" s="32">
        <v>3</v>
      </c>
      <c r="I138" s="33">
        <f t="shared" si="9"/>
        <v>207.91447861965491</v>
      </c>
      <c r="J138" s="32">
        <v>84687.5</v>
      </c>
      <c r="K138" s="32">
        <f t="shared" si="10"/>
        <v>245.50787143280286</v>
      </c>
      <c r="L138" s="33"/>
      <c r="M138" s="33"/>
      <c r="N138" s="33"/>
      <c r="O138" s="33">
        <f t="shared" si="12"/>
        <v>51.893483575181875</v>
      </c>
      <c r="P138" s="33"/>
      <c r="Q138" s="33"/>
      <c r="R138" s="33"/>
    </row>
    <row r="139" spans="1:18" x14ac:dyDescent="0.2">
      <c r="A139" s="32" t="s">
        <v>196</v>
      </c>
      <c r="B139" s="33">
        <v>0.71799999999999997</v>
      </c>
      <c r="C139" s="33">
        <v>0.71399999999999997</v>
      </c>
      <c r="D139" s="32">
        <f t="shared" si="7"/>
        <v>0.71599999999999997</v>
      </c>
      <c r="E139" s="32">
        <f t="shared" si="11"/>
        <v>1.5798949737434358</v>
      </c>
      <c r="F139" s="32">
        <v>50</v>
      </c>
      <c r="G139" s="33">
        <f t="shared" si="8"/>
        <v>78.994748687171793</v>
      </c>
      <c r="H139" s="32">
        <v>3</v>
      </c>
      <c r="I139" s="33">
        <f t="shared" si="9"/>
        <v>236.98424606151536</v>
      </c>
      <c r="J139" s="32">
        <v>69562.5</v>
      </c>
      <c r="K139" s="32">
        <f t="shared" si="10"/>
        <v>340.67816145411012</v>
      </c>
      <c r="L139" s="33"/>
      <c r="M139" s="33"/>
      <c r="N139" s="33"/>
      <c r="O139" s="33">
        <f t="shared" si="12"/>
        <v>72.009815704344433</v>
      </c>
      <c r="P139" s="33"/>
      <c r="Q139" s="33"/>
      <c r="R139" s="33"/>
    </row>
    <row r="140" spans="1:18" x14ac:dyDescent="0.2">
      <c r="A140" s="32" t="s">
        <v>197</v>
      </c>
      <c r="B140" s="33">
        <v>0.81100000000000005</v>
      </c>
      <c r="C140" s="33">
        <v>0.76900000000000002</v>
      </c>
      <c r="D140" s="32">
        <f t="shared" si="7"/>
        <v>0.79</v>
      </c>
      <c r="E140" s="32">
        <f t="shared" si="11"/>
        <v>1.7649412353088272</v>
      </c>
      <c r="F140" s="32">
        <v>50</v>
      </c>
      <c r="G140" s="33">
        <f t="shared" si="8"/>
        <v>88.247061765441359</v>
      </c>
      <c r="H140" s="32">
        <v>3</v>
      </c>
      <c r="I140" s="33">
        <f t="shared" si="9"/>
        <v>264.74118529632409</v>
      </c>
      <c r="J140" s="32">
        <v>60312.5</v>
      </c>
      <c r="K140" s="32">
        <f t="shared" si="10"/>
        <v>438.94911551722134</v>
      </c>
      <c r="L140" s="33"/>
      <c r="M140" s="33"/>
      <c r="N140" s="33"/>
      <c r="O140" s="33">
        <f t="shared" si="12"/>
        <v>92.781541314728031</v>
      </c>
      <c r="P140" s="33"/>
      <c r="Q140" s="33"/>
      <c r="R140" s="33"/>
    </row>
    <row r="141" spans="1:18" x14ac:dyDescent="0.2">
      <c r="A141" s="32" t="s">
        <v>210</v>
      </c>
      <c r="B141" s="33">
        <v>0.59099999999999997</v>
      </c>
      <c r="C141" s="33">
        <v>0.57399999999999995</v>
      </c>
      <c r="D141" s="32">
        <f>AVERAGE(B141:C141)</f>
        <v>0.58250000000000002</v>
      </c>
      <c r="E141" s="32">
        <f t="shared" si="11"/>
        <v>1.2460615153788448</v>
      </c>
      <c r="F141" s="32">
        <v>50</v>
      </c>
      <c r="G141" s="33">
        <f>E141*F141</f>
        <v>62.303075768942243</v>
      </c>
      <c r="H141" s="32">
        <v>3</v>
      </c>
      <c r="I141" s="33">
        <f>G141*H141</f>
        <v>186.90922730682672</v>
      </c>
      <c r="J141" s="32">
        <v>61812.5</v>
      </c>
      <c r="K141" s="32">
        <f>I141/J141*100000</f>
        <v>302.38095418697952</v>
      </c>
      <c r="L141" s="33">
        <f>AVERAGE(K141:K144)</f>
        <v>405.76073097897961</v>
      </c>
      <c r="M141" s="33">
        <f>AVEDEV(K141:K144)</f>
        <v>56.500170812022276</v>
      </c>
      <c r="N141" s="33"/>
      <c r="O141" s="33">
        <f t="shared" si="12"/>
        <v>63.914859380974022</v>
      </c>
      <c r="P141" s="33">
        <f>AVERAGE(O141:O144)</f>
        <v>85.766446939664533</v>
      </c>
      <c r="Q141" s="33">
        <f>AVEDEV(O141:O144)</f>
        <v>11.942552672210972</v>
      </c>
      <c r="R141" s="33">
        <v>4</v>
      </c>
    </row>
    <row r="142" spans="1:18" x14ac:dyDescent="0.2">
      <c r="A142" s="32" t="s">
        <v>211</v>
      </c>
      <c r="B142" s="33">
        <v>0.90200000000000002</v>
      </c>
      <c r="C142" s="33">
        <v>0.85199999999999998</v>
      </c>
      <c r="D142" s="32">
        <f>AVERAGE(B142:C142)</f>
        <v>0.877</v>
      </c>
      <c r="E142" s="32">
        <f>(D142-0.0842)/0.3999</f>
        <v>1.9824956239059766</v>
      </c>
      <c r="F142" s="32">
        <v>50</v>
      </c>
      <c r="G142" s="33">
        <f>E142*F142</f>
        <v>99.124781195298823</v>
      </c>
      <c r="H142" s="32">
        <v>3</v>
      </c>
      <c r="I142" s="33">
        <f>G142*H142</f>
        <v>297.37434358589644</v>
      </c>
      <c r="J142" s="32">
        <v>62687.5</v>
      </c>
      <c r="K142" s="32">
        <f>I142/J142*100000</f>
        <v>474.37582227062239</v>
      </c>
      <c r="L142" s="33"/>
      <c r="M142" s="33"/>
      <c r="N142" s="33"/>
      <c r="O142" s="33">
        <f>K142/$L$77</f>
        <v>100.26975427629732</v>
      </c>
      <c r="P142" s="33"/>
      <c r="Q142" s="33"/>
      <c r="R142" s="33"/>
    </row>
    <row r="143" spans="1:18" x14ac:dyDescent="0.2">
      <c r="A143" s="32" t="s">
        <v>212</v>
      </c>
      <c r="B143" s="33">
        <v>0.86299999999999999</v>
      </c>
      <c r="C143" s="33">
        <v>0.84599999999999997</v>
      </c>
      <c r="D143" s="32">
        <f>AVERAGE(B143:C143)</f>
        <v>0.85450000000000004</v>
      </c>
      <c r="E143" s="32">
        <f>(D143-0.0842)/0.3999</f>
        <v>1.9262315578894724</v>
      </c>
      <c r="F143" s="32">
        <v>50</v>
      </c>
      <c r="G143" s="33">
        <f>E143*F143</f>
        <v>96.311577894473615</v>
      </c>
      <c r="H143" s="32">
        <v>3</v>
      </c>
      <c r="I143" s="33">
        <f>G143*H143</f>
        <v>288.93473368342086</v>
      </c>
      <c r="J143" s="32">
        <v>72937.5</v>
      </c>
      <c r="K143" s="32">
        <f>I143/J143*100000</f>
        <v>396.1401661469352</v>
      </c>
      <c r="L143" s="33"/>
      <c r="M143" s="33"/>
      <c r="N143" s="33"/>
      <c r="O143" s="33">
        <f>K143/$L$77</f>
        <v>83.732929153933114</v>
      </c>
      <c r="P143" s="33"/>
      <c r="Q143" s="33"/>
      <c r="R143" s="33"/>
    </row>
    <row r="144" spans="1:18" x14ac:dyDescent="0.2">
      <c r="A144" s="32" t="s">
        <v>213</v>
      </c>
      <c r="B144" s="33">
        <v>0.74199999999999999</v>
      </c>
      <c r="C144" s="33">
        <v>0.77200000000000002</v>
      </c>
      <c r="D144" s="32">
        <f>AVERAGE(B144:C144)</f>
        <v>0.75700000000000001</v>
      </c>
      <c r="E144" s="32">
        <f>(D144-0.0842)/0.3999</f>
        <v>1.682420605151288</v>
      </c>
      <c r="F144" s="32">
        <v>50</v>
      </c>
      <c r="G144" s="33">
        <f>E144*F144</f>
        <v>84.121030257564399</v>
      </c>
      <c r="H144" s="32">
        <v>3</v>
      </c>
      <c r="I144" s="33">
        <f>G144*H144</f>
        <v>252.3630907726932</v>
      </c>
      <c r="J144" s="32">
        <v>56062.5</v>
      </c>
      <c r="K144" s="32">
        <f>I144/J144*100000</f>
        <v>450.14598131138143</v>
      </c>
      <c r="L144" s="33"/>
      <c r="M144" s="33"/>
      <c r="N144" s="33"/>
      <c r="O144" s="33">
        <f>K144/$L$77</f>
        <v>95.148244947453705</v>
      </c>
      <c r="P144" s="33"/>
      <c r="Q144" s="33"/>
      <c r="R144" s="33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52"/>
  <sheetViews>
    <sheetView topLeftCell="E123" workbookViewId="0">
      <selection activeCell="W69" sqref="W69"/>
    </sheetView>
  </sheetViews>
  <sheetFormatPr baseColWidth="10" defaultRowHeight="12.75" x14ac:dyDescent="0.2"/>
  <cols>
    <col min="1" max="1" width="12" customWidth="1"/>
    <col min="2" max="8" width="11.42578125" customWidth="1"/>
    <col min="9" max="9" width="14.28515625" customWidth="1"/>
    <col min="10" max="11" width="10.85546875" style="1" customWidth="1"/>
  </cols>
  <sheetData>
    <row r="4" spans="1:18" x14ac:dyDescent="0.2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18" x14ac:dyDescent="0.2">
      <c r="A5" s="1"/>
      <c r="B5" s="24" t="s">
        <v>22</v>
      </c>
      <c r="C5" s="24" t="s">
        <v>23</v>
      </c>
      <c r="D5" s="24" t="s">
        <v>0</v>
      </c>
      <c r="E5" s="24" t="s">
        <v>25</v>
      </c>
      <c r="F5" s="24" t="s">
        <v>26</v>
      </c>
      <c r="G5" s="24" t="s">
        <v>25</v>
      </c>
      <c r="H5" s="24" t="s">
        <v>130</v>
      </c>
      <c r="I5" s="24" t="s">
        <v>187</v>
      </c>
      <c r="J5" s="24" t="s">
        <v>24</v>
      </c>
      <c r="K5" s="24" t="s">
        <v>28</v>
      </c>
      <c r="L5" s="24" t="s">
        <v>48</v>
      </c>
      <c r="M5" s="24" t="s">
        <v>49</v>
      </c>
      <c r="N5" s="24" t="s">
        <v>50</v>
      </c>
      <c r="O5" s="10" t="s">
        <v>188</v>
      </c>
    </row>
    <row r="6" spans="1:18" x14ac:dyDescent="0.2">
      <c r="A6" s="35" t="s">
        <v>144</v>
      </c>
      <c r="B6" s="34">
        <v>0.22600000000000001</v>
      </c>
      <c r="C6" s="34">
        <v>0.19400000000000001</v>
      </c>
      <c r="D6" s="35">
        <f t="shared" ref="D6:D25" si="0">AVERAGE(B6:B6)</f>
        <v>0.22600000000000001</v>
      </c>
      <c r="E6" s="35">
        <f>(D6-0.0788)/0.33568</f>
        <v>0.43851286939942807</v>
      </c>
      <c r="F6" s="35">
        <v>5</v>
      </c>
      <c r="G6" s="35">
        <f>E6*F6</f>
        <v>2.1925643469971403</v>
      </c>
      <c r="H6" s="35">
        <v>3</v>
      </c>
      <c r="I6" s="34">
        <f>G6*H6</f>
        <v>6.5776930409914209</v>
      </c>
      <c r="J6" s="1">
        <v>117875</v>
      </c>
      <c r="K6" s="35">
        <f t="shared" ref="K6:K73" si="1">I6/J6*100000</f>
        <v>5.5802273942663172</v>
      </c>
      <c r="L6" s="34">
        <f>AVERAGE(K6:K11)</f>
        <v>4.8237156826411836</v>
      </c>
      <c r="M6" s="34">
        <f>AVEDEV(K6:K11)</f>
        <v>0.73694191202306347</v>
      </c>
      <c r="N6" s="34">
        <v>4</v>
      </c>
      <c r="O6" s="34">
        <f>K6/$L$6</f>
        <v>1.1568317374814496</v>
      </c>
      <c r="P6" s="34">
        <f>AVERAGE(O6:O11)</f>
        <v>1</v>
      </c>
      <c r="Q6" s="34">
        <f>AVEDEV(O6:O11)</f>
        <v>0.15277474057499948</v>
      </c>
      <c r="R6" s="34">
        <v>4</v>
      </c>
    </row>
    <row r="7" spans="1:18" x14ac:dyDescent="0.2">
      <c r="A7" s="35" t="s">
        <v>145</v>
      </c>
      <c r="B7" s="34">
        <v>0.19600000000000001</v>
      </c>
      <c r="C7" s="34">
        <v>0.19400000000000001</v>
      </c>
      <c r="D7" s="35">
        <f t="shared" si="0"/>
        <v>0.19600000000000001</v>
      </c>
      <c r="E7" s="35">
        <f t="shared" ref="E7:E70" si="2">(D7-0.0788)/0.33568</f>
        <v>0.3491420400381316</v>
      </c>
      <c r="F7" s="35">
        <v>5</v>
      </c>
      <c r="G7" s="35">
        <f t="shared" ref="G7:G45" si="3">E7*F7</f>
        <v>1.7457102001906579</v>
      </c>
      <c r="H7" s="35">
        <v>3</v>
      </c>
      <c r="I7" s="34">
        <f t="shared" ref="I7:I45" si="4">G7*H7</f>
        <v>5.237130600571974</v>
      </c>
      <c r="J7" s="1">
        <v>122562.5</v>
      </c>
      <c r="K7" s="35">
        <f t="shared" si="1"/>
        <v>4.2730285369276695</v>
      </c>
      <c r="L7" s="34"/>
      <c r="M7" s="34"/>
      <c r="N7" s="34"/>
      <c r="O7" s="34">
        <f t="shared" ref="O7:O74" si="5">K7/$L$6</f>
        <v>0.88583756134399905</v>
      </c>
      <c r="P7" s="34"/>
      <c r="Q7" s="34"/>
      <c r="R7" s="34"/>
    </row>
    <row r="8" spans="1:18" x14ac:dyDescent="0.2">
      <c r="A8" s="35" t="s">
        <v>146</v>
      </c>
      <c r="B8" s="34">
        <v>0.23100000000000001</v>
      </c>
      <c r="C8" s="34">
        <v>0.21299999999999999</v>
      </c>
      <c r="D8" s="35">
        <f t="shared" si="0"/>
        <v>0.23100000000000001</v>
      </c>
      <c r="E8" s="35">
        <f t="shared" si="2"/>
        <v>0.45340800762631078</v>
      </c>
      <c r="F8" s="35">
        <v>5</v>
      </c>
      <c r="G8" s="35">
        <f t="shared" si="3"/>
        <v>2.2670400381315541</v>
      </c>
      <c r="H8" s="35">
        <v>3</v>
      </c>
      <c r="I8" s="34">
        <f t="shared" si="4"/>
        <v>6.8011201143946618</v>
      </c>
      <c r="J8" s="1">
        <v>114000</v>
      </c>
      <c r="K8" s="35">
        <f t="shared" si="1"/>
        <v>5.9658948371882996</v>
      </c>
      <c r="L8" s="34"/>
      <c r="M8" s="34"/>
      <c r="N8" s="34"/>
      <c r="O8" s="34">
        <f t="shared" si="5"/>
        <v>1.2367840954344402</v>
      </c>
      <c r="P8" s="34"/>
      <c r="Q8" s="34"/>
      <c r="R8" s="34"/>
    </row>
    <row r="9" spans="1:18" x14ac:dyDescent="0.2">
      <c r="A9" s="35" t="s">
        <v>147</v>
      </c>
      <c r="B9" s="34">
        <v>0.20300000000000001</v>
      </c>
      <c r="C9" s="34">
        <v>0.20100000000000001</v>
      </c>
      <c r="D9" s="35">
        <f t="shared" si="0"/>
        <v>0.20300000000000001</v>
      </c>
      <c r="E9" s="35">
        <f t="shared" si="2"/>
        <v>0.36999523355576747</v>
      </c>
      <c r="F9" s="35">
        <v>5</v>
      </c>
      <c r="G9" s="35">
        <f t="shared" si="3"/>
        <v>1.8499761677788373</v>
      </c>
      <c r="H9" s="35">
        <v>3</v>
      </c>
      <c r="I9" s="34">
        <f t="shared" si="4"/>
        <v>5.5499285033365116</v>
      </c>
      <c r="J9" s="1">
        <v>108062.5</v>
      </c>
      <c r="K9" s="35">
        <f>I9/J9*100000</f>
        <v>5.1358505525381251</v>
      </c>
      <c r="L9" s="34"/>
      <c r="M9" s="34"/>
      <c r="N9" s="34"/>
      <c r="O9" s="34">
        <f>K9/$L$6</f>
        <v>1.0647083888091089</v>
      </c>
      <c r="P9" s="34"/>
      <c r="Q9" s="34"/>
      <c r="R9" s="34"/>
    </row>
    <row r="10" spans="1:18" x14ac:dyDescent="0.2">
      <c r="A10" s="35" t="s">
        <v>217</v>
      </c>
      <c r="B10" s="34">
        <v>0.17199999999999999</v>
      </c>
      <c r="C10" s="34">
        <v>0.16</v>
      </c>
      <c r="D10" s="35">
        <f t="shared" si="0"/>
        <v>0.17199999999999999</v>
      </c>
      <c r="E10" s="35">
        <f t="shared" si="2"/>
        <v>0.27764537654909438</v>
      </c>
      <c r="F10" s="35">
        <v>5</v>
      </c>
      <c r="G10" s="35">
        <f t="shared" si="3"/>
        <v>1.3882268827454718</v>
      </c>
      <c r="H10" s="35">
        <v>3</v>
      </c>
      <c r="I10" s="34">
        <f t="shared" si="4"/>
        <v>4.1646806482364154</v>
      </c>
      <c r="J10" s="1">
        <v>116500</v>
      </c>
      <c r="K10" s="35">
        <f>I10/J10*100000</f>
        <v>3.5748331744518587</v>
      </c>
      <c r="L10" s="34"/>
      <c r="M10" s="34"/>
      <c r="N10" s="34"/>
      <c r="O10" s="34">
        <f>K10/$L$6</f>
        <v>0.74109533182405352</v>
      </c>
      <c r="P10" s="34"/>
      <c r="Q10" s="34"/>
      <c r="R10" s="34"/>
    </row>
    <row r="11" spans="1:18" x14ac:dyDescent="0.2">
      <c r="A11" s="35" t="s">
        <v>218</v>
      </c>
      <c r="B11" s="34">
        <v>0.186</v>
      </c>
      <c r="C11" s="34">
        <v>0.17599999999999999</v>
      </c>
      <c r="D11" s="35">
        <f t="shared" si="0"/>
        <v>0.186</v>
      </c>
      <c r="E11" s="35">
        <f t="shared" si="2"/>
        <v>0.31935176358436612</v>
      </c>
      <c r="F11" s="35">
        <v>5</v>
      </c>
      <c r="G11" s="35">
        <f t="shared" si="3"/>
        <v>1.5967588179218306</v>
      </c>
      <c r="H11" s="35">
        <v>3</v>
      </c>
      <c r="I11" s="34">
        <f t="shared" si="4"/>
        <v>4.7902764537654914</v>
      </c>
      <c r="J11" s="1">
        <v>108562.5</v>
      </c>
      <c r="K11" s="35">
        <f>I11/J11*100000</f>
        <v>4.4124596004748335</v>
      </c>
      <c r="L11" s="34"/>
      <c r="M11" s="34"/>
      <c r="N11" s="34"/>
      <c r="O11" s="34">
        <f>K11/$L$6</f>
        <v>0.91474288510694923</v>
      </c>
      <c r="P11" s="34"/>
      <c r="Q11" s="34"/>
      <c r="R11" s="34"/>
    </row>
    <row r="12" spans="1:18" x14ac:dyDescent="0.2">
      <c r="A12" s="35" t="s">
        <v>219</v>
      </c>
      <c r="B12" s="34">
        <v>0.22600000000000001</v>
      </c>
      <c r="C12" s="34">
        <v>0.20899999999999999</v>
      </c>
      <c r="D12" s="35">
        <f t="shared" si="0"/>
        <v>0.22600000000000001</v>
      </c>
      <c r="E12" s="35">
        <f t="shared" si="2"/>
        <v>0.43851286939942807</v>
      </c>
      <c r="F12" s="35">
        <v>5</v>
      </c>
      <c r="G12" s="35">
        <f t="shared" si="3"/>
        <v>2.1925643469971403</v>
      </c>
      <c r="H12" s="35">
        <v>3</v>
      </c>
      <c r="I12" s="34">
        <f t="shared" si="4"/>
        <v>6.5776930409914209</v>
      </c>
      <c r="J12" s="1">
        <v>110687.5</v>
      </c>
      <c r="K12" s="35">
        <f>I12/J12*100000</f>
        <v>5.9425798224654285</v>
      </c>
      <c r="L12" s="34"/>
      <c r="M12" s="34"/>
      <c r="N12" s="34"/>
      <c r="O12" s="34">
        <f>K12/$L$6</f>
        <v>1.2319506814737515</v>
      </c>
      <c r="P12" s="34"/>
      <c r="Q12" s="34"/>
      <c r="R12" s="34"/>
    </row>
    <row r="13" spans="1:18" x14ac:dyDescent="0.2">
      <c r="A13" s="35" t="s">
        <v>220</v>
      </c>
      <c r="B13" s="34">
        <v>0.188</v>
      </c>
      <c r="C13" s="34">
        <v>0.17</v>
      </c>
      <c r="D13" s="35">
        <f t="shared" si="0"/>
        <v>0.188</v>
      </c>
      <c r="E13" s="35">
        <f t="shared" si="2"/>
        <v>0.32530981887511917</v>
      </c>
      <c r="F13" s="35">
        <v>5</v>
      </c>
      <c r="G13" s="35">
        <f t="shared" si="3"/>
        <v>1.6265490943755958</v>
      </c>
      <c r="H13" s="35">
        <v>3</v>
      </c>
      <c r="I13" s="34">
        <f t="shared" si="4"/>
        <v>4.8796472831267872</v>
      </c>
      <c r="J13" s="1">
        <v>104562.5</v>
      </c>
      <c r="K13" s="35">
        <f>I13/J13*100000</f>
        <v>4.6667278260626768</v>
      </c>
      <c r="L13" s="34"/>
      <c r="M13" s="34"/>
      <c r="N13" s="34"/>
      <c r="O13" s="34">
        <f>K13/$L$6</f>
        <v>0.96745499384562617</v>
      </c>
      <c r="P13" s="34"/>
      <c r="Q13" s="34"/>
      <c r="R13" s="34"/>
    </row>
    <row r="14" spans="1:18" x14ac:dyDescent="0.2">
      <c r="A14" s="35" t="s">
        <v>5</v>
      </c>
      <c r="B14" s="34">
        <v>0.22900000000000001</v>
      </c>
      <c r="C14" s="34">
        <v>0.22800000000000001</v>
      </c>
      <c r="D14" s="35">
        <f t="shared" si="0"/>
        <v>0.22900000000000001</v>
      </c>
      <c r="E14" s="35">
        <f t="shared" si="2"/>
        <v>0.44744995233555768</v>
      </c>
      <c r="F14" s="35">
        <v>5</v>
      </c>
      <c r="G14" s="35">
        <f t="shared" si="3"/>
        <v>2.2372497616777882</v>
      </c>
      <c r="H14" s="35">
        <v>3</v>
      </c>
      <c r="I14" s="34">
        <f t="shared" si="4"/>
        <v>6.7117492850333651</v>
      </c>
      <c r="J14" s="1">
        <v>129125</v>
      </c>
      <c r="K14" s="35">
        <f t="shared" si="1"/>
        <v>5.1978697270345515</v>
      </c>
      <c r="L14" s="34">
        <f>AVERAGE(K14:K17)</f>
        <v>6.0304810488467453</v>
      </c>
      <c r="M14" s="34">
        <f>AVEDEV(K14:K17)</f>
        <v>0.57727625347749534</v>
      </c>
      <c r="N14" s="34">
        <v>4</v>
      </c>
      <c r="O14" s="34">
        <f t="shared" si="5"/>
        <v>1.0775655260403953</v>
      </c>
      <c r="P14" s="34">
        <f>AVERAGE(O14:O17)</f>
        <v>1.2501734027459943</v>
      </c>
      <c r="Q14" s="34">
        <f>AVEDEV(O14:O17)</f>
        <v>0.11967460179191425</v>
      </c>
      <c r="R14" s="34">
        <v>4</v>
      </c>
    </row>
    <row r="15" spans="1:18" x14ac:dyDescent="0.2">
      <c r="A15" s="35" t="s">
        <v>6</v>
      </c>
      <c r="B15" s="34">
        <v>0.26100000000000001</v>
      </c>
      <c r="C15" s="34">
        <v>0.245</v>
      </c>
      <c r="D15" s="35">
        <f t="shared" si="0"/>
        <v>0.26100000000000001</v>
      </c>
      <c r="E15" s="35">
        <f t="shared" si="2"/>
        <v>0.54277883698760732</v>
      </c>
      <c r="F15" s="35">
        <v>5</v>
      </c>
      <c r="G15" s="35">
        <f t="shared" si="3"/>
        <v>2.7138941849380367</v>
      </c>
      <c r="H15" s="35">
        <v>3</v>
      </c>
      <c r="I15" s="34">
        <f t="shared" si="4"/>
        <v>8.1416825548141105</v>
      </c>
      <c r="J15" s="1">
        <v>121937.5</v>
      </c>
      <c r="K15" s="35">
        <f t="shared" si="1"/>
        <v>6.6769308496681576</v>
      </c>
      <c r="L15" s="34"/>
      <c r="M15" s="34"/>
      <c r="N15" s="34"/>
      <c r="O15" s="34">
        <f t="shared" si="5"/>
        <v>1.3841883081326762</v>
      </c>
      <c r="P15" s="34"/>
      <c r="Q15" s="34"/>
      <c r="R15" s="34"/>
    </row>
    <row r="16" spans="1:18" x14ac:dyDescent="0.2">
      <c r="A16" s="35" t="s">
        <v>7</v>
      </c>
      <c r="B16" s="34">
        <v>0.24199999999999999</v>
      </c>
      <c r="C16" s="34">
        <v>0.23200000000000001</v>
      </c>
      <c r="D16" s="35">
        <f t="shared" si="0"/>
        <v>0.24199999999999999</v>
      </c>
      <c r="E16" s="35">
        <f t="shared" si="2"/>
        <v>0.48617731172545287</v>
      </c>
      <c r="F16" s="35">
        <v>5</v>
      </c>
      <c r="G16" s="35">
        <f t="shared" si="3"/>
        <v>2.4308865586272645</v>
      </c>
      <c r="H16" s="35">
        <v>3</v>
      </c>
      <c r="I16" s="34">
        <f t="shared" si="4"/>
        <v>7.2926596758817936</v>
      </c>
      <c r="J16" s="1">
        <v>127750</v>
      </c>
      <c r="K16" s="35">
        <f t="shared" si="1"/>
        <v>5.7085398637039484</v>
      </c>
      <c r="L16" s="34"/>
      <c r="M16" s="34"/>
      <c r="N16" s="34"/>
      <c r="O16" s="34">
        <f t="shared" si="5"/>
        <v>1.1834320758677648</v>
      </c>
      <c r="P16" s="34"/>
      <c r="Q16" s="34"/>
      <c r="R16" s="34"/>
    </row>
    <row r="17" spans="1:18" x14ac:dyDescent="0.2">
      <c r="A17" s="35" t="s">
        <v>148</v>
      </c>
      <c r="B17" s="34">
        <v>0.25</v>
      </c>
      <c r="C17" s="34">
        <v>0.23599999999999999</v>
      </c>
      <c r="D17" s="35">
        <f t="shared" si="0"/>
        <v>0.25</v>
      </c>
      <c r="E17" s="35">
        <f t="shared" si="2"/>
        <v>0.51000953288846529</v>
      </c>
      <c r="F17" s="35">
        <v>5</v>
      </c>
      <c r="G17" s="35">
        <f t="shared" si="3"/>
        <v>2.5500476644423262</v>
      </c>
      <c r="H17" s="35">
        <v>3</v>
      </c>
      <c r="I17" s="34">
        <f t="shared" si="4"/>
        <v>7.6501429933269787</v>
      </c>
      <c r="J17" s="1">
        <v>117000</v>
      </c>
      <c r="K17" s="35">
        <f t="shared" si="1"/>
        <v>6.5385837549803236</v>
      </c>
      <c r="L17" s="34"/>
      <c r="M17" s="34"/>
      <c r="N17" s="34"/>
      <c r="O17" s="34">
        <f t="shared" si="5"/>
        <v>1.3555077009431409</v>
      </c>
      <c r="P17" s="34"/>
      <c r="Q17" s="34"/>
      <c r="R17" s="34"/>
    </row>
    <row r="18" spans="1:18" x14ac:dyDescent="0.2">
      <c r="A18" s="35" t="s">
        <v>8</v>
      </c>
      <c r="B18" s="34">
        <v>0.53200000000000003</v>
      </c>
      <c r="C18" s="34">
        <v>0.50900000000000001</v>
      </c>
      <c r="D18" s="35">
        <f t="shared" si="0"/>
        <v>0.53200000000000003</v>
      </c>
      <c r="E18" s="35">
        <f t="shared" si="2"/>
        <v>1.3500953288846522</v>
      </c>
      <c r="F18" s="35">
        <v>5</v>
      </c>
      <c r="G18" s="35">
        <f t="shared" si="3"/>
        <v>6.7504766444232613</v>
      </c>
      <c r="H18" s="35">
        <v>3</v>
      </c>
      <c r="I18" s="34">
        <f t="shared" si="4"/>
        <v>20.251429933269783</v>
      </c>
      <c r="J18" s="1">
        <v>122437.5</v>
      </c>
      <c r="K18" s="35">
        <f t="shared" si="1"/>
        <v>16.540218424314268</v>
      </c>
      <c r="L18" s="34">
        <f>AVERAGE(K18:K21)</f>
        <v>16.118878548663453</v>
      </c>
      <c r="M18" s="34">
        <f>AVEDEV(K18:K21)</f>
        <v>0.93584126998329786</v>
      </c>
      <c r="N18" s="34">
        <v>4</v>
      </c>
      <c r="O18" s="34">
        <f t="shared" si="5"/>
        <v>3.4289372576075663</v>
      </c>
      <c r="P18" s="34">
        <f>AVERAGE(O18:O21)</f>
        <v>3.3415896808905003</v>
      </c>
      <c r="Q18" s="34">
        <f>AVEDEV(O18:O21)</f>
        <v>0.19400838099787976</v>
      </c>
      <c r="R18" s="34">
        <v>4</v>
      </c>
    </row>
    <row r="19" spans="1:18" x14ac:dyDescent="0.2">
      <c r="A19" s="35" t="s">
        <v>9</v>
      </c>
      <c r="B19" s="34">
        <v>0.55700000000000005</v>
      </c>
      <c r="C19" s="34">
        <v>0.51700000000000002</v>
      </c>
      <c r="D19" s="35">
        <f t="shared" si="0"/>
        <v>0.55700000000000005</v>
      </c>
      <c r="E19" s="35">
        <f t="shared" si="2"/>
        <v>1.424571020019066</v>
      </c>
      <c r="F19" s="35">
        <v>5</v>
      </c>
      <c r="G19" s="35">
        <f t="shared" si="3"/>
        <v>7.1228551000953297</v>
      </c>
      <c r="H19" s="35">
        <v>3</v>
      </c>
      <c r="I19" s="34">
        <f t="shared" si="4"/>
        <v>21.36856530028599</v>
      </c>
      <c r="J19" s="1">
        <v>121625</v>
      </c>
      <c r="K19" s="35">
        <f t="shared" si="1"/>
        <v>17.569221212979233</v>
      </c>
      <c r="L19" s="34"/>
      <c r="M19" s="34"/>
      <c r="N19" s="34"/>
      <c r="O19" s="34">
        <f t="shared" si="5"/>
        <v>3.6422588661691933</v>
      </c>
      <c r="P19" s="34"/>
      <c r="Q19" s="34"/>
      <c r="R19" s="34"/>
    </row>
    <row r="20" spans="1:18" x14ac:dyDescent="0.2">
      <c r="A20" s="35" t="s">
        <v>10</v>
      </c>
      <c r="B20" s="34">
        <v>0.503</v>
      </c>
      <c r="C20" s="34">
        <v>0.49099999999999999</v>
      </c>
      <c r="D20" s="35">
        <f t="shared" si="0"/>
        <v>0.503</v>
      </c>
      <c r="E20" s="35">
        <f t="shared" si="2"/>
        <v>1.2637035271687322</v>
      </c>
      <c r="F20" s="35">
        <v>5</v>
      </c>
      <c r="G20" s="35">
        <f t="shared" si="3"/>
        <v>6.3185176358436612</v>
      </c>
      <c r="H20" s="35">
        <v>3</v>
      </c>
      <c r="I20" s="34">
        <f t="shared" si="4"/>
        <v>18.955552907530983</v>
      </c>
      <c r="J20" s="1">
        <v>130437.5</v>
      </c>
      <c r="K20" s="35">
        <f t="shared" si="1"/>
        <v>14.532287806444453</v>
      </c>
      <c r="L20" s="34"/>
      <c r="M20" s="34"/>
      <c r="N20" s="34"/>
      <c r="O20" s="34">
        <f t="shared" si="5"/>
        <v>3.0126750336345332</v>
      </c>
      <c r="P20" s="34"/>
      <c r="Q20" s="34"/>
      <c r="R20" s="34"/>
    </row>
    <row r="21" spans="1:18" x14ac:dyDescent="0.2">
      <c r="A21" s="35" t="s">
        <v>149</v>
      </c>
      <c r="B21" s="34">
        <v>0.50600000000000001</v>
      </c>
      <c r="C21" s="34">
        <v>0.50700000000000001</v>
      </c>
      <c r="D21" s="35">
        <f t="shared" si="0"/>
        <v>0.50600000000000001</v>
      </c>
      <c r="E21" s="35">
        <f t="shared" si="2"/>
        <v>1.272640610104862</v>
      </c>
      <c r="F21" s="35">
        <v>5</v>
      </c>
      <c r="G21" s="35">
        <f t="shared" si="3"/>
        <v>6.3632030505243096</v>
      </c>
      <c r="H21" s="35">
        <v>3</v>
      </c>
      <c r="I21" s="34">
        <f t="shared" si="4"/>
        <v>19.08960915157293</v>
      </c>
      <c r="J21" s="1">
        <v>120562.5</v>
      </c>
      <c r="K21" s="35">
        <f t="shared" si="1"/>
        <v>15.833786750915857</v>
      </c>
      <c r="L21" s="34"/>
      <c r="M21" s="34"/>
      <c r="N21" s="34"/>
      <c r="O21" s="34">
        <f t="shared" si="5"/>
        <v>3.2824875661507074</v>
      </c>
      <c r="P21" s="34"/>
      <c r="Q21" s="34"/>
      <c r="R21" s="34"/>
    </row>
    <row r="22" spans="1:18" x14ac:dyDescent="0.2">
      <c r="A22" s="35" t="s">
        <v>11</v>
      </c>
      <c r="B22" s="34">
        <v>0.93200000000000005</v>
      </c>
      <c r="C22" s="34">
        <v>0.94</v>
      </c>
      <c r="D22" s="35">
        <f t="shared" si="0"/>
        <v>0.93200000000000005</v>
      </c>
      <c r="E22" s="35">
        <f t="shared" si="2"/>
        <v>2.5417063870352719</v>
      </c>
      <c r="F22" s="35">
        <v>5</v>
      </c>
      <c r="G22" s="35">
        <f t="shared" si="3"/>
        <v>12.70853193517636</v>
      </c>
      <c r="H22" s="35">
        <v>3</v>
      </c>
      <c r="I22" s="34">
        <f t="shared" si="4"/>
        <v>38.12559580552908</v>
      </c>
      <c r="J22" s="1">
        <v>162687.5</v>
      </c>
      <c r="K22" s="35">
        <f t="shared" si="1"/>
        <v>23.434864882384375</v>
      </c>
      <c r="L22" s="34">
        <f>AVERAGE(K22:K25)</f>
        <v>27.165116527056814</v>
      </c>
      <c r="M22" s="34">
        <f>AVEDEV(K22:K25)</f>
        <v>2.3718057796886232</v>
      </c>
      <c r="N22" s="34">
        <v>4</v>
      </c>
      <c r="O22" s="34">
        <f t="shared" si="5"/>
        <v>4.8582599854958319</v>
      </c>
      <c r="P22" s="34">
        <f>AVERAGE(O22:O25)</f>
        <v>5.6315749754518674</v>
      </c>
      <c r="Q22" s="34">
        <f>AVEDEV(O22:O25)</f>
        <v>0.49169684445206818</v>
      </c>
      <c r="R22" s="34">
        <v>4</v>
      </c>
    </row>
    <row r="23" spans="1:18" x14ac:dyDescent="0.2">
      <c r="A23" s="35" t="s">
        <v>12</v>
      </c>
      <c r="B23" s="34">
        <v>0.85899999999999999</v>
      </c>
      <c r="C23" s="34">
        <v>0.78800000000000003</v>
      </c>
      <c r="D23" s="35">
        <f t="shared" si="0"/>
        <v>0.85899999999999999</v>
      </c>
      <c r="E23" s="35">
        <f t="shared" si="2"/>
        <v>2.324237368922784</v>
      </c>
      <c r="F23" s="35">
        <v>5</v>
      </c>
      <c r="G23" s="35">
        <f t="shared" si="3"/>
        <v>11.62118684461392</v>
      </c>
      <c r="H23" s="35">
        <v>3</v>
      </c>
      <c r="I23" s="34">
        <f t="shared" si="4"/>
        <v>34.863560533841763</v>
      </c>
      <c r="J23" s="1">
        <v>133312.5</v>
      </c>
      <c r="K23" s="35">
        <f t="shared" si="1"/>
        <v>26.151756612352003</v>
      </c>
      <c r="L23" s="34"/>
      <c r="M23" s="34"/>
      <c r="N23" s="34"/>
      <c r="O23" s="34">
        <f t="shared" si="5"/>
        <v>5.4214962765037669</v>
      </c>
      <c r="P23" s="34"/>
      <c r="Q23" s="34"/>
      <c r="R23" s="34"/>
    </row>
    <row r="24" spans="1:18" x14ac:dyDescent="0.2">
      <c r="A24" s="35" t="s">
        <v>13</v>
      </c>
      <c r="B24" s="34">
        <v>0.98199999999999998</v>
      </c>
      <c r="C24" s="34">
        <v>0.79</v>
      </c>
      <c r="D24" s="35">
        <f t="shared" si="0"/>
        <v>0.98199999999999998</v>
      </c>
      <c r="E24" s="35">
        <f t="shared" si="2"/>
        <v>2.6906577693040994</v>
      </c>
      <c r="F24" s="35">
        <v>5</v>
      </c>
      <c r="G24" s="35">
        <f t="shared" si="3"/>
        <v>13.453288846520497</v>
      </c>
      <c r="H24" s="35">
        <v>3</v>
      </c>
      <c r="I24" s="34">
        <f t="shared" si="4"/>
        <v>40.359866539561494</v>
      </c>
      <c r="J24" s="1">
        <v>133625</v>
      </c>
      <c r="K24" s="35">
        <f t="shared" si="1"/>
        <v>30.203829028670903</v>
      </c>
      <c r="L24" s="34"/>
      <c r="M24" s="34"/>
      <c r="N24" s="34"/>
      <c r="O24" s="34">
        <f t="shared" si="5"/>
        <v>6.261527630528394</v>
      </c>
      <c r="P24" s="34"/>
      <c r="Q24" s="34"/>
      <c r="R24" s="34"/>
    </row>
    <row r="25" spans="1:18" x14ac:dyDescent="0.2">
      <c r="A25" s="35" t="s">
        <v>150</v>
      </c>
      <c r="B25" s="34">
        <v>0.78100000000000003</v>
      </c>
      <c r="C25" s="34">
        <v>0.77300000000000002</v>
      </c>
      <c r="D25" s="35">
        <f t="shared" si="0"/>
        <v>0.78100000000000003</v>
      </c>
      <c r="E25" s="35">
        <f t="shared" si="2"/>
        <v>2.0918732125834132</v>
      </c>
      <c r="F25" s="35">
        <v>5</v>
      </c>
      <c r="G25" s="35">
        <f t="shared" si="3"/>
        <v>10.459366062917066</v>
      </c>
      <c r="H25" s="35">
        <v>3</v>
      </c>
      <c r="I25" s="34">
        <f t="shared" si="4"/>
        <v>31.378098188751199</v>
      </c>
      <c r="J25" s="1">
        <v>108687.5</v>
      </c>
      <c r="K25" s="35">
        <f t="shared" si="1"/>
        <v>28.870015584819967</v>
      </c>
      <c r="L25" s="34"/>
      <c r="M25" s="34"/>
      <c r="N25" s="34"/>
      <c r="O25" s="34">
        <f t="shared" si="5"/>
        <v>5.9850160092794775</v>
      </c>
      <c r="P25" s="34"/>
      <c r="Q25" s="34"/>
      <c r="R25" s="34"/>
    </row>
    <row r="26" spans="1:18" x14ac:dyDescent="0.2">
      <c r="A26" s="35" t="s">
        <v>52</v>
      </c>
      <c r="B26" s="34">
        <v>1.032</v>
      </c>
      <c r="C26" s="34">
        <v>1.095</v>
      </c>
      <c r="D26" s="35">
        <f t="shared" ref="D26:D72" si="6">AVERAGE(B26:C26)</f>
        <v>1.0634999999999999</v>
      </c>
      <c r="E26" s="35">
        <f t="shared" si="2"/>
        <v>2.9334485224022879</v>
      </c>
      <c r="F26" s="35">
        <v>20</v>
      </c>
      <c r="G26" s="35">
        <f t="shared" si="3"/>
        <v>58.668970448045755</v>
      </c>
      <c r="H26" s="35">
        <v>3</v>
      </c>
      <c r="I26" s="34">
        <f t="shared" si="4"/>
        <v>176.00691134413728</v>
      </c>
      <c r="J26" s="1">
        <v>139437.5</v>
      </c>
      <c r="K26" s="35">
        <f t="shared" si="1"/>
        <v>126.22638195904064</v>
      </c>
      <c r="L26" s="34">
        <f>AVERAGE(K26:K29)</f>
        <v>96.596252896219269</v>
      </c>
      <c r="M26" s="34">
        <f>AVEDEV(K26:K29)</f>
        <v>14.815064531410684</v>
      </c>
      <c r="N26" s="34">
        <v>4</v>
      </c>
      <c r="O26" s="34">
        <f t="shared" si="5"/>
        <v>26.167873536428349</v>
      </c>
      <c r="P26" s="34">
        <f>AVERAGE(O26:O29)</f>
        <v>20.025279110838646</v>
      </c>
      <c r="Q26" s="34">
        <f>AVEDEV(O26:O29)</f>
        <v>3.0712972127948523</v>
      </c>
      <c r="R26" s="34">
        <v>4</v>
      </c>
    </row>
    <row r="27" spans="1:18" x14ac:dyDescent="0.2">
      <c r="A27" s="35" t="s">
        <v>14</v>
      </c>
      <c r="B27" s="34">
        <v>0.78500000000000003</v>
      </c>
      <c r="C27" s="34">
        <v>0.755</v>
      </c>
      <c r="D27" s="35">
        <f t="shared" si="6"/>
        <v>0.77</v>
      </c>
      <c r="E27" s="35">
        <f t="shared" si="2"/>
        <v>2.0591039084842708</v>
      </c>
      <c r="F27" s="35">
        <v>20</v>
      </c>
      <c r="G27" s="35">
        <f t="shared" si="3"/>
        <v>41.182078169685418</v>
      </c>
      <c r="H27" s="35">
        <v>3</v>
      </c>
      <c r="I27" s="34">
        <f t="shared" si="4"/>
        <v>123.54623450905626</v>
      </c>
      <c r="J27" s="1">
        <v>152250</v>
      </c>
      <c r="K27" s="35">
        <f t="shared" si="1"/>
        <v>81.14695205849344</v>
      </c>
      <c r="L27" s="34"/>
      <c r="M27" s="34"/>
      <c r="N27" s="34"/>
      <c r="O27" s="34">
        <f t="shared" si="5"/>
        <v>16.822498960813988</v>
      </c>
      <c r="P27" s="34"/>
      <c r="Q27" s="34"/>
      <c r="R27" s="34"/>
    </row>
    <row r="28" spans="1:18" x14ac:dyDescent="0.2">
      <c r="A28" s="35" t="s">
        <v>15</v>
      </c>
      <c r="B28" s="34">
        <v>0.83</v>
      </c>
      <c r="C28" s="34">
        <v>0.81</v>
      </c>
      <c r="D28" s="35">
        <f t="shared" si="6"/>
        <v>0.82000000000000006</v>
      </c>
      <c r="E28" s="35">
        <f t="shared" si="2"/>
        <v>2.2080552907530984</v>
      </c>
      <c r="F28" s="35">
        <v>20</v>
      </c>
      <c r="G28" s="35">
        <f t="shared" si="3"/>
        <v>44.161105815061966</v>
      </c>
      <c r="H28" s="35">
        <v>3</v>
      </c>
      <c r="I28" s="34">
        <f t="shared" si="4"/>
        <v>132.48331744518589</v>
      </c>
      <c r="J28" s="1">
        <v>141875</v>
      </c>
      <c r="K28" s="35">
        <f t="shared" si="1"/>
        <v>93.380311855637629</v>
      </c>
      <c r="L28" s="34"/>
      <c r="M28" s="34"/>
      <c r="N28" s="34"/>
      <c r="O28" s="34">
        <f t="shared" si="5"/>
        <v>19.358585372616332</v>
      </c>
      <c r="P28" s="34"/>
      <c r="Q28" s="34"/>
      <c r="R28" s="34"/>
    </row>
    <row r="29" spans="1:18" x14ac:dyDescent="0.2">
      <c r="A29" s="35" t="s">
        <v>151</v>
      </c>
      <c r="B29" s="34">
        <v>0.78100000000000003</v>
      </c>
      <c r="C29" s="34">
        <v>0.83299999999999996</v>
      </c>
      <c r="D29" s="35">
        <f t="shared" si="6"/>
        <v>0.80699999999999994</v>
      </c>
      <c r="E29" s="35">
        <f t="shared" si="2"/>
        <v>2.169327931363203</v>
      </c>
      <c r="F29" s="35">
        <v>20</v>
      </c>
      <c r="G29" s="35">
        <f t="shared" si="3"/>
        <v>43.386558627264058</v>
      </c>
      <c r="H29" s="35">
        <v>3</v>
      </c>
      <c r="I29" s="34">
        <f t="shared" si="4"/>
        <v>130.15967588179217</v>
      </c>
      <c r="J29" s="1">
        <v>152000</v>
      </c>
      <c r="K29" s="35">
        <f t="shared" si="1"/>
        <v>85.631365711705371</v>
      </c>
      <c r="L29" s="34"/>
      <c r="M29" s="34"/>
      <c r="N29" s="34"/>
      <c r="O29" s="34">
        <f t="shared" si="5"/>
        <v>17.752158573495912</v>
      </c>
      <c r="P29" s="34"/>
      <c r="Q29" s="34"/>
      <c r="R29" s="34"/>
    </row>
    <row r="30" spans="1:18" x14ac:dyDescent="0.2">
      <c r="A30" s="35" t="s">
        <v>16</v>
      </c>
      <c r="B30" s="34">
        <v>0.84599999999999997</v>
      </c>
      <c r="C30" s="34">
        <v>0.96899999999999997</v>
      </c>
      <c r="D30" s="35">
        <f t="shared" si="6"/>
        <v>0.90749999999999997</v>
      </c>
      <c r="E30" s="35">
        <f t="shared" si="2"/>
        <v>2.4687202097235463</v>
      </c>
      <c r="F30" s="35">
        <v>20</v>
      </c>
      <c r="G30" s="35">
        <f t="shared" si="3"/>
        <v>49.374404194470927</v>
      </c>
      <c r="H30" s="35">
        <v>3</v>
      </c>
      <c r="I30" s="34">
        <f t="shared" si="4"/>
        <v>148.12321258341279</v>
      </c>
      <c r="J30" s="1">
        <v>140250</v>
      </c>
      <c r="K30" s="35">
        <f t="shared" si="1"/>
        <v>105.61369881170253</v>
      </c>
      <c r="L30" s="34">
        <f>AVERAGE(K30:K33)</f>
        <v>113.58766274263014</v>
      </c>
      <c r="M30" s="34">
        <f>AVEDEV(K30:K33)</f>
        <v>7.6820173952391571</v>
      </c>
      <c r="N30" s="34">
        <v>4</v>
      </c>
      <c r="O30" s="34">
        <f t="shared" si="5"/>
        <v>21.894677414709207</v>
      </c>
      <c r="P30" s="34">
        <f>AVERAGE(O30:O33)</f>
        <v>23.547752441420055</v>
      </c>
      <c r="Q30" s="34">
        <f>AVEDEV(O30:O33)</f>
        <v>1.5925518626406552</v>
      </c>
      <c r="R30" s="34">
        <v>4</v>
      </c>
    </row>
    <row r="31" spans="1:18" x14ac:dyDescent="0.2">
      <c r="A31" s="35" t="s">
        <v>17</v>
      </c>
      <c r="B31" s="34">
        <v>0.97899999999999998</v>
      </c>
      <c r="C31" s="34">
        <v>1.006</v>
      </c>
      <c r="D31" s="35">
        <f t="shared" si="6"/>
        <v>0.99249999999999994</v>
      </c>
      <c r="E31" s="35">
        <f t="shared" si="2"/>
        <v>2.7219375595805531</v>
      </c>
      <c r="F31" s="35">
        <v>20</v>
      </c>
      <c r="G31" s="35">
        <f t="shared" si="3"/>
        <v>54.438751191611061</v>
      </c>
      <c r="H31" s="35">
        <v>3</v>
      </c>
      <c r="I31" s="34">
        <f t="shared" si="4"/>
        <v>163.31625357483318</v>
      </c>
      <c r="J31" s="1">
        <v>133375</v>
      </c>
      <c r="K31" s="35">
        <f t="shared" si="1"/>
        <v>122.44892489209612</v>
      </c>
      <c r="L31" s="34"/>
      <c r="M31" s="34"/>
      <c r="N31" s="34"/>
      <c r="O31" s="34">
        <f t="shared" si="5"/>
        <v>25.384772434400666</v>
      </c>
      <c r="P31" s="34"/>
      <c r="Q31" s="34"/>
      <c r="R31" s="34"/>
    </row>
    <row r="32" spans="1:18" x14ac:dyDescent="0.2">
      <c r="A32" s="35" t="s">
        <v>18</v>
      </c>
      <c r="B32" s="34">
        <v>0.89300000000000002</v>
      </c>
      <c r="C32" s="34">
        <v>0.89700000000000002</v>
      </c>
      <c r="D32" s="35">
        <f t="shared" si="6"/>
        <v>0.89500000000000002</v>
      </c>
      <c r="E32" s="35">
        <f t="shared" si="2"/>
        <v>2.4314823641563397</v>
      </c>
      <c r="F32" s="35">
        <v>20</v>
      </c>
      <c r="G32" s="35">
        <f t="shared" si="3"/>
        <v>48.629647283126793</v>
      </c>
      <c r="H32" s="35">
        <v>3</v>
      </c>
      <c r="I32" s="34">
        <f t="shared" si="4"/>
        <v>145.88894184938039</v>
      </c>
      <c r="J32" s="1">
        <v>137375</v>
      </c>
      <c r="K32" s="35">
        <f t="shared" si="1"/>
        <v>106.19759188307944</v>
      </c>
      <c r="L32" s="34"/>
      <c r="M32" s="34"/>
      <c r="N32" s="34"/>
      <c r="O32" s="34">
        <f t="shared" si="5"/>
        <v>22.015723742849595</v>
      </c>
      <c r="P32" s="34"/>
      <c r="Q32" s="34"/>
      <c r="R32" s="34"/>
    </row>
    <row r="33" spans="1:18" x14ac:dyDescent="0.2">
      <c r="A33" s="35" t="s">
        <v>152</v>
      </c>
      <c r="B33" s="34">
        <v>1.2170000000000001</v>
      </c>
      <c r="C33" s="34">
        <v>1.1459999999999999</v>
      </c>
      <c r="D33" s="35">
        <f t="shared" si="6"/>
        <v>1.1815</v>
      </c>
      <c r="E33" s="35">
        <f t="shared" si="2"/>
        <v>3.2849737845567208</v>
      </c>
      <c r="F33" s="35">
        <v>20</v>
      </c>
      <c r="G33" s="35">
        <f t="shared" si="3"/>
        <v>65.69947569113441</v>
      </c>
      <c r="H33" s="35">
        <v>3</v>
      </c>
      <c r="I33" s="34">
        <f t="shared" si="4"/>
        <v>197.09842707340323</v>
      </c>
      <c r="J33" s="1">
        <v>164125</v>
      </c>
      <c r="K33" s="35">
        <f t="shared" si="1"/>
        <v>120.09043538364249</v>
      </c>
      <c r="L33" s="34"/>
      <c r="M33" s="34"/>
      <c r="N33" s="34"/>
      <c r="O33" s="34">
        <f t="shared" si="5"/>
        <v>24.895836173720756</v>
      </c>
      <c r="P33" s="34"/>
      <c r="Q33" s="34"/>
      <c r="R33" s="34"/>
    </row>
    <row r="34" spans="1:18" x14ac:dyDescent="0.2">
      <c r="A34" s="35" t="s">
        <v>19</v>
      </c>
      <c r="B34" s="34">
        <v>0.55200000000000005</v>
      </c>
      <c r="C34" s="34">
        <v>0.56699999999999995</v>
      </c>
      <c r="D34" s="35">
        <f t="shared" si="6"/>
        <v>0.5595</v>
      </c>
      <c r="E34" s="35">
        <f t="shared" si="2"/>
        <v>1.4320185891325072</v>
      </c>
      <c r="F34" s="35">
        <v>50</v>
      </c>
      <c r="G34" s="35">
        <f t="shared" si="3"/>
        <v>71.600929456625366</v>
      </c>
      <c r="H34" s="35">
        <v>3</v>
      </c>
      <c r="I34" s="34">
        <f t="shared" si="4"/>
        <v>214.80278836987611</v>
      </c>
      <c r="J34" s="1">
        <v>153250</v>
      </c>
      <c r="K34" s="35">
        <f t="shared" si="1"/>
        <v>140.1649516279779</v>
      </c>
      <c r="L34" s="34">
        <f>AVERAGE(K34:K37)</f>
        <v>128.80609846137574</v>
      </c>
      <c r="M34" s="34">
        <f>AVEDEV(K34:K37)</f>
        <v>18.39279266446302</v>
      </c>
      <c r="N34" s="34">
        <v>4</v>
      </c>
      <c r="O34" s="34">
        <f t="shared" si="5"/>
        <v>29.057465416625011</v>
      </c>
      <c r="P34" s="34">
        <f>AVERAGE(O34:O37)</f>
        <v>26.702672158913206</v>
      </c>
      <c r="Q34" s="34">
        <f>AVEDEV(O34:O37)</f>
        <v>3.8129926957867886</v>
      </c>
      <c r="R34" s="34">
        <v>4</v>
      </c>
    </row>
    <row r="35" spans="1:18" x14ac:dyDescent="0.2">
      <c r="A35" s="35" t="s">
        <v>20</v>
      </c>
      <c r="B35" s="34">
        <v>0.39200000000000002</v>
      </c>
      <c r="C35" s="34">
        <v>0.42599999999999999</v>
      </c>
      <c r="D35" s="35">
        <f t="shared" si="6"/>
        <v>0.40900000000000003</v>
      </c>
      <c r="E35" s="35">
        <f t="shared" si="2"/>
        <v>0.98367492850333671</v>
      </c>
      <c r="F35" s="35">
        <v>50</v>
      </c>
      <c r="G35" s="35">
        <f t="shared" si="3"/>
        <v>49.183746425166838</v>
      </c>
      <c r="H35" s="35">
        <v>3</v>
      </c>
      <c r="I35" s="34">
        <f t="shared" si="4"/>
        <v>147.55123927550051</v>
      </c>
      <c r="J35" s="1">
        <v>154062.5</v>
      </c>
      <c r="K35" s="35">
        <f t="shared" si="1"/>
        <v>95.773623870507436</v>
      </c>
      <c r="L35" s="34"/>
      <c r="M35" s="34"/>
      <c r="N35" s="34"/>
      <c r="O35" s="34">
        <f t="shared" si="5"/>
        <v>19.854740654629012</v>
      </c>
      <c r="P35" s="34"/>
      <c r="Q35" s="34"/>
      <c r="R35" s="34"/>
    </row>
    <row r="36" spans="1:18" x14ac:dyDescent="0.2">
      <c r="A36" s="35" t="s">
        <v>21</v>
      </c>
      <c r="B36" s="34">
        <v>0.60799999999999998</v>
      </c>
      <c r="C36" s="34">
        <v>0.46899999999999997</v>
      </c>
      <c r="D36" s="35">
        <f t="shared" si="6"/>
        <v>0.53849999999999998</v>
      </c>
      <c r="E36" s="35">
        <f t="shared" si="2"/>
        <v>1.3694590085795997</v>
      </c>
      <c r="F36" s="35">
        <v>50</v>
      </c>
      <c r="G36" s="35">
        <f t="shared" si="3"/>
        <v>68.472950428979985</v>
      </c>
      <c r="H36" s="35">
        <v>3</v>
      </c>
      <c r="I36" s="34">
        <f t="shared" si="4"/>
        <v>205.41885128693997</v>
      </c>
      <c r="J36" s="1">
        <v>133187.5</v>
      </c>
      <c r="K36" s="35">
        <f t="shared" si="1"/>
        <v>154.23283062369964</v>
      </c>
      <c r="L36" s="34"/>
      <c r="M36" s="34"/>
      <c r="N36" s="34"/>
      <c r="O36" s="34">
        <f t="shared" si="5"/>
        <v>31.973864292774984</v>
      </c>
      <c r="P36" s="34"/>
      <c r="Q36" s="34"/>
      <c r="R36" s="34"/>
    </row>
    <row r="37" spans="1:18" x14ac:dyDescent="0.2">
      <c r="A37" s="35" t="s">
        <v>153</v>
      </c>
      <c r="B37" s="34">
        <v>0.47499999999999998</v>
      </c>
      <c r="C37" s="34">
        <v>0.53300000000000003</v>
      </c>
      <c r="D37" s="35">
        <f t="shared" si="6"/>
        <v>0.504</v>
      </c>
      <c r="E37" s="35">
        <f t="shared" si="2"/>
        <v>1.2666825548141087</v>
      </c>
      <c r="F37" s="35">
        <v>50</v>
      </c>
      <c r="G37" s="35">
        <f t="shared" si="3"/>
        <v>63.334127740705441</v>
      </c>
      <c r="H37" s="35">
        <v>3</v>
      </c>
      <c r="I37" s="34">
        <f t="shared" si="4"/>
        <v>190.00238322211632</v>
      </c>
      <c r="J37" s="1">
        <v>151937.5</v>
      </c>
      <c r="K37" s="35">
        <f t="shared" si="1"/>
        <v>125.05298772331803</v>
      </c>
      <c r="L37" s="34"/>
      <c r="M37" s="34"/>
      <c r="N37" s="34"/>
      <c r="O37" s="34">
        <f t="shared" si="5"/>
        <v>25.924618271623828</v>
      </c>
      <c r="P37" s="34"/>
      <c r="Q37" s="34"/>
      <c r="R37" s="34"/>
    </row>
    <row r="38" spans="1:18" x14ac:dyDescent="0.2">
      <c r="A38" s="35" t="s">
        <v>154</v>
      </c>
      <c r="B38" s="34">
        <v>0.54</v>
      </c>
      <c r="C38" s="34">
        <v>0.62</v>
      </c>
      <c r="D38" s="35">
        <f t="shared" si="6"/>
        <v>0.58000000000000007</v>
      </c>
      <c r="E38" s="35">
        <f t="shared" si="2"/>
        <v>1.4930886558627268</v>
      </c>
      <c r="F38" s="35">
        <v>50</v>
      </c>
      <c r="G38" s="35">
        <f t="shared" si="3"/>
        <v>74.654432793136337</v>
      </c>
      <c r="H38" s="35">
        <v>3</v>
      </c>
      <c r="I38" s="34">
        <f t="shared" si="4"/>
        <v>223.96329837940903</v>
      </c>
      <c r="J38" s="1">
        <v>173125</v>
      </c>
      <c r="K38" s="35">
        <f t="shared" si="1"/>
        <v>129.36508209640954</v>
      </c>
      <c r="L38" s="34">
        <f>AVERAGE(K38:K41)</f>
        <v>122.87948084927652</v>
      </c>
      <c r="M38" s="34">
        <f>AVEDEV(K38:K41)</f>
        <v>7.1817733806105117</v>
      </c>
      <c r="N38" s="34">
        <v>4</v>
      </c>
      <c r="O38" s="34">
        <f t="shared" si="5"/>
        <v>26.818554535033627</v>
      </c>
      <c r="P38" s="34">
        <f>AVERAGE(O38:O41)</f>
        <v>25.474030588385538</v>
      </c>
      <c r="Q38" s="34">
        <f>AVEDEV(O38:O41)</f>
        <v>1.488846742451079</v>
      </c>
      <c r="R38" s="34">
        <v>4</v>
      </c>
    </row>
    <row r="39" spans="1:18" x14ac:dyDescent="0.2">
      <c r="A39" s="35" t="s">
        <v>155</v>
      </c>
      <c r="B39" s="34">
        <v>0.47099999999999997</v>
      </c>
      <c r="C39" s="34">
        <v>0.51100000000000001</v>
      </c>
      <c r="D39" s="35">
        <f t="shared" si="6"/>
        <v>0.49099999999999999</v>
      </c>
      <c r="E39" s="35">
        <f t="shared" si="2"/>
        <v>1.2279551954242136</v>
      </c>
      <c r="F39" s="35">
        <v>50</v>
      </c>
      <c r="G39" s="35">
        <f t="shared" si="3"/>
        <v>61.39775977121068</v>
      </c>
      <c r="H39" s="35">
        <v>3</v>
      </c>
      <c r="I39" s="34">
        <f t="shared" si="4"/>
        <v>184.19327931363205</v>
      </c>
      <c r="J39" s="1">
        <v>151625</v>
      </c>
      <c r="K39" s="35">
        <f t="shared" si="1"/>
        <v>121.47949171550341</v>
      </c>
      <c r="L39" s="34"/>
      <c r="M39" s="34"/>
      <c r="N39" s="34"/>
      <c r="O39" s="34">
        <f t="shared" si="5"/>
        <v>25.183800146568419</v>
      </c>
      <c r="P39" s="34"/>
      <c r="Q39" s="34"/>
      <c r="R39" s="34"/>
    </row>
    <row r="40" spans="1:18" x14ac:dyDescent="0.2">
      <c r="A40" s="35" t="s">
        <v>156</v>
      </c>
      <c r="B40" s="34">
        <v>0.52500000000000002</v>
      </c>
      <c r="C40" s="34">
        <v>0.46400000000000002</v>
      </c>
      <c r="D40" s="35">
        <f t="shared" si="6"/>
        <v>0.49450000000000005</v>
      </c>
      <c r="E40" s="35">
        <f t="shared" si="2"/>
        <v>1.2383817921830318</v>
      </c>
      <c r="F40" s="35">
        <v>50</v>
      </c>
      <c r="G40" s="35">
        <f t="shared" si="3"/>
        <v>61.919089609151591</v>
      </c>
      <c r="H40" s="35">
        <v>3</v>
      </c>
      <c r="I40" s="34">
        <f t="shared" si="4"/>
        <v>185.75726882745477</v>
      </c>
      <c r="J40" s="1">
        <v>142062.5</v>
      </c>
      <c r="K40" s="35">
        <f t="shared" si="1"/>
        <v>130.75742636336454</v>
      </c>
      <c r="L40" s="34"/>
      <c r="M40" s="34"/>
      <c r="N40" s="34"/>
      <c r="O40" s="34">
        <f t="shared" si="5"/>
        <v>27.107200126639604</v>
      </c>
      <c r="P40" s="34"/>
      <c r="Q40" s="34"/>
      <c r="R40" s="34"/>
    </row>
    <row r="41" spans="1:18" x14ac:dyDescent="0.2">
      <c r="A41" s="35" t="s">
        <v>157</v>
      </c>
      <c r="B41" s="34">
        <v>0.52300000000000002</v>
      </c>
      <c r="C41" s="34">
        <v>0.47</v>
      </c>
      <c r="D41" s="35">
        <f t="shared" si="6"/>
        <v>0.4965</v>
      </c>
      <c r="E41" s="35">
        <f t="shared" si="2"/>
        <v>1.2443398474737848</v>
      </c>
      <c r="F41" s="35">
        <v>50</v>
      </c>
      <c r="G41" s="35">
        <f t="shared" si="3"/>
        <v>62.216992373689237</v>
      </c>
      <c r="H41" s="35">
        <v>3</v>
      </c>
      <c r="I41" s="34">
        <f t="shared" si="4"/>
        <v>186.65097712106771</v>
      </c>
      <c r="J41" s="1">
        <v>169812.5</v>
      </c>
      <c r="K41" s="35">
        <f t="shared" si="1"/>
        <v>109.91592322182862</v>
      </c>
      <c r="L41" s="34"/>
      <c r="M41" s="34"/>
      <c r="N41" s="34"/>
      <c r="O41" s="34">
        <f t="shared" si="5"/>
        <v>22.786567545300496</v>
      </c>
      <c r="P41" s="34"/>
      <c r="Q41" s="34"/>
      <c r="R41" s="34"/>
    </row>
    <row r="42" spans="1:18" x14ac:dyDescent="0.2">
      <c r="A42" s="35" t="s">
        <v>190</v>
      </c>
      <c r="B42" s="39">
        <v>0.55800000000000005</v>
      </c>
      <c r="C42" s="39">
        <v>0.623</v>
      </c>
      <c r="D42" s="35">
        <f t="shared" si="6"/>
        <v>0.59050000000000002</v>
      </c>
      <c r="E42" s="35">
        <f t="shared" si="2"/>
        <v>1.5243684461391804</v>
      </c>
      <c r="F42" s="35">
        <v>50</v>
      </c>
      <c r="G42" s="35">
        <f t="shared" si="3"/>
        <v>76.218422306959027</v>
      </c>
      <c r="H42" s="35">
        <v>3</v>
      </c>
      <c r="I42" s="34">
        <f t="shared" si="4"/>
        <v>228.65526692087707</v>
      </c>
      <c r="J42" s="1">
        <v>139000</v>
      </c>
      <c r="K42" s="35">
        <f t="shared" si="1"/>
        <v>164.50019202940794</v>
      </c>
      <c r="L42" s="34">
        <f>AVERAGE(K42:K45)</f>
        <v>156.70488567515096</v>
      </c>
      <c r="M42" s="34">
        <f>AVEDEV(K42:K45)</f>
        <v>9.8878543465504194</v>
      </c>
      <c r="N42" s="34">
        <v>4</v>
      </c>
      <c r="O42" s="34">
        <f t="shared" si="5"/>
        <v>34.10238141136405</v>
      </c>
      <c r="P42" s="34">
        <f>AVERAGE(O42:O45)</f>
        <v>32.486343720272622</v>
      </c>
      <c r="Q42" s="34">
        <f>AVEDEV(O42:O45)</f>
        <v>2.0498418640495837</v>
      </c>
      <c r="R42" s="34">
        <v>4</v>
      </c>
    </row>
    <row r="43" spans="1:18" x14ac:dyDescent="0.2">
      <c r="A43" s="35" t="s">
        <v>191</v>
      </c>
      <c r="B43" s="39">
        <v>0.60499999999999998</v>
      </c>
      <c r="C43" s="39">
        <v>0.61499999999999999</v>
      </c>
      <c r="D43" s="35">
        <f t="shared" si="6"/>
        <v>0.61</v>
      </c>
      <c r="E43" s="35">
        <f t="shared" si="2"/>
        <v>1.582459485224023</v>
      </c>
      <c r="F43" s="35">
        <v>50</v>
      </c>
      <c r="G43" s="35">
        <f t="shared" si="3"/>
        <v>79.122974261201151</v>
      </c>
      <c r="H43" s="35">
        <v>3</v>
      </c>
      <c r="I43" s="34">
        <f t="shared" si="4"/>
        <v>237.36892278360347</v>
      </c>
      <c r="J43" s="1">
        <v>143437.5</v>
      </c>
      <c r="K43" s="35">
        <f t="shared" si="1"/>
        <v>165.48595923911353</v>
      </c>
      <c r="L43" s="34"/>
      <c r="M43" s="34"/>
      <c r="N43" s="34"/>
      <c r="O43" s="34">
        <f t="shared" si="5"/>
        <v>34.306739892369265</v>
      </c>
      <c r="P43" s="34"/>
      <c r="Q43" s="34"/>
      <c r="R43" s="34"/>
    </row>
    <row r="44" spans="1:18" x14ac:dyDescent="0.2">
      <c r="A44" s="35" t="s">
        <v>192</v>
      </c>
      <c r="B44" s="39">
        <v>0.55000000000000004</v>
      </c>
      <c r="C44" s="39">
        <v>0.504</v>
      </c>
      <c r="D44" s="35">
        <f t="shared" si="6"/>
        <v>0.52700000000000002</v>
      </c>
      <c r="E44" s="35">
        <f t="shared" si="2"/>
        <v>1.3352001906577695</v>
      </c>
      <c r="F44" s="35">
        <v>50</v>
      </c>
      <c r="G44" s="35">
        <f t="shared" si="3"/>
        <v>66.760009532888475</v>
      </c>
      <c r="H44" s="35">
        <v>3</v>
      </c>
      <c r="I44" s="34">
        <f t="shared" si="4"/>
        <v>200.28002859866541</v>
      </c>
      <c r="J44" s="1">
        <v>125250</v>
      </c>
      <c r="K44" s="35">
        <f t="shared" si="1"/>
        <v>159.90421445003227</v>
      </c>
      <c r="L44" s="34"/>
      <c r="M44" s="34"/>
      <c r="N44" s="34"/>
      <c r="O44" s="34">
        <f t="shared" si="5"/>
        <v>33.149593585183716</v>
      </c>
      <c r="P44" s="34"/>
      <c r="Q44" s="34"/>
      <c r="R44" s="34"/>
    </row>
    <row r="45" spans="1:18" x14ac:dyDescent="0.2">
      <c r="A45" s="35" t="s">
        <v>193</v>
      </c>
      <c r="B45" s="39">
        <v>0.49</v>
      </c>
      <c r="C45" s="39">
        <v>0.48499999999999999</v>
      </c>
      <c r="D45" s="35">
        <f t="shared" si="6"/>
        <v>0.48749999999999999</v>
      </c>
      <c r="E45" s="35">
        <f t="shared" si="2"/>
        <v>1.2175285986653956</v>
      </c>
      <c r="F45" s="35">
        <v>50</v>
      </c>
      <c r="G45" s="35">
        <f t="shared" si="3"/>
        <v>60.876429933269783</v>
      </c>
      <c r="H45" s="35">
        <v>3</v>
      </c>
      <c r="I45" s="34">
        <f t="shared" si="4"/>
        <v>182.62928979980936</v>
      </c>
      <c r="J45" s="1">
        <v>133375</v>
      </c>
      <c r="K45" s="35">
        <f t="shared" si="1"/>
        <v>136.92917698205014</v>
      </c>
      <c r="L45" s="34"/>
      <c r="M45" s="34"/>
      <c r="N45" s="34"/>
      <c r="O45" s="34">
        <f t="shared" si="5"/>
        <v>28.386659992173453</v>
      </c>
      <c r="P45" s="34"/>
      <c r="Q45" s="34"/>
      <c r="R45" s="34"/>
    </row>
    <row r="46" spans="1:18" x14ac:dyDescent="0.2">
      <c r="A46" s="36" t="s">
        <v>158</v>
      </c>
      <c r="B46" s="40">
        <v>0.19</v>
      </c>
      <c r="C46" s="40">
        <v>0.188</v>
      </c>
      <c r="D46" s="38">
        <f>AVERAGE(B46:C46)</f>
        <v>0.189</v>
      </c>
      <c r="E46" s="38">
        <f t="shared" si="2"/>
        <v>0.32828884652049573</v>
      </c>
      <c r="F46" s="38">
        <v>5</v>
      </c>
      <c r="G46" s="40">
        <f t="shared" ref="G46:G74" si="7">E46*F46</f>
        <v>1.6414442326024785</v>
      </c>
      <c r="H46" s="38">
        <v>3</v>
      </c>
      <c r="I46" s="40">
        <f t="shared" ref="I46:I74" si="8">G46*H46</f>
        <v>4.9243326978074355</v>
      </c>
      <c r="J46" s="38">
        <v>105062.5</v>
      </c>
      <c r="K46" s="38">
        <f t="shared" si="1"/>
        <v>4.6870507534157628</v>
      </c>
      <c r="L46" s="40">
        <f>AVERAGE(K46:K49)</f>
        <v>4.7565541674316671</v>
      </c>
      <c r="M46" s="40">
        <f>AVEDEV(K46:K49)</f>
        <v>9.1581872525853258E-2</v>
      </c>
      <c r="N46" s="40"/>
      <c r="O46" s="40">
        <f t="shared" si="5"/>
        <v>0.97166812096383948</v>
      </c>
      <c r="P46" s="40">
        <f>AVERAGE(O46:O49)</f>
        <v>0.98607680891077254</v>
      </c>
      <c r="Q46" s="40">
        <f>AVEDEV(O46:O49)</f>
        <v>1.8985752592223321E-2</v>
      </c>
      <c r="R46" s="40">
        <v>4</v>
      </c>
    </row>
    <row r="47" spans="1:18" x14ac:dyDescent="0.2">
      <c r="A47" s="36" t="s">
        <v>159</v>
      </c>
      <c r="B47" s="40">
        <v>0.191</v>
      </c>
      <c r="C47" s="40">
        <v>0.18099999999999999</v>
      </c>
      <c r="D47" s="38">
        <f t="shared" si="6"/>
        <v>0.186</v>
      </c>
      <c r="E47" s="38">
        <f t="shared" si="2"/>
        <v>0.31935176358436612</v>
      </c>
      <c r="F47" s="38">
        <v>5</v>
      </c>
      <c r="G47" s="40">
        <f t="shared" si="7"/>
        <v>1.5967588179218306</v>
      </c>
      <c r="H47" s="38">
        <v>3</v>
      </c>
      <c r="I47" s="40">
        <f t="shared" si="8"/>
        <v>4.7902764537654914</v>
      </c>
      <c r="J47" s="38">
        <v>97750</v>
      </c>
      <c r="K47" s="38">
        <f t="shared" si="1"/>
        <v>4.9005385716271013</v>
      </c>
      <c r="L47" s="40"/>
      <c r="M47" s="40"/>
      <c r="N47" s="40"/>
      <c r="O47" s="40">
        <f t="shared" si="5"/>
        <v>1.0159260814774751</v>
      </c>
      <c r="P47" s="40"/>
      <c r="Q47" s="40"/>
      <c r="R47" s="40"/>
    </row>
    <row r="48" spans="1:18" x14ac:dyDescent="0.2">
      <c r="A48" s="36" t="s">
        <v>160</v>
      </c>
      <c r="B48" s="40">
        <v>0.187</v>
      </c>
      <c r="C48" s="40">
        <v>0.17799999999999999</v>
      </c>
      <c r="D48" s="38">
        <f t="shared" si="6"/>
        <v>0.1825</v>
      </c>
      <c r="E48" s="38">
        <f t="shared" si="2"/>
        <v>0.30892516682554816</v>
      </c>
      <c r="F48" s="38">
        <v>5</v>
      </c>
      <c r="G48" s="40">
        <f t="shared" si="7"/>
        <v>1.5446258341277408</v>
      </c>
      <c r="H48" s="38">
        <v>3</v>
      </c>
      <c r="I48" s="40">
        <f t="shared" si="8"/>
        <v>4.6338775023832222</v>
      </c>
      <c r="J48" s="38">
        <v>96625</v>
      </c>
      <c r="K48" s="38">
        <f t="shared" si="1"/>
        <v>4.79573350828794</v>
      </c>
      <c r="L48" s="40"/>
      <c r="M48" s="40"/>
      <c r="N48" s="40"/>
      <c r="O48" s="40">
        <f t="shared" si="5"/>
        <v>0.99419904152851679</v>
      </c>
      <c r="P48" s="40"/>
      <c r="Q48" s="40"/>
      <c r="R48" s="40"/>
    </row>
    <row r="49" spans="1:18" x14ac:dyDescent="0.2">
      <c r="A49" s="36" t="s">
        <v>161</v>
      </c>
      <c r="B49" s="40">
        <v>0.17599999999999999</v>
      </c>
      <c r="C49" s="40">
        <v>0.17199999999999999</v>
      </c>
      <c r="D49" s="38">
        <f t="shared" si="6"/>
        <v>0.17399999999999999</v>
      </c>
      <c r="E49" s="38">
        <f t="shared" si="2"/>
        <v>0.28360343183984749</v>
      </c>
      <c r="F49" s="38">
        <v>5</v>
      </c>
      <c r="G49" s="40">
        <f t="shared" si="7"/>
        <v>1.4180171591992374</v>
      </c>
      <c r="H49" s="38">
        <v>3</v>
      </c>
      <c r="I49" s="40">
        <f t="shared" si="8"/>
        <v>4.2540514775977121</v>
      </c>
      <c r="J49" s="38">
        <v>91625</v>
      </c>
      <c r="K49" s="38">
        <f t="shared" si="1"/>
        <v>4.6428938363958654</v>
      </c>
      <c r="L49" s="40"/>
      <c r="M49" s="40"/>
      <c r="N49" s="40"/>
      <c r="O49" s="40">
        <f t="shared" si="5"/>
        <v>0.96251399167325913</v>
      </c>
      <c r="P49" s="40"/>
      <c r="Q49" s="40"/>
      <c r="R49" s="40"/>
    </row>
    <row r="50" spans="1:18" x14ac:dyDescent="0.2">
      <c r="A50" s="36" t="s">
        <v>162</v>
      </c>
      <c r="B50" s="40">
        <v>0.186</v>
      </c>
      <c r="C50" s="40">
        <v>0.183</v>
      </c>
      <c r="D50" s="38">
        <f t="shared" si="6"/>
        <v>0.1845</v>
      </c>
      <c r="E50" s="38">
        <f t="shared" si="2"/>
        <v>0.31488322211630126</v>
      </c>
      <c r="F50" s="38">
        <v>5</v>
      </c>
      <c r="G50" s="40">
        <f t="shared" si="7"/>
        <v>1.5744161105815064</v>
      </c>
      <c r="H50" s="38">
        <v>3</v>
      </c>
      <c r="I50" s="40">
        <f t="shared" si="8"/>
        <v>4.7232483317445197</v>
      </c>
      <c r="J50" s="38">
        <v>104750</v>
      </c>
      <c r="K50" s="38">
        <f t="shared" si="1"/>
        <v>4.5090676198038375</v>
      </c>
      <c r="L50" s="40">
        <f>AVERAGE(K50:K53)</f>
        <v>5.0719550434098313</v>
      </c>
      <c r="M50" s="40">
        <f>AVEDEV(K50:K53)</f>
        <v>0.33673224965345572</v>
      </c>
      <c r="N50" s="40"/>
      <c r="O50" s="40">
        <f t="shared" si="5"/>
        <v>0.93477060350599617</v>
      </c>
      <c r="P50" s="40">
        <f>AVERAGE(O50:O53)</f>
        <v>1.051462270394993</v>
      </c>
      <c r="Q50" s="40">
        <f>AVEDEV(O50:O53)</f>
        <v>6.9807648669102551E-2</v>
      </c>
      <c r="R50" s="40">
        <v>4</v>
      </c>
    </row>
    <row r="51" spans="1:18" x14ac:dyDescent="0.2">
      <c r="A51" s="36" t="s">
        <v>163</v>
      </c>
      <c r="B51" s="40">
        <v>0.20799999999999999</v>
      </c>
      <c r="C51" s="40">
        <v>0.21299999999999999</v>
      </c>
      <c r="D51" s="38">
        <f t="shared" si="6"/>
        <v>0.21049999999999999</v>
      </c>
      <c r="E51" s="38">
        <f t="shared" si="2"/>
        <v>0.39233794089609147</v>
      </c>
      <c r="F51" s="38">
        <v>5</v>
      </c>
      <c r="G51" s="40">
        <f t="shared" si="7"/>
        <v>1.9616897044804573</v>
      </c>
      <c r="H51" s="38">
        <v>3</v>
      </c>
      <c r="I51" s="40">
        <f t="shared" si="8"/>
        <v>5.8850691134413715</v>
      </c>
      <c r="J51" s="38">
        <v>110125</v>
      </c>
      <c r="K51" s="38">
        <f t="shared" si="1"/>
        <v>5.3439901143621995</v>
      </c>
      <c r="L51" s="40"/>
      <c r="M51" s="40"/>
      <c r="N51" s="40"/>
      <c r="O51" s="40">
        <f t="shared" si="5"/>
        <v>1.1078576072784092</v>
      </c>
      <c r="P51" s="40"/>
      <c r="Q51" s="40"/>
      <c r="R51" s="40"/>
    </row>
    <row r="52" spans="1:18" x14ac:dyDescent="0.2">
      <c r="A52" s="36" t="s">
        <v>164</v>
      </c>
      <c r="B52" s="40">
        <v>0.2</v>
      </c>
      <c r="C52" s="40">
        <v>0.19400000000000001</v>
      </c>
      <c r="D52" s="38">
        <f t="shared" si="6"/>
        <v>0.19700000000000001</v>
      </c>
      <c r="E52" s="38">
        <f t="shared" si="2"/>
        <v>0.35212106768350815</v>
      </c>
      <c r="F52" s="38">
        <v>5</v>
      </c>
      <c r="G52" s="40">
        <f t="shared" si="7"/>
        <v>1.7606053384175406</v>
      </c>
      <c r="H52" s="38">
        <v>3</v>
      </c>
      <c r="I52" s="40">
        <f t="shared" si="8"/>
        <v>5.2818160152526215</v>
      </c>
      <c r="J52" s="38">
        <v>96500</v>
      </c>
      <c r="K52" s="38">
        <f t="shared" si="1"/>
        <v>5.4733844717643745</v>
      </c>
      <c r="L52" s="40"/>
      <c r="M52" s="40"/>
      <c r="N52" s="40"/>
      <c r="O52" s="40">
        <f t="shared" si="5"/>
        <v>1.1346822308497815</v>
      </c>
      <c r="P52" s="40"/>
      <c r="Q52" s="40"/>
      <c r="R52" s="40"/>
    </row>
    <row r="53" spans="1:18" x14ac:dyDescent="0.2">
      <c r="A53" s="36" t="s">
        <v>165</v>
      </c>
      <c r="B53" s="40">
        <v>0.17199999999999999</v>
      </c>
      <c r="C53" s="40">
        <v>0.19600000000000001</v>
      </c>
      <c r="D53" s="38">
        <f t="shared" si="6"/>
        <v>0.184</v>
      </c>
      <c r="E53" s="38">
        <f t="shared" si="2"/>
        <v>0.31339370829361302</v>
      </c>
      <c r="F53" s="38">
        <v>5</v>
      </c>
      <c r="G53" s="40">
        <f t="shared" si="7"/>
        <v>1.5669685414680652</v>
      </c>
      <c r="H53" s="38">
        <v>3</v>
      </c>
      <c r="I53" s="40">
        <f t="shared" si="8"/>
        <v>4.7009056244041956</v>
      </c>
      <c r="J53" s="38">
        <v>94750</v>
      </c>
      <c r="K53" s="38">
        <f t="shared" si="1"/>
        <v>4.9613779677089136</v>
      </c>
      <c r="L53" s="40"/>
      <c r="M53" s="40"/>
      <c r="N53" s="40"/>
      <c r="O53" s="40">
        <f t="shared" si="5"/>
        <v>1.0285386399457843</v>
      </c>
      <c r="P53" s="40"/>
      <c r="Q53" s="40"/>
      <c r="R53" s="40"/>
    </row>
    <row r="54" spans="1:18" x14ac:dyDescent="0.2">
      <c r="A54" s="36" t="s">
        <v>166</v>
      </c>
      <c r="B54" s="40">
        <v>0.19800000000000001</v>
      </c>
      <c r="C54" s="40">
        <v>0.20399999999999999</v>
      </c>
      <c r="D54" s="38">
        <f t="shared" si="6"/>
        <v>0.20100000000000001</v>
      </c>
      <c r="E54" s="38">
        <f t="shared" si="2"/>
        <v>0.36403717826501436</v>
      </c>
      <c r="F54" s="38">
        <v>5</v>
      </c>
      <c r="G54" s="40">
        <f t="shared" si="7"/>
        <v>1.8201858913250719</v>
      </c>
      <c r="H54" s="38">
        <v>3</v>
      </c>
      <c r="I54" s="40">
        <f t="shared" si="8"/>
        <v>5.4605576739752157</v>
      </c>
      <c r="J54" s="38">
        <v>95562.5</v>
      </c>
      <c r="K54" s="38">
        <f t="shared" si="1"/>
        <v>5.7141218301898924</v>
      </c>
      <c r="L54" s="40">
        <f>AVERAGE(K54:K57)</f>
        <v>5.5365061415292427</v>
      </c>
      <c r="M54" s="40">
        <f>AVEDEV(K54:K57)</f>
        <v>0.18259777168089175</v>
      </c>
      <c r="N54" s="40"/>
      <c r="O54" s="40">
        <f t="shared" si="5"/>
        <v>1.1845892681347203</v>
      </c>
      <c r="P54" s="40">
        <f>AVERAGE(O54:O57)</f>
        <v>1.1477679253470794</v>
      </c>
      <c r="Q54" s="40">
        <f>AVEDEV(O54:O57)</f>
        <v>3.785417377271949E-2</v>
      </c>
      <c r="R54" s="40">
        <v>4</v>
      </c>
    </row>
    <row r="55" spans="1:18" x14ac:dyDescent="0.2">
      <c r="A55" s="36" t="s">
        <v>167</v>
      </c>
      <c r="B55" s="40">
        <v>0.185</v>
      </c>
      <c r="C55" s="40">
        <v>0.183</v>
      </c>
      <c r="D55" s="38">
        <f t="shared" si="6"/>
        <v>0.184</v>
      </c>
      <c r="E55" s="38">
        <f t="shared" si="2"/>
        <v>0.31339370829361302</v>
      </c>
      <c r="F55" s="38">
        <v>5</v>
      </c>
      <c r="G55" s="40">
        <f t="shared" si="7"/>
        <v>1.5669685414680652</v>
      </c>
      <c r="H55" s="38">
        <v>3</v>
      </c>
      <c r="I55" s="40">
        <f t="shared" si="8"/>
        <v>4.7009056244041956</v>
      </c>
      <c r="J55" s="38">
        <v>82125</v>
      </c>
      <c r="K55" s="38">
        <f t="shared" si="1"/>
        <v>5.7240859962303752</v>
      </c>
      <c r="L55" s="40"/>
      <c r="M55" s="40"/>
      <c r="N55" s="40"/>
      <c r="O55" s="40">
        <f t="shared" si="5"/>
        <v>1.1866549301048774</v>
      </c>
      <c r="P55" s="40"/>
      <c r="Q55" s="40"/>
      <c r="R55" s="40"/>
    </row>
    <row r="56" spans="1:18" x14ac:dyDescent="0.2">
      <c r="A56" s="36" t="s">
        <v>168</v>
      </c>
      <c r="B56" s="40">
        <v>0.20200000000000001</v>
      </c>
      <c r="C56" s="40">
        <v>0.20399999999999999</v>
      </c>
      <c r="D56" s="38">
        <f t="shared" si="6"/>
        <v>0.20300000000000001</v>
      </c>
      <c r="E56" s="38">
        <f t="shared" si="2"/>
        <v>0.36999523355576747</v>
      </c>
      <c r="F56" s="38">
        <v>5</v>
      </c>
      <c r="G56" s="40">
        <f t="shared" si="7"/>
        <v>1.8499761677788373</v>
      </c>
      <c r="H56" s="38">
        <v>3</v>
      </c>
      <c r="I56" s="40">
        <f t="shared" si="8"/>
        <v>5.5499285033365116</v>
      </c>
      <c r="J56" s="38">
        <v>101625</v>
      </c>
      <c r="K56" s="38">
        <f t="shared" si="1"/>
        <v>5.4611842591257185</v>
      </c>
      <c r="L56" s="40"/>
      <c r="M56" s="40"/>
      <c r="N56" s="40"/>
      <c r="O56" s="40">
        <f t="shared" si="5"/>
        <v>1.1321530161444953</v>
      </c>
      <c r="P56" s="40"/>
      <c r="Q56" s="40"/>
      <c r="R56" s="40"/>
    </row>
    <row r="57" spans="1:18" x14ac:dyDescent="0.2">
      <c r="A57" s="36" t="s">
        <v>169</v>
      </c>
      <c r="B57" s="40">
        <v>0.18099999999999999</v>
      </c>
      <c r="C57" s="40">
        <v>0.17399999999999999</v>
      </c>
      <c r="D57" s="38">
        <f t="shared" si="6"/>
        <v>0.17749999999999999</v>
      </c>
      <c r="E57" s="38">
        <f t="shared" si="2"/>
        <v>0.29403002859866539</v>
      </c>
      <c r="F57" s="38">
        <v>5</v>
      </c>
      <c r="G57" s="40">
        <f t="shared" si="7"/>
        <v>1.470150142993327</v>
      </c>
      <c r="H57" s="38">
        <v>3</v>
      </c>
      <c r="I57" s="40">
        <f t="shared" si="8"/>
        <v>4.4104504289799813</v>
      </c>
      <c r="J57" s="38">
        <v>84062.5</v>
      </c>
      <c r="K57" s="38">
        <f t="shared" si="1"/>
        <v>5.2466324805709821</v>
      </c>
      <c r="L57" s="40"/>
      <c r="M57" s="40"/>
      <c r="N57" s="40"/>
      <c r="O57" s="40">
        <f t="shared" si="5"/>
        <v>1.0876744870042245</v>
      </c>
      <c r="P57" s="40"/>
      <c r="Q57" s="40"/>
      <c r="R57" s="40"/>
    </row>
    <row r="58" spans="1:18" x14ac:dyDescent="0.2">
      <c r="A58" s="36" t="s">
        <v>170</v>
      </c>
      <c r="B58" s="40">
        <v>0.221</v>
      </c>
      <c r="C58" s="40">
        <v>0.247</v>
      </c>
      <c r="D58" s="38">
        <f t="shared" si="6"/>
        <v>0.23399999999999999</v>
      </c>
      <c r="E58" s="38">
        <f t="shared" si="2"/>
        <v>0.46234509056244044</v>
      </c>
      <c r="F58" s="38">
        <v>10</v>
      </c>
      <c r="G58" s="40">
        <f t="shared" si="7"/>
        <v>4.623450905624404</v>
      </c>
      <c r="H58" s="38">
        <v>3</v>
      </c>
      <c r="I58" s="40">
        <f t="shared" si="8"/>
        <v>13.870352716873212</v>
      </c>
      <c r="J58" s="38">
        <v>119687.5</v>
      </c>
      <c r="K58" s="38">
        <f t="shared" si="1"/>
        <v>11.588806447518088</v>
      </c>
      <c r="L58" s="40">
        <f>AVERAGE(K58:K61)</f>
        <v>11.267516990960667</v>
      </c>
      <c r="M58" s="40">
        <f>AVEDEV(K58:K61)</f>
        <v>1.9091971578430655</v>
      </c>
      <c r="N58" s="40"/>
      <c r="O58" s="40">
        <f t="shared" si="5"/>
        <v>2.4024646579445035</v>
      </c>
      <c r="P58" s="40">
        <f>AVERAGE(O58:O61)</f>
        <v>2.3358584403115641</v>
      </c>
      <c r="Q58" s="40">
        <f>AVEDEV(O58:O61)</f>
        <v>0.39579388244493319</v>
      </c>
      <c r="R58" s="40">
        <v>4</v>
      </c>
    </row>
    <row r="59" spans="1:18" x14ac:dyDescent="0.2">
      <c r="A59" s="36" t="s">
        <v>171</v>
      </c>
      <c r="B59" s="40">
        <v>0.25800000000000001</v>
      </c>
      <c r="C59" s="40">
        <v>0.255</v>
      </c>
      <c r="D59" s="38">
        <f t="shared" si="6"/>
        <v>0.25650000000000001</v>
      </c>
      <c r="E59" s="38">
        <f t="shared" si="2"/>
        <v>0.52937321258341286</v>
      </c>
      <c r="F59" s="38">
        <v>10</v>
      </c>
      <c r="G59" s="40">
        <f t="shared" si="7"/>
        <v>5.2937321258341283</v>
      </c>
      <c r="H59" s="38">
        <v>3</v>
      </c>
      <c r="I59" s="40">
        <f t="shared" si="8"/>
        <v>15.881196377502384</v>
      </c>
      <c r="J59" s="38">
        <v>107562.5</v>
      </c>
      <c r="K59" s="38">
        <f t="shared" si="1"/>
        <v>14.764621850089377</v>
      </c>
      <c r="L59" s="40"/>
      <c r="M59" s="40"/>
      <c r="N59" s="40"/>
      <c r="O59" s="40">
        <f t="shared" si="5"/>
        <v>3.0608399875684911</v>
      </c>
      <c r="P59" s="40"/>
      <c r="Q59" s="40"/>
      <c r="R59" s="40"/>
    </row>
    <row r="60" spans="1:18" x14ac:dyDescent="0.2">
      <c r="A60" s="36" t="s">
        <v>172</v>
      </c>
      <c r="B60" s="40">
        <v>0.224</v>
      </c>
      <c r="C60" s="40">
        <v>0.223</v>
      </c>
      <c r="D60" s="38">
        <f t="shared" si="6"/>
        <v>0.2235</v>
      </c>
      <c r="E60" s="38">
        <f t="shared" si="2"/>
        <v>0.43106530028598666</v>
      </c>
      <c r="F60" s="38">
        <v>10</v>
      </c>
      <c r="G60" s="40">
        <f t="shared" si="7"/>
        <v>4.3106530028598664</v>
      </c>
      <c r="H60" s="38">
        <v>3</v>
      </c>
      <c r="I60" s="40">
        <f t="shared" si="8"/>
        <v>12.9319590085796</v>
      </c>
      <c r="J60" s="38">
        <v>139125</v>
      </c>
      <c r="K60" s="38">
        <f t="shared" si="1"/>
        <v>9.2952086315037548</v>
      </c>
      <c r="L60" s="40"/>
      <c r="M60" s="40"/>
      <c r="N60" s="40"/>
      <c r="O60" s="40">
        <f t="shared" si="5"/>
        <v>1.9269810335119595</v>
      </c>
      <c r="P60" s="40"/>
      <c r="Q60" s="40"/>
      <c r="R60" s="40"/>
    </row>
    <row r="61" spans="1:18" x14ac:dyDescent="0.2">
      <c r="A61" s="36" t="s">
        <v>173</v>
      </c>
      <c r="B61" s="40">
        <v>0.22700000000000001</v>
      </c>
      <c r="C61" s="40">
        <v>0.218</v>
      </c>
      <c r="D61" s="38">
        <f t="shared" si="6"/>
        <v>0.2225</v>
      </c>
      <c r="E61" s="38">
        <f t="shared" si="2"/>
        <v>0.42808627264061011</v>
      </c>
      <c r="F61" s="38">
        <v>10</v>
      </c>
      <c r="G61" s="40">
        <f t="shared" si="7"/>
        <v>4.2808627264061014</v>
      </c>
      <c r="H61" s="38">
        <v>3</v>
      </c>
      <c r="I61" s="40">
        <f t="shared" si="8"/>
        <v>12.842588179218303</v>
      </c>
      <c r="J61" s="38">
        <v>136312.5</v>
      </c>
      <c r="K61" s="38">
        <f t="shared" si="1"/>
        <v>9.4214310347314481</v>
      </c>
      <c r="L61" s="40"/>
      <c r="M61" s="40"/>
      <c r="N61" s="40"/>
      <c r="O61" s="40">
        <f t="shared" si="5"/>
        <v>1.9531480822213023</v>
      </c>
      <c r="P61" s="40"/>
      <c r="Q61" s="40"/>
      <c r="R61" s="40"/>
    </row>
    <row r="62" spans="1:18" x14ac:dyDescent="0.2">
      <c r="A62" s="36" t="s">
        <v>174</v>
      </c>
      <c r="B62" s="40">
        <v>0.33500000000000002</v>
      </c>
      <c r="C62" s="40">
        <v>0.311</v>
      </c>
      <c r="D62" s="38">
        <f t="shared" si="6"/>
        <v>0.32300000000000001</v>
      </c>
      <c r="E62" s="38">
        <f t="shared" si="2"/>
        <v>0.72747855100095338</v>
      </c>
      <c r="F62" s="38">
        <v>10</v>
      </c>
      <c r="G62" s="40">
        <f t="shared" si="7"/>
        <v>7.2747855100095338</v>
      </c>
      <c r="H62" s="38">
        <v>3</v>
      </c>
      <c r="I62" s="40">
        <f t="shared" si="8"/>
        <v>21.824356530028602</v>
      </c>
      <c r="J62" s="38">
        <v>148875</v>
      </c>
      <c r="K62" s="38">
        <f t="shared" si="1"/>
        <v>14.659517400522992</v>
      </c>
      <c r="L62" s="40">
        <f>AVERAGE(K62:K65)</f>
        <v>18.555036078241237</v>
      </c>
      <c r="M62" s="40">
        <f>AVEDEV(K62:K65)</f>
        <v>2.2006590323650941</v>
      </c>
      <c r="N62" s="40"/>
      <c r="O62" s="40">
        <f t="shared" si="5"/>
        <v>3.0390508821399482</v>
      </c>
      <c r="P62" s="40">
        <f>AVERAGE(O62:O65)</f>
        <v>3.8466272266033696</v>
      </c>
      <c r="Q62" s="40">
        <f>AVEDEV(O62:O65)</f>
        <v>0.45621657186066622</v>
      </c>
      <c r="R62" s="40">
        <v>4</v>
      </c>
    </row>
    <row r="63" spans="1:18" x14ac:dyDescent="0.2">
      <c r="A63" s="36" t="s">
        <v>175</v>
      </c>
      <c r="B63" s="40">
        <v>0.32600000000000001</v>
      </c>
      <c r="C63" s="40">
        <v>0.311</v>
      </c>
      <c r="D63" s="38">
        <f t="shared" si="6"/>
        <v>0.31850000000000001</v>
      </c>
      <c r="E63" s="38">
        <f t="shared" si="2"/>
        <v>0.71407292659675892</v>
      </c>
      <c r="F63" s="38">
        <v>10</v>
      </c>
      <c r="G63" s="40">
        <f t="shared" si="7"/>
        <v>7.1407292659675896</v>
      </c>
      <c r="H63" s="38">
        <v>3</v>
      </c>
      <c r="I63" s="40">
        <f t="shared" si="8"/>
        <v>21.422187797902769</v>
      </c>
      <c r="J63" s="38">
        <v>118687.5</v>
      </c>
      <c r="K63" s="38">
        <f t="shared" si="1"/>
        <v>18.049236691229297</v>
      </c>
      <c r="L63" s="40"/>
      <c r="M63" s="40"/>
      <c r="N63" s="40"/>
      <c r="O63" s="40">
        <f t="shared" si="5"/>
        <v>3.7417704273454597</v>
      </c>
      <c r="P63" s="40"/>
      <c r="Q63" s="40"/>
      <c r="R63" s="40"/>
    </row>
    <row r="64" spans="1:18" x14ac:dyDescent="0.2">
      <c r="A64" s="36" t="s">
        <v>176</v>
      </c>
      <c r="B64" s="40">
        <v>0.33800000000000002</v>
      </c>
      <c r="C64" s="40">
        <v>0.32500000000000001</v>
      </c>
      <c r="D64" s="38">
        <f t="shared" si="6"/>
        <v>0.33150000000000002</v>
      </c>
      <c r="E64" s="38">
        <f t="shared" si="2"/>
        <v>0.75280028598665416</v>
      </c>
      <c r="F64" s="38">
        <v>10</v>
      </c>
      <c r="G64" s="40">
        <f t="shared" si="7"/>
        <v>7.5280028598665414</v>
      </c>
      <c r="H64" s="38">
        <v>3</v>
      </c>
      <c r="I64" s="40">
        <f t="shared" si="8"/>
        <v>22.584008579599626</v>
      </c>
      <c r="J64" s="38">
        <v>113812.5</v>
      </c>
      <c r="K64" s="38">
        <f t="shared" si="1"/>
        <v>19.843170635562551</v>
      </c>
      <c r="L64" s="40"/>
      <c r="M64" s="40"/>
      <c r="N64" s="40"/>
      <c r="O64" s="40">
        <f t="shared" si="5"/>
        <v>4.1136692004818984</v>
      </c>
      <c r="P64" s="40"/>
      <c r="Q64" s="40"/>
      <c r="R64" s="40"/>
    </row>
    <row r="65" spans="1:18" x14ac:dyDescent="0.2">
      <c r="A65" s="36" t="s">
        <v>177</v>
      </c>
      <c r="B65" s="40">
        <v>0.38400000000000001</v>
      </c>
      <c r="C65" s="40">
        <v>0.33700000000000002</v>
      </c>
      <c r="D65" s="38">
        <f t="shared" si="6"/>
        <v>0.36050000000000004</v>
      </c>
      <c r="E65" s="38">
        <f t="shared" si="2"/>
        <v>0.83919208770257414</v>
      </c>
      <c r="F65" s="38">
        <v>10</v>
      </c>
      <c r="G65" s="40">
        <f t="shared" si="7"/>
        <v>8.3919208770257416</v>
      </c>
      <c r="H65" s="38">
        <v>3</v>
      </c>
      <c r="I65" s="40">
        <f t="shared" si="8"/>
        <v>25.175762631077227</v>
      </c>
      <c r="J65" s="38">
        <v>116187.5</v>
      </c>
      <c r="K65" s="38">
        <f t="shared" si="1"/>
        <v>21.668219585650114</v>
      </c>
      <c r="L65" s="40"/>
      <c r="M65" s="40"/>
      <c r="N65" s="40"/>
      <c r="O65" s="40">
        <f t="shared" si="5"/>
        <v>4.4920183964461744</v>
      </c>
      <c r="P65" s="40"/>
      <c r="Q65" s="40"/>
      <c r="R65" s="40"/>
    </row>
    <row r="66" spans="1:18" x14ac:dyDescent="0.2">
      <c r="A66" s="36" t="s">
        <v>178</v>
      </c>
      <c r="B66" s="40">
        <v>1.6359999999999999</v>
      </c>
      <c r="C66" s="40">
        <v>1.61</v>
      </c>
      <c r="D66" s="38">
        <f t="shared" si="6"/>
        <v>1.623</v>
      </c>
      <c r="E66" s="38">
        <f t="shared" si="2"/>
        <v>4.6002144899904671</v>
      </c>
      <c r="F66" s="38">
        <v>10</v>
      </c>
      <c r="G66" s="40">
        <f t="shared" si="7"/>
        <v>46.002144899904671</v>
      </c>
      <c r="H66" s="38">
        <v>3</v>
      </c>
      <c r="I66" s="40">
        <f t="shared" si="8"/>
        <v>138.00643469971402</v>
      </c>
      <c r="J66" s="38">
        <v>132562.5</v>
      </c>
      <c r="K66" s="38">
        <f t="shared" si="1"/>
        <v>104.10669284278285</v>
      </c>
      <c r="L66" s="40">
        <f>AVERAGE(K66:K69)</f>
        <v>81.08788321850183</v>
      </c>
      <c r="M66" s="40">
        <f>AVEDEV(K66:K69)</f>
        <v>24.508520082457437</v>
      </c>
      <c r="N66" s="40"/>
      <c r="O66" s="40">
        <f t="shared" si="5"/>
        <v>21.582261412592239</v>
      </c>
      <c r="P66" s="40">
        <f>AVERAGE(O66:O69)</f>
        <v>16.810253454677671</v>
      </c>
      <c r="Q66" s="40">
        <f>AVEDEV(O66:O69)</f>
        <v>5.0808384438276031</v>
      </c>
      <c r="R66" s="40">
        <v>4</v>
      </c>
    </row>
    <row r="67" spans="1:18" x14ac:dyDescent="0.2">
      <c r="A67" s="36" t="s">
        <v>179</v>
      </c>
      <c r="B67" s="40">
        <v>0.92600000000000005</v>
      </c>
      <c r="C67" s="40">
        <v>0.94099999999999995</v>
      </c>
      <c r="D67" s="38">
        <f t="shared" si="6"/>
        <v>0.9335</v>
      </c>
      <c r="E67" s="38">
        <f t="shared" si="2"/>
        <v>2.5461749285033366</v>
      </c>
      <c r="F67" s="38">
        <v>10</v>
      </c>
      <c r="G67" s="40">
        <f t="shared" si="7"/>
        <v>25.461749285033367</v>
      </c>
      <c r="H67" s="38">
        <v>3</v>
      </c>
      <c r="I67" s="40">
        <f t="shared" si="8"/>
        <v>76.385247855100104</v>
      </c>
      <c r="J67" s="38">
        <v>115750</v>
      </c>
      <c r="K67" s="38">
        <f t="shared" si="1"/>
        <v>65.99157482082083</v>
      </c>
      <c r="L67" s="40"/>
      <c r="M67" s="40"/>
      <c r="N67" s="40"/>
      <c r="O67" s="40">
        <f t="shared" si="5"/>
        <v>13.680651838229345</v>
      </c>
      <c r="P67" s="40"/>
      <c r="Q67" s="40"/>
      <c r="R67" s="40"/>
    </row>
    <row r="68" spans="1:18" x14ac:dyDescent="0.2">
      <c r="A68" s="36" t="s">
        <v>180</v>
      </c>
      <c r="B68" s="40">
        <v>1.2869999999999999</v>
      </c>
      <c r="C68" s="40">
        <v>1.2969999999999999</v>
      </c>
      <c r="D68" s="38">
        <f t="shared" si="6"/>
        <v>1.2919999999999998</v>
      </c>
      <c r="E68" s="38">
        <f t="shared" si="2"/>
        <v>3.6141563393708291</v>
      </c>
      <c r="F68" s="38">
        <v>10</v>
      </c>
      <c r="G68" s="40">
        <f t="shared" si="7"/>
        <v>36.141563393708289</v>
      </c>
      <c r="H68" s="38">
        <v>3</v>
      </c>
      <c r="I68" s="40">
        <f t="shared" si="8"/>
        <v>108.42469018112487</v>
      </c>
      <c r="J68" s="38">
        <v>101250</v>
      </c>
      <c r="K68" s="38">
        <f t="shared" si="1"/>
        <v>107.08611375913567</v>
      </c>
      <c r="L68" s="40"/>
      <c r="M68" s="40"/>
      <c r="N68" s="40"/>
      <c r="O68" s="40">
        <f t="shared" si="5"/>
        <v>22.199922384418311</v>
      </c>
      <c r="P68" s="40"/>
      <c r="Q68" s="40"/>
      <c r="R68" s="40"/>
    </row>
    <row r="69" spans="1:18" x14ac:dyDescent="0.2">
      <c r="A69" s="36" t="s">
        <v>181</v>
      </c>
      <c r="B69" s="40">
        <v>0.79500000000000004</v>
      </c>
      <c r="C69" s="40">
        <v>0.77900000000000003</v>
      </c>
      <c r="D69" s="38">
        <f t="shared" si="6"/>
        <v>0.78700000000000003</v>
      </c>
      <c r="E69" s="38">
        <f t="shared" si="2"/>
        <v>2.1097473784556722</v>
      </c>
      <c r="F69" s="38">
        <v>10</v>
      </c>
      <c r="G69" s="40">
        <f t="shared" si="7"/>
        <v>21.097473784556723</v>
      </c>
      <c r="H69" s="38">
        <v>3</v>
      </c>
      <c r="I69" s="40">
        <f t="shared" si="8"/>
        <v>63.292421353670164</v>
      </c>
      <c r="J69" s="38">
        <v>134187.5</v>
      </c>
      <c r="K69" s="38">
        <f t="shared" si="1"/>
        <v>47.167151451267941</v>
      </c>
      <c r="L69" s="40"/>
      <c r="M69" s="40"/>
      <c r="N69" s="40"/>
      <c r="O69" s="40">
        <f t="shared" si="5"/>
        <v>9.7781781834707928</v>
      </c>
      <c r="P69" s="40"/>
      <c r="Q69" s="40"/>
      <c r="R69" s="40"/>
    </row>
    <row r="70" spans="1:18" x14ac:dyDescent="0.2">
      <c r="A70" s="36" t="s">
        <v>182</v>
      </c>
      <c r="B70" s="40">
        <v>0.35899999999999999</v>
      </c>
      <c r="C70" s="40">
        <v>0.35699999999999998</v>
      </c>
      <c r="D70" s="38">
        <f t="shared" si="6"/>
        <v>0.35799999999999998</v>
      </c>
      <c r="E70" s="38">
        <f t="shared" si="2"/>
        <v>0.83174451858913256</v>
      </c>
      <c r="F70" s="38">
        <v>50</v>
      </c>
      <c r="G70" s="40">
        <f t="shared" si="7"/>
        <v>41.587225929456629</v>
      </c>
      <c r="H70" s="38">
        <v>3</v>
      </c>
      <c r="I70" s="40">
        <f t="shared" si="8"/>
        <v>124.76167778836989</v>
      </c>
      <c r="J70" s="38">
        <v>156062.5</v>
      </c>
      <c r="K70" s="38">
        <f t="shared" si="1"/>
        <v>79.94340587160265</v>
      </c>
      <c r="L70" s="40">
        <f>AVERAGE(K70:K73)</f>
        <v>94.122668197724465</v>
      </c>
      <c r="M70" s="40">
        <f>AVEDEV(K70:K73)</f>
        <v>9.7889578190342377</v>
      </c>
      <c r="N70" s="40"/>
      <c r="O70" s="40">
        <f t="shared" si="5"/>
        <v>16.572992923129817</v>
      </c>
      <c r="P70" s="40">
        <f>AVERAGE(O70:O73)</f>
        <v>19.512482573638838</v>
      </c>
      <c r="Q70" s="40">
        <f>AVEDEV(O70:O73)</f>
        <v>2.0293397171523138</v>
      </c>
      <c r="R70" s="40">
        <v>4</v>
      </c>
    </row>
    <row r="71" spans="1:18" x14ac:dyDescent="0.2">
      <c r="A71" s="36" t="s">
        <v>183</v>
      </c>
      <c r="B71" s="40">
        <v>0.41399999999999998</v>
      </c>
      <c r="C71" s="40">
        <v>0.374</v>
      </c>
      <c r="D71" s="38">
        <f t="shared" si="6"/>
        <v>0.39400000000000002</v>
      </c>
      <c r="E71" s="38">
        <f t="shared" ref="E71:E77" si="9">(D71-0.0788)/0.33568</f>
        <v>0.93898951382268847</v>
      </c>
      <c r="F71" s="38">
        <v>50</v>
      </c>
      <c r="G71" s="40">
        <f t="shared" si="7"/>
        <v>46.949475691134424</v>
      </c>
      <c r="H71" s="38">
        <v>3</v>
      </c>
      <c r="I71" s="40">
        <f t="shared" si="8"/>
        <v>140.84842707340329</v>
      </c>
      <c r="J71" s="38">
        <v>142250</v>
      </c>
      <c r="K71" s="38">
        <f t="shared" si="1"/>
        <v>99.014711475151685</v>
      </c>
      <c r="L71" s="40"/>
      <c r="M71" s="40"/>
      <c r="N71" s="40"/>
      <c r="O71" s="40">
        <f t="shared" si="5"/>
        <v>20.52664750359769</v>
      </c>
      <c r="P71" s="40"/>
      <c r="Q71" s="40"/>
      <c r="R71" s="40"/>
    </row>
    <row r="72" spans="1:18" x14ac:dyDescent="0.2">
      <c r="A72" s="36" t="s">
        <v>184</v>
      </c>
      <c r="B72" s="40">
        <v>0.38</v>
      </c>
      <c r="C72" s="40">
        <v>0.39</v>
      </c>
      <c r="D72" s="38">
        <f t="shared" si="6"/>
        <v>0.38500000000000001</v>
      </c>
      <c r="E72" s="38">
        <f t="shared" si="9"/>
        <v>0.91217826501429944</v>
      </c>
      <c r="F72" s="38">
        <v>50</v>
      </c>
      <c r="G72" s="40">
        <f t="shared" si="7"/>
        <v>45.60891325071497</v>
      </c>
      <c r="H72" s="38">
        <v>3</v>
      </c>
      <c r="I72" s="40">
        <f t="shared" si="8"/>
        <v>136.8267397521449</v>
      </c>
      <c r="J72" s="38">
        <v>125750</v>
      </c>
      <c r="K72" s="38">
        <f t="shared" si="1"/>
        <v>108.80854055836573</v>
      </c>
      <c r="L72" s="40"/>
      <c r="M72" s="40"/>
      <c r="N72" s="40"/>
      <c r="O72" s="40">
        <f t="shared" si="5"/>
        <v>22.556997077984615</v>
      </c>
      <c r="P72" s="40"/>
      <c r="Q72" s="40"/>
      <c r="R72" s="40"/>
    </row>
    <row r="73" spans="1:18" x14ac:dyDescent="0.2">
      <c r="A73" s="36" t="s">
        <v>185</v>
      </c>
      <c r="B73" s="40">
        <v>0.371</v>
      </c>
      <c r="C73" s="40">
        <v>0.34899999999999998</v>
      </c>
      <c r="D73" s="38">
        <f>AVERAGE(B73:C73)</f>
        <v>0.36</v>
      </c>
      <c r="E73" s="38">
        <f t="shared" si="9"/>
        <v>0.83770257387988567</v>
      </c>
      <c r="F73" s="38">
        <v>50</v>
      </c>
      <c r="G73" s="40">
        <f t="shared" si="7"/>
        <v>41.885128693994282</v>
      </c>
      <c r="H73" s="38">
        <v>3</v>
      </c>
      <c r="I73" s="40">
        <f t="shared" si="8"/>
        <v>125.65538608198284</v>
      </c>
      <c r="J73" s="38">
        <v>141625</v>
      </c>
      <c r="K73" s="38">
        <f t="shared" si="1"/>
        <v>88.724014885777819</v>
      </c>
      <c r="L73" s="40"/>
      <c r="M73" s="40"/>
      <c r="N73" s="40"/>
      <c r="O73" s="40">
        <f t="shared" si="5"/>
        <v>18.393292789843233</v>
      </c>
      <c r="P73" s="40"/>
      <c r="Q73" s="40"/>
      <c r="R73" s="40"/>
    </row>
    <row r="74" spans="1:18" x14ac:dyDescent="0.2">
      <c r="A74" s="36" t="s">
        <v>194</v>
      </c>
      <c r="B74" s="40">
        <v>0.28399999999999997</v>
      </c>
      <c r="C74" s="40">
        <v>0.317</v>
      </c>
      <c r="D74" s="38">
        <f>AVERAGE(B74:C74)</f>
        <v>0.30049999999999999</v>
      </c>
      <c r="E74" s="38">
        <f t="shared" si="9"/>
        <v>0.66045042897998096</v>
      </c>
      <c r="F74" s="38">
        <v>50</v>
      </c>
      <c r="G74" s="40">
        <f t="shared" si="7"/>
        <v>33.022521448999051</v>
      </c>
      <c r="H74" s="38">
        <v>3</v>
      </c>
      <c r="I74" s="40">
        <f t="shared" si="8"/>
        <v>99.067564346997159</v>
      </c>
      <c r="J74" s="38">
        <v>130187.5</v>
      </c>
      <c r="K74" s="38">
        <f>I74/J74*100000</f>
        <v>76.096064788860033</v>
      </c>
      <c r="L74" s="40">
        <f>AVERAGE(K74:K77)</f>
        <v>80.300482003802912</v>
      </c>
      <c r="M74" s="40">
        <f>AVEDEV(K74:K77)</f>
        <v>5.1387301940567092</v>
      </c>
      <c r="N74" s="40"/>
      <c r="O74" s="40">
        <f t="shared" si="5"/>
        <v>15.775404230954651</v>
      </c>
      <c r="P74" s="40">
        <f>AVERAGE(O74:O77)</f>
        <v>16.647018043118802</v>
      </c>
      <c r="Q74" s="40">
        <f>AVEDEV(O74:O77)</f>
        <v>1.065305364607029</v>
      </c>
      <c r="R74" s="40">
        <v>4</v>
      </c>
    </row>
    <row r="75" spans="1:18" x14ac:dyDescent="0.2">
      <c r="A75" s="36" t="s">
        <v>195</v>
      </c>
      <c r="B75" s="40">
        <v>0.308</v>
      </c>
      <c r="C75" s="40">
        <v>0.315</v>
      </c>
      <c r="D75" s="38">
        <f>AVERAGE(B75:C75)</f>
        <v>0.3115</v>
      </c>
      <c r="E75" s="38">
        <f t="shared" si="9"/>
        <v>0.6932197330791231</v>
      </c>
      <c r="F75" s="38">
        <v>50</v>
      </c>
      <c r="G75" s="40">
        <f>E75*F75</f>
        <v>34.660986653956158</v>
      </c>
      <c r="H75" s="38">
        <v>3</v>
      </c>
      <c r="I75" s="40">
        <f>G75*H75</f>
        <v>103.98295996186847</v>
      </c>
      <c r="J75" s="38">
        <v>118750</v>
      </c>
      <c r="K75" s="38">
        <f>I75/J75*100000</f>
        <v>87.564597862626087</v>
      </c>
      <c r="L75" s="40"/>
      <c r="M75" s="40"/>
      <c r="N75" s="40"/>
      <c r="O75" s="40">
        <f>K75/$L$6</f>
        <v>18.152935127942875</v>
      </c>
      <c r="P75" s="40"/>
      <c r="Q75" s="40"/>
      <c r="R75" s="40"/>
    </row>
    <row r="76" spans="1:18" x14ac:dyDescent="0.2">
      <c r="A76" s="36" t="s">
        <v>196</v>
      </c>
      <c r="B76" s="40">
        <v>0.38500000000000001</v>
      </c>
      <c r="C76" s="40">
        <v>0.36199999999999999</v>
      </c>
      <c r="D76" s="38">
        <f>AVERAGE(B76:C76)</f>
        <v>0.3735</v>
      </c>
      <c r="E76" s="38">
        <f t="shared" si="9"/>
        <v>0.87791944709246916</v>
      </c>
      <c r="F76" s="38">
        <v>50</v>
      </c>
      <c r="G76" s="40">
        <f>E76*F76</f>
        <v>43.89597235462346</v>
      </c>
      <c r="H76" s="38">
        <v>3</v>
      </c>
      <c r="I76" s="40">
        <f>G76*H76</f>
        <v>131.68791706387037</v>
      </c>
      <c r="J76" s="38">
        <v>158062.5</v>
      </c>
      <c r="K76" s="38">
        <f>I76/J76*100000</f>
        <v>83.313826533093163</v>
      </c>
      <c r="L76" s="40"/>
      <c r="M76" s="40"/>
      <c r="N76" s="40"/>
      <c r="O76" s="40">
        <f>K76/$L$6</f>
        <v>17.271711687508787</v>
      </c>
      <c r="P76" s="40"/>
      <c r="Q76" s="40"/>
      <c r="R76" s="40"/>
    </row>
    <row r="77" spans="1:18" x14ac:dyDescent="0.2">
      <c r="A77" s="36" t="s">
        <v>197</v>
      </c>
      <c r="B77" s="40">
        <v>0.32100000000000001</v>
      </c>
      <c r="C77" s="40">
        <v>0.315</v>
      </c>
      <c r="D77" s="38">
        <f>AVERAGE(B77:C77)</f>
        <v>0.318</v>
      </c>
      <c r="E77" s="38">
        <f t="shared" si="9"/>
        <v>0.71258341277407067</v>
      </c>
      <c r="F77" s="38">
        <v>50</v>
      </c>
      <c r="G77" s="40">
        <f>E77*F77</f>
        <v>35.629170638703535</v>
      </c>
      <c r="H77" s="38">
        <v>3</v>
      </c>
      <c r="I77" s="40">
        <f>G77*H77</f>
        <v>106.88751191611061</v>
      </c>
      <c r="J77" s="38">
        <v>144000</v>
      </c>
      <c r="K77" s="38">
        <f>I77/J77*100000</f>
        <v>74.22743883063238</v>
      </c>
      <c r="L77" s="40"/>
      <c r="M77" s="40"/>
      <c r="N77" s="40"/>
      <c r="O77" s="40">
        <f>K77/$L$6</f>
        <v>15.388021126068896</v>
      </c>
      <c r="P77" s="40"/>
      <c r="Q77" s="40"/>
      <c r="R77" s="40"/>
    </row>
    <row r="79" spans="1:18" x14ac:dyDescent="0.2">
      <c r="A79" s="1" t="s">
        <v>51</v>
      </c>
      <c r="B79" s="1"/>
      <c r="C79" s="1"/>
      <c r="D79" s="1"/>
      <c r="E79" s="1"/>
      <c r="F79" s="1"/>
      <c r="G79" s="1"/>
      <c r="H79" s="1"/>
      <c r="I79" s="1"/>
    </row>
    <row r="80" spans="1:18" x14ac:dyDescent="0.2">
      <c r="A80" s="1"/>
      <c r="B80" s="24" t="s">
        <v>22</v>
      </c>
      <c r="C80" s="24" t="s">
        <v>23</v>
      </c>
      <c r="D80" s="24" t="s">
        <v>0</v>
      </c>
      <c r="E80" s="24" t="s">
        <v>25</v>
      </c>
      <c r="F80" s="24" t="s">
        <v>26</v>
      </c>
      <c r="G80" s="24" t="s">
        <v>25</v>
      </c>
      <c r="H80" s="24" t="s">
        <v>130</v>
      </c>
      <c r="I80" s="24" t="s">
        <v>187</v>
      </c>
      <c r="J80" s="24" t="s">
        <v>24</v>
      </c>
      <c r="K80" s="24" t="s">
        <v>28</v>
      </c>
      <c r="L80" s="24" t="s">
        <v>48</v>
      </c>
      <c r="M80" s="24" t="s">
        <v>49</v>
      </c>
      <c r="N80" s="24" t="s">
        <v>50</v>
      </c>
      <c r="O80" s="10" t="s">
        <v>188</v>
      </c>
    </row>
    <row r="81" spans="1:18" x14ac:dyDescent="0.2">
      <c r="A81" s="34" t="s">
        <v>144</v>
      </c>
      <c r="B81" s="34">
        <v>8.7999999999999995E-2</v>
      </c>
      <c r="C81" s="34">
        <v>8.7999999999999995E-2</v>
      </c>
      <c r="D81" s="35">
        <f t="shared" ref="D81:D148" si="10">AVERAGE(B81:C81)</f>
        <v>8.7999999999999995E-2</v>
      </c>
      <c r="E81" s="35">
        <f>(D81-0.0805)/0.3813</f>
        <v>1.9669551534225001E-2</v>
      </c>
      <c r="F81" s="35">
        <v>5</v>
      </c>
      <c r="G81" s="35">
        <f t="shared" ref="G81:G148" si="11">E81*F81</f>
        <v>9.8347757671125011E-2</v>
      </c>
      <c r="H81" s="35">
        <v>3</v>
      </c>
      <c r="I81" s="34">
        <f t="shared" ref="I81:I148" si="12">G81*H81</f>
        <v>0.29504327301337502</v>
      </c>
      <c r="J81" s="37">
        <v>72062.5</v>
      </c>
      <c r="K81" s="37">
        <f>I81/J81*100000</f>
        <v>0.40942691831864703</v>
      </c>
      <c r="L81" s="34">
        <f>AVERAGE(K81:K88)</f>
        <v>0.63301375009770688</v>
      </c>
      <c r="M81" s="34">
        <f>AVEDEV(K81:K84)</f>
        <v>0.60552281000116503</v>
      </c>
      <c r="N81" s="34">
        <v>4</v>
      </c>
      <c r="O81" s="34">
        <f>K81/$L$81</f>
        <v>0.64678992874238705</v>
      </c>
      <c r="P81" s="34">
        <f>AVERAGE(O81:O88)</f>
        <v>1</v>
      </c>
      <c r="Q81" s="34">
        <f>AVEDEV(O81:O86)</f>
        <v>0.76805927643101379</v>
      </c>
      <c r="R81" s="34">
        <v>4</v>
      </c>
    </row>
    <row r="82" spans="1:18" x14ac:dyDescent="0.2">
      <c r="A82" s="34" t="s">
        <v>145</v>
      </c>
      <c r="B82" s="34">
        <v>0.113</v>
      </c>
      <c r="C82" s="34">
        <v>0.105</v>
      </c>
      <c r="D82" s="35">
        <f t="shared" si="10"/>
        <v>0.109</v>
      </c>
      <c r="E82" s="35">
        <f t="shared" ref="E82:E145" si="13">(D82-0.0805)/0.3813</f>
        <v>7.4744295830055069E-2</v>
      </c>
      <c r="F82" s="35">
        <v>5</v>
      </c>
      <c r="G82" s="35">
        <f t="shared" si="11"/>
        <v>0.37372147915027532</v>
      </c>
      <c r="H82" s="35">
        <v>3</v>
      </c>
      <c r="I82" s="34">
        <f t="shared" si="12"/>
        <v>1.1211644374508261</v>
      </c>
      <c r="J82" s="37">
        <v>69187.5</v>
      </c>
      <c r="K82" s="37">
        <f>I82/J82*100000</f>
        <v>1.620472538320977</v>
      </c>
      <c r="L82" s="34"/>
      <c r="M82" s="34"/>
      <c r="N82" s="34"/>
      <c r="O82" s="34">
        <f t="shared" ref="O82:O88" si="14">K82/$L$81</f>
        <v>2.5599326050513973</v>
      </c>
      <c r="P82" s="34"/>
      <c r="Q82" s="34"/>
      <c r="R82" s="34"/>
    </row>
    <row r="83" spans="1:18" x14ac:dyDescent="0.2">
      <c r="A83" s="34" t="s">
        <v>146</v>
      </c>
      <c r="B83" s="34">
        <v>7.6999999999999999E-2</v>
      </c>
      <c r="C83" s="34">
        <v>7.4999999999999997E-2</v>
      </c>
      <c r="D83" s="35">
        <f t="shared" si="10"/>
        <v>7.5999999999999998E-2</v>
      </c>
      <c r="E83" s="35"/>
      <c r="F83" s="35">
        <v>5</v>
      </c>
      <c r="G83" s="35">
        <f t="shared" si="11"/>
        <v>0</v>
      </c>
      <c r="H83" s="35">
        <v>3</v>
      </c>
      <c r="I83" s="34">
        <f t="shared" si="12"/>
        <v>0</v>
      </c>
      <c r="J83" s="37">
        <v>72937.5</v>
      </c>
      <c r="K83" s="37"/>
      <c r="L83" s="34"/>
      <c r="M83" s="34"/>
      <c r="N83" s="34"/>
      <c r="O83" s="34"/>
      <c r="P83" s="34"/>
      <c r="Q83" s="34"/>
      <c r="R83" s="34"/>
    </row>
    <row r="84" spans="1:18" x14ac:dyDescent="0.2">
      <c r="A84" s="34" t="s">
        <v>147</v>
      </c>
      <c r="B84" s="34">
        <v>7.8E-2</v>
      </c>
      <c r="C84" s="34">
        <v>7.9000000000000001E-2</v>
      </c>
      <c r="D84" s="35">
        <f t="shared" si="10"/>
        <v>7.85E-2</v>
      </c>
      <c r="E84" s="35"/>
      <c r="F84" s="35">
        <v>5</v>
      </c>
      <c r="G84" s="35">
        <f>E84*F84</f>
        <v>0</v>
      </c>
      <c r="H84" s="35">
        <v>3</v>
      </c>
      <c r="I84" s="34">
        <f t="shared" ref="I84:I89" si="15">G84*H84</f>
        <v>0</v>
      </c>
      <c r="J84" s="37">
        <v>69187.5</v>
      </c>
      <c r="K84" s="37"/>
      <c r="L84" s="34"/>
      <c r="M84" s="34"/>
      <c r="N84" s="34"/>
      <c r="O84" s="34"/>
      <c r="P84" s="34"/>
      <c r="Q84" s="34"/>
      <c r="R84" s="34"/>
    </row>
    <row r="85" spans="1:18" x14ac:dyDescent="0.2">
      <c r="A85" s="34" t="s">
        <v>217</v>
      </c>
      <c r="B85" s="34">
        <v>7.6999999999999999E-2</v>
      </c>
      <c r="C85" s="34">
        <v>7.4999999999999997E-2</v>
      </c>
      <c r="D85" s="35">
        <f t="shared" si="10"/>
        <v>7.5999999999999998E-2</v>
      </c>
      <c r="E85" s="35"/>
      <c r="F85" s="35">
        <v>5</v>
      </c>
      <c r="G85" s="35">
        <f>E85*F85</f>
        <v>0</v>
      </c>
      <c r="H85" s="35">
        <v>3</v>
      </c>
      <c r="I85" s="34">
        <f t="shared" si="15"/>
        <v>0</v>
      </c>
      <c r="J85" s="37">
        <v>66625</v>
      </c>
      <c r="K85" s="37"/>
      <c r="L85" s="34"/>
      <c r="M85" s="34"/>
      <c r="N85" s="34"/>
      <c r="O85" s="34"/>
      <c r="P85" s="34"/>
      <c r="Q85" s="34"/>
      <c r="R85" s="34"/>
    </row>
    <row r="86" spans="1:18" x14ac:dyDescent="0.2">
      <c r="A86" s="34" t="s">
        <v>218</v>
      </c>
      <c r="B86" s="34">
        <v>9.0999999999999998E-2</v>
      </c>
      <c r="C86" s="34">
        <v>8.8999999999999996E-2</v>
      </c>
      <c r="D86" s="35">
        <f t="shared" si="10"/>
        <v>0.09</v>
      </c>
      <c r="E86" s="35">
        <f t="shared" si="13"/>
        <v>2.4914765276685014E-2</v>
      </c>
      <c r="F86" s="35">
        <v>5</v>
      </c>
      <c r="G86" s="35">
        <f>E86*F86</f>
        <v>0.12457382638342507</v>
      </c>
      <c r="H86" s="35">
        <v>3</v>
      </c>
      <c r="I86" s="34">
        <f t="shared" si="15"/>
        <v>0.3737214791502752</v>
      </c>
      <c r="J86" s="37">
        <v>58062.5</v>
      </c>
      <c r="K86" s="37">
        <f t="shared" ref="K86:K145" si="16">I86/J86*100000</f>
        <v>0.64365378540413387</v>
      </c>
      <c r="L86" s="34"/>
      <c r="M86" s="34"/>
      <c r="N86" s="34"/>
      <c r="O86" s="34">
        <f t="shared" si="14"/>
        <v>1.0168085374208453</v>
      </c>
      <c r="P86" s="34"/>
      <c r="Q86" s="34"/>
      <c r="R86" s="34"/>
    </row>
    <row r="87" spans="1:18" x14ac:dyDescent="0.2">
      <c r="A87" s="34" t="s">
        <v>219</v>
      </c>
      <c r="B87" s="34">
        <v>8.5000000000000006E-2</v>
      </c>
      <c r="C87" s="34">
        <v>8.1000000000000003E-2</v>
      </c>
      <c r="D87" s="35">
        <f t="shared" si="10"/>
        <v>8.3000000000000004E-2</v>
      </c>
      <c r="E87" s="35">
        <f t="shared" si="13"/>
        <v>6.5565171780750126E-3</v>
      </c>
      <c r="F87" s="35">
        <v>5</v>
      </c>
      <c r="G87" s="35">
        <f>E87*F87</f>
        <v>3.2782585890375061E-2</v>
      </c>
      <c r="H87" s="35">
        <v>3</v>
      </c>
      <c r="I87" s="34">
        <f t="shared" si="15"/>
        <v>9.8347757671125191E-2</v>
      </c>
      <c r="J87" s="37">
        <v>67687.5</v>
      </c>
      <c r="K87" s="37">
        <f t="shared" si="16"/>
        <v>0.14529677956952936</v>
      </c>
      <c r="L87" s="34"/>
      <c r="M87" s="34"/>
      <c r="N87" s="34"/>
      <c r="O87" s="34">
        <f t="shared" si="14"/>
        <v>0.22953179065557822</v>
      </c>
      <c r="P87" s="34"/>
      <c r="Q87" s="34"/>
      <c r="R87" s="34"/>
    </row>
    <row r="88" spans="1:18" x14ac:dyDescent="0.2">
      <c r="A88" s="34" t="s">
        <v>220</v>
      </c>
      <c r="B88" s="34">
        <v>8.5999999999999993E-2</v>
      </c>
      <c r="C88" s="34">
        <v>8.5000000000000006E-2</v>
      </c>
      <c r="D88" s="35">
        <f t="shared" si="10"/>
        <v>8.5499999999999993E-2</v>
      </c>
      <c r="E88" s="35">
        <f t="shared" si="13"/>
        <v>1.3113034356149989E-2</v>
      </c>
      <c r="F88" s="35">
        <v>5</v>
      </c>
      <c r="G88" s="35">
        <f>E88*F88</f>
        <v>6.5565171780749942E-2</v>
      </c>
      <c r="H88" s="35">
        <v>3</v>
      </c>
      <c r="I88" s="34">
        <f t="shared" si="15"/>
        <v>0.19669551534224983</v>
      </c>
      <c r="J88" s="37">
        <v>56812.5</v>
      </c>
      <c r="K88" s="37">
        <f t="shared" si="16"/>
        <v>0.34621872887524718</v>
      </c>
      <c r="L88" s="34"/>
      <c r="M88" s="34"/>
      <c r="N88" s="34"/>
      <c r="O88" s="34">
        <f t="shared" si="14"/>
        <v>0.54693713812979206</v>
      </c>
      <c r="P88" s="34"/>
      <c r="Q88" s="34"/>
      <c r="R88" s="34"/>
    </row>
    <row r="89" spans="1:18" x14ac:dyDescent="0.2">
      <c r="A89" s="35" t="s">
        <v>5</v>
      </c>
      <c r="B89" s="34">
        <v>0.113</v>
      </c>
      <c r="C89" s="34">
        <v>0.109</v>
      </c>
      <c r="D89" s="35">
        <f t="shared" si="10"/>
        <v>0.111</v>
      </c>
      <c r="E89" s="35">
        <f t="shared" si="13"/>
        <v>7.9989509572515077E-2</v>
      </c>
      <c r="F89" s="35">
        <v>5</v>
      </c>
      <c r="G89" s="35">
        <f t="shared" si="11"/>
        <v>0.39994754786257536</v>
      </c>
      <c r="H89" s="35">
        <v>3</v>
      </c>
      <c r="I89" s="34">
        <f t="shared" si="15"/>
        <v>1.1998426435877261</v>
      </c>
      <c r="J89" s="37">
        <v>98562.5</v>
      </c>
      <c r="K89" s="37">
        <f t="shared" si="16"/>
        <v>1.2173419338873568</v>
      </c>
      <c r="L89" s="34">
        <f>AVERAGE(K89:K92)</f>
        <v>1.9520793276019888</v>
      </c>
      <c r="M89" s="34">
        <f>AVEDEV(K89:K92)</f>
        <v>0.48689753320845619</v>
      </c>
      <c r="N89" s="34">
        <v>4</v>
      </c>
      <c r="O89" s="34">
        <f t="shared" ref="O89:O145" si="17">K89/$L$81</f>
        <v>1.923089243637216</v>
      </c>
      <c r="P89" s="34">
        <f>AVERAGE(O89:O92)</f>
        <v>3.0837866117452926</v>
      </c>
      <c r="Q89" s="34">
        <f>AVEDEV(O89:O92)</f>
        <v>0.76917370773273519</v>
      </c>
      <c r="R89" s="34">
        <v>4</v>
      </c>
    </row>
    <row r="90" spans="1:18" x14ac:dyDescent="0.2">
      <c r="A90" s="35" t="s">
        <v>6</v>
      </c>
      <c r="B90" s="34">
        <v>0.122</v>
      </c>
      <c r="C90" s="34">
        <v>0.11700000000000001</v>
      </c>
      <c r="D90" s="35">
        <f t="shared" si="10"/>
        <v>0.1195</v>
      </c>
      <c r="E90" s="35">
        <f t="shared" si="13"/>
        <v>0.10228166797797009</v>
      </c>
      <c r="F90" s="35">
        <v>5</v>
      </c>
      <c r="G90" s="35">
        <f t="shared" si="11"/>
        <v>0.51140833988985046</v>
      </c>
      <c r="H90" s="35">
        <v>3</v>
      </c>
      <c r="I90" s="34">
        <f t="shared" si="12"/>
        <v>1.5342250196695515</v>
      </c>
      <c r="J90" s="37">
        <v>89562.5</v>
      </c>
      <c r="K90" s="37">
        <f t="shared" si="16"/>
        <v>1.7130216548997084</v>
      </c>
      <c r="L90" s="34"/>
      <c r="M90" s="34"/>
      <c r="N90" s="34"/>
      <c r="O90" s="34">
        <f t="shared" si="17"/>
        <v>2.7061365643878985</v>
      </c>
      <c r="P90" s="34"/>
      <c r="Q90" s="34"/>
      <c r="R90" s="34"/>
    </row>
    <row r="91" spans="1:18" x14ac:dyDescent="0.2">
      <c r="A91" s="35" t="s">
        <v>7</v>
      </c>
      <c r="B91" s="34">
        <v>0.11700000000000001</v>
      </c>
      <c r="C91" s="34">
        <v>0.107</v>
      </c>
      <c r="D91" s="35">
        <f t="shared" si="10"/>
        <v>0.112</v>
      </c>
      <c r="E91" s="35">
        <f t="shared" si="13"/>
        <v>8.2612116443745096E-2</v>
      </c>
      <c r="F91" s="35">
        <v>5</v>
      </c>
      <c r="G91" s="35">
        <f t="shared" si="11"/>
        <v>0.41306058221872549</v>
      </c>
      <c r="H91" s="35">
        <v>3</v>
      </c>
      <c r="I91" s="34">
        <f t="shared" si="12"/>
        <v>1.2391817466561765</v>
      </c>
      <c r="J91" s="37">
        <v>56062.5</v>
      </c>
      <c r="K91" s="37">
        <f t="shared" si="16"/>
        <v>2.2103576306018757</v>
      </c>
      <c r="L91" s="34"/>
      <c r="M91" s="34"/>
      <c r="N91" s="34"/>
      <c r="O91" s="34">
        <f t="shared" si="17"/>
        <v>3.491800344401212</v>
      </c>
      <c r="P91" s="34"/>
      <c r="Q91" s="34"/>
      <c r="R91" s="34"/>
    </row>
    <row r="92" spans="1:18" x14ac:dyDescent="0.2">
      <c r="A92" s="35" t="s">
        <v>148</v>
      </c>
      <c r="B92" s="34">
        <v>0.126</v>
      </c>
      <c r="C92" s="34">
        <v>0.11899999999999999</v>
      </c>
      <c r="D92" s="35">
        <f t="shared" si="10"/>
        <v>0.1225</v>
      </c>
      <c r="E92" s="35">
        <f t="shared" si="13"/>
        <v>0.11014948859166011</v>
      </c>
      <c r="F92" s="35">
        <v>5</v>
      </c>
      <c r="G92" s="35">
        <f t="shared" si="11"/>
        <v>0.55074744295830058</v>
      </c>
      <c r="H92" s="35">
        <v>3</v>
      </c>
      <c r="I92" s="34">
        <f t="shared" si="12"/>
        <v>1.6522423288749017</v>
      </c>
      <c r="J92" s="37">
        <v>61937.5</v>
      </c>
      <c r="K92" s="37">
        <f t="shared" si="16"/>
        <v>2.6675960910190142</v>
      </c>
      <c r="L92" s="34"/>
      <c r="M92" s="34"/>
      <c r="N92" s="34"/>
      <c r="O92" s="34">
        <f t="shared" si="17"/>
        <v>4.214120294554843</v>
      </c>
      <c r="P92" s="34"/>
      <c r="Q92" s="34"/>
      <c r="R92" s="34"/>
    </row>
    <row r="93" spans="1:18" x14ac:dyDescent="0.2">
      <c r="A93" s="35" t="s">
        <v>8</v>
      </c>
      <c r="B93" s="34">
        <v>0.3</v>
      </c>
      <c r="C93" s="34">
        <v>0.28499999999999998</v>
      </c>
      <c r="D93" s="35">
        <f t="shared" si="10"/>
        <v>0.29249999999999998</v>
      </c>
      <c r="E93" s="35">
        <f t="shared" si="13"/>
        <v>0.55599265670076048</v>
      </c>
      <c r="F93" s="35">
        <v>5</v>
      </c>
      <c r="G93" s="35">
        <f t="shared" si="11"/>
        <v>2.7799632835038022</v>
      </c>
      <c r="H93" s="35">
        <v>3</v>
      </c>
      <c r="I93" s="34">
        <f t="shared" si="12"/>
        <v>8.3398898505114065</v>
      </c>
      <c r="J93" s="37">
        <v>79000</v>
      </c>
      <c r="K93" s="37">
        <f t="shared" si="16"/>
        <v>10.556822595584059</v>
      </c>
      <c r="L93" s="34">
        <f>AVERAGE(K93:K96)</f>
        <v>15.557277639329815</v>
      </c>
      <c r="M93" s="34">
        <f>AVEDEV(K93:K96)</f>
        <v>2.5002275218728776</v>
      </c>
      <c r="N93" s="34">
        <v>4</v>
      </c>
      <c r="O93" s="34">
        <f t="shared" si="17"/>
        <v>16.677082597265215</v>
      </c>
      <c r="P93" s="34">
        <f>AVERAGE(O93:O96)</f>
        <v>24.576524027998634</v>
      </c>
      <c r="Q93" s="34">
        <f>AVEDEV(O93:O96)</f>
        <v>3.9497207153667082</v>
      </c>
      <c r="R93" s="34">
        <v>4</v>
      </c>
    </row>
    <row r="94" spans="1:18" x14ac:dyDescent="0.2">
      <c r="A94" s="35" t="s">
        <v>9</v>
      </c>
      <c r="B94" s="34">
        <v>0.34499999999999997</v>
      </c>
      <c r="C94" s="34">
        <v>0.31900000000000001</v>
      </c>
      <c r="D94" s="35">
        <f t="shared" si="10"/>
        <v>0.33199999999999996</v>
      </c>
      <c r="E94" s="35">
        <f t="shared" si="13"/>
        <v>0.65958562811434551</v>
      </c>
      <c r="F94" s="35">
        <v>5</v>
      </c>
      <c r="G94" s="35">
        <f t="shared" si="11"/>
        <v>3.2979281405717273</v>
      </c>
      <c r="H94" s="35">
        <v>3</v>
      </c>
      <c r="I94" s="34">
        <f t="shared" si="12"/>
        <v>9.893784421715182</v>
      </c>
      <c r="J94" s="37">
        <v>53562.5</v>
      </c>
      <c r="K94" s="37">
        <f t="shared" si="16"/>
        <v>18.471476166562766</v>
      </c>
      <c r="L94" s="34"/>
      <c r="M94" s="34"/>
      <c r="N94" s="34"/>
      <c r="O94" s="34">
        <f t="shared" si="17"/>
        <v>29.180213168689715</v>
      </c>
      <c r="P94" s="34"/>
      <c r="Q94" s="34"/>
      <c r="R94" s="34"/>
    </row>
    <row r="95" spans="1:18" x14ac:dyDescent="0.2">
      <c r="A95" s="35" t="s">
        <v>10</v>
      </c>
      <c r="B95" s="34">
        <v>0.40699999999999997</v>
      </c>
      <c r="C95" s="34">
        <v>0.39</v>
      </c>
      <c r="D95" s="35">
        <f t="shared" si="10"/>
        <v>0.39849999999999997</v>
      </c>
      <c r="E95" s="35">
        <f t="shared" si="13"/>
        <v>0.83398898505114072</v>
      </c>
      <c r="F95" s="35">
        <v>5</v>
      </c>
      <c r="G95" s="35">
        <f t="shared" si="11"/>
        <v>4.1699449252557033</v>
      </c>
      <c r="H95" s="35">
        <v>3</v>
      </c>
      <c r="I95" s="34">
        <f t="shared" si="12"/>
        <v>12.509834775767111</v>
      </c>
      <c r="J95" s="37">
        <v>79937.5</v>
      </c>
      <c r="K95" s="37">
        <f t="shared" si="16"/>
        <v>15.649519656940873</v>
      </c>
      <c r="L95" s="34"/>
      <c r="M95" s="34"/>
      <c r="N95" s="34"/>
      <c r="O95" s="34">
        <f t="shared" si="17"/>
        <v>24.722242849425214</v>
      </c>
      <c r="P95" s="34"/>
      <c r="Q95" s="34"/>
      <c r="R95" s="34"/>
    </row>
    <row r="96" spans="1:18" x14ac:dyDescent="0.2">
      <c r="A96" s="35" t="s">
        <v>149</v>
      </c>
      <c r="B96" s="34">
        <v>0.34599999999999997</v>
      </c>
      <c r="C96" s="34">
        <v>0.33700000000000002</v>
      </c>
      <c r="D96" s="35">
        <f t="shared" si="10"/>
        <v>0.34150000000000003</v>
      </c>
      <c r="E96" s="35">
        <f t="shared" si="13"/>
        <v>0.68450039339103075</v>
      </c>
      <c r="F96" s="35">
        <v>5</v>
      </c>
      <c r="G96" s="35">
        <f t="shared" si="11"/>
        <v>3.4225019669551537</v>
      </c>
      <c r="H96" s="35">
        <v>3</v>
      </c>
      <c r="I96" s="34">
        <f t="shared" si="12"/>
        <v>10.267505900865462</v>
      </c>
      <c r="J96" s="37">
        <v>58500</v>
      </c>
      <c r="K96" s="37">
        <f t="shared" si="16"/>
        <v>17.55129213823156</v>
      </c>
      <c r="L96" s="34"/>
      <c r="M96" s="34"/>
      <c r="N96" s="34"/>
      <c r="O96" s="34">
        <f t="shared" si="17"/>
        <v>27.726557496614387</v>
      </c>
      <c r="P96" s="34"/>
      <c r="Q96" s="34"/>
      <c r="R96" s="34"/>
    </row>
    <row r="97" spans="1:18" x14ac:dyDescent="0.2">
      <c r="A97" s="35" t="s">
        <v>11</v>
      </c>
      <c r="B97" s="34">
        <v>0.75600000000000001</v>
      </c>
      <c r="C97" s="34">
        <v>0.69</v>
      </c>
      <c r="D97" s="35">
        <f t="shared" si="10"/>
        <v>0.72299999999999998</v>
      </c>
      <c r="E97" s="35">
        <f t="shared" si="13"/>
        <v>1.6850249147652767</v>
      </c>
      <c r="F97" s="35">
        <v>5</v>
      </c>
      <c r="G97" s="35">
        <f t="shared" si="11"/>
        <v>8.425124573826384</v>
      </c>
      <c r="H97" s="35">
        <v>3</v>
      </c>
      <c r="I97" s="34">
        <f t="shared" si="12"/>
        <v>25.275373721479152</v>
      </c>
      <c r="J97" s="37">
        <v>79687.5</v>
      </c>
      <c r="K97" s="37">
        <f t="shared" si="16"/>
        <v>31.718116042640506</v>
      </c>
      <c r="L97" s="34">
        <f>AVERAGE(K97:K100)</f>
        <v>31.549459186475925</v>
      </c>
      <c r="M97" s="34">
        <f>AVEDEV(K97:K100)</f>
        <v>4.0822631888675049</v>
      </c>
      <c r="N97" s="34">
        <v>4</v>
      </c>
      <c r="O97" s="34">
        <f t="shared" si="17"/>
        <v>50.106519862711913</v>
      </c>
      <c r="P97" s="34">
        <f>AVERAGE(O97:O100)</f>
        <v>49.840085119171903</v>
      </c>
      <c r="Q97" s="34">
        <f>AVEDEV(O97:O100)</f>
        <v>6.448932883744467</v>
      </c>
      <c r="R97" s="34">
        <v>4</v>
      </c>
    </row>
    <row r="98" spans="1:18" x14ac:dyDescent="0.2">
      <c r="A98" s="35" t="s">
        <v>12</v>
      </c>
      <c r="B98" s="34">
        <v>0.65400000000000003</v>
      </c>
      <c r="C98" s="34">
        <v>0.623</v>
      </c>
      <c r="D98" s="35">
        <f t="shared" si="10"/>
        <v>0.63850000000000007</v>
      </c>
      <c r="E98" s="35">
        <f t="shared" si="13"/>
        <v>1.4634146341463417</v>
      </c>
      <c r="F98" s="35">
        <v>5</v>
      </c>
      <c r="G98" s="35">
        <f t="shared" si="11"/>
        <v>7.3170731707317085</v>
      </c>
      <c r="H98" s="35">
        <v>3</v>
      </c>
      <c r="I98" s="34">
        <f t="shared" si="12"/>
        <v>21.951219512195124</v>
      </c>
      <c r="J98" s="37">
        <v>71062.5</v>
      </c>
      <c r="K98" s="37">
        <f t="shared" si="16"/>
        <v>30.890018662719608</v>
      </c>
      <c r="L98" s="34"/>
      <c r="M98" s="34"/>
      <c r="N98" s="34"/>
      <c r="O98" s="34">
        <f t="shared" si="17"/>
        <v>48.798337568420393</v>
      </c>
      <c r="P98" s="34"/>
      <c r="Q98" s="34"/>
      <c r="R98" s="34"/>
    </row>
    <row r="99" spans="1:18" x14ac:dyDescent="0.2">
      <c r="A99" s="35" t="s">
        <v>13</v>
      </c>
      <c r="B99" s="34">
        <v>0.88700000000000001</v>
      </c>
      <c r="C99" s="34">
        <v>0.85599999999999998</v>
      </c>
      <c r="D99" s="35">
        <f t="shared" si="10"/>
        <v>0.87149999999999994</v>
      </c>
      <c r="E99" s="35">
        <f t="shared" si="13"/>
        <v>2.0744820351429318</v>
      </c>
      <c r="F99" s="35">
        <v>5</v>
      </c>
      <c r="G99" s="35">
        <f t="shared" si="11"/>
        <v>10.372410175714659</v>
      </c>
      <c r="H99" s="35">
        <v>3</v>
      </c>
      <c r="I99" s="34">
        <f t="shared" si="12"/>
        <v>31.117230527143978</v>
      </c>
      <c r="J99" s="37">
        <v>78687.5</v>
      </c>
      <c r="K99" s="37">
        <f t="shared" si="16"/>
        <v>39.545328708046355</v>
      </c>
      <c r="L99" s="34"/>
      <c r="M99" s="34"/>
      <c r="N99" s="34"/>
      <c r="O99" s="34">
        <f t="shared" si="17"/>
        <v>62.471516143120837</v>
      </c>
      <c r="P99" s="34"/>
      <c r="Q99" s="34"/>
      <c r="R99" s="34"/>
    </row>
    <row r="100" spans="1:18" x14ac:dyDescent="0.2">
      <c r="A100" s="35" t="s">
        <v>150</v>
      </c>
      <c r="B100" s="34">
        <v>0.72399999999999998</v>
      </c>
      <c r="C100" s="34">
        <v>0.66400000000000003</v>
      </c>
      <c r="D100" s="35">
        <f t="shared" si="10"/>
        <v>0.69399999999999995</v>
      </c>
      <c r="E100" s="35">
        <f t="shared" si="13"/>
        <v>1.6089693154996065</v>
      </c>
      <c r="F100" s="35">
        <v>5</v>
      </c>
      <c r="G100" s="35">
        <f t="shared" si="11"/>
        <v>8.0448465774980331</v>
      </c>
      <c r="H100" s="35">
        <v>3</v>
      </c>
      <c r="I100" s="34">
        <f t="shared" si="12"/>
        <v>24.134539732494098</v>
      </c>
      <c r="J100" s="37">
        <v>100375</v>
      </c>
      <c r="K100" s="37">
        <f t="shared" si="16"/>
        <v>24.044373332497234</v>
      </c>
      <c r="L100" s="34"/>
      <c r="M100" s="34"/>
      <c r="N100" s="34"/>
      <c r="O100" s="34">
        <f t="shared" si="17"/>
        <v>37.983966902434489</v>
      </c>
      <c r="P100" s="34"/>
      <c r="Q100" s="34"/>
      <c r="R100" s="34"/>
    </row>
    <row r="101" spans="1:18" x14ac:dyDescent="0.2">
      <c r="A101" s="35" t="s">
        <v>52</v>
      </c>
      <c r="B101" s="34">
        <v>0.184</v>
      </c>
      <c r="C101" s="34">
        <v>0.20300000000000001</v>
      </c>
      <c r="D101" s="35">
        <f t="shared" si="10"/>
        <v>0.19350000000000001</v>
      </c>
      <c r="E101" s="35">
        <f t="shared" si="13"/>
        <v>0.29635457644899033</v>
      </c>
      <c r="F101" s="35">
        <v>100</v>
      </c>
      <c r="G101" s="35">
        <f t="shared" si="11"/>
        <v>29.635457644899034</v>
      </c>
      <c r="H101" s="35">
        <v>3</v>
      </c>
      <c r="I101" s="34">
        <f t="shared" si="12"/>
        <v>88.906372934697103</v>
      </c>
      <c r="J101" s="37">
        <v>71062.5</v>
      </c>
      <c r="K101" s="37">
        <f t="shared" si="16"/>
        <v>125.11011142965292</v>
      </c>
      <c r="L101" s="34">
        <f>AVERAGE(K101:K104)</f>
        <v>124.03880077400811</v>
      </c>
      <c r="M101" s="34">
        <f>AVEDEV(K101:K104)</f>
        <v>28.867335591285485</v>
      </c>
      <c r="N101" s="34">
        <v>4</v>
      </c>
      <c r="O101" s="34">
        <f t="shared" si="17"/>
        <v>197.64201237388909</v>
      </c>
      <c r="P101" s="34">
        <f>AVERAGE(O101:O104)</f>
        <v>195.94961524115786</v>
      </c>
      <c r="Q101" s="34">
        <f>AVEDEV(O101:O104)</f>
        <v>45.603015079577268</v>
      </c>
      <c r="R101" s="34">
        <v>4</v>
      </c>
    </row>
    <row r="102" spans="1:18" x14ac:dyDescent="0.2">
      <c r="A102" s="35" t="s">
        <v>14</v>
      </c>
      <c r="B102" s="34">
        <v>0.19</v>
      </c>
      <c r="C102" s="34">
        <v>0.19</v>
      </c>
      <c r="D102" s="35">
        <f t="shared" si="10"/>
        <v>0.19</v>
      </c>
      <c r="E102" s="35">
        <f t="shared" si="13"/>
        <v>0.28717545239968528</v>
      </c>
      <c r="F102" s="35">
        <v>100</v>
      </c>
      <c r="G102" s="35">
        <f t="shared" si="11"/>
        <v>28.71754523996853</v>
      </c>
      <c r="H102" s="35">
        <v>3</v>
      </c>
      <c r="I102" s="34">
        <f t="shared" si="12"/>
        <v>86.152635719905589</v>
      </c>
      <c r="J102" s="37">
        <v>100937.5</v>
      </c>
      <c r="K102" s="37">
        <f t="shared" si="16"/>
        <v>85.352456440773338</v>
      </c>
      <c r="L102" s="34"/>
      <c r="M102" s="34"/>
      <c r="N102" s="34"/>
      <c r="O102" s="34">
        <f t="shared" si="17"/>
        <v>134.83507495310965</v>
      </c>
      <c r="P102" s="34"/>
      <c r="Q102" s="34"/>
      <c r="R102" s="34"/>
    </row>
    <row r="103" spans="1:18" x14ac:dyDescent="0.2">
      <c r="A103" s="35" t="s">
        <v>15</v>
      </c>
      <c r="B103" s="34">
        <v>0.224</v>
      </c>
      <c r="C103" s="34">
        <v>0.23499999999999999</v>
      </c>
      <c r="D103" s="35">
        <f t="shared" si="10"/>
        <v>0.22949999999999998</v>
      </c>
      <c r="E103" s="35">
        <f t="shared" si="13"/>
        <v>0.39076842381327032</v>
      </c>
      <c r="F103" s="35">
        <v>100</v>
      </c>
      <c r="G103" s="35">
        <f t="shared" si="11"/>
        <v>39.076842381327033</v>
      </c>
      <c r="H103" s="35">
        <v>3</v>
      </c>
      <c r="I103" s="34">
        <f t="shared" si="12"/>
        <v>117.23052714398111</v>
      </c>
      <c r="J103" s="37">
        <v>64875</v>
      </c>
      <c r="K103" s="37">
        <f t="shared" si="16"/>
        <v>180.70216130093428</v>
      </c>
      <c r="L103" s="34"/>
      <c r="M103" s="34"/>
      <c r="N103" s="34"/>
      <c r="O103" s="34">
        <f t="shared" si="17"/>
        <v>285.46324826758115</v>
      </c>
      <c r="P103" s="34"/>
      <c r="Q103" s="34"/>
      <c r="R103" s="34"/>
    </row>
    <row r="104" spans="1:18" x14ac:dyDescent="0.2">
      <c r="A104" s="35" t="s">
        <v>151</v>
      </c>
      <c r="B104" s="34">
        <v>0.18099999999999999</v>
      </c>
      <c r="C104" s="34">
        <v>0.183</v>
      </c>
      <c r="D104" s="35">
        <f t="shared" si="10"/>
        <v>0.182</v>
      </c>
      <c r="E104" s="35">
        <f t="shared" si="13"/>
        <v>0.26619459742984525</v>
      </c>
      <c r="F104" s="35">
        <v>100</v>
      </c>
      <c r="G104" s="35">
        <f t="shared" si="11"/>
        <v>26.619459742984525</v>
      </c>
      <c r="H104" s="35">
        <v>3</v>
      </c>
      <c r="I104" s="34">
        <f t="shared" si="12"/>
        <v>79.858379228953567</v>
      </c>
      <c r="J104" s="37">
        <v>76062.5</v>
      </c>
      <c r="K104" s="37">
        <f t="shared" si="16"/>
        <v>104.99047392467192</v>
      </c>
      <c r="L104" s="34"/>
      <c r="M104" s="34"/>
      <c r="N104" s="34"/>
      <c r="O104" s="34">
        <f t="shared" si="17"/>
        <v>165.85812537005151</v>
      </c>
      <c r="P104" s="34"/>
      <c r="Q104" s="34"/>
      <c r="R104" s="34"/>
    </row>
    <row r="105" spans="1:18" x14ac:dyDescent="0.2">
      <c r="A105" s="35" t="s">
        <v>16</v>
      </c>
      <c r="B105" s="34">
        <v>0.28100000000000003</v>
      </c>
      <c r="C105" s="34">
        <v>0.224</v>
      </c>
      <c r="D105" s="35">
        <f t="shared" si="10"/>
        <v>0.2525</v>
      </c>
      <c r="E105" s="35">
        <f t="shared" si="13"/>
        <v>0.45108838185156047</v>
      </c>
      <c r="F105" s="35">
        <v>100</v>
      </c>
      <c r="G105" s="35">
        <f t="shared" si="11"/>
        <v>45.108838185156046</v>
      </c>
      <c r="H105" s="35">
        <v>3</v>
      </c>
      <c r="I105" s="34">
        <f t="shared" si="12"/>
        <v>135.32651455546812</v>
      </c>
      <c r="J105" s="37">
        <v>79687.5</v>
      </c>
      <c r="K105" s="37">
        <f t="shared" si="16"/>
        <v>169.82150846176393</v>
      </c>
      <c r="L105" s="34">
        <f>AVERAGE(K105:K108)</f>
        <v>182.99271687029682</v>
      </c>
      <c r="M105" s="34">
        <f>AVEDEV(K105:K108)</f>
        <v>46.316427730382074</v>
      </c>
      <c r="N105" s="34">
        <v>4</v>
      </c>
      <c r="O105" s="34">
        <f t="shared" si="17"/>
        <v>268.27459661903339</v>
      </c>
      <c r="P105" s="34">
        <f>AVERAGE(O105:O108)</f>
        <v>289.08174086589992</v>
      </c>
      <c r="Q105" s="34">
        <f>AVEDEV(O105:O108)</f>
        <v>73.168122688066489</v>
      </c>
      <c r="R105" s="34">
        <v>4</v>
      </c>
    </row>
    <row r="106" spans="1:18" x14ac:dyDescent="0.2">
      <c r="A106" s="35" t="s">
        <v>17</v>
      </c>
      <c r="B106" s="34">
        <v>0.254</v>
      </c>
      <c r="C106" s="34">
        <v>0.24299999999999999</v>
      </c>
      <c r="D106" s="35">
        <f t="shared" si="10"/>
        <v>0.2485</v>
      </c>
      <c r="E106" s="35">
        <f t="shared" si="13"/>
        <v>0.44059795436664045</v>
      </c>
      <c r="F106" s="35">
        <v>100</v>
      </c>
      <c r="G106" s="35">
        <f t="shared" si="11"/>
        <v>44.059795436664047</v>
      </c>
      <c r="H106" s="35">
        <v>3</v>
      </c>
      <c r="I106" s="34">
        <f t="shared" si="12"/>
        <v>132.17938630999214</v>
      </c>
      <c r="J106" s="37">
        <v>80375</v>
      </c>
      <c r="K106" s="37">
        <f t="shared" si="16"/>
        <v>164.45335777292956</v>
      </c>
      <c r="L106" s="34"/>
      <c r="M106" s="34"/>
      <c r="N106" s="34"/>
      <c r="O106" s="34">
        <f t="shared" si="17"/>
        <v>259.79429000957066</v>
      </c>
      <c r="P106" s="34"/>
      <c r="Q106" s="34"/>
      <c r="R106" s="34"/>
    </row>
    <row r="107" spans="1:18" x14ac:dyDescent="0.2">
      <c r="A107" s="35" t="s">
        <v>18</v>
      </c>
      <c r="B107" s="34">
        <v>0.27600000000000002</v>
      </c>
      <c r="C107" s="34">
        <v>0.26900000000000002</v>
      </c>
      <c r="D107" s="35">
        <f t="shared" si="10"/>
        <v>0.27250000000000002</v>
      </c>
      <c r="E107" s="35">
        <f t="shared" si="13"/>
        <v>0.5035405192761605</v>
      </c>
      <c r="F107" s="35">
        <v>100</v>
      </c>
      <c r="G107" s="35">
        <f t="shared" si="11"/>
        <v>50.354051927616048</v>
      </c>
      <c r="H107" s="35">
        <v>3</v>
      </c>
      <c r="I107" s="34">
        <f t="shared" si="12"/>
        <v>151.06215578284815</v>
      </c>
      <c r="J107" s="37">
        <v>123750</v>
      </c>
      <c r="K107" s="37">
        <f t="shared" si="16"/>
        <v>122.07042891543284</v>
      </c>
      <c r="L107" s="34"/>
      <c r="M107" s="34"/>
      <c r="N107" s="34"/>
      <c r="O107" s="34">
        <f t="shared" si="17"/>
        <v>192.8400905929627</v>
      </c>
      <c r="P107" s="34"/>
      <c r="Q107" s="34"/>
      <c r="R107" s="34"/>
    </row>
    <row r="108" spans="1:18" x14ac:dyDescent="0.2">
      <c r="A108" s="35" t="s">
        <v>152</v>
      </c>
      <c r="B108" s="34">
        <v>0.249</v>
      </c>
      <c r="C108" s="34">
        <v>0.254</v>
      </c>
      <c r="D108" s="35">
        <f t="shared" si="10"/>
        <v>0.2515</v>
      </c>
      <c r="E108" s="35">
        <f t="shared" si="13"/>
        <v>0.44846577498033047</v>
      </c>
      <c r="F108" s="35">
        <v>100</v>
      </c>
      <c r="G108" s="35">
        <f t="shared" si="11"/>
        <v>44.846577498033049</v>
      </c>
      <c r="H108" s="35">
        <v>3</v>
      </c>
      <c r="I108" s="34">
        <f t="shared" si="12"/>
        <v>134.53973249409916</v>
      </c>
      <c r="J108" s="37">
        <v>48812.5</v>
      </c>
      <c r="K108" s="37">
        <f t="shared" si="16"/>
        <v>275.62557233106099</v>
      </c>
      <c r="L108" s="34"/>
      <c r="M108" s="34"/>
      <c r="N108" s="34"/>
      <c r="O108" s="34">
        <f t="shared" si="17"/>
        <v>435.4179862420329</v>
      </c>
      <c r="P108" s="34"/>
      <c r="Q108" s="34"/>
      <c r="R108" s="34"/>
    </row>
    <row r="109" spans="1:18" x14ac:dyDescent="0.2">
      <c r="A109" s="35" t="s">
        <v>19</v>
      </c>
      <c r="B109" s="34">
        <v>0.30099999999999999</v>
      </c>
      <c r="C109" s="34">
        <v>0.28100000000000003</v>
      </c>
      <c r="D109" s="35">
        <f t="shared" si="10"/>
        <v>0.29100000000000004</v>
      </c>
      <c r="E109" s="35">
        <f t="shared" si="13"/>
        <v>0.55205874639391561</v>
      </c>
      <c r="F109" s="35">
        <v>100</v>
      </c>
      <c r="G109" s="35">
        <f t="shared" si="11"/>
        <v>55.20587463939156</v>
      </c>
      <c r="H109" s="35">
        <v>3</v>
      </c>
      <c r="I109" s="34">
        <f t="shared" si="12"/>
        <v>165.61762391817467</v>
      </c>
      <c r="J109" s="37">
        <v>104500</v>
      </c>
      <c r="K109" s="37">
        <f t="shared" si="16"/>
        <v>158.48576451499969</v>
      </c>
      <c r="L109" s="34">
        <f>AVERAGE(K109:K112)</f>
        <v>244.96648883748585</v>
      </c>
      <c r="M109" s="34">
        <f>AVEDEV(K109:K112)</f>
        <v>50.455294938455296</v>
      </c>
      <c r="N109" s="34">
        <v>4</v>
      </c>
      <c r="O109" s="34">
        <f t="shared" si="17"/>
        <v>250.36701728917754</v>
      </c>
      <c r="P109" s="34">
        <f>AVERAGE(O109:O112)</f>
        <v>386.98446724052172</v>
      </c>
      <c r="Q109" s="34">
        <f>AVEDEV(O109:O112)</f>
        <v>79.706475460710635</v>
      </c>
      <c r="R109" s="34">
        <v>4</v>
      </c>
    </row>
    <row r="110" spans="1:18" x14ac:dyDescent="0.2">
      <c r="A110" s="35" t="s">
        <v>20</v>
      </c>
      <c r="B110" s="34">
        <v>0.33800000000000002</v>
      </c>
      <c r="C110" s="34">
        <v>0.30399999999999999</v>
      </c>
      <c r="D110" s="35">
        <f t="shared" si="10"/>
        <v>0.32100000000000001</v>
      </c>
      <c r="E110" s="35">
        <f t="shared" si="13"/>
        <v>0.63073695253081563</v>
      </c>
      <c r="F110" s="35">
        <v>100</v>
      </c>
      <c r="G110" s="35">
        <f t="shared" si="11"/>
        <v>63.07369525308156</v>
      </c>
      <c r="H110" s="35">
        <v>3</v>
      </c>
      <c r="I110" s="34">
        <f t="shared" si="12"/>
        <v>189.22108575924469</v>
      </c>
      <c r="J110" s="37">
        <v>67000</v>
      </c>
      <c r="K110" s="37">
        <f t="shared" si="16"/>
        <v>282.41953098394731</v>
      </c>
      <c r="L110" s="34"/>
      <c r="M110" s="34"/>
      <c r="N110" s="34"/>
      <c r="O110" s="34">
        <f t="shared" si="17"/>
        <v>446.1507051629689</v>
      </c>
      <c r="P110" s="34"/>
      <c r="Q110" s="34"/>
      <c r="R110" s="34"/>
    </row>
    <row r="111" spans="1:18" x14ac:dyDescent="0.2">
      <c r="A111" s="35" t="s">
        <v>21</v>
      </c>
      <c r="B111" s="34">
        <v>0.27900000000000003</v>
      </c>
      <c r="C111" s="34">
        <v>0.33800000000000002</v>
      </c>
      <c r="D111" s="35">
        <f t="shared" si="10"/>
        <v>0.3085</v>
      </c>
      <c r="E111" s="35">
        <f t="shared" si="13"/>
        <v>0.59795436664044055</v>
      </c>
      <c r="F111" s="35">
        <v>100</v>
      </c>
      <c r="G111" s="35">
        <f t="shared" si="11"/>
        <v>59.795436664044054</v>
      </c>
      <c r="H111" s="35">
        <v>3</v>
      </c>
      <c r="I111" s="34">
        <f t="shared" si="12"/>
        <v>179.38630999213217</v>
      </c>
      <c r="J111" s="37">
        <v>77812.5</v>
      </c>
      <c r="K111" s="37">
        <f t="shared" si="16"/>
        <v>230.53662328306143</v>
      </c>
      <c r="L111" s="34"/>
      <c r="M111" s="34"/>
      <c r="N111" s="34"/>
      <c r="O111" s="34">
        <f t="shared" si="17"/>
        <v>364.18896627044461</v>
      </c>
      <c r="P111" s="34"/>
      <c r="Q111" s="34"/>
      <c r="R111" s="34"/>
    </row>
    <row r="112" spans="1:18" x14ac:dyDescent="0.2">
      <c r="A112" s="35" t="s">
        <v>153</v>
      </c>
      <c r="B112" s="34">
        <v>0.35099999999999998</v>
      </c>
      <c r="C112" s="34">
        <v>0.374</v>
      </c>
      <c r="D112" s="35">
        <f t="shared" si="10"/>
        <v>0.36249999999999999</v>
      </c>
      <c r="E112" s="35">
        <f t="shared" si="13"/>
        <v>0.73957513768686067</v>
      </c>
      <c r="F112" s="35">
        <v>100</v>
      </c>
      <c r="G112" s="35">
        <f t="shared" si="11"/>
        <v>73.95751376868607</v>
      </c>
      <c r="H112" s="35">
        <v>3</v>
      </c>
      <c r="I112" s="34">
        <f t="shared" si="12"/>
        <v>221.87254130605822</v>
      </c>
      <c r="J112" s="37">
        <v>71937.5</v>
      </c>
      <c r="K112" s="37">
        <f t="shared" si="16"/>
        <v>308.42403656793499</v>
      </c>
      <c r="L112" s="34"/>
      <c r="M112" s="34"/>
      <c r="N112" s="34"/>
      <c r="O112" s="34">
        <f t="shared" si="17"/>
        <v>487.23118023949581</v>
      </c>
      <c r="P112" s="34"/>
      <c r="Q112" s="34"/>
      <c r="R112" s="34"/>
    </row>
    <row r="113" spans="1:18" x14ac:dyDescent="0.2">
      <c r="A113" s="35" t="s">
        <v>154</v>
      </c>
      <c r="B113" s="34">
        <v>0.39300000000000002</v>
      </c>
      <c r="C113" s="34">
        <v>0.38600000000000001</v>
      </c>
      <c r="D113" s="35">
        <f t="shared" si="10"/>
        <v>0.38950000000000001</v>
      </c>
      <c r="E113" s="35">
        <f t="shared" si="13"/>
        <v>0.81038552321007085</v>
      </c>
      <c r="F113" s="35">
        <v>100</v>
      </c>
      <c r="G113" s="35">
        <f t="shared" si="11"/>
        <v>81.038552321007089</v>
      </c>
      <c r="H113" s="35">
        <v>3</v>
      </c>
      <c r="I113" s="34">
        <f t="shared" si="12"/>
        <v>243.11565696302125</v>
      </c>
      <c r="J113" s="37">
        <v>110875</v>
      </c>
      <c r="K113" s="37">
        <f t="shared" si="16"/>
        <v>219.27004010193576</v>
      </c>
      <c r="L113" s="34">
        <f>AVERAGE(K113:K116)</f>
        <v>216.8241001612536</v>
      </c>
      <c r="M113" s="34">
        <f>AVEDEV(K113:K116)</f>
        <v>6.9428855821310762</v>
      </c>
      <c r="N113" s="34">
        <v>4</v>
      </c>
      <c r="O113" s="34">
        <f t="shared" si="17"/>
        <v>346.39064328079922</v>
      </c>
      <c r="P113" s="34">
        <f>AVERAGE(O113:O116)</f>
        <v>342.52668307408237</v>
      </c>
      <c r="Q113" s="34">
        <f>AVEDEV(O113:O116)</f>
        <v>10.967985420631734</v>
      </c>
      <c r="R113" s="34">
        <v>4</v>
      </c>
    </row>
    <row r="114" spans="1:18" x14ac:dyDescent="0.2">
      <c r="A114" s="35" t="s">
        <v>155</v>
      </c>
      <c r="B114" s="34">
        <v>0.34399999999999997</v>
      </c>
      <c r="C114" s="34">
        <v>0.28699999999999998</v>
      </c>
      <c r="D114" s="35">
        <f t="shared" si="10"/>
        <v>0.3155</v>
      </c>
      <c r="E114" s="35">
        <f t="shared" si="13"/>
        <v>0.61631261473905063</v>
      </c>
      <c r="F114" s="35">
        <v>100</v>
      </c>
      <c r="G114" s="35">
        <f t="shared" si="11"/>
        <v>61.631261473905063</v>
      </c>
      <c r="H114" s="35">
        <v>3</v>
      </c>
      <c r="I114" s="34">
        <f t="shared" si="12"/>
        <v>184.8937844217152</v>
      </c>
      <c r="J114" s="37">
        <v>81000</v>
      </c>
      <c r="K114" s="37">
        <f t="shared" si="16"/>
        <v>228.26393138483357</v>
      </c>
      <c r="L114" s="34"/>
      <c r="M114" s="34"/>
      <c r="N114" s="34"/>
      <c r="O114" s="34">
        <f t="shared" si="17"/>
        <v>360.5986937086289</v>
      </c>
      <c r="P114" s="34"/>
      <c r="Q114" s="34"/>
      <c r="R114" s="34"/>
    </row>
    <row r="115" spans="1:18" x14ac:dyDescent="0.2">
      <c r="A115" s="35" t="s">
        <v>156</v>
      </c>
      <c r="B115" s="34">
        <v>0.28299999999999997</v>
      </c>
      <c r="C115" s="34">
        <v>0.27400000000000002</v>
      </c>
      <c r="D115" s="35">
        <f t="shared" si="10"/>
        <v>0.27849999999999997</v>
      </c>
      <c r="E115" s="35">
        <f t="shared" si="13"/>
        <v>0.51927616050354042</v>
      </c>
      <c r="F115" s="35">
        <v>100</v>
      </c>
      <c r="G115" s="35">
        <f t="shared" si="11"/>
        <v>51.92761605035404</v>
      </c>
      <c r="H115" s="35">
        <v>3</v>
      </c>
      <c r="I115" s="34">
        <f t="shared" si="12"/>
        <v>155.78284815106213</v>
      </c>
      <c r="J115" s="37">
        <v>76562.5</v>
      </c>
      <c r="K115" s="37">
        <f t="shared" si="16"/>
        <v>203.47147513608115</v>
      </c>
      <c r="L115" s="34"/>
      <c r="M115" s="34"/>
      <c r="N115" s="34"/>
      <c r="O115" s="34">
        <f t="shared" si="17"/>
        <v>321.43294692204546</v>
      </c>
      <c r="P115" s="34"/>
      <c r="Q115" s="34"/>
      <c r="R115" s="34"/>
    </row>
    <row r="116" spans="1:18" x14ac:dyDescent="0.2">
      <c r="A116" s="35" t="s">
        <v>157</v>
      </c>
      <c r="B116" s="34">
        <v>0.32500000000000001</v>
      </c>
      <c r="C116" s="34">
        <v>0.29199999999999998</v>
      </c>
      <c r="D116" s="35">
        <f t="shared" si="10"/>
        <v>0.3085</v>
      </c>
      <c r="E116" s="35">
        <f t="shared" si="13"/>
        <v>0.59795436664044055</v>
      </c>
      <c r="F116" s="35">
        <v>100</v>
      </c>
      <c r="G116" s="35">
        <f t="shared" si="11"/>
        <v>59.795436664044054</v>
      </c>
      <c r="H116" s="35">
        <v>3</v>
      </c>
      <c r="I116" s="34">
        <f t="shared" si="12"/>
        <v>179.38630999213217</v>
      </c>
      <c r="J116" s="37">
        <v>82937.5</v>
      </c>
      <c r="K116" s="37">
        <f t="shared" si="16"/>
        <v>216.29095402216387</v>
      </c>
      <c r="L116" s="34"/>
      <c r="M116" s="34"/>
      <c r="N116" s="34"/>
      <c r="O116" s="34">
        <f t="shared" si="17"/>
        <v>341.68444838485573</v>
      </c>
      <c r="P116" s="34"/>
      <c r="Q116" s="34"/>
      <c r="R116" s="34"/>
    </row>
    <row r="117" spans="1:18" x14ac:dyDescent="0.2">
      <c r="A117" s="35" t="s">
        <v>190</v>
      </c>
      <c r="B117" s="34">
        <v>0.316</v>
      </c>
      <c r="C117" s="34">
        <v>0.28100000000000003</v>
      </c>
      <c r="D117" s="35">
        <f t="shared" si="10"/>
        <v>0.29849999999999999</v>
      </c>
      <c r="E117" s="35">
        <f t="shared" si="13"/>
        <v>0.57172829792814051</v>
      </c>
      <c r="F117" s="35">
        <v>100</v>
      </c>
      <c r="G117" s="34">
        <f t="shared" si="11"/>
        <v>57.172829792814049</v>
      </c>
      <c r="H117" s="35">
        <v>3</v>
      </c>
      <c r="I117" s="34">
        <f t="shared" si="12"/>
        <v>171.51848937844215</v>
      </c>
      <c r="J117" s="37">
        <v>102187.5</v>
      </c>
      <c r="K117" s="37">
        <f t="shared" si="16"/>
        <v>167.84683975872014</v>
      </c>
      <c r="L117" s="34">
        <f>AVERAGE(K117:K120)</f>
        <v>252.54658782634533</v>
      </c>
      <c r="M117" s="34">
        <f>AVEDEV(K117:K120)</f>
        <v>62.961461510426325</v>
      </c>
      <c r="N117" s="34"/>
      <c r="O117" s="34">
        <f t="shared" si="17"/>
        <v>265.15512456532366</v>
      </c>
      <c r="P117" s="34">
        <f>AVERAGE(O117:O120)</f>
        <v>398.95908704568313</v>
      </c>
      <c r="Q117" s="34">
        <f>AVEDEV(O117:O120)</f>
        <v>99.463023513641076</v>
      </c>
      <c r="R117" s="34">
        <v>4</v>
      </c>
    </row>
    <row r="118" spans="1:18" x14ac:dyDescent="0.2">
      <c r="A118" s="35" t="s">
        <v>191</v>
      </c>
      <c r="B118" s="34">
        <v>0.30599999999999999</v>
      </c>
      <c r="C118" s="34">
        <v>0.32</v>
      </c>
      <c r="D118" s="35">
        <f t="shared" si="10"/>
        <v>0.313</v>
      </c>
      <c r="E118" s="35">
        <f t="shared" si="13"/>
        <v>0.6097560975609756</v>
      </c>
      <c r="F118" s="35">
        <v>100</v>
      </c>
      <c r="G118" s="34">
        <f t="shared" si="11"/>
        <v>60.975609756097562</v>
      </c>
      <c r="H118" s="35">
        <v>3</v>
      </c>
      <c r="I118" s="34">
        <f t="shared" si="12"/>
        <v>182.92682926829269</v>
      </c>
      <c r="J118" s="37">
        <v>86562.5</v>
      </c>
      <c r="K118" s="37">
        <f t="shared" si="16"/>
        <v>211.32341287311792</v>
      </c>
      <c r="L118" s="34"/>
      <c r="M118" s="34"/>
      <c r="N118" s="34"/>
      <c r="O118" s="34">
        <f t="shared" si="17"/>
        <v>333.83700249876046</v>
      </c>
      <c r="P118" s="34"/>
      <c r="Q118" s="34"/>
      <c r="R118" s="34"/>
    </row>
    <row r="119" spans="1:18" x14ac:dyDescent="0.2">
      <c r="A119" s="35" t="s">
        <v>192</v>
      </c>
      <c r="B119" s="34">
        <v>0.29799999999999999</v>
      </c>
      <c r="C119" s="34">
        <v>0.28499999999999998</v>
      </c>
      <c r="D119" s="35">
        <f t="shared" si="10"/>
        <v>0.29149999999999998</v>
      </c>
      <c r="E119" s="35">
        <f t="shared" si="13"/>
        <v>0.55337004982953053</v>
      </c>
      <c r="F119" s="35">
        <v>100</v>
      </c>
      <c r="G119" s="34">
        <f t="shared" si="11"/>
        <v>55.337004982953054</v>
      </c>
      <c r="H119" s="35">
        <v>3</v>
      </c>
      <c r="I119" s="34">
        <f t="shared" si="12"/>
        <v>166.01101494885916</v>
      </c>
      <c r="J119" s="37">
        <v>62750</v>
      </c>
      <c r="K119" s="37">
        <f t="shared" si="16"/>
        <v>264.55938637268389</v>
      </c>
      <c r="L119" s="34"/>
      <c r="M119" s="34"/>
      <c r="N119" s="34"/>
      <c r="O119" s="34">
        <f t="shared" si="17"/>
        <v>417.9362396659609</v>
      </c>
      <c r="P119" s="34"/>
      <c r="Q119" s="34"/>
      <c r="R119" s="34"/>
    </row>
    <row r="120" spans="1:18" x14ac:dyDescent="0.2">
      <c r="A120" s="35" t="s">
        <v>193</v>
      </c>
      <c r="B120" s="34">
        <v>0.45900000000000002</v>
      </c>
      <c r="C120" s="34">
        <v>0.435</v>
      </c>
      <c r="D120" s="35">
        <f t="shared" si="10"/>
        <v>0.44700000000000001</v>
      </c>
      <c r="E120" s="35">
        <f t="shared" si="13"/>
        <v>0.96118541830579596</v>
      </c>
      <c r="F120" s="35">
        <v>100</v>
      </c>
      <c r="G120" s="34">
        <f t="shared" si="11"/>
        <v>96.118541830579602</v>
      </c>
      <c r="H120" s="35">
        <v>3</v>
      </c>
      <c r="I120" s="34">
        <f t="shared" si="12"/>
        <v>288.35562549173881</v>
      </c>
      <c r="J120" s="37">
        <v>78687.5</v>
      </c>
      <c r="K120" s="37">
        <f t="shared" si="16"/>
        <v>366.45671230085946</v>
      </c>
      <c r="L120" s="34"/>
      <c r="M120" s="34"/>
      <c r="N120" s="34"/>
      <c r="O120" s="34">
        <f t="shared" si="17"/>
        <v>578.90798145268752</v>
      </c>
      <c r="P120" s="34"/>
      <c r="Q120" s="34"/>
      <c r="R120" s="34"/>
    </row>
    <row r="121" spans="1:18" x14ac:dyDescent="0.2">
      <c r="A121" s="36" t="s">
        <v>158</v>
      </c>
      <c r="B121" s="40">
        <v>9.4E-2</v>
      </c>
      <c r="C121" s="40">
        <v>9.0999999999999998E-2</v>
      </c>
      <c r="D121" s="38">
        <f t="shared" si="10"/>
        <v>9.2499999999999999E-2</v>
      </c>
      <c r="E121" s="38">
        <f t="shared" si="13"/>
        <v>3.1471282454760025E-2</v>
      </c>
      <c r="F121" s="38">
        <v>5</v>
      </c>
      <c r="G121" s="40">
        <f t="shared" si="11"/>
        <v>0.15735641227380012</v>
      </c>
      <c r="H121" s="38">
        <v>3</v>
      </c>
      <c r="I121" s="40">
        <f t="shared" si="12"/>
        <v>0.47206923682140034</v>
      </c>
      <c r="J121" s="38">
        <v>68187.5</v>
      </c>
      <c r="K121" s="38">
        <f t="shared" si="16"/>
        <v>0.69231052146126537</v>
      </c>
      <c r="L121" s="40">
        <f>AVERAGE(K121:K124)</f>
        <v>0.46262725044042519</v>
      </c>
      <c r="M121" s="40">
        <f>AVEDEV(K121:K124)</f>
        <v>0.12098738494885941</v>
      </c>
      <c r="N121" s="40"/>
      <c r="O121" s="40">
        <f t="shared" si="17"/>
        <v>1.0936737493528472</v>
      </c>
      <c r="P121" s="40">
        <f>AVERAGE(O121:O124)</f>
        <v>0.73083286163849959</v>
      </c>
      <c r="Q121" s="40">
        <f>AVEDEV(O121:O124)</f>
        <v>0.19112915782664242</v>
      </c>
      <c r="R121" s="40">
        <v>4</v>
      </c>
    </row>
    <row r="122" spans="1:18" x14ac:dyDescent="0.2">
      <c r="A122" s="36" t="s">
        <v>159</v>
      </c>
      <c r="B122" s="40">
        <v>8.7999999999999995E-2</v>
      </c>
      <c r="C122" s="40">
        <v>8.4000000000000005E-2</v>
      </c>
      <c r="D122" s="38">
        <f t="shared" si="10"/>
        <v>8.5999999999999993E-2</v>
      </c>
      <c r="E122" s="38">
        <f t="shared" si="13"/>
        <v>1.4424337791764993E-2</v>
      </c>
      <c r="F122" s="38">
        <v>5</v>
      </c>
      <c r="G122" s="40">
        <f t="shared" si="11"/>
        <v>7.2121688958824967E-2</v>
      </c>
      <c r="H122" s="38">
        <v>3</v>
      </c>
      <c r="I122" s="40">
        <f t="shared" si="12"/>
        <v>0.21636506687647489</v>
      </c>
      <c r="J122" s="38">
        <v>66500</v>
      </c>
      <c r="K122" s="38">
        <f t="shared" si="16"/>
        <v>0.32536100282176678</v>
      </c>
      <c r="L122" s="40"/>
      <c r="M122" s="40"/>
      <c r="N122" s="40"/>
      <c r="O122" s="40">
        <f t="shared" si="17"/>
        <v>0.51398725978945425</v>
      </c>
      <c r="P122" s="40"/>
      <c r="Q122" s="40"/>
      <c r="R122" s="40"/>
    </row>
    <row r="123" spans="1:18" x14ac:dyDescent="0.2">
      <c r="A123" s="36" t="s">
        <v>160</v>
      </c>
      <c r="B123" s="40">
        <v>8.8999999999999996E-2</v>
      </c>
      <c r="C123" s="40">
        <v>8.5999999999999993E-2</v>
      </c>
      <c r="D123" s="38">
        <f t="shared" si="10"/>
        <v>8.7499999999999994E-2</v>
      </c>
      <c r="E123" s="38">
        <f t="shared" si="13"/>
        <v>1.8358248098609999E-2</v>
      </c>
      <c r="F123" s="38">
        <v>5</v>
      </c>
      <c r="G123" s="40">
        <f t="shared" si="11"/>
        <v>9.179124049305E-2</v>
      </c>
      <c r="H123" s="38">
        <v>3</v>
      </c>
      <c r="I123" s="40">
        <f t="shared" si="12"/>
        <v>0.27537372147915001</v>
      </c>
      <c r="J123" s="38">
        <v>76937.5</v>
      </c>
      <c r="K123" s="38">
        <f t="shared" si="16"/>
        <v>0.35791872816136477</v>
      </c>
      <c r="L123" s="40"/>
      <c r="M123" s="40"/>
      <c r="N123" s="40"/>
      <c r="O123" s="40">
        <f t="shared" si="17"/>
        <v>0.56542014783426009</v>
      </c>
      <c r="P123" s="40"/>
      <c r="Q123" s="40"/>
      <c r="R123" s="40"/>
    </row>
    <row r="124" spans="1:18" x14ac:dyDescent="0.2">
      <c r="A124" s="36" t="s">
        <v>161</v>
      </c>
      <c r="B124" s="40">
        <v>8.8999999999999996E-2</v>
      </c>
      <c r="C124" s="40">
        <v>8.6999999999999994E-2</v>
      </c>
      <c r="D124" s="38">
        <f t="shared" si="10"/>
        <v>8.7999999999999995E-2</v>
      </c>
      <c r="E124" s="38">
        <f t="shared" si="13"/>
        <v>1.9669551534225001E-2</v>
      </c>
      <c r="F124" s="38">
        <v>5</v>
      </c>
      <c r="G124" s="40">
        <f t="shared" si="11"/>
        <v>9.8347757671125011E-2</v>
      </c>
      <c r="H124" s="38">
        <v>3</v>
      </c>
      <c r="I124" s="40">
        <f t="shared" si="12"/>
        <v>0.29504327301337502</v>
      </c>
      <c r="J124" s="38">
        <v>62125</v>
      </c>
      <c r="K124" s="38">
        <f t="shared" si="16"/>
        <v>0.47491874931730382</v>
      </c>
      <c r="L124" s="40"/>
      <c r="M124" s="40"/>
      <c r="N124" s="40"/>
      <c r="O124" s="40">
        <f t="shared" si="17"/>
        <v>0.75025028957743678</v>
      </c>
      <c r="P124" s="40"/>
      <c r="Q124" s="40"/>
      <c r="R124" s="40"/>
    </row>
    <row r="125" spans="1:18" x14ac:dyDescent="0.2">
      <c r="A125" s="36" t="s">
        <v>162</v>
      </c>
      <c r="B125" s="40">
        <v>8.6999999999999994E-2</v>
      </c>
      <c r="C125" s="40">
        <v>8.7999999999999995E-2</v>
      </c>
      <c r="D125" s="38">
        <f t="shared" si="10"/>
        <v>8.7499999999999994E-2</v>
      </c>
      <c r="E125" s="38">
        <f t="shared" si="13"/>
        <v>1.8358248098609999E-2</v>
      </c>
      <c r="F125" s="38">
        <v>5</v>
      </c>
      <c r="G125" s="40">
        <f t="shared" si="11"/>
        <v>9.179124049305E-2</v>
      </c>
      <c r="H125" s="38">
        <v>3</v>
      </c>
      <c r="I125" s="40">
        <f t="shared" si="12"/>
        <v>0.27537372147915001</v>
      </c>
      <c r="J125" s="38">
        <v>64812.5</v>
      </c>
      <c r="K125" s="38">
        <f t="shared" si="16"/>
        <v>0.42487748733523628</v>
      </c>
      <c r="L125" s="40">
        <f>AVERAGE(K125:K128)</f>
        <v>0.82983630290768173</v>
      </c>
      <c r="M125" s="40">
        <f>AVEDEV(K125:K128)</f>
        <v>0.47159332833775436</v>
      </c>
      <c r="N125" s="40"/>
      <c r="O125" s="40">
        <f t="shared" si="17"/>
        <v>0.67119788040884676</v>
      </c>
      <c r="P125" s="40">
        <f>AVERAGE(O125:O128)</f>
        <v>1.3109293483428992</v>
      </c>
      <c r="Q125" s="40">
        <f>AVEDEV(O125:O128)</f>
        <v>0.74499697402301779</v>
      </c>
      <c r="R125" s="40">
        <v>4</v>
      </c>
    </row>
    <row r="126" spans="1:18" x14ac:dyDescent="0.2">
      <c r="A126" s="36" t="s">
        <v>163</v>
      </c>
      <c r="B126" s="40">
        <v>0.111</v>
      </c>
      <c r="C126" s="40">
        <v>0.108</v>
      </c>
      <c r="D126" s="38">
        <f t="shared" si="10"/>
        <v>0.1095</v>
      </c>
      <c r="E126" s="38">
        <f t="shared" si="13"/>
        <v>7.6055599265670071E-2</v>
      </c>
      <c r="F126" s="38">
        <v>5</v>
      </c>
      <c r="G126" s="40">
        <f t="shared" si="11"/>
        <v>0.38027799632835035</v>
      </c>
      <c r="H126" s="38">
        <v>3</v>
      </c>
      <c r="I126" s="40">
        <f t="shared" si="12"/>
        <v>1.140833988985051</v>
      </c>
      <c r="J126" s="38">
        <v>64375</v>
      </c>
      <c r="K126" s="38">
        <f t="shared" si="16"/>
        <v>1.772169303277749</v>
      </c>
      <c r="L126" s="40"/>
      <c r="M126" s="40"/>
      <c r="N126" s="40"/>
      <c r="O126" s="40">
        <f t="shared" si="17"/>
        <v>2.799574737522228</v>
      </c>
      <c r="P126" s="40"/>
      <c r="Q126" s="40"/>
      <c r="R126" s="40"/>
    </row>
    <row r="127" spans="1:18" x14ac:dyDescent="0.2">
      <c r="A127" s="36" t="s">
        <v>164</v>
      </c>
      <c r="B127" s="40">
        <v>9.9000000000000005E-2</v>
      </c>
      <c r="C127" s="40">
        <v>9.7000000000000003E-2</v>
      </c>
      <c r="D127" s="38">
        <f t="shared" si="10"/>
        <v>9.8000000000000004E-2</v>
      </c>
      <c r="E127" s="38">
        <f t="shared" si="13"/>
        <v>4.5895620246525055E-2</v>
      </c>
      <c r="F127" s="38">
        <v>5</v>
      </c>
      <c r="G127" s="40">
        <f t="shared" si="11"/>
        <v>0.22947810123262527</v>
      </c>
      <c r="H127" s="38">
        <v>3</v>
      </c>
      <c r="I127" s="40">
        <f t="shared" si="12"/>
        <v>0.68843430369787584</v>
      </c>
      <c r="J127" s="38">
        <v>82875</v>
      </c>
      <c r="K127" s="38">
        <f t="shared" si="16"/>
        <v>0.83068995921312316</v>
      </c>
      <c r="L127" s="40"/>
      <c r="M127" s="40"/>
      <c r="N127" s="40"/>
      <c r="O127" s="40">
        <f t="shared" si="17"/>
        <v>1.3122779072096058</v>
      </c>
      <c r="P127" s="40"/>
      <c r="Q127" s="40"/>
      <c r="R127" s="40"/>
    </row>
    <row r="128" spans="1:18" x14ac:dyDescent="0.2">
      <c r="A128" s="36" t="s">
        <v>165</v>
      </c>
      <c r="B128" s="40">
        <v>8.6999999999999994E-2</v>
      </c>
      <c r="C128" s="40">
        <v>8.6999999999999994E-2</v>
      </c>
      <c r="D128" s="38">
        <f t="shared" si="10"/>
        <v>8.6999999999999994E-2</v>
      </c>
      <c r="E128" s="38">
        <f t="shared" si="13"/>
        <v>1.7046944662994997E-2</v>
      </c>
      <c r="F128" s="38">
        <v>5</v>
      </c>
      <c r="G128" s="40">
        <f t="shared" si="11"/>
        <v>8.5234723314974989E-2</v>
      </c>
      <c r="H128" s="38">
        <v>3</v>
      </c>
      <c r="I128" s="40">
        <f t="shared" si="12"/>
        <v>0.25570416994492495</v>
      </c>
      <c r="J128" s="38">
        <v>87687.5</v>
      </c>
      <c r="K128" s="38">
        <f t="shared" si="16"/>
        <v>0.29160846180461863</v>
      </c>
      <c r="L128" s="40"/>
      <c r="M128" s="40"/>
      <c r="N128" s="40"/>
      <c r="O128" s="40">
        <f t="shared" si="17"/>
        <v>0.46066686823091646</v>
      </c>
      <c r="P128" s="40"/>
      <c r="Q128" s="40"/>
      <c r="R128" s="40"/>
    </row>
    <row r="129" spans="1:18" x14ac:dyDescent="0.2">
      <c r="A129" s="36" t="s">
        <v>166</v>
      </c>
      <c r="B129" s="40">
        <v>8.6999999999999994E-2</v>
      </c>
      <c r="C129" s="40">
        <v>8.4000000000000005E-2</v>
      </c>
      <c r="D129" s="38">
        <f t="shared" si="10"/>
        <v>8.5499999999999993E-2</v>
      </c>
      <c r="E129" s="38">
        <f t="shared" si="13"/>
        <v>1.3113034356149989E-2</v>
      </c>
      <c r="F129" s="38">
        <v>5</v>
      </c>
      <c r="G129" s="40">
        <f t="shared" si="11"/>
        <v>6.5565171780749942E-2</v>
      </c>
      <c r="H129" s="38">
        <v>3</v>
      </c>
      <c r="I129" s="40">
        <f t="shared" si="12"/>
        <v>0.19669551534224983</v>
      </c>
      <c r="J129" s="38">
        <v>89500</v>
      </c>
      <c r="K129" s="38">
        <f t="shared" si="16"/>
        <v>0.21977152552206683</v>
      </c>
      <c r="L129" s="40">
        <f>AVERAGE(K129:K132)</f>
        <v>0.61513097746006706</v>
      </c>
      <c r="M129" s="40">
        <f>AVEDEV(K129:K132)</f>
        <v>0.42860486108891449</v>
      </c>
      <c r="N129" s="40"/>
      <c r="O129" s="40">
        <f t="shared" si="17"/>
        <v>0.34718286212289173</v>
      </c>
      <c r="P129" s="40">
        <f>AVERAGE(O129:O132)</f>
        <v>0.97174978800242562</v>
      </c>
      <c r="Q129" s="40">
        <f>AVEDEV(O129:O132)</f>
        <v>0.67708617865371568</v>
      </c>
      <c r="R129" s="40">
        <v>4</v>
      </c>
    </row>
    <row r="130" spans="1:18" x14ac:dyDescent="0.2">
      <c r="A130" s="36" t="s">
        <v>167</v>
      </c>
      <c r="B130" s="40">
        <v>9.0999999999999998E-2</v>
      </c>
      <c r="C130" s="40">
        <v>8.6999999999999994E-2</v>
      </c>
      <c r="D130" s="38">
        <f t="shared" si="10"/>
        <v>8.8999999999999996E-2</v>
      </c>
      <c r="E130" s="38">
        <f t="shared" si="13"/>
        <v>2.2292158405455006E-2</v>
      </c>
      <c r="F130" s="38">
        <v>5</v>
      </c>
      <c r="G130" s="40">
        <f t="shared" si="11"/>
        <v>0.11146079202727503</v>
      </c>
      <c r="H130" s="38">
        <v>3</v>
      </c>
      <c r="I130" s="40">
        <f t="shared" si="12"/>
        <v>0.33438237608182508</v>
      </c>
      <c r="J130" s="38">
        <v>67750</v>
      </c>
      <c r="K130" s="38">
        <f t="shared" si="16"/>
        <v>0.49355332263000007</v>
      </c>
      <c r="L130" s="40"/>
      <c r="M130" s="40"/>
      <c r="N130" s="40"/>
      <c r="O130" s="40">
        <f t="shared" si="17"/>
        <v>0.7796881545682367</v>
      </c>
      <c r="P130" s="40"/>
      <c r="Q130" s="40"/>
      <c r="R130" s="40"/>
    </row>
    <row r="131" spans="1:18" x14ac:dyDescent="0.2">
      <c r="A131" s="36" t="s">
        <v>168</v>
      </c>
      <c r="B131" s="40">
        <v>8.5999999999999993E-2</v>
      </c>
      <c r="C131" s="40">
        <v>8.5000000000000006E-2</v>
      </c>
      <c r="D131" s="38">
        <f t="shared" si="10"/>
        <v>8.5499999999999993E-2</v>
      </c>
      <c r="E131" s="38">
        <f t="shared" si="13"/>
        <v>1.3113034356149989E-2</v>
      </c>
      <c r="F131" s="38">
        <v>5</v>
      </c>
      <c r="G131" s="40">
        <f t="shared" si="11"/>
        <v>6.5565171780749942E-2</v>
      </c>
      <c r="H131" s="38">
        <v>3</v>
      </c>
      <c r="I131" s="40">
        <f t="shared" si="12"/>
        <v>0.19669551534224983</v>
      </c>
      <c r="J131" s="38">
        <v>71562.5</v>
      </c>
      <c r="K131" s="38">
        <f t="shared" si="16"/>
        <v>0.27485836205030545</v>
      </c>
      <c r="L131" s="40"/>
      <c r="M131" s="40"/>
      <c r="N131" s="40"/>
      <c r="O131" s="40">
        <f t="shared" si="17"/>
        <v>0.43420599000871707</v>
      </c>
      <c r="P131" s="40"/>
      <c r="Q131" s="40"/>
      <c r="R131" s="40"/>
    </row>
    <row r="132" spans="1:18" x14ac:dyDescent="0.2">
      <c r="A132" s="36" t="s">
        <v>169</v>
      </c>
      <c r="B132" s="40">
        <v>0.107</v>
      </c>
      <c r="C132" s="40">
        <v>0.11</v>
      </c>
      <c r="D132" s="38">
        <f t="shared" si="10"/>
        <v>0.1085</v>
      </c>
      <c r="E132" s="38">
        <f t="shared" si="13"/>
        <v>7.3432992394440066E-2</v>
      </c>
      <c r="F132" s="38">
        <v>5</v>
      </c>
      <c r="G132" s="40">
        <f t="shared" si="11"/>
        <v>0.36716496197220033</v>
      </c>
      <c r="H132" s="38">
        <v>3</v>
      </c>
      <c r="I132" s="40">
        <f t="shared" si="12"/>
        <v>1.1014948859166009</v>
      </c>
      <c r="J132" s="38">
        <v>74812.5</v>
      </c>
      <c r="K132" s="38">
        <f t="shared" si="16"/>
        <v>1.472340699637896</v>
      </c>
      <c r="L132" s="40"/>
      <c r="M132" s="40"/>
      <c r="N132" s="40"/>
      <c r="O132" s="40">
        <f t="shared" si="17"/>
        <v>2.3259221453098569</v>
      </c>
      <c r="P132" s="40"/>
      <c r="Q132" s="40"/>
      <c r="R132" s="40"/>
    </row>
    <row r="133" spans="1:18" x14ac:dyDescent="0.2">
      <c r="A133" s="36" t="s">
        <v>170</v>
      </c>
      <c r="B133" s="40">
        <v>7.5999999999999998E-2</v>
      </c>
      <c r="C133" s="40">
        <v>7.4999999999999997E-2</v>
      </c>
      <c r="D133" s="38">
        <f t="shared" si="10"/>
        <v>7.5499999999999998E-2</v>
      </c>
      <c r="E133" s="38">
        <f t="shared" si="13"/>
        <v>-1.3113034356150025E-2</v>
      </c>
      <c r="F133" s="38">
        <v>20</v>
      </c>
      <c r="G133" s="40"/>
      <c r="H133" s="38">
        <v>3</v>
      </c>
      <c r="I133" s="40">
        <f t="shared" si="12"/>
        <v>0</v>
      </c>
      <c r="J133" s="38">
        <v>91750</v>
      </c>
      <c r="K133" s="38"/>
      <c r="L133" s="40">
        <f>AVERAGE(K133:K136)</f>
        <v>4.0343414770903685</v>
      </c>
      <c r="M133" s="40">
        <f>AVEDEV(K133:K136)</f>
        <v>0</v>
      </c>
      <c r="N133" s="40"/>
      <c r="O133" s="40"/>
      <c r="P133" s="40">
        <f>AVERAGE(O133:O136)</f>
        <v>6.3732288223876026</v>
      </c>
      <c r="Q133" s="40">
        <f>AVEDEV(O133:O136)</f>
        <v>0</v>
      </c>
      <c r="R133" s="40">
        <v>4</v>
      </c>
    </row>
    <row r="134" spans="1:18" x14ac:dyDescent="0.2">
      <c r="A134" s="36" t="s">
        <v>171</v>
      </c>
      <c r="B134" s="40">
        <v>0.11</v>
      </c>
      <c r="C134" s="40">
        <v>0.11</v>
      </c>
      <c r="D134" s="38">
        <f t="shared" si="10"/>
        <v>0.11</v>
      </c>
      <c r="E134" s="38">
        <f t="shared" si="13"/>
        <v>7.7366902701285073E-2</v>
      </c>
      <c r="F134" s="38">
        <v>20</v>
      </c>
      <c r="G134" s="40">
        <f t="shared" si="11"/>
        <v>1.5473380540257016</v>
      </c>
      <c r="H134" s="38">
        <v>3</v>
      </c>
      <c r="I134" s="40">
        <f t="shared" si="12"/>
        <v>4.6420141620771052</v>
      </c>
      <c r="J134" s="38">
        <v>115062.5</v>
      </c>
      <c r="K134" s="38">
        <f t="shared" si="16"/>
        <v>4.0343414770903685</v>
      </c>
      <c r="L134" s="40"/>
      <c r="M134" s="40"/>
      <c r="N134" s="40"/>
      <c r="O134" s="40">
        <f t="shared" si="17"/>
        <v>6.3732288223876026</v>
      </c>
      <c r="P134" s="40"/>
      <c r="Q134" s="40"/>
      <c r="R134" s="40"/>
    </row>
    <row r="135" spans="1:18" x14ac:dyDescent="0.2">
      <c r="A135" s="36" t="s">
        <v>172</v>
      </c>
      <c r="B135" s="40">
        <v>7.5999999999999998E-2</v>
      </c>
      <c r="C135" s="40">
        <v>7.8E-2</v>
      </c>
      <c r="D135" s="38">
        <f t="shared" si="10"/>
        <v>7.6999999999999999E-2</v>
      </c>
      <c r="E135" s="38">
        <f t="shared" si="13"/>
        <v>-9.1791240493050187E-3</v>
      </c>
      <c r="F135" s="38">
        <v>20</v>
      </c>
      <c r="G135" s="40"/>
      <c r="H135" s="38">
        <v>3</v>
      </c>
      <c r="I135" s="40">
        <f t="shared" si="12"/>
        <v>0</v>
      </c>
      <c r="J135" s="38">
        <v>72187.5</v>
      </c>
      <c r="K135" s="38"/>
      <c r="L135" s="40"/>
      <c r="M135" s="40"/>
      <c r="N135" s="40"/>
      <c r="O135" s="40"/>
      <c r="P135" s="40"/>
      <c r="Q135" s="40"/>
      <c r="R135" s="40"/>
    </row>
    <row r="136" spans="1:18" x14ac:dyDescent="0.2">
      <c r="A136" s="36" t="s">
        <v>173</v>
      </c>
      <c r="B136" s="40">
        <v>6.4000000000000001E-2</v>
      </c>
      <c r="C136" s="40">
        <v>6.4000000000000001E-2</v>
      </c>
      <c r="D136" s="38">
        <f t="shared" si="10"/>
        <v>6.4000000000000001E-2</v>
      </c>
      <c r="E136" s="38">
        <f t="shared" si="13"/>
        <v>-4.3273013375295051E-2</v>
      </c>
      <c r="F136" s="38">
        <v>20</v>
      </c>
      <c r="G136" s="40"/>
      <c r="H136" s="38">
        <v>3</v>
      </c>
      <c r="I136" s="40">
        <f t="shared" si="12"/>
        <v>0</v>
      </c>
      <c r="J136" s="38">
        <v>111187.5</v>
      </c>
      <c r="K136" s="38"/>
      <c r="L136" s="40"/>
      <c r="M136" s="40"/>
      <c r="N136" s="40"/>
      <c r="O136" s="40"/>
      <c r="P136" s="40"/>
      <c r="Q136" s="40"/>
      <c r="R136" s="40"/>
    </row>
    <row r="137" spans="1:18" x14ac:dyDescent="0.2">
      <c r="A137" s="36" t="s">
        <v>174</v>
      </c>
      <c r="B137" s="40">
        <v>0.183</v>
      </c>
      <c r="C137" s="40">
        <v>0.155</v>
      </c>
      <c r="D137" s="38">
        <f t="shared" si="10"/>
        <v>0.16899999999999998</v>
      </c>
      <c r="E137" s="38">
        <f t="shared" si="13"/>
        <v>0.23210070810385519</v>
      </c>
      <c r="F137" s="38">
        <v>20</v>
      </c>
      <c r="G137" s="40">
        <f t="shared" si="11"/>
        <v>4.6420141620771034</v>
      </c>
      <c r="H137" s="38">
        <v>3</v>
      </c>
      <c r="I137" s="40">
        <f t="shared" si="12"/>
        <v>13.92604248623131</v>
      </c>
      <c r="J137" s="38">
        <v>110875</v>
      </c>
      <c r="K137" s="38">
        <f t="shared" si="16"/>
        <v>12.560128510693403</v>
      </c>
      <c r="L137" s="40">
        <f>AVERAGE(K137:K140)</f>
        <v>10.366715984301537</v>
      </c>
      <c r="M137" s="40">
        <f>AVEDEV(K137:K140)</f>
        <v>5.0680785692395594</v>
      </c>
      <c r="N137" s="40"/>
      <c r="O137" s="40">
        <f t="shared" si="17"/>
        <v>19.841794129676842</v>
      </c>
      <c r="P137" s="40">
        <f>AVERAGE(O137:O140)</f>
        <v>16.376762720717227</v>
      </c>
      <c r="Q137" s="40">
        <f>AVEDEV(O137:O140)</f>
        <v>8.0062693242560563</v>
      </c>
      <c r="R137" s="40">
        <v>4</v>
      </c>
    </row>
    <row r="138" spans="1:18" x14ac:dyDescent="0.2">
      <c r="A138" s="36" t="s">
        <v>175</v>
      </c>
      <c r="B138" s="40">
        <v>8.1000000000000003E-2</v>
      </c>
      <c r="C138" s="40">
        <v>8.3000000000000004E-2</v>
      </c>
      <c r="D138" s="38">
        <f t="shared" si="10"/>
        <v>8.2000000000000003E-2</v>
      </c>
      <c r="E138" s="38">
        <f t="shared" si="13"/>
        <v>3.9339103068450074E-3</v>
      </c>
      <c r="F138" s="38">
        <v>20</v>
      </c>
      <c r="G138" s="40">
        <f t="shared" si="11"/>
        <v>7.8678206136900145E-2</v>
      </c>
      <c r="H138" s="38">
        <v>3</v>
      </c>
      <c r="I138" s="40">
        <f t="shared" si="12"/>
        <v>0.23603461841070045</v>
      </c>
      <c r="J138" s="38">
        <v>102375</v>
      </c>
      <c r="K138" s="38">
        <f t="shared" si="16"/>
        <v>0.23055884582241803</v>
      </c>
      <c r="L138" s="40"/>
      <c r="M138" s="40"/>
      <c r="N138" s="40"/>
      <c r="O138" s="40">
        <f t="shared" si="17"/>
        <v>0.36422407220511532</v>
      </c>
      <c r="P138" s="40"/>
      <c r="Q138" s="40"/>
      <c r="R138" s="40"/>
    </row>
    <row r="139" spans="1:18" x14ac:dyDescent="0.2">
      <c r="A139" s="36" t="s">
        <v>176</v>
      </c>
      <c r="B139" s="40">
        <v>0.14699999999999999</v>
      </c>
      <c r="C139" s="40">
        <v>0.14699999999999999</v>
      </c>
      <c r="D139" s="38">
        <f t="shared" si="10"/>
        <v>0.14699999999999999</v>
      </c>
      <c r="E139" s="38">
        <f t="shared" si="13"/>
        <v>0.17440335693679515</v>
      </c>
      <c r="F139" s="38">
        <v>20</v>
      </c>
      <c r="G139" s="40">
        <f t="shared" si="11"/>
        <v>3.4880671387359028</v>
      </c>
      <c r="H139" s="38">
        <v>3</v>
      </c>
      <c r="I139" s="40">
        <f t="shared" si="12"/>
        <v>10.464201416207707</v>
      </c>
      <c r="J139" s="38">
        <v>84187.5</v>
      </c>
      <c r="K139" s="38">
        <f t="shared" si="16"/>
        <v>12.429637910862905</v>
      </c>
      <c r="L139" s="40"/>
      <c r="M139" s="40"/>
      <c r="N139" s="40"/>
      <c r="O139" s="40">
        <f t="shared" si="17"/>
        <v>19.635652320260604</v>
      </c>
      <c r="P139" s="40"/>
      <c r="Q139" s="40"/>
      <c r="R139" s="40"/>
    </row>
    <row r="140" spans="1:18" x14ac:dyDescent="0.2">
      <c r="A140" s="36" t="s">
        <v>177</v>
      </c>
      <c r="B140" s="40">
        <v>0.16600000000000001</v>
      </c>
      <c r="C140" s="40">
        <v>0.154</v>
      </c>
      <c r="D140" s="38">
        <f t="shared" si="10"/>
        <v>0.16</v>
      </c>
      <c r="E140" s="38">
        <f t="shared" si="13"/>
        <v>0.20849724626278524</v>
      </c>
      <c r="F140" s="38">
        <v>20</v>
      </c>
      <c r="G140" s="40">
        <f t="shared" si="11"/>
        <v>4.169944925255705</v>
      </c>
      <c r="H140" s="38">
        <v>3</v>
      </c>
      <c r="I140" s="40">
        <f t="shared" si="12"/>
        <v>12.509834775767114</v>
      </c>
      <c r="J140" s="38">
        <v>77000</v>
      </c>
      <c r="K140" s="38">
        <f t="shared" si="16"/>
        <v>16.246538669827423</v>
      </c>
      <c r="L140" s="40"/>
      <c r="M140" s="40"/>
      <c r="N140" s="40"/>
      <c r="O140" s="40">
        <f t="shared" si="17"/>
        <v>25.665380360726349</v>
      </c>
      <c r="P140" s="40"/>
      <c r="Q140" s="40"/>
      <c r="R140" s="40"/>
    </row>
    <row r="141" spans="1:18" x14ac:dyDescent="0.2">
      <c r="A141" s="36" t="s">
        <v>178</v>
      </c>
      <c r="B141" s="40">
        <v>0.72499999999999998</v>
      </c>
      <c r="C141" s="40">
        <v>0.47199999999999998</v>
      </c>
      <c r="D141" s="38">
        <f t="shared" si="10"/>
        <v>0.59850000000000003</v>
      </c>
      <c r="E141" s="38">
        <f t="shared" si="13"/>
        <v>1.3585103592971415</v>
      </c>
      <c r="F141" s="38">
        <v>20</v>
      </c>
      <c r="G141" s="40">
        <f t="shared" si="11"/>
        <v>27.170207185942829</v>
      </c>
      <c r="H141" s="38">
        <v>3</v>
      </c>
      <c r="I141" s="40">
        <f t="shared" si="12"/>
        <v>81.510621557828486</v>
      </c>
      <c r="J141" s="38">
        <v>91750</v>
      </c>
      <c r="K141" s="38">
        <f t="shared" si="16"/>
        <v>88.839914504445218</v>
      </c>
      <c r="L141" s="40">
        <f>AVERAGE(K141:K144)</f>
        <v>85.891023313067905</v>
      </c>
      <c r="M141" s="40">
        <f>AVEDEV(K141:K144)</f>
        <v>6.9375912280578262</v>
      </c>
      <c r="N141" s="40"/>
      <c r="O141" s="40">
        <f t="shared" si="17"/>
        <v>140.34436770249084</v>
      </c>
      <c r="P141" s="40">
        <f>AVERAGE(O141:O144)</f>
        <v>135.68587301588701</v>
      </c>
      <c r="Q141" s="40">
        <f>AVEDEV(O141:O144)</f>
        <v>10.959621693821028</v>
      </c>
      <c r="R141" s="40">
        <v>4</v>
      </c>
    </row>
    <row r="142" spans="1:18" x14ac:dyDescent="0.2">
      <c r="A142" s="36" t="s">
        <v>179</v>
      </c>
      <c r="B142" s="40">
        <v>0.51300000000000001</v>
      </c>
      <c r="C142" s="40">
        <v>0.504</v>
      </c>
      <c r="D142" s="38">
        <f t="shared" si="10"/>
        <v>0.50849999999999995</v>
      </c>
      <c r="E142" s="38">
        <f t="shared" si="13"/>
        <v>1.122475740886441</v>
      </c>
      <c r="F142" s="38">
        <v>20</v>
      </c>
      <c r="G142" s="40">
        <f t="shared" si="11"/>
        <v>22.449514817728819</v>
      </c>
      <c r="H142" s="38">
        <v>3</v>
      </c>
      <c r="I142" s="40">
        <f t="shared" si="12"/>
        <v>67.348544453186463</v>
      </c>
      <c r="J142" s="38">
        <v>69562.5</v>
      </c>
      <c r="K142" s="38">
        <f t="shared" si="16"/>
        <v>96.817314577806243</v>
      </c>
      <c r="L142" s="40"/>
      <c r="M142" s="40"/>
      <c r="N142" s="40"/>
      <c r="O142" s="40">
        <f t="shared" si="17"/>
        <v>152.94662171692528</v>
      </c>
      <c r="P142" s="40"/>
      <c r="Q142" s="40"/>
      <c r="R142" s="40"/>
    </row>
    <row r="143" spans="1:18" x14ac:dyDescent="0.2">
      <c r="A143" s="36" t="s">
        <v>180</v>
      </c>
      <c r="B143" s="40">
        <v>0.51500000000000001</v>
      </c>
      <c r="C143" s="40">
        <v>0.46100000000000002</v>
      </c>
      <c r="D143" s="38">
        <f t="shared" si="10"/>
        <v>0.48799999999999999</v>
      </c>
      <c r="E143" s="38">
        <f t="shared" si="13"/>
        <v>1.068712300026226</v>
      </c>
      <c r="F143" s="38">
        <v>20</v>
      </c>
      <c r="G143" s="40">
        <f t="shared" si="11"/>
        <v>21.374246000524519</v>
      </c>
      <c r="H143" s="38">
        <v>3</v>
      </c>
      <c r="I143" s="40">
        <f t="shared" si="12"/>
        <v>64.122738001573552</v>
      </c>
      <c r="J143" s="38">
        <v>87312.5</v>
      </c>
      <c r="K143" s="38">
        <f t="shared" si="16"/>
        <v>73.440501648187322</v>
      </c>
      <c r="L143" s="40"/>
      <c r="M143" s="40"/>
      <c r="N143" s="40"/>
      <c r="O143" s="40">
        <f t="shared" si="17"/>
        <v>116.01722969975239</v>
      </c>
      <c r="P143" s="40"/>
      <c r="Q143" s="40"/>
      <c r="R143" s="40"/>
    </row>
    <row r="144" spans="1:18" x14ac:dyDescent="0.2">
      <c r="A144" s="36" t="s">
        <v>181</v>
      </c>
      <c r="B144" s="40">
        <v>0.45100000000000001</v>
      </c>
      <c r="C144" s="40">
        <v>0.436</v>
      </c>
      <c r="D144" s="38">
        <f t="shared" si="10"/>
        <v>0.44350000000000001</v>
      </c>
      <c r="E144" s="38">
        <f t="shared" si="13"/>
        <v>0.95200629425649097</v>
      </c>
      <c r="F144" s="38">
        <v>20</v>
      </c>
      <c r="G144" s="40">
        <f t="shared" si="11"/>
        <v>19.040125885129818</v>
      </c>
      <c r="H144" s="38">
        <v>3</v>
      </c>
      <c r="I144" s="40">
        <f t="shared" si="12"/>
        <v>57.120377655389454</v>
      </c>
      <c r="J144" s="38">
        <v>67625</v>
      </c>
      <c r="K144" s="38">
        <f t="shared" si="16"/>
        <v>84.466362521832835</v>
      </c>
      <c r="L144" s="40"/>
      <c r="M144" s="40"/>
      <c r="N144" s="40"/>
      <c r="O144" s="40">
        <f t="shared" si="17"/>
        <v>133.43527294437962</v>
      </c>
      <c r="P144" s="40"/>
      <c r="Q144" s="40"/>
      <c r="R144" s="40"/>
    </row>
    <row r="145" spans="1:18" x14ac:dyDescent="0.2">
      <c r="A145" s="36" t="s">
        <v>182</v>
      </c>
      <c r="B145" s="40">
        <v>0.33100000000000002</v>
      </c>
      <c r="C145" s="40">
        <v>0.31</v>
      </c>
      <c r="D145" s="38">
        <f t="shared" si="10"/>
        <v>0.32050000000000001</v>
      </c>
      <c r="E145" s="38">
        <f t="shared" si="13"/>
        <v>0.6294256490952006</v>
      </c>
      <c r="F145" s="38">
        <v>50</v>
      </c>
      <c r="G145" s="40">
        <f t="shared" si="11"/>
        <v>31.471282454760029</v>
      </c>
      <c r="H145" s="38">
        <v>3</v>
      </c>
      <c r="I145" s="40">
        <f t="shared" si="12"/>
        <v>94.413847364280088</v>
      </c>
      <c r="J145" s="38">
        <v>79687.5</v>
      </c>
      <c r="K145" s="38">
        <f t="shared" si="16"/>
        <v>118.48012218262599</v>
      </c>
      <c r="L145" s="40">
        <f>AVERAGE(K145:K148)</f>
        <v>105.74136909380454</v>
      </c>
      <c r="M145" s="40">
        <f>AVEDEV(K145:K148)</f>
        <v>22.10838912237379</v>
      </c>
      <c r="N145" s="40"/>
      <c r="O145" s="40">
        <f t="shared" si="17"/>
        <v>187.16832322258142</v>
      </c>
      <c r="P145" s="40">
        <f>AVERAGE(O145:O148)</f>
        <v>167.04434789526002</v>
      </c>
      <c r="Q145" s="40">
        <f>AVEDEV(O145:O148)</f>
        <v>34.925606464253448</v>
      </c>
      <c r="R145" s="40">
        <v>4</v>
      </c>
    </row>
    <row r="146" spans="1:18" x14ac:dyDescent="0.2">
      <c r="A146" s="36" t="s">
        <v>183</v>
      </c>
      <c r="B146" s="40">
        <v>0.32200000000000001</v>
      </c>
      <c r="C146" s="40">
        <v>0.26700000000000002</v>
      </c>
      <c r="D146" s="38">
        <f t="shared" si="10"/>
        <v>0.29449999999999998</v>
      </c>
      <c r="E146" s="38">
        <f t="shared" ref="E146:E152" si="18">(D146-0.0805)/0.3813</f>
        <v>0.56123787044322049</v>
      </c>
      <c r="F146" s="38">
        <v>50</v>
      </c>
      <c r="G146" s="40">
        <f t="shared" si="11"/>
        <v>28.061893522161025</v>
      </c>
      <c r="H146" s="38">
        <v>3</v>
      </c>
      <c r="I146" s="40">
        <f t="shared" si="12"/>
        <v>84.185680566483072</v>
      </c>
      <c r="J146" s="38">
        <v>89812.5</v>
      </c>
      <c r="K146" s="38">
        <f t="shared" ref="K146:K152" si="19">I146/J146*100000</f>
        <v>93.734926170057705</v>
      </c>
      <c r="L146" s="40"/>
      <c r="M146" s="40"/>
      <c r="N146" s="40"/>
      <c r="O146" s="40">
        <f t="shared" ref="O146:O152" si="20">K146/$L$81</f>
        <v>148.07723553491459</v>
      </c>
      <c r="P146" s="40"/>
      <c r="Q146" s="40"/>
      <c r="R146" s="40"/>
    </row>
    <row r="147" spans="1:18" x14ac:dyDescent="0.2">
      <c r="A147" s="36" t="s">
        <v>184</v>
      </c>
      <c r="B147" s="40">
        <v>0.33100000000000002</v>
      </c>
      <c r="C147" s="40">
        <v>0.307</v>
      </c>
      <c r="D147" s="38">
        <f t="shared" si="10"/>
        <v>0.31900000000000001</v>
      </c>
      <c r="E147" s="38">
        <f t="shared" si="18"/>
        <v>0.62549173878835562</v>
      </c>
      <c r="F147" s="38">
        <v>50</v>
      </c>
      <c r="G147" s="40">
        <f t="shared" si="11"/>
        <v>31.27458693941778</v>
      </c>
      <c r="H147" s="38">
        <v>3</v>
      </c>
      <c r="I147" s="40">
        <f t="shared" si="12"/>
        <v>93.823760818253334</v>
      </c>
      <c r="J147" s="38">
        <v>68375</v>
      </c>
      <c r="K147" s="38">
        <f t="shared" si="19"/>
        <v>137.21939424973067</v>
      </c>
      <c r="L147" s="40"/>
      <c r="M147" s="40"/>
      <c r="N147" s="40"/>
      <c r="O147" s="40">
        <f t="shared" si="20"/>
        <v>216.77158549644551</v>
      </c>
      <c r="P147" s="40"/>
      <c r="Q147" s="40"/>
      <c r="R147" s="40"/>
    </row>
    <row r="148" spans="1:18" x14ac:dyDescent="0.2">
      <c r="A148" s="36" t="s">
        <v>185</v>
      </c>
      <c r="B148" s="40">
        <v>0.29099999999999998</v>
      </c>
      <c r="C148" s="40">
        <v>0.27</v>
      </c>
      <c r="D148" s="38">
        <f t="shared" si="10"/>
        <v>0.28049999999999997</v>
      </c>
      <c r="E148" s="38">
        <f t="shared" si="18"/>
        <v>0.52452137424600043</v>
      </c>
      <c r="F148" s="38">
        <v>50</v>
      </c>
      <c r="G148" s="40">
        <f t="shared" si="11"/>
        <v>26.22606871230002</v>
      </c>
      <c r="H148" s="38">
        <v>3</v>
      </c>
      <c r="I148" s="40">
        <f t="shared" si="12"/>
        <v>78.678206136900059</v>
      </c>
      <c r="J148" s="38">
        <v>107000</v>
      </c>
      <c r="K148" s="38">
        <f t="shared" si="19"/>
        <v>73.531033772803795</v>
      </c>
      <c r="L148" s="40"/>
      <c r="M148" s="40"/>
      <c r="N148" s="40"/>
      <c r="O148" s="40">
        <f t="shared" si="20"/>
        <v>116.16024732709856</v>
      </c>
      <c r="P148" s="40"/>
      <c r="Q148" s="40"/>
      <c r="R148" s="40"/>
    </row>
    <row r="149" spans="1:18" x14ac:dyDescent="0.2">
      <c r="A149" s="36" t="s">
        <v>194</v>
      </c>
      <c r="B149" s="40">
        <v>0.307</v>
      </c>
      <c r="C149" s="40">
        <v>0.30599999999999999</v>
      </c>
      <c r="D149" s="38">
        <f>AVERAGE(B149:C149)</f>
        <v>0.30649999999999999</v>
      </c>
      <c r="E149" s="38">
        <f t="shared" si="18"/>
        <v>0.59270915289798054</v>
      </c>
      <c r="F149" s="38">
        <v>50</v>
      </c>
      <c r="G149" s="40">
        <f>E149*F149</f>
        <v>29.635457644899027</v>
      </c>
      <c r="H149" s="38">
        <v>3</v>
      </c>
      <c r="I149" s="40">
        <f>G149*H149</f>
        <v>88.906372934697089</v>
      </c>
      <c r="J149" s="38">
        <v>96187.5</v>
      </c>
      <c r="K149" s="38">
        <f t="shared" si="19"/>
        <v>92.430277255045709</v>
      </c>
      <c r="L149" s="40">
        <f>AVERAGE(K149:K152)</f>
        <v>132.78577815849661</v>
      </c>
      <c r="M149" s="40">
        <f>AVEDEV(K149:K152)</f>
        <v>28.749385677083957</v>
      </c>
      <c r="N149" s="40"/>
      <c r="O149" s="40">
        <f t="shared" si="20"/>
        <v>146.01622356667437</v>
      </c>
      <c r="P149" s="40">
        <f>AVERAGE(O149:O152)</f>
        <v>209.76760479215639</v>
      </c>
      <c r="Q149" s="40">
        <f>AVEDEV(O149:O152)</f>
        <v>45.416684349504941</v>
      </c>
      <c r="R149" s="40">
        <v>4</v>
      </c>
    </row>
    <row r="150" spans="1:18" x14ac:dyDescent="0.2">
      <c r="A150" s="36" t="s">
        <v>195</v>
      </c>
      <c r="B150" s="40">
        <v>0.36599999999999999</v>
      </c>
      <c r="C150" s="40">
        <v>0.32600000000000001</v>
      </c>
      <c r="D150" s="38">
        <f>AVERAGE(B150:C150)</f>
        <v>0.34599999999999997</v>
      </c>
      <c r="E150" s="38">
        <f t="shared" si="18"/>
        <v>0.69630212431156568</v>
      </c>
      <c r="F150" s="38">
        <v>50</v>
      </c>
      <c r="G150" s="40">
        <f>E150*F150</f>
        <v>34.815106215578282</v>
      </c>
      <c r="H150" s="38">
        <v>3</v>
      </c>
      <c r="I150" s="40">
        <f>G150*H150</f>
        <v>104.44531864673485</v>
      </c>
      <c r="J150" s="38">
        <v>62187.5</v>
      </c>
      <c r="K150" s="38">
        <f t="shared" si="19"/>
        <v>167.95227119072942</v>
      </c>
      <c r="L150" s="40"/>
      <c r="M150" s="40"/>
      <c r="N150" s="40"/>
      <c r="O150" s="40">
        <f t="shared" si="20"/>
        <v>265.32167929180946</v>
      </c>
      <c r="P150" s="40"/>
      <c r="Q150" s="40"/>
      <c r="R150" s="40"/>
    </row>
    <row r="151" spans="1:18" x14ac:dyDescent="0.2">
      <c r="A151" s="36" t="s">
        <v>196</v>
      </c>
      <c r="B151" s="40">
        <v>0.42099999999999999</v>
      </c>
      <c r="C151" s="40">
        <v>0.433</v>
      </c>
      <c r="D151" s="38">
        <f>AVERAGE(B151:C151)</f>
        <v>0.42699999999999999</v>
      </c>
      <c r="E151" s="38">
        <f t="shared" si="18"/>
        <v>0.90873328088119587</v>
      </c>
      <c r="F151" s="38">
        <v>50</v>
      </c>
      <c r="G151" s="40">
        <f>E151*F151</f>
        <v>45.436664044059796</v>
      </c>
      <c r="H151" s="38">
        <v>3</v>
      </c>
      <c r="I151" s="40">
        <f>G151*H151</f>
        <v>136.30999213217939</v>
      </c>
      <c r="J151" s="38">
        <v>87875</v>
      </c>
      <c r="K151" s="38">
        <f t="shared" si="19"/>
        <v>155.11805648043173</v>
      </c>
      <c r="L151" s="40"/>
      <c r="M151" s="40"/>
      <c r="N151" s="40"/>
      <c r="O151" s="40">
        <f t="shared" si="20"/>
        <v>245.04689899151316</v>
      </c>
      <c r="P151" s="40"/>
      <c r="Q151" s="40"/>
      <c r="R151" s="40"/>
    </row>
    <row r="152" spans="1:18" x14ac:dyDescent="0.2">
      <c r="A152" s="36" t="s">
        <v>197</v>
      </c>
      <c r="B152" s="40">
        <v>0.36399999999999999</v>
      </c>
      <c r="C152" s="40">
        <v>0.35699999999999998</v>
      </c>
      <c r="D152" s="38">
        <f>AVERAGE(B152:C152)</f>
        <v>0.36049999999999999</v>
      </c>
      <c r="E152" s="38">
        <f t="shared" si="18"/>
        <v>0.73432992394440066</v>
      </c>
      <c r="F152" s="38">
        <v>50</v>
      </c>
      <c r="G152" s="40">
        <f>E152*F152</f>
        <v>36.716496197220032</v>
      </c>
      <c r="H152" s="38">
        <v>3</v>
      </c>
      <c r="I152" s="40">
        <f>G152*H152</f>
        <v>110.14948859166009</v>
      </c>
      <c r="J152" s="38">
        <v>95250</v>
      </c>
      <c r="K152" s="38">
        <f t="shared" si="19"/>
        <v>115.64250770777961</v>
      </c>
      <c r="L152" s="40"/>
      <c r="M152" s="40"/>
      <c r="N152" s="40"/>
      <c r="O152" s="40">
        <f t="shared" si="20"/>
        <v>182.68561731862849</v>
      </c>
      <c r="P152" s="40"/>
      <c r="Q152" s="40"/>
      <c r="R152" s="40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52"/>
  <sheetViews>
    <sheetView topLeftCell="A31" workbookViewId="0">
      <pane xSplit="1" topLeftCell="G1" activePane="topRight" state="frozen"/>
      <selection pane="topRight" activeCell="A81" sqref="A81:A120"/>
    </sheetView>
  </sheetViews>
  <sheetFormatPr baseColWidth="10" defaultRowHeight="12.75" x14ac:dyDescent="0.2"/>
  <cols>
    <col min="1" max="1" width="18.42578125" customWidth="1"/>
    <col min="2" max="8" width="11.42578125" customWidth="1"/>
    <col min="9" max="9" width="14.28515625" customWidth="1"/>
    <col min="10" max="11" width="10.85546875" style="1" customWidth="1"/>
  </cols>
  <sheetData>
    <row r="4" spans="1:18" x14ac:dyDescent="0.2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18" x14ac:dyDescent="0.2">
      <c r="A5" s="1"/>
      <c r="B5" s="24" t="s">
        <v>22</v>
      </c>
      <c r="C5" s="24" t="s">
        <v>23</v>
      </c>
      <c r="D5" s="24" t="s">
        <v>0</v>
      </c>
      <c r="E5" s="24" t="s">
        <v>25</v>
      </c>
      <c r="F5" s="24" t="s">
        <v>26</v>
      </c>
      <c r="G5" s="24" t="s">
        <v>25</v>
      </c>
      <c r="H5" s="24" t="s">
        <v>130</v>
      </c>
      <c r="I5" s="24" t="s">
        <v>187</v>
      </c>
      <c r="J5" s="24" t="s">
        <v>24</v>
      </c>
      <c r="K5" s="24" t="s">
        <v>28</v>
      </c>
      <c r="L5" s="24" t="s">
        <v>48</v>
      </c>
      <c r="M5" s="24" t="s">
        <v>49</v>
      </c>
      <c r="N5" s="24" t="s">
        <v>50</v>
      </c>
      <c r="O5" s="10" t="s">
        <v>188</v>
      </c>
    </row>
    <row r="6" spans="1:18" x14ac:dyDescent="0.2">
      <c r="A6" s="37" t="s">
        <v>144</v>
      </c>
      <c r="B6" s="39">
        <v>0.36</v>
      </c>
      <c r="C6" s="39">
        <v>0.33300000000000002</v>
      </c>
      <c r="D6" s="37">
        <f>AVERAGE(B6:C6)</f>
        <v>0.34650000000000003</v>
      </c>
      <c r="E6" s="37">
        <f>(D6-0.0982)/0.4291</f>
        <v>0.57865299463994413</v>
      </c>
      <c r="F6" s="37">
        <v>5</v>
      </c>
      <c r="G6" s="37">
        <f>E6*F6</f>
        <v>2.8932649731997206</v>
      </c>
      <c r="H6" s="37">
        <v>3</v>
      </c>
      <c r="I6" s="39">
        <f>G6*H6</f>
        <v>8.6797949195991624</v>
      </c>
      <c r="J6" s="37">
        <v>117875</v>
      </c>
      <c r="K6" s="37">
        <f t="shared" ref="K6:K73" si="0">I6/J6*100000</f>
        <v>7.3635587865104251</v>
      </c>
      <c r="L6" s="39">
        <f>AVERAGE(K6:K11)</f>
        <v>6.6763105075419134</v>
      </c>
      <c r="M6" s="39">
        <f>AVEDEV(K6:K11)</f>
        <v>1.1114986606015498</v>
      </c>
      <c r="N6" s="39">
        <v>8</v>
      </c>
      <c r="O6" s="39">
        <f>K6/$L$6</f>
        <v>1.1029383337087393</v>
      </c>
      <c r="P6" s="39">
        <f>AVERAGE(O6:O11)</f>
        <v>1</v>
      </c>
      <c r="Q6" s="39">
        <f>AVEDEV(O6:O11)</f>
        <v>0.16648396735681217</v>
      </c>
      <c r="R6" s="39">
        <v>8</v>
      </c>
    </row>
    <row r="7" spans="1:18" x14ac:dyDescent="0.2">
      <c r="A7" s="37" t="s">
        <v>145</v>
      </c>
      <c r="B7" s="39">
        <v>0.30599999999999999</v>
      </c>
      <c r="C7" s="39">
        <v>0.28499999999999998</v>
      </c>
      <c r="D7" s="37">
        <f t="shared" ref="D7:D13" si="1">AVERAGE(B7:C7)</f>
        <v>0.29549999999999998</v>
      </c>
      <c r="E7" s="37">
        <f t="shared" ref="E7:E13" si="2">(D7-0.0982)/0.4291</f>
        <v>0.45979958051736186</v>
      </c>
      <c r="F7" s="37">
        <v>5</v>
      </c>
      <c r="G7" s="37">
        <f t="shared" ref="G7:G70" si="3">E7*F7</f>
        <v>2.2989979025868092</v>
      </c>
      <c r="H7" s="37">
        <v>3</v>
      </c>
      <c r="I7" s="39">
        <f t="shared" ref="I7:I70" si="4">G7*H7</f>
        <v>6.8969937077604282</v>
      </c>
      <c r="J7" s="37">
        <v>122562.5</v>
      </c>
      <c r="K7" s="37">
        <f t="shared" si="0"/>
        <v>5.6273278594679681</v>
      </c>
      <c r="L7" s="39"/>
      <c r="M7" s="39"/>
      <c r="N7" s="39"/>
      <c r="O7" s="39">
        <f t="shared" ref="O7:O74" si="5">K7/$L$6</f>
        <v>0.84287988899123867</v>
      </c>
      <c r="P7" s="39"/>
      <c r="Q7" s="39"/>
      <c r="R7" s="39"/>
    </row>
    <row r="8" spans="1:18" x14ac:dyDescent="0.2">
      <c r="A8" s="37" t="s">
        <v>146</v>
      </c>
      <c r="B8" s="39">
        <v>0.374</v>
      </c>
      <c r="C8" s="39">
        <v>0.379</v>
      </c>
      <c r="D8" s="37">
        <f t="shared" si="1"/>
        <v>0.3765</v>
      </c>
      <c r="E8" s="37">
        <f t="shared" si="2"/>
        <v>0.64856676765322774</v>
      </c>
      <c r="F8" s="37">
        <v>5</v>
      </c>
      <c r="G8" s="37">
        <f t="shared" si="3"/>
        <v>3.2428338382661388</v>
      </c>
      <c r="H8" s="37">
        <v>3</v>
      </c>
      <c r="I8" s="39">
        <f t="shared" si="4"/>
        <v>9.7285015147984168</v>
      </c>
      <c r="J8" s="37">
        <v>114000</v>
      </c>
      <c r="K8" s="37">
        <f t="shared" si="0"/>
        <v>8.5337732585951027</v>
      </c>
      <c r="L8" s="39"/>
      <c r="M8" s="39"/>
      <c r="N8" s="39"/>
      <c r="O8" s="39">
        <f t="shared" si="5"/>
        <v>1.2782169506578374</v>
      </c>
      <c r="P8" s="39"/>
      <c r="Q8" s="39"/>
      <c r="R8" s="39"/>
    </row>
    <row r="9" spans="1:18" x14ac:dyDescent="0.2">
      <c r="A9" s="37" t="s">
        <v>147</v>
      </c>
      <c r="B9" s="39">
        <v>0.33100000000000002</v>
      </c>
      <c r="C9" s="39">
        <v>0.32700000000000001</v>
      </c>
      <c r="D9" s="37">
        <f t="shared" si="1"/>
        <v>0.32900000000000001</v>
      </c>
      <c r="E9" s="37">
        <f t="shared" si="2"/>
        <v>0.53786996038219537</v>
      </c>
      <c r="F9" s="37">
        <v>5</v>
      </c>
      <c r="G9" s="37">
        <f t="shared" si="3"/>
        <v>2.6893498019109767</v>
      </c>
      <c r="H9" s="37">
        <v>3</v>
      </c>
      <c r="I9" s="39">
        <f t="shared" si="4"/>
        <v>8.0680494057329302</v>
      </c>
      <c r="J9" s="37">
        <v>108062.5</v>
      </c>
      <c r="K9" s="37">
        <f>I9/J9*100000</f>
        <v>7.4660954593248627</v>
      </c>
      <c r="L9" s="39"/>
      <c r="M9" s="39"/>
      <c r="N9" s="39"/>
      <c r="O9" s="39">
        <f>K9/$L$6</f>
        <v>1.11829661770386</v>
      </c>
      <c r="P9" s="39"/>
      <c r="Q9" s="39"/>
      <c r="R9" s="39"/>
    </row>
    <row r="10" spans="1:18" x14ac:dyDescent="0.2">
      <c r="A10" s="37" t="s">
        <v>217</v>
      </c>
      <c r="B10" s="39">
        <v>0.26700000000000002</v>
      </c>
      <c r="C10" s="39">
        <v>0.26400000000000001</v>
      </c>
      <c r="D10" s="37">
        <f t="shared" si="1"/>
        <v>0.26550000000000001</v>
      </c>
      <c r="E10" s="37">
        <f t="shared" si="2"/>
        <v>0.38988580750407831</v>
      </c>
      <c r="F10" s="37">
        <v>5</v>
      </c>
      <c r="G10" s="37">
        <f t="shared" si="3"/>
        <v>1.9494290375203915</v>
      </c>
      <c r="H10" s="37">
        <v>3</v>
      </c>
      <c r="I10" s="39">
        <f t="shared" si="4"/>
        <v>5.8482871125611746</v>
      </c>
      <c r="J10" s="37">
        <v>116500</v>
      </c>
      <c r="K10" s="37">
        <f>I10/J10*100000</f>
        <v>5.0199889378207505</v>
      </c>
      <c r="L10" s="39"/>
      <c r="M10" s="39"/>
      <c r="N10" s="39"/>
      <c r="O10" s="39">
        <f>K10/$L$6</f>
        <v>0.75191064468165547</v>
      </c>
      <c r="P10" s="39"/>
      <c r="Q10" s="39"/>
      <c r="R10" s="39"/>
    </row>
    <row r="11" spans="1:18" x14ac:dyDescent="0.2">
      <c r="A11" s="37" t="s">
        <v>218</v>
      </c>
      <c r="B11" s="39">
        <v>0.29199999999999998</v>
      </c>
      <c r="C11" s="39">
        <v>0.28000000000000003</v>
      </c>
      <c r="D11" s="37">
        <f t="shared" si="1"/>
        <v>0.28600000000000003</v>
      </c>
      <c r="E11" s="37">
        <f t="shared" si="2"/>
        <v>0.4376602190631555</v>
      </c>
      <c r="F11" s="37">
        <v>5</v>
      </c>
      <c r="G11" s="37">
        <f t="shared" si="3"/>
        <v>2.1883010953157775</v>
      </c>
      <c r="H11" s="37">
        <v>3</v>
      </c>
      <c r="I11" s="39">
        <f t="shared" si="4"/>
        <v>6.5649032859473326</v>
      </c>
      <c r="J11" s="37">
        <v>108562.5</v>
      </c>
      <c r="K11" s="37">
        <f>I11/J11*100000</f>
        <v>6.0471187435323728</v>
      </c>
      <c r="L11" s="39"/>
      <c r="M11" s="39"/>
      <c r="N11" s="39"/>
      <c r="O11" s="39">
        <f>K11/$L$6</f>
        <v>0.90575756425666953</v>
      </c>
      <c r="P11" s="39"/>
      <c r="Q11" s="39"/>
      <c r="R11" s="39"/>
    </row>
    <row r="12" spans="1:18" x14ac:dyDescent="0.2">
      <c r="A12" s="37" t="s">
        <v>219</v>
      </c>
      <c r="B12" s="39">
        <v>0.46400000000000002</v>
      </c>
      <c r="C12" s="39">
        <v>0.35</v>
      </c>
      <c r="D12" s="37">
        <f t="shared" si="1"/>
        <v>0.40700000000000003</v>
      </c>
      <c r="E12" s="37">
        <f t="shared" si="2"/>
        <v>0.71964577021673282</v>
      </c>
      <c r="F12" s="37">
        <v>5</v>
      </c>
      <c r="G12" s="37">
        <f t="shared" si="3"/>
        <v>3.5982288510836642</v>
      </c>
      <c r="H12" s="37">
        <v>3</v>
      </c>
      <c r="I12" s="39">
        <f t="shared" si="4"/>
        <v>10.794686553250992</v>
      </c>
      <c r="J12" s="37">
        <v>110687.5</v>
      </c>
      <c r="K12" s="37">
        <f>I12/J12*100000</f>
        <v>9.7523989188038325</v>
      </c>
      <c r="L12" s="39"/>
      <c r="M12" s="39"/>
      <c r="N12" s="39"/>
      <c r="O12" s="39">
        <f>K12/$L$6</f>
        <v>1.4607467564288699</v>
      </c>
      <c r="P12" s="39"/>
      <c r="Q12" s="39"/>
      <c r="R12" s="39"/>
    </row>
    <row r="13" spans="1:18" x14ac:dyDescent="0.2">
      <c r="A13" s="37" t="s">
        <v>220</v>
      </c>
      <c r="B13" s="39">
        <v>0.41699999999999998</v>
      </c>
      <c r="C13" s="39">
        <v>0.27700000000000002</v>
      </c>
      <c r="D13" s="37">
        <f t="shared" si="1"/>
        <v>0.34699999999999998</v>
      </c>
      <c r="E13" s="37">
        <f t="shared" si="2"/>
        <v>0.57981822419016538</v>
      </c>
      <c r="F13" s="37">
        <v>5</v>
      </c>
      <c r="G13" s="37">
        <f t="shared" si="3"/>
        <v>2.899091120950827</v>
      </c>
      <c r="H13" s="37">
        <v>3</v>
      </c>
      <c r="I13" s="39">
        <f t="shared" si="4"/>
        <v>8.6972733628524814</v>
      </c>
      <c r="J13" s="37">
        <v>104562.5</v>
      </c>
      <c r="K13" s="37">
        <f>I13/J13*100000</f>
        <v>8.3177748837800181</v>
      </c>
      <c r="L13" s="39"/>
      <c r="M13" s="39"/>
      <c r="N13" s="39"/>
      <c r="O13" s="39">
        <f>K13/$L$6</f>
        <v>1.2458639954483572</v>
      </c>
      <c r="P13" s="39"/>
      <c r="Q13" s="39"/>
      <c r="R13" s="39"/>
    </row>
    <row r="14" spans="1:18" x14ac:dyDescent="0.2">
      <c r="A14" s="37" t="s">
        <v>5</v>
      </c>
      <c r="B14" s="39">
        <v>0.22900000000000001</v>
      </c>
      <c r="C14" s="39">
        <v>0.22800000000000001</v>
      </c>
      <c r="D14" s="37">
        <f t="shared" ref="D14:D25" si="6">AVERAGE(B14:B14)</f>
        <v>0.22900000000000001</v>
      </c>
      <c r="E14" s="37">
        <f t="shared" ref="E14:E70" si="7">(D14-0.0788)/0.33568</f>
        <v>0.44744995233555768</v>
      </c>
      <c r="F14" s="37">
        <v>5</v>
      </c>
      <c r="G14" s="37">
        <f t="shared" si="3"/>
        <v>2.2372497616777882</v>
      </c>
      <c r="H14" s="37">
        <v>3</v>
      </c>
      <c r="I14" s="39">
        <f t="shared" si="4"/>
        <v>6.7117492850333651</v>
      </c>
      <c r="J14" s="37">
        <v>129125</v>
      </c>
      <c r="K14" s="37">
        <f t="shared" si="0"/>
        <v>5.1978697270345515</v>
      </c>
      <c r="L14" s="39">
        <f>AVERAGE(K14:K17)</f>
        <v>6.0304810488467453</v>
      </c>
      <c r="M14" s="39">
        <f>AVEDEV(K14:K17)</f>
        <v>0.57727625347749534</v>
      </c>
      <c r="N14" s="39">
        <v>4</v>
      </c>
      <c r="O14" s="39">
        <f t="shared" si="5"/>
        <v>0.77855422110202377</v>
      </c>
      <c r="P14" s="39">
        <f>AVERAGE(O14:O17)</f>
        <v>0.9032655149928086</v>
      </c>
      <c r="Q14" s="39">
        <f>AVEDEV(O14:O17)</f>
        <v>8.646635785219603E-2</v>
      </c>
      <c r="R14" s="39">
        <v>4</v>
      </c>
    </row>
    <row r="15" spans="1:18" x14ac:dyDescent="0.2">
      <c r="A15" s="37" t="s">
        <v>6</v>
      </c>
      <c r="B15" s="39">
        <v>0.26100000000000001</v>
      </c>
      <c r="C15" s="39">
        <v>0.245</v>
      </c>
      <c r="D15" s="37">
        <f t="shared" si="6"/>
        <v>0.26100000000000001</v>
      </c>
      <c r="E15" s="37">
        <f t="shared" si="7"/>
        <v>0.54277883698760732</v>
      </c>
      <c r="F15" s="37">
        <v>5</v>
      </c>
      <c r="G15" s="37">
        <f t="shared" si="3"/>
        <v>2.7138941849380367</v>
      </c>
      <c r="H15" s="37">
        <v>3</v>
      </c>
      <c r="I15" s="39">
        <f t="shared" si="4"/>
        <v>8.1416825548141105</v>
      </c>
      <c r="J15" s="37">
        <v>121937.5</v>
      </c>
      <c r="K15" s="37">
        <f t="shared" si="0"/>
        <v>6.6769308496681576</v>
      </c>
      <c r="L15" s="39"/>
      <c r="M15" s="39"/>
      <c r="N15" s="39"/>
      <c r="O15" s="39">
        <f t="shared" si="5"/>
        <v>1.0000929169075561</v>
      </c>
      <c r="P15" s="39"/>
      <c r="Q15" s="39"/>
      <c r="R15" s="39"/>
    </row>
    <row r="16" spans="1:18" x14ac:dyDescent="0.2">
      <c r="A16" s="37" t="s">
        <v>7</v>
      </c>
      <c r="B16" s="39">
        <v>0.24199999999999999</v>
      </c>
      <c r="C16" s="39">
        <v>0.23200000000000001</v>
      </c>
      <c r="D16" s="37">
        <f t="shared" si="6"/>
        <v>0.24199999999999999</v>
      </c>
      <c r="E16" s="37">
        <f t="shared" si="7"/>
        <v>0.48617731172545287</v>
      </c>
      <c r="F16" s="37">
        <v>5</v>
      </c>
      <c r="G16" s="37">
        <f t="shared" si="3"/>
        <v>2.4308865586272645</v>
      </c>
      <c r="H16" s="37">
        <v>3</v>
      </c>
      <c r="I16" s="39">
        <f t="shared" si="4"/>
        <v>7.2926596758817936</v>
      </c>
      <c r="J16" s="37">
        <v>127750</v>
      </c>
      <c r="K16" s="37">
        <f t="shared" si="0"/>
        <v>5.7085398637039484</v>
      </c>
      <c r="L16" s="39"/>
      <c r="M16" s="39"/>
      <c r="N16" s="39"/>
      <c r="O16" s="39">
        <f t="shared" si="5"/>
        <v>0.85504409317920127</v>
      </c>
      <c r="P16" s="39"/>
      <c r="Q16" s="39"/>
      <c r="R16" s="39"/>
    </row>
    <row r="17" spans="1:18" x14ac:dyDescent="0.2">
      <c r="A17" s="37" t="s">
        <v>148</v>
      </c>
      <c r="B17" s="39">
        <v>0.25</v>
      </c>
      <c r="C17" s="39">
        <v>0.23599999999999999</v>
      </c>
      <c r="D17" s="37">
        <f t="shared" si="6"/>
        <v>0.25</v>
      </c>
      <c r="E17" s="37">
        <f t="shared" si="7"/>
        <v>0.51000953288846529</v>
      </c>
      <c r="F17" s="37">
        <v>5</v>
      </c>
      <c r="G17" s="37">
        <f t="shared" si="3"/>
        <v>2.5500476644423262</v>
      </c>
      <c r="H17" s="37">
        <v>3</v>
      </c>
      <c r="I17" s="39">
        <f t="shared" si="4"/>
        <v>7.6501429933269787</v>
      </c>
      <c r="J17" s="37">
        <v>117000</v>
      </c>
      <c r="K17" s="37">
        <f t="shared" si="0"/>
        <v>6.5385837549803236</v>
      </c>
      <c r="L17" s="39"/>
      <c r="M17" s="39"/>
      <c r="N17" s="39"/>
      <c r="O17" s="39">
        <f t="shared" si="5"/>
        <v>0.97937082878245307</v>
      </c>
      <c r="P17" s="39"/>
      <c r="Q17" s="39"/>
      <c r="R17" s="39"/>
    </row>
    <row r="18" spans="1:18" x14ac:dyDescent="0.2">
      <c r="A18" s="37" t="s">
        <v>8</v>
      </c>
      <c r="B18" s="39">
        <v>0.53200000000000003</v>
      </c>
      <c r="C18" s="39">
        <v>0.50900000000000001</v>
      </c>
      <c r="D18" s="37">
        <f t="shared" si="6"/>
        <v>0.53200000000000003</v>
      </c>
      <c r="E18" s="37">
        <f t="shared" si="7"/>
        <v>1.3500953288846522</v>
      </c>
      <c r="F18" s="37">
        <v>5</v>
      </c>
      <c r="G18" s="37">
        <f t="shared" si="3"/>
        <v>6.7504766444232613</v>
      </c>
      <c r="H18" s="37">
        <v>3</v>
      </c>
      <c r="I18" s="39">
        <f t="shared" si="4"/>
        <v>20.251429933269783</v>
      </c>
      <c r="J18" s="37">
        <v>122437.5</v>
      </c>
      <c r="K18" s="37">
        <f t="shared" si="0"/>
        <v>16.540218424314268</v>
      </c>
      <c r="L18" s="39">
        <f>AVERAGE(K18:K21)</f>
        <v>16.118878548663453</v>
      </c>
      <c r="M18" s="39">
        <f>AVEDEV(K18:K21)</f>
        <v>0.93584126998329786</v>
      </c>
      <c r="N18" s="39">
        <v>4</v>
      </c>
      <c r="O18" s="39">
        <f t="shared" si="5"/>
        <v>2.4774489451366235</v>
      </c>
      <c r="P18" s="39">
        <f>AVERAGE(O18:O21)</f>
        <v>2.4143392567578625</v>
      </c>
      <c r="Q18" s="39">
        <f>AVEDEV(O18:O21)</f>
        <v>0.14017341897536395</v>
      </c>
      <c r="R18" s="39">
        <v>4</v>
      </c>
    </row>
    <row r="19" spans="1:18" x14ac:dyDescent="0.2">
      <c r="A19" s="37" t="s">
        <v>9</v>
      </c>
      <c r="B19" s="39">
        <v>0.55700000000000005</v>
      </c>
      <c r="C19" s="39">
        <v>0.51700000000000002</v>
      </c>
      <c r="D19" s="37">
        <f t="shared" si="6"/>
        <v>0.55700000000000005</v>
      </c>
      <c r="E19" s="37">
        <f t="shared" si="7"/>
        <v>1.424571020019066</v>
      </c>
      <c r="F19" s="37">
        <v>5</v>
      </c>
      <c r="G19" s="37">
        <f t="shared" si="3"/>
        <v>7.1228551000953297</v>
      </c>
      <c r="H19" s="37">
        <v>3</v>
      </c>
      <c r="I19" s="39">
        <f t="shared" si="4"/>
        <v>21.36856530028599</v>
      </c>
      <c r="J19" s="37">
        <v>121625</v>
      </c>
      <c r="K19" s="37">
        <f t="shared" si="0"/>
        <v>17.569221212979233</v>
      </c>
      <c r="L19" s="39"/>
      <c r="M19" s="39"/>
      <c r="N19" s="39"/>
      <c r="O19" s="39">
        <f t="shared" si="5"/>
        <v>2.6315764063298301</v>
      </c>
      <c r="P19" s="39"/>
      <c r="Q19" s="39"/>
      <c r="R19" s="39"/>
    </row>
    <row r="20" spans="1:18" x14ac:dyDescent="0.2">
      <c r="A20" s="37" t="s">
        <v>10</v>
      </c>
      <c r="B20" s="39">
        <v>0.503</v>
      </c>
      <c r="C20" s="39">
        <v>0.49099999999999999</v>
      </c>
      <c r="D20" s="37">
        <f t="shared" si="6"/>
        <v>0.503</v>
      </c>
      <c r="E20" s="37">
        <f t="shared" si="7"/>
        <v>1.2637035271687322</v>
      </c>
      <c r="F20" s="37">
        <v>5</v>
      </c>
      <c r="G20" s="37">
        <f t="shared" si="3"/>
        <v>6.3185176358436612</v>
      </c>
      <c r="H20" s="37">
        <v>3</v>
      </c>
      <c r="I20" s="39">
        <f t="shared" si="4"/>
        <v>18.955552907530983</v>
      </c>
      <c r="J20" s="37">
        <v>130437.5</v>
      </c>
      <c r="K20" s="37">
        <f t="shared" si="0"/>
        <v>14.532287806444453</v>
      </c>
      <c r="L20" s="39"/>
      <c r="M20" s="39"/>
      <c r="N20" s="39"/>
      <c r="O20" s="39">
        <f t="shared" si="5"/>
        <v>2.1766944167782509</v>
      </c>
      <c r="P20" s="39"/>
      <c r="Q20" s="39"/>
      <c r="R20" s="39"/>
    </row>
    <row r="21" spans="1:18" x14ac:dyDescent="0.2">
      <c r="A21" s="37" t="s">
        <v>149</v>
      </c>
      <c r="B21" s="39">
        <v>0.50600000000000001</v>
      </c>
      <c r="C21" s="39">
        <v>0.50700000000000001</v>
      </c>
      <c r="D21" s="37">
        <f t="shared" si="6"/>
        <v>0.50600000000000001</v>
      </c>
      <c r="E21" s="37">
        <f t="shared" si="7"/>
        <v>1.272640610104862</v>
      </c>
      <c r="F21" s="37">
        <v>5</v>
      </c>
      <c r="G21" s="37">
        <f t="shared" si="3"/>
        <v>6.3632030505243096</v>
      </c>
      <c r="H21" s="37">
        <v>3</v>
      </c>
      <c r="I21" s="39">
        <f t="shared" si="4"/>
        <v>19.08960915157293</v>
      </c>
      <c r="J21" s="37">
        <v>120562.5</v>
      </c>
      <c r="K21" s="37">
        <f t="shared" si="0"/>
        <v>15.833786750915857</v>
      </c>
      <c r="L21" s="39"/>
      <c r="M21" s="39"/>
      <c r="N21" s="39"/>
      <c r="O21" s="39">
        <f t="shared" si="5"/>
        <v>2.3716372587867469</v>
      </c>
      <c r="P21" s="39"/>
      <c r="Q21" s="39"/>
      <c r="R21" s="39"/>
    </row>
    <row r="22" spans="1:18" x14ac:dyDescent="0.2">
      <c r="A22" s="37" t="s">
        <v>11</v>
      </c>
      <c r="B22" s="39">
        <v>0.93200000000000005</v>
      </c>
      <c r="C22" s="39">
        <v>0.94</v>
      </c>
      <c r="D22" s="37">
        <f t="shared" si="6"/>
        <v>0.93200000000000005</v>
      </c>
      <c r="E22" s="37">
        <f t="shared" si="7"/>
        <v>2.5417063870352719</v>
      </c>
      <c r="F22" s="37">
        <v>5</v>
      </c>
      <c r="G22" s="37">
        <f t="shared" si="3"/>
        <v>12.70853193517636</v>
      </c>
      <c r="H22" s="37">
        <v>3</v>
      </c>
      <c r="I22" s="39">
        <f t="shared" si="4"/>
        <v>38.12559580552908</v>
      </c>
      <c r="J22" s="37">
        <v>162687.5</v>
      </c>
      <c r="K22" s="37">
        <f t="shared" si="0"/>
        <v>23.434864882384375</v>
      </c>
      <c r="L22" s="39">
        <f>AVERAGE(K22:K25)</f>
        <v>27.165116527056814</v>
      </c>
      <c r="M22" s="39">
        <f>AVEDEV(K22:K25)</f>
        <v>2.3718057796886232</v>
      </c>
      <c r="N22" s="39">
        <v>4</v>
      </c>
      <c r="O22" s="39">
        <f t="shared" si="5"/>
        <v>3.5101520302135607</v>
      </c>
      <c r="P22" s="39">
        <f>AVERAGE(O22:O25)</f>
        <v>4.0688815321530747</v>
      </c>
      <c r="Q22" s="39">
        <f>AVEDEV(O22:O25)</f>
        <v>0.35525696071345181</v>
      </c>
      <c r="R22" s="39">
        <v>4</v>
      </c>
    </row>
    <row r="23" spans="1:18" x14ac:dyDescent="0.2">
      <c r="A23" s="37" t="s">
        <v>12</v>
      </c>
      <c r="B23" s="39">
        <v>0.85899999999999999</v>
      </c>
      <c r="C23" s="39">
        <v>0.78800000000000003</v>
      </c>
      <c r="D23" s="37">
        <f t="shared" si="6"/>
        <v>0.85899999999999999</v>
      </c>
      <c r="E23" s="37">
        <f t="shared" si="7"/>
        <v>2.324237368922784</v>
      </c>
      <c r="F23" s="37">
        <v>5</v>
      </c>
      <c r="G23" s="37">
        <f t="shared" si="3"/>
        <v>11.62118684461392</v>
      </c>
      <c r="H23" s="37">
        <v>3</v>
      </c>
      <c r="I23" s="39">
        <f t="shared" si="4"/>
        <v>34.863560533841763</v>
      </c>
      <c r="J23" s="37">
        <v>133312.5</v>
      </c>
      <c r="K23" s="37">
        <f t="shared" si="0"/>
        <v>26.151756612352003</v>
      </c>
      <c r="L23" s="39"/>
      <c r="M23" s="39"/>
      <c r="N23" s="39"/>
      <c r="O23" s="39">
        <f t="shared" si="5"/>
        <v>3.9170971126656848</v>
      </c>
      <c r="P23" s="39"/>
      <c r="Q23" s="39"/>
      <c r="R23" s="39"/>
    </row>
    <row r="24" spans="1:18" x14ac:dyDescent="0.2">
      <c r="A24" s="37" t="s">
        <v>13</v>
      </c>
      <c r="B24" s="39">
        <v>0.98199999999999998</v>
      </c>
      <c r="C24" s="39">
        <v>0.79</v>
      </c>
      <c r="D24" s="37">
        <f t="shared" si="6"/>
        <v>0.98199999999999998</v>
      </c>
      <c r="E24" s="37">
        <f t="shared" si="7"/>
        <v>2.6906577693040994</v>
      </c>
      <c r="F24" s="37">
        <v>5</v>
      </c>
      <c r="G24" s="37">
        <f t="shared" si="3"/>
        <v>13.453288846520497</v>
      </c>
      <c r="H24" s="37">
        <v>3</v>
      </c>
      <c r="I24" s="39">
        <f t="shared" si="4"/>
        <v>40.359866539561494</v>
      </c>
      <c r="J24" s="37">
        <v>133625</v>
      </c>
      <c r="K24" s="37">
        <f t="shared" si="0"/>
        <v>30.203829028670903</v>
      </c>
      <c r="L24" s="39"/>
      <c r="M24" s="39"/>
      <c r="N24" s="39"/>
      <c r="O24" s="39">
        <f t="shared" si="5"/>
        <v>4.524030000484708</v>
      </c>
      <c r="P24" s="39"/>
      <c r="Q24" s="39"/>
      <c r="R24" s="39"/>
    </row>
    <row r="25" spans="1:18" x14ac:dyDescent="0.2">
      <c r="A25" s="37" t="s">
        <v>150</v>
      </c>
      <c r="B25" s="39">
        <v>0.78100000000000003</v>
      </c>
      <c r="C25" s="39">
        <v>0.77300000000000002</v>
      </c>
      <c r="D25" s="37">
        <f t="shared" si="6"/>
        <v>0.78100000000000003</v>
      </c>
      <c r="E25" s="37">
        <f t="shared" si="7"/>
        <v>2.0918732125834132</v>
      </c>
      <c r="F25" s="37">
        <v>5</v>
      </c>
      <c r="G25" s="37">
        <f t="shared" si="3"/>
        <v>10.459366062917066</v>
      </c>
      <c r="H25" s="37">
        <v>3</v>
      </c>
      <c r="I25" s="39">
        <f t="shared" si="4"/>
        <v>31.378098188751199</v>
      </c>
      <c r="J25" s="37">
        <v>108687.5</v>
      </c>
      <c r="K25" s="37">
        <f t="shared" si="0"/>
        <v>28.870015584819967</v>
      </c>
      <c r="L25" s="39"/>
      <c r="M25" s="39"/>
      <c r="N25" s="39"/>
      <c r="O25" s="39">
        <f t="shared" si="5"/>
        <v>4.3242469852483447</v>
      </c>
      <c r="P25" s="39"/>
      <c r="Q25" s="39"/>
      <c r="R25" s="39"/>
    </row>
    <row r="26" spans="1:18" x14ac:dyDescent="0.2">
      <c r="A26" s="37" t="s">
        <v>52</v>
      </c>
      <c r="B26" s="39">
        <v>1.032</v>
      </c>
      <c r="C26" s="39">
        <v>1.095</v>
      </c>
      <c r="D26" s="37">
        <f t="shared" ref="D26:D72" si="8">AVERAGE(B26:C26)</f>
        <v>1.0634999999999999</v>
      </c>
      <c r="E26" s="37">
        <f t="shared" si="7"/>
        <v>2.9334485224022879</v>
      </c>
      <c r="F26" s="37">
        <v>20</v>
      </c>
      <c r="G26" s="37">
        <f t="shared" si="3"/>
        <v>58.668970448045755</v>
      </c>
      <c r="H26" s="37">
        <v>3</v>
      </c>
      <c r="I26" s="39">
        <f t="shared" si="4"/>
        <v>176.00691134413728</v>
      </c>
      <c r="J26" s="37">
        <v>139437.5</v>
      </c>
      <c r="K26" s="37">
        <f t="shared" si="0"/>
        <v>126.22638195904064</v>
      </c>
      <c r="L26" s="39">
        <f>AVERAGE(K26:K29)</f>
        <v>96.596252896219269</v>
      </c>
      <c r="M26" s="39">
        <f>AVEDEV(K26:K29)</f>
        <v>14.815064531410684</v>
      </c>
      <c r="N26" s="39">
        <v>4</v>
      </c>
      <c r="O26" s="39">
        <f t="shared" si="5"/>
        <v>18.906607446799942</v>
      </c>
      <c r="P26" s="39">
        <f>AVERAGE(O26:O29)</f>
        <v>14.468508135908154</v>
      </c>
      <c r="Q26" s="39">
        <f>AVEDEV(O26:O29)</f>
        <v>2.2190496554458941</v>
      </c>
      <c r="R26" s="39">
        <v>4</v>
      </c>
    </row>
    <row r="27" spans="1:18" x14ac:dyDescent="0.2">
      <c r="A27" s="37" t="s">
        <v>14</v>
      </c>
      <c r="B27" s="39">
        <v>0.78500000000000003</v>
      </c>
      <c r="C27" s="39">
        <v>0.755</v>
      </c>
      <c r="D27" s="37">
        <f t="shared" si="8"/>
        <v>0.77</v>
      </c>
      <c r="E27" s="37">
        <f t="shared" si="7"/>
        <v>2.0591039084842708</v>
      </c>
      <c r="F27" s="37">
        <v>20</v>
      </c>
      <c r="G27" s="37">
        <f t="shared" si="3"/>
        <v>41.182078169685418</v>
      </c>
      <c r="H27" s="37">
        <v>3</v>
      </c>
      <c r="I27" s="39">
        <f t="shared" si="4"/>
        <v>123.54623450905626</v>
      </c>
      <c r="J27" s="37">
        <v>152250</v>
      </c>
      <c r="K27" s="37">
        <f t="shared" si="0"/>
        <v>81.14695205849344</v>
      </c>
      <c r="L27" s="39"/>
      <c r="M27" s="39"/>
      <c r="N27" s="39"/>
      <c r="O27" s="39">
        <f t="shared" si="5"/>
        <v>12.154460456389131</v>
      </c>
      <c r="P27" s="39"/>
      <c r="Q27" s="39"/>
      <c r="R27" s="39"/>
    </row>
    <row r="28" spans="1:18" x14ac:dyDescent="0.2">
      <c r="A28" s="37" t="s">
        <v>15</v>
      </c>
      <c r="B28" s="39">
        <v>0.83</v>
      </c>
      <c r="C28" s="39">
        <v>0.81</v>
      </c>
      <c r="D28" s="37">
        <f t="shared" si="8"/>
        <v>0.82000000000000006</v>
      </c>
      <c r="E28" s="37">
        <f t="shared" si="7"/>
        <v>2.2080552907530984</v>
      </c>
      <c r="F28" s="37">
        <v>20</v>
      </c>
      <c r="G28" s="37">
        <f t="shared" si="3"/>
        <v>44.161105815061966</v>
      </c>
      <c r="H28" s="37">
        <v>3</v>
      </c>
      <c r="I28" s="39">
        <f t="shared" si="4"/>
        <v>132.48331744518589</v>
      </c>
      <c r="J28" s="37">
        <v>141875</v>
      </c>
      <c r="K28" s="37">
        <f t="shared" si="0"/>
        <v>93.380311855637629</v>
      </c>
      <c r="L28" s="39"/>
      <c r="M28" s="39"/>
      <c r="N28" s="39"/>
      <c r="O28" s="39">
        <f t="shared" si="5"/>
        <v>13.986813787368082</v>
      </c>
      <c r="P28" s="39"/>
      <c r="Q28" s="39"/>
      <c r="R28" s="39"/>
    </row>
    <row r="29" spans="1:18" x14ac:dyDescent="0.2">
      <c r="A29" s="37" t="s">
        <v>151</v>
      </c>
      <c r="B29" s="39">
        <v>0.78100000000000003</v>
      </c>
      <c r="C29" s="39">
        <v>0.83299999999999996</v>
      </c>
      <c r="D29" s="37">
        <f t="shared" si="8"/>
        <v>0.80699999999999994</v>
      </c>
      <c r="E29" s="37">
        <f t="shared" si="7"/>
        <v>2.169327931363203</v>
      </c>
      <c r="F29" s="37">
        <v>20</v>
      </c>
      <c r="G29" s="37">
        <f t="shared" si="3"/>
        <v>43.386558627264058</v>
      </c>
      <c r="H29" s="37">
        <v>3</v>
      </c>
      <c r="I29" s="39">
        <f t="shared" si="4"/>
        <v>130.15967588179217</v>
      </c>
      <c r="J29" s="37">
        <v>152000</v>
      </c>
      <c r="K29" s="37">
        <f t="shared" si="0"/>
        <v>85.631365711705371</v>
      </c>
      <c r="L29" s="39"/>
      <c r="M29" s="39"/>
      <c r="N29" s="39"/>
      <c r="O29" s="39">
        <f t="shared" si="5"/>
        <v>12.826150853075461</v>
      </c>
      <c r="P29" s="39"/>
      <c r="Q29" s="39"/>
      <c r="R29" s="39"/>
    </row>
    <row r="30" spans="1:18" x14ac:dyDescent="0.2">
      <c r="A30" s="37" t="s">
        <v>16</v>
      </c>
      <c r="B30" s="39">
        <v>0.84599999999999997</v>
      </c>
      <c r="C30" s="39">
        <v>0.96899999999999997</v>
      </c>
      <c r="D30" s="37">
        <f t="shared" si="8"/>
        <v>0.90749999999999997</v>
      </c>
      <c r="E30" s="37">
        <f t="shared" si="7"/>
        <v>2.4687202097235463</v>
      </c>
      <c r="F30" s="37">
        <v>20</v>
      </c>
      <c r="G30" s="37">
        <f t="shared" si="3"/>
        <v>49.374404194470927</v>
      </c>
      <c r="H30" s="37">
        <v>3</v>
      </c>
      <c r="I30" s="39">
        <f t="shared" si="4"/>
        <v>148.12321258341279</v>
      </c>
      <c r="J30" s="37">
        <v>140250</v>
      </c>
      <c r="K30" s="37">
        <f t="shared" si="0"/>
        <v>105.61369881170253</v>
      </c>
      <c r="L30" s="39">
        <f>AVERAGE(K30:K33)</f>
        <v>113.58766274263014</v>
      </c>
      <c r="M30" s="39">
        <f>AVEDEV(K30:K33)</f>
        <v>7.6820173952391571</v>
      </c>
      <c r="N30" s="39">
        <v>4</v>
      </c>
      <c r="O30" s="39">
        <f t="shared" si="5"/>
        <v>15.819171186300535</v>
      </c>
      <c r="P30" s="39">
        <f>AVERAGE(O30:O33)</f>
        <v>17.013538033366711</v>
      </c>
      <c r="Q30" s="39">
        <f>AVEDEV(O30:O33)</f>
        <v>1.1506381236404666</v>
      </c>
      <c r="R30" s="39">
        <v>4</v>
      </c>
    </row>
    <row r="31" spans="1:18" x14ac:dyDescent="0.2">
      <c r="A31" s="37" t="s">
        <v>17</v>
      </c>
      <c r="B31" s="39">
        <v>0.97899999999999998</v>
      </c>
      <c r="C31" s="39">
        <v>1.006</v>
      </c>
      <c r="D31" s="37">
        <f t="shared" si="8"/>
        <v>0.99249999999999994</v>
      </c>
      <c r="E31" s="37">
        <f t="shared" si="7"/>
        <v>2.7219375595805531</v>
      </c>
      <c r="F31" s="37">
        <v>20</v>
      </c>
      <c r="G31" s="37">
        <f t="shared" si="3"/>
        <v>54.438751191611061</v>
      </c>
      <c r="H31" s="37">
        <v>3</v>
      </c>
      <c r="I31" s="39">
        <f t="shared" si="4"/>
        <v>163.31625357483318</v>
      </c>
      <c r="J31" s="37">
        <v>133375</v>
      </c>
      <c r="K31" s="37">
        <f t="shared" si="0"/>
        <v>122.44892489209612</v>
      </c>
      <c r="L31" s="39"/>
      <c r="M31" s="39"/>
      <c r="N31" s="39"/>
      <c r="O31" s="39">
        <f t="shared" si="5"/>
        <v>18.340807359659401</v>
      </c>
      <c r="P31" s="39"/>
      <c r="Q31" s="39"/>
      <c r="R31" s="39"/>
    </row>
    <row r="32" spans="1:18" x14ac:dyDescent="0.2">
      <c r="A32" s="37" t="s">
        <v>18</v>
      </c>
      <c r="B32" s="39">
        <v>0.89300000000000002</v>
      </c>
      <c r="C32" s="39">
        <v>0.89700000000000002</v>
      </c>
      <c r="D32" s="37">
        <f t="shared" si="8"/>
        <v>0.89500000000000002</v>
      </c>
      <c r="E32" s="37">
        <f t="shared" si="7"/>
        <v>2.4314823641563397</v>
      </c>
      <c r="F32" s="37">
        <v>20</v>
      </c>
      <c r="G32" s="37">
        <f t="shared" si="3"/>
        <v>48.629647283126793</v>
      </c>
      <c r="H32" s="37">
        <v>3</v>
      </c>
      <c r="I32" s="39">
        <f t="shared" si="4"/>
        <v>145.88894184938039</v>
      </c>
      <c r="J32" s="37">
        <v>137375</v>
      </c>
      <c r="K32" s="37">
        <f t="shared" si="0"/>
        <v>106.19759188307944</v>
      </c>
      <c r="L32" s="39"/>
      <c r="M32" s="39"/>
      <c r="N32" s="39"/>
      <c r="O32" s="39">
        <f t="shared" si="5"/>
        <v>15.906628633151952</v>
      </c>
      <c r="P32" s="39"/>
      <c r="Q32" s="39"/>
      <c r="R32" s="39"/>
    </row>
    <row r="33" spans="1:18" x14ac:dyDescent="0.2">
      <c r="A33" s="37" t="s">
        <v>152</v>
      </c>
      <c r="B33" s="39">
        <v>1.2170000000000001</v>
      </c>
      <c r="C33" s="39">
        <v>1.1459999999999999</v>
      </c>
      <c r="D33" s="37">
        <f t="shared" si="8"/>
        <v>1.1815</v>
      </c>
      <c r="E33" s="37">
        <f t="shared" si="7"/>
        <v>3.2849737845567208</v>
      </c>
      <c r="F33" s="37">
        <v>20</v>
      </c>
      <c r="G33" s="37">
        <f t="shared" si="3"/>
        <v>65.69947569113441</v>
      </c>
      <c r="H33" s="37">
        <v>3</v>
      </c>
      <c r="I33" s="39">
        <f t="shared" si="4"/>
        <v>197.09842707340323</v>
      </c>
      <c r="J33" s="37">
        <v>164125</v>
      </c>
      <c r="K33" s="37">
        <f t="shared" si="0"/>
        <v>120.09043538364249</v>
      </c>
      <c r="L33" s="39"/>
      <c r="M33" s="39"/>
      <c r="N33" s="39"/>
      <c r="O33" s="39">
        <f t="shared" si="5"/>
        <v>17.987544954354952</v>
      </c>
      <c r="P33" s="39"/>
      <c r="Q33" s="39"/>
      <c r="R33" s="39"/>
    </row>
    <row r="34" spans="1:18" x14ac:dyDescent="0.2">
      <c r="A34" s="37" t="s">
        <v>19</v>
      </c>
      <c r="B34" s="39">
        <v>0.55200000000000005</v>
      </c>
      <c r="C34" s="39">
        <v>0.56699999999999995</v>
      </c>
      <c r="D34" s="37">
        <f t="shared" si="8"/>
        <v>0.5595</v>
      </c>
      <c r="E34" s="37">
        <f t="shared" si="7"/>
        <v>1.4320185891325072</v>
      </c>
      <c r="F34" s="37">
        <v>50</v>
      </c>
      <c r="G34" s="37">
        <f t="shared" si="3"/>
        <v>71.600929456625366</v>
      </c>
      <c r="H34" s="37">
        <v>3</v>
      </c>
      <c r="I34" s="39">
        <f t="shared" si="4"/>
        <v>214.80278836987611</v>
      </c>
      <c r="J34" s="37">
        <v>153250</v>
      </c>
      <c r="K34" s="37">
        <f t="shared" si="0"/>
        <v>140.1649516279779</v>
      </c>
      <c r="L34" s="39">
        <f>AVERAGE(K34:K37)</f>
        <v>128.80609846137574</v>
      </c>
      <c r="M34" s="39">
        <f>AVEDEV(K34:K37)</f>
        <v>18.39279266446302</v>
      </c>
      <c r="N34" s="39">
        <v>4</v>
      </c>
      <c r="O34" s="39">
        <f t="shared" si="5"/>
        <v>20.994372785633647</v>
      </c>
      <c r="P34" s="39">
        <f>AVERAGE(O34:O37)</f>
        <v>19.293005967273327</v>
      </c>
      <c r="Q34" s="39">
        <f>AVEDEV(O34:O37)</f>
        <v>2.7549336783670491</v>
      </c>
      <c r="R34" s="39">
        <v>4</v>
      </c>
    </row>
    <row r="35" spans="1:18" x14ac:dyDescent="0.2">
      <c r="A35" s="37" t="s">
        <v>20</v>
      </c>
      <c r="B35" s="39">
        <v>0.39200000000000002</v>
      </c>
      <c r="C35" s="39">
        <v>0.42599999999999999</v>
      </c>
      <c r="D35" s="37">
        <f t="shared" si="8"/>
        <v>0.40900000000000003</v>
      </c>
      <c r="E35" s="37">
        <f t="shared" si="7"/>
        <v>0.98367492850333671</v>
      </c>
      <c r="F35" s="37">
        <v>50</v>
      </c>
      <c r="G35" s="37">
        <f t="shared" si="3"/>
        <v>49.183746425166838</v>
      </c>
      <c r="H35" s="37">
        <v>3</v>
      </c>
      <c r="I35" s="39">
        <f t="shared" si="4"/>
        <v>147.55123927550051</v>
      </c>
      <c r="J35" s="37">
        <v>154062.5</v>
      </c>
      <c r="K35" s="37">
        <f t="shared" si="0"/>
        <v>95.773623870507436</v>
      </c>
      <c r="L35" s="39"/>
      <c r="M35" s="39"/>
      <c r="N35" s="39"/>
      <c r="O35" s="39">
        <f t="shared" si="5"/>
        <v>14.345292023538523</v>
      </c>
      <c r="P35" s="39"/>
      <c r="Q35" s="39"/>
      <c r="R35" s="39"/>
    </row>
    <row r="36" spans="1:18" x14ac:dyDescent="0.2">
      <c r="A36" s="37" t="s">
        <v>21</v>
      </c>
      <c r="B36" s="39">
        <v>0.60799999999999998</v>
      </c>
      <c r="C36" s="39">
        <v>0.46899999999999997</v>
      </c>
      <c r="D36" s="37">
        <f t="shared" si="8"/>
        <v>0.53849999999999998</v>
      </c>
      <c r="E36" s="37">
        <f t="shared" si="7"/>
        <v>1.3694590085795997</v>
      </c>
      <c r="F36" s="37">
        <v>50</v>
      </c>
      <c r="G36" s="37">
        <f t="shared" si="3"/>
        <v>68.472950428979985</v>
      </c>
      <c r="H36" s="37">
        <v>3</v>
      </c>
      <c r="I36" s="39">
        <f t="shared" si="4"/>
        <v>205.41885128693997</v>
      </c>
      <c r="J36" s="37">
        <v>133187.5</v>
      </c>
      <c r="K36" s="37">
        <f t="shared" si="0"/>
        <v>154.23283062369964</v>
      </c>
      <c r="L36" s="39"/>
      <c r="M36" s="39"/>
      <c r="N36" s="39"/>
      <c r="O36" s="39">
        <f t="shared" si="5"/>
        <v>23.101506505647105</v>
      </c>
      <c r="P36" s="39"/>
      <c r="Q36" s="39"/>
      <c r="R36" s="39"/>
    </row>
    <row r="37" spans="1:18" x14ac:dyDescent="0.2">
      <c r="A37" s="37" t="s">
        <v>153</v>
      </c>
      <c r="B37" s="39">
        <v>0.47499999999999998</v>
      </c>
      <c r="C37" s="39">
        <v>0.53300000000000003</v>
      </c>
      <c r="D37" s="37">
        <f t="shared" si="8"/>
        <v>0.504</v>
      </c>
      <c r="E37" s="37">
        <f t="shared" si="7"/>
        <v>1.2666825548141087</v>
      </c>
      <c r="F37" s="37">
        <v>50</v>
      </c>
      <c r="G37" s="37">
        <f t="shared" si="3"/>
        <v>63.334127740705441</v>
      </c>
      <c r="H37" s="37">
        <v>3</v>
      </c>
      <c r="I37" s="39">
        <f t="shared" si="4"/>
        <v>190.00238322211632</v>
      </c>
      <c r="J37" s="37">
        <v>151937.5</v>
      </c>
      <c r="K37" s="37">
        <f t="shared" si="0"/>
        <v>125.05298772331803</v>
      </c>
      <c r="L37" s="39"/>
      <c r="M37" s="39"/>
      <c r="N37" s="39"/>
      <c r="O37" s="39">
        <f t="shared" si="5"/>
        <v>18.730852554274033</v>
      </c>
      <c r="P37" s="39"/>
      <c r="Q37" s="39"/>
      <c r="R37" s="39"/>
    </row>
    <row r="38" spans="1:18" x14ac:dyDescent="0.2">
      <c r="A38" s="37" t="s">
        <v>154</v>
      </c>
      <c r="B38" s="39">
        <v>0.54</v>
      </c>
      <c r="C38" s="39">
        <v>0.62</v>
      </c>
      <c r="D38" s="37">
        <f t="shared" si="8"/>
        <v>0.58000000000000007</v>
      </c>
      <c r="E38" s="37">
        <f t="shared" si="7"/>
        <v>1.4930886558627268</v>
      </c>
      <c r="F38" s="37">
        <v>50</v>
      </c>
      <c r="G38" s="37">
        <f t="shared" si="3"/>
        <v>74.654432793136337</v>
      </c>
      <c r="H38" s="37">
        <v>3</v>
      </c>
      <c r="I38" s="39">
        <f t="shared" si="4"/>
        <v>223.96329837940903</v>
      </c>
      <c r="J38" s="37">
        <v>173125</v>
      </c>
      <c r="K38" s="37">
        <f t="shared" si="0"/>
        <v>129.36508209640954</v>
      </c>
      <c r="L38" s="39">
        <f>AVERAGE(K38:K41)</f>
        <v>122.87948084927652</v>
      </c>
      <c r="M38" s="39">
        <f>AVEDEV(K38:K41)</f>
        <v>7.1817733806105117</v>
      </c>
      <c r="N38" s="39">
        <v>4</v>
      </c>
      <c r="O38" s="39">
        <f t="shared" si="5"/>
        <v>19.376732395875223</v>
      </c>
      <c r="P38" s="39">
        <f>AVERAGE(O38:O41)</f>
        <v>18.405297463391701</v>
      </c>
      <c r="Q38" s="39">
        <f>AVEDEV(O38:O41)</f>
        <v>1.0757099108104091</v>
      </c>
      <c r="R38" s="39">
        <v>4</v>
      </c>
    </row>
    <row r="39" spans="1:18" x14ac:dyDescent="0.2">
      <c r="A39" s="37" t="s">
        <v>155</v>
      </c>
      <c r="B39" s="39">
        <v>0.47099999999999997</v>
      </c>
      <c r="C39" s="39">
        <v>0.51100000000000001</v>
      </c>
      <c r="D39" s="37">
        <f t="shared" si="8"/>
        <v>0.49099999999999999</v>
      </c>
      <c r="E39" s="37">
        <f t="shared" si="7"/>
        <v>1.2279551954242136</v>
      </c>
      <c r="F39" s="37">
        <v>50</v>
      </c>
      <c r="G39" s="37">
        <f t="shared" si="3"/>
        <v>61.39775977121068</v>
      </c>
      <c r="H39" s="37">
        <v>3</v>
      </c>
      <c r="I39" s="39">
        <f t="shared" si="4"/>
        <v>184.19327931363205</v>
      </c>
      <c r="J39" s="37">
        <v>151625</v>
      </c>
      <c r="K39" s="37">
        <f t="shared" si="0"/>
        <v>121.47949171550341</v>
      </c>
      <c r="L39" s="39"/>
      <c r="M39" s="39"/>
      <c r="N39" s="39"/>
      <c r="O39" s="39">
        <f t="shared" si="5"/>
        <v>18.195602433151329</v>
      </c>
      <c r="P39" s="39"/>
      <c r="Q39" s="39"/>
      <c r="R39" s="39"/>
    </row>
    <row r="40" spans="1:18" x14ac:dyDescent="0.2">
      <c r="A40" s="37" t="s">
        <v>156</v>
      </c>
      <c r="B40" s="39">
        <v>0.52500000000000002</v>
      </c>
      <c r="C40" s="39">
        <v>0.46400000000000002</v>
      </c>
      <c r="D40" s="37">
        <f t="shared" si="8"/>
        <v>0.49450000000000005</v>
      </c>
      <c r="E40" s="37">
        <f t="shared" si="7"/>
        <v>1.2383817921830318</v>
      </c>
      <c r="F40" s="37">
        <v>50</v>
      </c>
      <c r="G40" s="37">
        <f t="shared" si="3"/>
        <v>61.919089609151591</v>
      </c>
      <c r="H40" s="37">
        <v>3</v>
      </c>
      <c r="I40" s="39">
        <f t="shared" si="4"/>
        <v>185.75726882745477</v>
      </c>
      <c r="J40" s="37">
        <v>142062.5</v>
      </c>
      <c r="K40" s="37">
        <f t="shared" si="0"/>
        <v>130.75742636336454</v>
      </c>
      <c r="L40" s="39"/>
      <c r="M40" s="39"/>
      <c r="N40" s="39"/>
      <c r="O40" s="39">
        <f t="shared" si="5"/>
        <v>19.585282352528996</v>
      </c>
      <c r="P40" s="39"/>
      <c r="Q40" s="39"/>
      <c r="R40" s="39"/>
    </row>
    <row r="41" spans="1:18" x14ac:dyDescent="0.2">
      <c r="A41" s="37" t="s">
        <v>157</v>
      </c>
      <c r="B41" s="39">
        <v>0.52300000000000002</v>
      </c>
      <c r="C41" s="39">
        <v>0.47</v>
      </c>
      <c r="D41" s="37">
        <f t="shared" si="8"/>
        <v>0.4965</v>
      </c>
      <c r="E41" s="37">
        <f t="shared" si="7"/>
        <v>1.2443398474737848</v>
      </c>
      <c r="F41" s="37">
        <v>50</v>
      </c>
      <c r="G41" s="37">
        <f t="shared" si="3"/>
        <v>62.216992373689237</v>
      </c>
      <c r="H41" s="37">
        <v>3</v>
      </c>
      <c r="I41" s="39">
        <f t="shared" si="4"/>
        <v>186.65097712106771</v>
      </c>
      <c r="J41" s="37">
        <v>169812.5</v>
      </c>
      <c r="K41" s="37">
        <f t="shared" si="0"/>
        <v>109.91592322182862</v>
      </c>
      <c r="L41" s="39"/>
      <c r="M41" s="39"/>
      <c r="N41" s="39"/>
      <c r="O41" s="39">
        <f t="shared" si="5"/>
        <v>16.463572672011253</v>
      </c>
      <c r="P41" s="39"/>
      <c r="Q41" s="39"/>
      <c r="R41" s="39"/>
    </row>
    <row r="42" spans="1:18" x14ac:dyDescent="0.2">
      <c r="A42" s="37" t="s">
        <v>190</v>
      </c>
      <c r="B42" s="39">
        <v>0.55800000000000005</v>
      </c>
      <c r="C42" s="39">
        <v>0.623</v>
      </c>
      <c r="D42" s="37">
        <f t="shared" si="8"/>
        <v>0.59050000000000002</v>
      </c>
      <c r="E42" s="37">
        <f t="shared" si="7"/>
        <v>1.5243684461391804</v>
      </c>
      <c r="F42" s="37">
        <v>50</v>
      </c>
      <c r="G42" s="37">
        <f t="shared" si="3"/>
        <v>76.218422306959027</v>
      </c>
      <c r="H42" s="37">
        <v>3</v>
      </c>
      <c r="I42" s="39">
        <f t="shared" si="4"/>
        <v>228.65526692087707</v>
      </c>
      <c r="J42" s="37">
        <v>139000</v>
      </c>
      <c r="K42" s="37">
        <f t="shared" si="0"/>
        <v>164.50019202940794</v>
      </c>
      <c r="L42" s="39">
        <f>AVERAGE(K42:K45)</f>
        <v>156.70488567515096</v>
      </c>
      <c r="M42" s="39">
        <f>AVEDEV(K42:K45)</f>
        <v>9.8878543465504194</v>
      </c>
      <c r="N42" s="39">
        <v>4</v>
      </c>
      <c r="O42" s="39">
        <f t="shared" si="5"/>
        <v>24.639386056652071</v>
      </c>
      <c r="P42" s="39">
        <f>AVERAGE(O42:O45)</f>
        <v>23.471779135815936</v>
      </c>
      <c r="Q42" s="39">
        <f>AVEDEV(O42:O45)</f>
        <v>1.4810357210588938</v>
      </c>
      <c r="R42" s="39">
        <v>4</v>
      </c>
    </row>
    <row r="43" spans="1:18" x14ac:dyDescent="0.2">
      <c r="A43" s="37" t="s">
        <v>191</v>
      </c>
      <c r="B43" s="39">
        <v>0.60499999999999998</v>
      </c>
      <c r="C43" s="39">
        <v>0.61499999999999999</v>
      </c>
      <c r="D43" s="37">
        <f t="shared" si="8"/>
        <v>0.61</v>
      </c>
      <c r="E43" s="37">
        <f t="shared" si="7"/>
        <v>1.582459485224023</v>
      </c>
      <c r="F43" s="37">
        <v>50</v>
      </c>
      <c r="G43" s="37">
        <f t="shared" si="3"/>
        <v>79.122974261201151</v>
      </c>
      <c r="H43" s="37">
        <v>3</v>
      </c>
      <c r="I43" s="39">
        <f t="shared" si="4"/>
        <v>237.36892278360347</v>
      </c>
      <c r="J43" s="37">
        <v>143437.5</v>
      </c>
      <c r="K43" s="37">
        <f t="shared" si="0"/>
        <v>165.48595923911353</v>
      </c>
      <c r="L43" s="39"/>
      <c r="M43" s="39"/>
      <c r="N43" s="39"/>
      <c r="O43" s="39">
        <f t="shared" si="5"/>
        <v>24.787037548983356</v>
      </c>
      <c r="P43" s="39"/>
      <c r="Q43" s="39"/>
      <c r="R43" s="39"/>
    </row>
    <row r="44" spans="1:18" x14ac:dyDescent="0.2">
      <c r="A44" s="37" t="s">
        <v>192</v>
      </c>
      <c r="B44" s="39">
        <v>0.55000000000000004</v>
      </c>
      <c r="C44" s="39">
        <v>0.504</v>
      </c>
      <c r="D44" s="37">
        <f t="shared" si="8"/>
        <v>0.52700000000000002</v>
      </c>
      <c r="E44" s="37">
        <f t="shared" si="7"/>
        <v>1.3352001906577695</v>
      </c>
      <c r="F44" s="37">
        <v>50</v>
      </c>
      <c r="G44" s="37">
        <f t="shared" si="3"/>
        <v>66.760009532888475</v>
      </c>
      <c r="H44" s="37">
        <v>3</v>
      </c>
      <c r="I44" s="39">
        <f t="shared" si="4"/>
        <v>200.28002859866541</v>
      </c>
      <c r="J44" s="37">
        <v>125250</v>
      </c>
      <c r="K44" s="37">
        <f t="shared" si="0"/>
        <v>159.90421445003227</v>
      </c>
      <c r="L44" s="39"/>
      <c r="M44" s="39"/>
      <c r="N44" s="39"/>
      <c r="O44" s="39">
        <f t="shared" si="5"/>
        <v>23.950985243930162</v>
      </c>
      <c r="P44" s="39"/>
      <c r="Q44" s="39"/>
      <c r="R44" s="39"/>
    </row>
    <row r="45" spans="1:18" x14ac:dyDescent="0.2">
      <c r="A45" s="37" t="s">
        <v>193</v>
      </c>
      <c r="B45" s="39">
        <v>0.49</v>
      </c>
      <c r="C45" s="39">
        <v>0.48499999999999999</v>
      </c>
      <c r="D45" s="37">
        <f t="shared" si="8"/>
        <v>0.48749999999999999</v>
      </c>
      <c r="E45" s="37">
        <f t="shared" si="7"/>
        <v>1.2175285986653956</v>
      </c>
      <c r="F45" s="37">
        <v>50</v>
      </c>
      <c r="G45" s="37">
        <f t="shared" si="3"/>
        <v>60.876429933269783</v>
      </c>
      <c r="H45" s="37">
        <v>3</v>
      </c>
      <c r="I45" s="39">
        <f t="shared" si="4"/>
        <v>182.62928979980936</v>
      </c>
      <c r="J45" s="37">
        <v>133375</v>
      </c>
      <c r="K45" s="37">
        <f t="shared" si="0"/>
        <v>136.92917698205014</v>
      </c>
      <c r="L45" s="39"/>
      <c r="M45" s="39"/>
      <c r="N45" s="39"/>
      <c r="O45" s="39">
        <f t="shared" si="5"/>
        <v>20.509707693698143</v>
      </c>
      <c r="P45" s="39"/>
      <c r="Q45" s="39"/>
      <c r="R45" s="39"/>
    </row>
    <row r="46" spans="1:18" x14ac:dyDescent="0.2">
      <c r="A46" s="36" t="s">
        <v>158</v>
      </c>
      <c r="B46" s="40">
        <v>0.19</v>
      </c>
      <c r="C46" s="40">
        <v>0.188</v>
      </c>
      <c r="D46" s="38">
        <f>AVERAGE(B46:C46)</f>
        <v>0.189</v>
      </c>
      <c r="E46" s="38">
        <f t="shared" si="7"/>
        <v>0.32828884652049573</v>
      </c>
      <c r="F46" s="38">
        <v>5</v>
      </c>
      <c r="G46" s="40">
        <f t="shared" si="3"/>
        <v>1.6414442326024785</v>
      </c>
      <c r="H46" s="38">
        <v>3</v>
      </c>
      <c r="I46" s="40">
        <f t="shared" si="4"/>
        <v>4.9243326978074355</v>
      </c>
      <c r="J46" s="38">
        <v>105062.5</v>
      </c>
      <c r="K46" s="38">
        <f t="shared" si="0"/>
        <v>4.6870507534157628</v>
      </c>
      <c r="L46" s="40">
        <f>AVERAGE(K46:K49)</f>
        <v>4.7565541674316671</v>
      </c>
      <c r="M46" s="40">
        <f>AVEDEV(K46:K49)</f>
        <v>9.1581872525853258E-2</v>
      </c>
      <c r="N46" s="40">
        <v>4</v>
      </c>
      <c r="O46" s="40">
        <f t="shared" si="5"/>
        <v>0.70204205573138379</v>
      </c>
      <c r="P46" s="40">
        <f>AVERAGE(O46:O49)</f>
        <v>0.7124525083215365</v>
      </c>
      <c r="Q46" s="40">
        <f>AVEDEV(O46:O49)</f>
        <v>1.371743756111965E-2</v>
      </c>
      <c r="R46" s="40">
        <v>4</v>
      </c>
    </row>
    <row r="47" spans="1:18" x14ac:dyDescent="0.2">
      <c r="A47" s="36" t="s">
        <v>159</v>
      </c>
      <c r="B47" s="40">
        <v>0.191</v>
      </c>
      <c r="C47" s="40">
        <v>0.18099999999999999</v>
      </c>
      <c r="D47" s="38">
        <f t="shared" si="8"/>
        <v>0.186</v>
      </c>
      <c r="E47" s="38">
        <f t="shared" si="7"/>
        <v>0.31935176358436612</v>
      </c>
      <c r="F47" s="38">
        <v>5</v>
      </c>
      <c r="G47" s="40">
        <f t="shared" si="3"/>
        <v>1.5967588179218306</v>
      </c>
      <c r="H47" s="38">
        <v>3</v>
      </c>
      <c r="I47" s="40">
        <f t="shared" si="4"/>
        <v>4.7902764537654914</v>
      </c>
      <c r="J47" s="38">
        <v>97750</v>
      </c>
      <c r="K47" s="38">
        <f t="shared" si="0"/>
        <v>4.9005385716271013</v>
      </c>
      <c r="L47" s="40"/>
      <c r="M47" s="40"/>
      <c r="N47" s="40"/>
      <c r="O47" s="40">
        <f t="shared" si="5"/>
        <v>0.73401897142009709</v>
      </c>
      <c r="P47" s="40"/>
      <c r="Q47" s="40"/>
      <c r="R47" s="40"/>
    </row>
    <row r="48" spans="1:18" x14ac:dyDescent="0.2">
      <c r="A48" s="36" t="s">
        <v>160</v>
      </c>
      <c r="B48" s="40">
        <v>0.187</v>
      </c>
      <c r="C48" s="40">
        <v>0.17799999999999999</v>
      </c>
      <c r="D48" s="38">
        <f t="shared" si="8"/>
        <v>0.1825</v>
      </c>
      <c r="E48" s="38">
        <f t="shared" si="7"/>
        <v>0.30892516682554816</v>
      </c>
      <c r="F48" s="38">
        <v>5</v>
      </c>
      <c r="G48" s="40">
        <f t="shared" si="3"/>
        <v>1.5446258341277408</v>
      </c>
      <c r="H48" s="38">
        <v>3</v>
      </c>
      <c r="I48" s="40">
        <f t="shared" si="4"/>
        <v>4.6338775023832222</v>
      </c>
      <c r="J48" s="38">
        <v>96625</v>
      </c>
      <c r="K48" s="38">
        <f t="shared" si="0"/>
        <v>4.79573350828794</v>
      </c>
      <c r="L48" s="40"/>
      <c r="M48" s="40"/>
      <c r="N48" s="40"/>
      <c r="O48" s="40">
        <f t="shared" si="5"/>
        <v>0.71832092034521544</v>
      </c>
      <c r="P48" s="40"/>
      <c r="Q48" s="40"/>
      <c r="R48" s="40"/>
    </row>
    <row r="49" spans="1:18" x14ac:dyDescent="0.2">
      <c r="A49" s="36" t="s">
        <v>161</v>
      </c>
      <c r="B49" s="40">
        <v>0.17599999999999999</v>
      </c>
      <c r="C49" s="40">
        <v>0.17199999999999999</v>
      </c>
      <c r="D49" s="38">
        <f t="shared" si="8"/>
        <v>0.17399999999999999</v>
      </c>
      <c r="E49" s="38">
        <f t="shared" si="7"/>
        <v>0.28360343183984749</v>
      </c>
      <c r="F49" s="38">
        <v>5</v>
      </c>
      <c r="G49" s="40">
        <f t="shared" si="3"/>
        <v>1.4180171591992374</v>
      </c>
      <c r="H49" s="38">
        <v>3</v>
      </c>
      <c r="I49" s="40">
        <f t="shared" si="4"/>
        <v>4.2540514775977121</v>
      </c>
      <c r="J49" s="38">
        <v>91625</v>
      </c>
      <c r="K49" s="38">
        <f t="shared" si="0"/>
        <v>4.6428938363958654</v>
      </c>
      <c r="L49" s="40"/>
      <c r="M49" s="40"/>
      <c r="N49" s="40"/>
      <c r="O49" s="40">
        <f t="shared" si="5"/>
        <v>0.69542808578945015</v>
      </c>
      <c r="P49" s="40"/>
      <c r="Q49" s="40"/>
      <c r="R49" s="40"/>
    </row>
    <row r="50" spans="1:18" x14ac:dyDescent="0.2">
      <c r="A50" s="36" t="s">
        <v>162</v>
      </c>
      <c r="B50" s="40">
        <v>0.186</v>
      </c>
      <c r="C50" s="40">
        <v>0.183</v>
      </c>
      <c r="D50" s="38">
        <f t="shared" si="8"/>
        <v>0.1845</v>
      </c>
      <c r="E50" s="38">
        <f t="shared" si="7"/>
        <v>0.31488322211630126</v>
      </c>
      <c r="F50" s="38">
        <v>5</v>
      </c>
      <c r="G50" s="40">
        <f t="shared" si="3"/>
        <v>1.5744161105815064</v>
      </c>
      <c r="H50" s="38">
        <v>3</v>
      </c>
      <c r="I50" s="40">
        <f t="shared" si="4"/>
        <v>4.7232483317445197</v>
      </c>
      <c r="J50" s="38">
        <v>104750</v>
      </c>
      <c r="K50" s="38">
        <f t="shared" si="0"/>
        <v>4.5090676198038375</v>
      </c>
      <c r="L50" s="40">
        <f>AVERAGE(K50:K53)</f>
        <v>5.0719550434098313</v>
      </c>
      <c r="M50" s="40">
        <f>AVEDEV(K50:K53)</f>
        <v>0.33673224965345572</v>
      </c>
      <c r="N50" s="40">
        <v>4</v>
      </c>
      <c r="O50" s="40">
        <f t="shared" si="5"/>
        <v>0.67538314982656311</v>
      </c>
      <c r="P50" s="40">
        <f>AVERAGE(O50:O53)</f>
        <v>0.75969430086876322</v>
      </c>
      <c r="Q50" s="40">
        <f>AVEDEV(O50:O53)</f>
        <v>5.0436876666096503E-2</v>
      </c>
      <c r="R50" s="40">
        <v>4</v>
      </c>
    </row>
    <row r="51" spans="1:18" x14ac:dyDescent="0.2">
      <c r="A51" s="36" t="s">
        <v>163</v>
      </c>
      <c r="B51" s="40">
        <v>0.20799999999999999</v>
      </c>
      <c r="C51" s="40">
        <v>0.21299999999999999</v>
      </c>
      <c r="D51" s="38">
        <f t="shared" si="8"/>
        <v>0.21049999999999999</v>
      </c>
      <c r="E51" s="38">
        <f t="shared" si="7"/>
        <v>0.39233794089609147</v>
      </c>
      <c r="F51" s="38">
        <v>5</v>
      </c>
      <c r="G51" s="40">
        <f t="shared" si="3"/>
        <v>1.9616897044804573</v>
      </c>
      <c r="H51" s="38">
        <v>3</v>
      </c>
      <c r="I51" s="40">
        <f t="shared" si="4"/>
        <v>5.8850691134413715</v>
      </c>
      <c r="J51" s="38">
        <v>110125</v>
      </c>
      <c r="K51" s="38">
        <f t="shared" si="0"/>
        <v>5.3439901143621995</v>
      </c>
      <c r="L51" s="40"/>
      <c r="M51" s="40"/>
      <c r="N51" s="40"/>
      <c r="O51" s="40">
        <f t="shared" si="5"/>
        <v>0.8004406188605736</v>
      </c>
      <c r="P51" s="40"/>
      <c r="Q51" s="40"/>
      <c r="R51" s="40"/>
    </row>
    <row r="52" spans="1:18" x14ac:dyDescent="0.2">
      <c r="A52" s="36" t="s">
        <v>164</v>
      </c>
      <c r="B52" s="40">
        <v>0.2</v>
      </c>
      <c r="C52" s="40">
        <v>0.19400000000000001</v>
      </c>
      <c r="D52" s="38">
        <f t="shared" si="8"/>
        <v>0.19700000000000001</v>
      </c>
      <c r="E52" s="38">
        <f t="shared" si="7"/>
        <v>0.35212106768350815</v>
      </c>
      <c r="F52" s="38">
        <v>5</v>
      </c>
      <c r="G52" s="40">
        <f t="shared" si="3"/>
        <v>1.7606053384175406</v>
      </c>
      <c r="H52" s="38">
        <v>3</v>
      </c>
      <c r="I52" s="40">
        <f t="shared" si="4"/>
        <v>5.2818160152526215</v>
      </c>
      <c r="J52" s="38">
        <v>96500</v>
      </c>
      <c r="K52" s="38">
        <f t="shared" si="0"/>
        <v>5.4733844717643745</v>
      </c>
      <c r="L52" s="40"/>
      <c r="M52" s="40"/>
      <c r="N52" s="40"/>
      <c r="O52" s="40">
        <f t="shared" si="5"/>
        <v>0.81982173620914578</v>
      </c>
      <c r="P52" s="40"/>
      <c r="Q52" s="40"/>
      <c r="R52" s="40"/>
    </row>
    <row r="53" spans="1:18" x14ac:dyDescent="0.2">
      <c r="A53" s="36" t="s">
        <v>165</v>
      </c>
      <c r="B53" s="40">
        <v>0.17199999999999999</v>
      </c>
      <c r="C53" s="40">
        <v>0.19600000000000001</v>
      </c>
      <c r="D53" s="38">
        <f t="shared" si="8"/>
        <v>0.184</v>
      </c>
      <c r="E53" s="38">
        <f t="shared" si="7"/>
        <v>0.31339370829361302</v>
      </c>
      <c r="F53" s="38">
        <v>5</v>
      </c>
      <c r="G53" s="40">
        <f t="shared" si="3"/>
        <v>1.5669685414680652</v>
      </c>
      <c r="H53" s="38">
        <v>3</v>
      </c>
      <c r="I53" s="40">
        <f t="shared" si="4"/>
        <v>4.7009056244041956</v>
      </c>
      <c r="J53" s="38">
        <v>94750</v>
      </c>
      <c r="K53" s="38">
        <f t="shared" si="0"/>
        <v>4.9613779677089136</v>
      </c>
      <c r="L53" s="40"/>
      <c r="M53" s="40"/>
      <c r="N53" s="40"/>
      <c r="O53" s="40">
        <f t="shared" si="5"/>
        <v>0.74313169857877026</v>
      </c>
      <c r="P53" s="40"/>
      <c r="Q53" s="40"/>
      <c r="R53" s="40"/>
    </row>
    <row r="54" spans="1:18" x14ac:dyDescent="0.2">
      <c r="A54" s="36" t="s">
        <v>166</v>
      </c>
      <c r="B54" s="40">
        <v>0.19800000000000001</v>
      </c>
      <c r="C54" s="40">
        <v>0.20399999999999999</v>
      </c>
      <c r="D54" s="38">
        <f t="shared" si="8"/>
        <v>0.20100000000000001</v>
      </c>
      <c r="E54" s="38">
        <f t="shared" si="7"/>
        <v>0.36403717826501436</v>
      </c>
      <c r="F54" s="38">
        <v>5</v>
      </c>
      <c r="G54" s="40">
        <f t="shared" si="3"/>
        <v>1.8201858913250719</v>
      </c>
      <c r="H54" s="38">
        <v>3</v>
      </c>
      <c r="I54" s="40">
        <f t="shared" si="4"/>
        <v>5.4605576739752157</v>
      </c>
      <c r="J54" s="38">
        <v>95562.5</v>
      </c>
      <c r="K54" s="38">
        <f t="shared" si="0"/>
        <v>5.7141218301898924</v>
      </c>
      <c r="L54" s="40">
        <f>AVERAGE(K54:K57)</f>
        <v>5.5365061415292427</v>
      </c>
      <c r="M54" s="40">
        <f>AVEDEV(K54:K57)</f>
        <v>0.18259777168089175</v>
      </c>
      <c r="N54" s="40">
        <v>4</v>
      </c>
      <c r="O54" s="40">
        <f t="shared" si="5"/>
        <v>0.85588017869074817</v>
      </c>
      <c r="P54" s="40">
        <f>AVERAGE(O54:O57)</f>
        <v>0.8292763099132241</v>
      </c>
      <c r="Q54" s="40">
        <f>AVEDEV(O54:O57)</f>
        <v>2.7350101747757177E-2</v>
      </c>
      <c r="R54" s="40">
        <v>4</v>
      </c>
    </row>
    <row r="55" spans="1:18" x14ac:dyDescent="0.2">
      <c r="A55" s="36" t="s">
        <v>167</v>
      </c>
      <c r="B55" s="40">
        <v>0.185</v>
      </c>
      <c r="C55" s="40">
        <v>0.183</v>
      </c>
      <c r="D55" s="38">
        <f t="shared" si="8"/>
        <v>0.184</v>
      </c>
      <c r="E55" s="38">
        <f t="shared" si="7"/>
        <v>0.31339370829361302</v>
      </c>
      <c r="F55" s="38">
        <v>5</v>
      </c>
      <c r="G55" s="40">
        <f t="shared" si="3"/>
        <v>1.5669685414680652</v>
      </c>
      <c r="H55" s="38">
        <v>3</v>
      </c>
      <c r="I55" s="40">
        <f t="shared" si="4"/>
        <v>4.7009056244041956</v>
      </c>
      <c r="J55" s="38">
        <v>82125</v>
      </c>
      <c r="K55" s="38">
        <f t="shared" si="0"/>
        <v>5.7240859962303752</v>
      </c>
      <c r="L55" s="40"/>
      <c r="M55" s="40"/>
      <c r="N55" s="40"/>
      <c r="O55" s="40">
        <f t="shared" si="5"/>
        <v>0.85737264463121432</v>
      </c>
      <c r="P55" s="40"/>
      <c r="Q55" s="40"/>
      <c r="R55" s="40"/>
    </row>
    <row r="56" spans="1:18" x14ac:dyDescent="0.2">
      <c r="A56" s="36" t="s">
        <v>168</v>
      </c>
      <c r="B56" s="40">
        <v>0.20200000000000001</v>
      </c>
      <c r="C56" s="40">
        <v>0.20399999999999999</v>
      </c>
      <c r="D56" s="38">
        <f t="shared" si="8"/>
        <v>0.20300000000000001</v>
      </c>
      <c r="E56" s="38">
        <f t="shared" si="7"/>
        <v>0.36999523355576747</v>
      </c>
      <c r="F56" s="38">
        <v>5</v>
      </c>
      <c r="G56" s="40">
        <f t="shared" si="3"/>
        <v>1.8499761677788373</v>
      </c>
      <c r="H56" s="38">
        <v>3</v>
      </c>
      <c r="I56" s="40">
        <f t="shared" si="4"/>
        <v>5.5499285033365116</v>
      </c>
      <c r="J56" s="38">
        <v>101625</v>
      </c>
      <c r="K56" s="38">
        <f t="shared" si="0"/>
        <v>5.4611842591257185</v>
      </c>
      <c r="L56" s="40"/>
      <c r="M56" s="40"/>
      <c r="N56" s="40"/>
      <c r="O56" s="40">
        <f t="shared" si="5"/>
        <v>0.81799434776984625</v>
      </c>
      <c r="P56" s="40"/>
      <c r="Q56" s="40"/>
      <c r="R56" s="40"/>
    </row>
    <row r="57" spans="1:18" x14ac:dyDescent="0.2">
      <c r="A57" s="36" t="s">
        <v>169</v>
      </c>
      <c r="B57" s="40">
        <v>0.18099999999999999</v>
      </c>
      <c r="C57" s="40">
        <v>0.17399999999999999</v>
      </c>
      <c r="D57" s="38">
        <f t="shared" si="8"/>
        <v>0.17749999999999999</v>
      </c>
      <c r="E57" s="38">
        <f t="shared" si="7"/>
        <v>0.29403002859866539</v>
      </c>
      <c r="F57" s="38">
        <v>5</v>
      </c>
      <c r="G57" s="40">
        <f t="shared" si="3"/>
        <v>1.470150142993327</v>
      </c>
      <c r="H57" s="38">
        <v>3</v>
      </c>
      <c r="I57" s="40">
        <f t="shared" si="4"/>
        <v>4.4104504289799813</v>
      </c>
      <c r="J57" s="38">
        <v>84062.5</v>
      </c>
      <c r="K57" s="38">
        <f t="shared" si="0"/>
        <v>5.2466324805709821</v>
      </c>
      <c r="L57" s="40"/>
      <c r="M57" s="40"/>
      <c r="N57" s="40"/>
      <c r="O57" s="40">
        <f t="shared" si="5"/>
        <v>0.78585806856108753</v>
      </c>
      <c r="P57" s="40"/>
      <c r="Q57" s="40"/>
      <c r="R57" s="40"/>
    </row>
    <row r="58" spans="1:18" x14ac:dyDescent="0.2">
      <c r="A58" s="36" t="s">
        <v>170</v>
      </c>
      <c r="B58" s="40">
        <v>0.221</v>
      </c>
      <c r="C58" s="40">
        <v>0.247</v>
      </c>
      <c r="D58" s="38">
        <f t="shared" si="8"/>
        <v>0.23399999999999999</v>
      </c>
      <c r="E58" s="38">
        <f t="shared" si="7"/>
        <v>0.46234509056244044</v>
      </c>
      <c r="F58" s="38">
        <v>10</v>
      </c>
      <c r="G58" s="40">
        <f t="shared" si="3"/>
        <v>4.623450905624404</v>
      </c>
      <c r="H58" s="38">
        <v>3</v>
      </c>
      <c r="I58" s="40">
        <f t="shared" si="4"/>
        <v>13.870352716873212</v>
      </c>
      <c r="J58" s="38">
        <v>119687.5</v>
      </c>
      <c r="K58" s="38">
        <f t="shared" si="0"/>
        <v>11.588806447518088</v>
      </c>
      <c r="L58" s="40">
        <f>AVERAGE(K58:K61)</f>
        <v>11.267516990960667</v>
      </c>
      <c r="M58" s="40">
        <f>AVEDEV(K58:K61)</f>
        <v>1.9091971578430655</v>
      </c>
      <c r="N58" s="40">
        <v>4</v>
      </c>
      <c r="O58" s="40">
        <f t="shared" si="5"/>
        <v>1.7358099858337566</v>
      </c>
      <c r="P58" s="40">
        <f>AVERAGE(O58:O61)</f>
        <v>1.6876861820959772</v>
      </c>
      <c r="Q58" s="40">
        <f>AVEDEV(O58:O61)</f>
        <v>0.28596590222793494</v>
      </c>
      <c r="R58" s="40">
        <v>4</v>
      </c>
    </row>
    <row r="59" spans="1:18" x14ac:dyDescent="0.2">
      <c r="A59" s="36" t="s">
        <v>171</v>
      </c>
      <c r="B59" s="40">
        <v>0.25800000000000001</v>
      </c>
      <c r="C59" s="40">
        <v>0.255</v>
      </c>
      <c r="D59" s="38">
        <f t="shared" si="8"/>
        <v>0.25650000000000001</v>
      </c>
      <c r="E59" s="38">
        <f t="shared" si="7"/>
        <v>0.52937321258341286</v>
      </c>
      <c r="F59" s="38">
        <v>10</v>
      </c>
      <c r="G59" s="40">
        <f t="shared" si="3"/>
        <v>5.2937321258341283</v>
      </c>
      <c r="H59" s="38">
        <v>3</v>
      </c>
      <c r="I59" s="40">
        <f t="shared" si="4"/>
        <v>15.881196377502384</v>
      </c>
      <c r="J59" s="38">
        <v>107562.5</v>
      </c>
      <c r="K59" s="38">
        <f t="shared" si="0"/>
        <v>14.764621850089377</v>
      </c>
      <c r="L59" s="40"/>
      <c r="M59" s="40"/>
      <c r="N59" s="40"/>
      <c r="O59" s="40">
        <f t="shared" si="5"/>
        <v>2.2114941828140675</v>
      </c>
      <c r="P59" s="40"/>
      <c r="Q59" s="40"/>
      <c r="R59" s="40"/>
    </row>
    <row r="60" spans="1:18" x14ac:dyDescent="0.2">
      <c r="A60" s="36" t="s">
        <v>172</v>
      </c>
      <c r="B60" s="40">
        <v>0.224</v>
      </c>
      <c r="C60" s="40">
        <v>0.223</v>
      </c>
      <c r="D60" s="38">
        <f t="shared" si="8"/>
        <v>0.2235</v>
      </c>
      <c r="E60" s="38">
        <f t="shared" si="7"/>
        <v>0.43106530028598666</v>
      </c>
      <c r="F60" s="38">
        <v>10</v>
      </c>
      <c r="G60" s="40">
        <f t="shared" si="3"/>
        <v>4.3106530028598664</v>
      </c>
      <c r="H60" s="38">
        <v>3</v>
      </c>
      <c r="I60" s="40">
        <f t="shared" si="4"/>
        <v>12.9319590085796</v>
      </c>
      <c r="J60" s="38">
        <v>139125</v>
      </c>
      <c r="K60" s="38">
        <f t="shared" si="0"/>
        <v>9.2952086315037548</v>
      </c>
      <c r="L60" s="40"/>
      <c r="M60" s="40"/>
      <c r="N60" s="40"/>
      <c r="O60" s="40">
        <f t="shared" si="5"/>
        <v>1.3922672741184514</v>
      </c>
      <c r="P60" s="40"/>
      <c r="Q60" s="40"/>
      <c r="R60" s="40"/>
    </row>
    <row r="61" spans="1:18" x14ac:dyDescent="0.2">
      <c r="A61" s="36" t="s">
        <v>173</v>
      </c>
      <c r="B61" s="40">
        <v>0.22700000000000001</v>
      </c>
      <c r="C61" s="40">
        <v>0.218</v>
      </c>
      <c r="D61" s="38">
        <f t="shared" si="8"/>
        <v>0.2225</v>
      </c>
      <c r="E61" s="38">
        <f t="shared" si="7"/>
        <v>0.42808627264061011</v>
      </c>
      <c r="F61" s="38">
        <v>10</v>
      </c>
      <c r="G61" s="40">
        <f t="shared" si="3"/>
        <v>4.2808627264061014</v>
      </c>
      <c r="H61" s="38">
        <v>3</v>
      </c>
      <c r="I61" s="40">
        <f t="shared" si="4"/>
        <v>12.842588179218303</v>
      </c>
      <c r="J61" s="38">
        <v>136312.5</v>
      </c>
      <c r="K61" s="38">
        <f t="shared" si="0"/>
        <v>9.4214310347314481</v>
      </c>
      <c r="L61" s="40"/>
      <c r="M61" s="40"/>
      <c r="N61" s="40"/>
      <c r="O61" s="40">
        <f t="shared" si="5"/>
        <v>1.4111732856176329</v>
      </c>
      <c r="P61" s="40"/>
      <c r="Q61" s="40"/>
      <c r="R61" s="40"/>
    </row>
    <row r="62" spans="1:18" x14ac:dyDescent="0.2">
      <c r="A62" s="36" t="s">
        <v>174</v>
      </c>
      <c r="B62" s="40">
        <v>0.33500000000000002</v>
      </c>
      <c r="C62" s="40">
        <v>0.311</v>
      </c>
      <c r="D62" s="38">
        <f t="shared" si="8"/>
        <v>0.32300000000000001</v>
      </c>
      <c r="E62" s="38">
        <f t="shared" si="7"/>
        <v>0.72747855100095338</v>
      </c>
      <c r="F62" s="38">
        <v>10</v>
      </c>
      <c r="G62" s="40">
        <f t="shared" si="3"/>
        <v>7.2747855100095338</v>
      </c>
      <c r="H62" s="38">
        <v>3</v>
      </c>
      <c r="I62" s="40">
        <f t="shared" si="4"/>
        <v>21.824356530028602</v>
      </c>
      <c r="J62" s="38">
        <v>148875</v>
      </c>
      <c r="K62" s="38">
        <f t="shared" si="0"/>
        <v>14.659517400522992</v>
      </c>
      <c r="L62" s="40">
        <f>AVERAGE(K62:K65)</f>
        <v>18.555036078241237</v>
      </c>
      <c r="M62" s="40">
        <f>AVEDEV(K62:K65)</f>
        <v>2.2006590323650941</v>
      </c>
      <c r="N62" s="40">
        <v>4</v>
      </c>
      <c r="O62" s="40">
        <f t="shared" si="5"/>
        <v>2.1957512886740105</v>
      </c>
      <c r="P62" s="40">
        <f>AVERAGE(O62:O65)</f>
        <v>2.7792350366689038</v>
      </c>
      <c r="Q62" s="40">
        <f>AVEDEV(O62:O65)</f>
        <v>0.32962203149166192</v>
      </c>
      <c r="R62" s="40">
        <v>4</v>
      </c>
    </row>
    <row r="63" spans="1:18" x14ac:dyDescent="0.2">
      <c r="A63" s="36" t="s">
        <v>175</v>
      </c>
      <c r="B63" s="40">
        <v>0.32600000000000001</v>
      </c>
      <c r="C63" s="40">
        <v>0.311</v>
      </c>
      <c r="D63" s="38">
        <f t="shared" si="8"/>
        <v>0.31850000000000001</v>
      </c>
      <c r="E63" s="38">
        <f t="shared" si="7"/>
        <v>0.71407292659675892</v>
      </c>
      <c r="F63" s="38">
        <v>10</v>
      </c>
      <c r="G63" s="40">
        <f t="shared" si="3"/>
        <v>7.1407292659675896</v>
      </c>
      <c r="H63" s="38">
        <v>3</v>
      </c>
      <c r="I63" s="40">
        <f t="shared" si="4"/>
        <v>21.422187797902769</v>
      </c>
      <c r="J63" s="38">
        <v>118687.5</v>
      </c>
      <c r="K63" s="38">
        <f t="shared" si="0"/>
        <v>18.049236691229297</v>
      </c>
      <c r="L63" s="40"/>
      <c r="M63" s="40"/>
      <c r="N63" s="40"/>
      <c r="O63" s="40">
        <f t="shared" si="5"/>
        <v>2.7034747216804735</v>
      </c>
      <c r="P63" s="40"/>
      <c r="Q63" s="40"/>
      <c r="R63" s="40"/>
    </row>
    <row r="64" spans="1:18" x14ac:dyDescent="0.2">
      <c r="A64" s="36" t="s">
        <v>176</v>
      </c>
      <c r="B64" s="40">
        <v>0.33800000000000002</v>
      </c>
      <c r="C64" s="40">
        <v>0.32500000000000001</v>
      </c>
      <c r="D64" s="38">
        <f t="shared" si="8"/>
        <v>0.33150000000000002</v>
      </c>
      <c r="E64" s="38">
        <f t="shared" si="7"/>
        <v>0.75280028598665416</v>
      </c>
      <c r="F64" s="38">
        <v>10</v>
      </c>
      <c r="G64" s="40">
        <f t="shared" si="3"/>
        <v>7.5280028598665414</v>
      </c>
      <c r="H64" s="38">
        <v>3</v>
      </c>
      <c r="I64" s="40">
        <f t="shared" si="4"/>
        <v>22.584008579599626</v>
      </c>
      <c r="J64" s="38">
        <v>113812.5</v>
      </c>
      <c r="K64" s="38">
        <f t="shared" si="0"/>
        <v>19.843170635562551</v>
      </c>
      <c r="L64" s="40"/>
      <c r="M64" s="40"/>
      <c r="N64" s="40"/>
      <c r="O64" s="40">
        <f t="shared" si="5"/>
        <v>2.9721761163065521</v>
      </c>
      <c r="P64" s="40"/>
      <c r="Q64" s="40"/>
      <c r="R64" s="40"/>
    </row>
    <row r="65" spans="1:18" x14ac:dyDescent="0.2">
      <c r="A65" s="36" t="s">
        <v>177</v>
      </c>
      <c r="B65" s="40">
        <v>0.38400000000000001</v>
      </c>
      <c r="C65" s="40">
        <v>0.33700000000000002</v>
      </c>
      <c r="D65" s="38">
        <f t="shared" si="8"/>
        <v>0.36050000000000004</v>
      </c>
      <c r="E65" s="38">
        <f t="shared" si="7"/>
        <v>0.83919208770257414</v>
      </c>
      <c r="F65" s="38">
        <v>10</v>
      </c>
      <c r="G65" s="40">
        <f t="shared" si="3"/>
        <v>8.3919208770257416</v>
      </c>
      <c r="H65" s="38">
        <v>3</v>
      </c>
      <c r="I65" s="40">
        <f t="shared" si="4"/>
        <v>25.175762631077227</v>
      </c>
      <c r="J65" s="38">
        <v>116187.5</v>
      </c>
      <c r="K65" s="38">
        <f t="shared" si="0"/>
        <v>21.668219585650114</v>
      </c>
      <c r="L65" s="40"/>
      <c r="M65" s="40"/>
      <c r="N65" s="40"/>
      <c r="O65" s="40">
        <f t="shared" si="5"/>
        <v>3.2455380200145796</v>
      </c>
      <c r="P65" s="40"/>
      <c r="Q65" s="40"/>
      <c r="R65" s="40"/>
    </row>
    <row r="66" spans="1:18" x14ac:dyDescent="0.2">
      <c r="A66" s="36" t="s">
        <v>178</v>
      </c>
      <c r="B66" s="40">
        <v>1.6359999999999999</v>
      </c>
      <c r="C66" s="40">
        <v>1.61</v>
      </c>
      <c r="D66" s="38">
        <f t="shared" si="8"/>
        <v>1.623</v>
      </c>
      <c r="E66" s="38">
        <f t="shared" si="7"/>
        <v>4.6002144899904671</v>
      </c>
      <c r="F66" s="38">
        <v>10</v>
      </c>
      <c r="G66" s="40">
        <f t="shared" si="3"/>
        <v>46.002144899904671</v>
      </c>
      <c r="H66" s="38">
        <v>3</v>
      </c>
      <c r="I66" s="40">
        <f t="shared" si="4"/>
        <v>138.00643469971402</v>
      </c>
      <c r="J66" s="38">
        <v>132562.5</v>
      </c>
      <c r="K66" s="38">
        <f t="shared" si="0"/>
        <v>104.10669284278285</v>
      </c>
      <c r="L66" s="40">
        <f>AVERAGE(K66:K69)</f>
        <v>81.08788321850183</v>
      </c>
      <c r="M66" s="40">
        <f>AVEDEV(K66:K69)</f>
        <v>24.508520082457437</v>
      </c>
      <c r="N66" s="40">
        <v>4</v>
      </c>
      <c r="O66" s="40">
        <f t="shared" si="5"/>
        <v>15.59344681844537</v>
      </c>
      <c r="P66" s="40">
        <f>AVERAGE(O66:O69)</f>
        <v>12.145612929012314</v>
      </c>
      <c r="Q66" s="40">
        <f>AVEDEV(O66:O69)</f>
        <v>3.6709676781466829</v>
      </c>
      <c r="R66" s="40">
        <v>4</v>
      </c>
    </row>
    <row r="67" spans="1:18" x14ac:dyDescent="0.2">
      <c r="A67" s="36" t="s">
        <v>179</v>
      </c>
      <c r="B67" s="40">
        <v>0.92600000000000005</v>
      </c>
      <c r="C67" s="40">
        <v>0.94099999999999995</v>
      </c>
      <c r="D67" s="38">
        <f t="shared" si="8"/>
        <v>0.9335</v>
      </c>
      <c r="E67" s="38">
        <f t="shared" si="7"/>
        <v>2.5461749285033366</v>
      </c>
      <c r="F67" s="38">
        <v>10</v>
      </c>
      <c r="G67" s="40">
        <f t="shared" si="3"/>
        <v>25.461749285033367</v>
      </c>
      <c r="H67" s="38">
        <v>3</v>
      </c>
      <c r="I67" s="40">
        <f t="shared" si="4"/>
        <v>76.385247855100104</v>
      </c>
      <c r="J67" s="38">
        <v>115750</v>
      </c>
      <c r="K67" s="38">
        <f t="shared" si="0"/>
        <v>65.99157482082083</v>
      </c>
      <c r="L67" s="40"/>
      <c r="M67" s="40"/>
      <c r="N67" s="40"/>
      <c r="O67" s="40">
        <f t="shared" si="5"/>
        <v>9.8844376315740945</v>
      </c>
      <c r="P67" s="40"/>
      <c r="Q67" s="40"/>
      <c r="R67" s="40"/>
    </row>
    <row r="68" spans="1:18" x14ac:dyDescent="0.2">
      <c r="A68" s="36" t="s">
        <v>180</v>
      </c>
      <c r="B68" s="40">
        <v>1.2869999999999999</v>
      </c>
      <c r="C68" s="40">
        <v>1.2969999999999999</v>
      </c>
      <c r="D68" s="38">
        <f t="shared" si="8"/>
        <v>1.2919999999999998</v>
      </c>
      <c r="E68" s="38">
        <f t="shared" si="7"/>
        <v>3.6141563393708291</v>
      </c>
      <c r="F68" s="38">
        <v>10</v>
      </c>
      <c r="G68" s="40">
        <f t="shared" si="3"/>
        <v>36.141563393708289</v>
      </c>
      <c r="H68" s="38">
        <v>3</v>
      </c>
      <c r="I68" s="40">
        <f t="shared" si="4"/>
        <v>108.42469018112487</v>
      </c>
      <c r="J68" s="38">
        <v>101250</v>
      </c>
      <c r="K68" s="38">
        <f t="shared" si="0"/>
        <v>107.08611375913567</v>
      </c>
      <c r="L68" s="40"/>
      <c r="M68" s="40"/>
      <c r="N68" s="40"/>
      <c r="O68" s="40">
        <f t="shared" si="5"/>
        <v>16.039714395872622</v>
      </c>
      <c r="P68" s="40"/>
      <c r="Q68" s="40"/>
      <c r="R68" s="40"/>
    </row>
    <row r="69" spans="1:18" x14ac:dyDescent="0.2">
      <c r="A69" s="36" t="s">
        <v>181</v>
      </c>
      <c r="B69" s="40">
        <v>0.79500000000000004</v>
      </c>
      <c r="C69" s="40">
        <v>0.77900000000000003</v>
      </c>
      <c r="D69" s="38">
        <f t="shared" si="8"/>
        <v>0.78700000000000003</v>
      </c>
      <c r="E69" s="38">
        <f t="shared" si="7"/>
        <v>2.1097473784556722</v>
      </c>
      <c r="F69" s="38">
        <v>10</v>
      </c>
      <c r="G69" s="40">
        <f t="shared" si="3"/>
        <v>21.097473784556723</v>
      </c>
      <c r="H69" s="38">
        <v>3</v>
      </c>
      <c r="I69" s="40">
        <f t="shared" si="4"/>
        <v>63.292421353670164</v>
      </c>
      <c r="J69" s="38">
        <v>134187.5</v>
      </c>
      <c r="K69" s="38">
        <f t="shared" si="0"/>
        <v>47.167151451267941</v>
      </c>
      <c r="L69" s="40"/>
      <c r="M69" s="40"/>
      <c r="N69" s="40"/>
      <c r="O69" s="40">
        <f t="shared" si="5"/>
        <v>7.0648528701571669</v>
      </c>
      <c r="P69" s="40"/>
      <c r="Q69" s="40"/>
      <c r="R69" s="40"/>
    </row>
    <row r="70" spans="1:18" x14ac:dyDescent="0.2">
      <c r="A70" s="36" t="s">
        <v>182</v>
      </c>
      <c r="B70" s="40">
        <v>0.35899999999999999</v>
      </c>
      <c r="C70" s="40">
        <v>0.35699999999999998</v>
      </c>
      <c r="D70" s="38">
        <f t="shared" si="8"/>
        <v>0.35799999999999998</v>
      </c>
      <c r="E70" s="38">
        <f t="shared" si="7"/>
        <v>0.83174451858913256</v>
      </c>
      <c r="F70" s="38">
        <v>50</v>
      </c>
      <c r="G70" s="40">
        <f t="shared" si="3"/>
        <v>41.587225929456629</v>
      </c>
      <c r="H70" s="38">
        <v>3</v>
      </c>
      <c r="I70" s="40">
        <f t="shared" si="4"/>
        <v>124.76167778836989</v>
      </c>
      <c r="J70" s="38">
        <v>156062.5</v>
      </c>
      <c r="K70" s="38">
        <f t="shared" si="0"/>
        <v>79.94340587160265</v>
      </c>
      <c r="L70" s="40">
        <f>AVERAGE(K70:K73)</f>
        <v>94.122668197724465</v>
      </c>
      <c r="M70" s="40">
        <f>AVEDEV(K70:K73)</f>
        <v>9.7889578190342377</v>
      </c>
      <c r="N70" s="40">
        <v>4</v>
      </c>
      <c r="O70" s="40">
        <f t="shared" si="5"/>
        <v>11.974189304301284</v>
      </c>
      <c r="P70" s="40">
        <f>AVERAGE(O70:O73)</f>
        <v>14.098006390115998</v>
      </c>
      <c r="Q70" s="40">
        <f>AVEDEV(O70:O73)</f>
        <v>1.4662226701373631</v>
      </c>
      <c r="R70" s="40">
        <v>4</v>
      </c>
    </row>
    <row r="71" spans="1:18" x14ac:dyDescent="0.2">
      <c r="A71" s="36" t="s">
        <v>183</v>
      </c>
      <c r="B71" s="40">
        <v>0.41399999999999998</v>
      </c>
      <c r="C71" s="40">
        <v>0.374</v>
      </c>
      <c r="D71" s="38">
        <f t="shared" si="8"/>
        <v>0.39400000000000002</v>
      </c>
      <c r="E71" s="38">
        <f t="shared" ref="E71:E77" si="9">(D71-0.0788)/0.33568</f>
        <v>0.93898951382268847</v>
      </c>
      <c r="F71" s="38">
        <v>50</v>
      </c>
      <c r="G71" s="40">
        <f t="shared" ref="G71:G77" si="10">E71*F71</f>
        <v>46.949475691134424</v>
      </c>
      <c r="H71" s="38">
        <v>3</v>
      </c>
      <c r="I71" s="40">
        <f t="shared" ref="I71:I77" si="11">G71*H71</f>
        <v>140.84842707340329</v>
      </c>
      <c r="J71" s="38">
        <v>142250</v>
      </c>
      <c r="K71" s="38">
        <f t="shared" si="0"/>
        <v>99.014711475151685</v>
      </c>
      <c r="L71" s="40"/>
      <c r="M71" s="40"/>
      <c r="N71" s="40"/>
      <c r="O71" s="40">
        <f t="shared" si="5"/>
        <v>14.83075290810687</v>
      </c>
      <c r="P71" s="40"/>
      <c r="Q71" s="40"/>
      <c r="R71" s="40"/>
    </row>
    <row r="72" spans="1:18" x14ac:dyDescent="0.2">
      <c r="A72" s="36" t="s">
        <v>184</v>
      </c>
      <c r="B72" s="40">
        <v>0.38</v>
      </c>
      <c r="C72" s="40">
        <v>0.39</v>
      </c>
      <c r="D72" s="38">
        <f t="shared" si="8"/>
        <v>0.38500000000000001</v>
      </c>
      <c r="E72" s="38">
        <f t="shared" si="9"/>
        <v>0.91217826501429944</v>
      </c>
      <c r="F72" s="38">
        <v>50</v>
      </c>
      <c r="G72" s="40">
        <f t="shared" si="10"/>
        <v>45.60891325071497</v>
      </c>
      <c r="H72" s="38">
        <v>3</v>
      </c>
      <c r="I72" s="40">
        <f t="shared" si="11"/>
        <v>136.8267397521449</v>
      </c>
      <c r="J72" s="38">
        <v>125750</v>
      </c>
      <c r="K72" s="38">
        <f t="shared" si="0"/>
        <v>108.80854055836573</v>
      </c>
      <c r="L72" s="40"/>
      <c r="M72" s="40"/>
      <c r="N72" s="40"/>
      <c r="O72" s="40">
        <f t="shared" si="5"/>
        <v>16.297705212399851</v>
      </c>
      <c r="P72" s="40"/>
      <c r="Q72" s="40"/>
      <c r="R72" s="40"/>
    </row>
    <row r="73" spans="1:18" x14ac:dyDescent="0.2">
      <c r="A73" s="36" t="s">
        <v>185</v>
      </c>
      <c r="B73" s="40">
        <v>0.371</v>
      </c>
      <c r="C73" s="40">
        <v>0.34899999999999998</v>
      </c>
      <c r="D73" s="38">
        <f>AVERAGE(B73:C73)</f>
        <v>0.36</v>
      </c>
      <c r="E73" s="38">
        <f t="shared" si="9"/>
        <v>0.83770257387988567</v>
      </c>
      <c r="F73" s="38">
        <v>50</v>
      </c>
      <c r="G73" s="40">
        <f t="shared" si="10"/>
        <v>41.885128693994282</v>
      </c>
      <c r="H73" s="38">
        <v>3</v>
      </c>
      <c r="I73" s="40">
        <f t="shared" si="11"/>
        <v>125.65538608198284</v>
      </c>
      <c r="J73" s="38">
        <v>141625</v>
      </c>
      <c r="K73" s="38">
        <f t="shared" si="0"/>
        <v>88.724014885777819</v>
      </c>
      <c r="L73" s="40"/>
      <c r="M73" s="40"/>
      <c r="N73" s="40"/>
      <c r="O73" s="40">
        <f t="shared" si="5"/>
        <v>13.289378135655985</v>
      </c>
      <c r="P73" s="40"/>
      <c r="Q73" s="40"/>
      <c r="R73" s="40"/>
    </row>
    <row r="74" spans="1:18" x14ac:dyDescent="0.2">
      <c r="A74" s="36" t="s">
        <v>194</v>
      </c>
      <c r="B74" s="40">
        <v>0.28399999999999997</v>
      </c>
      <c r="C74" s="40">
        <v>0.317</v>
      </c>
      <c r="D74" s="38">
        <f>AVERAGE(B74:C74)</f>
        <v>0.30049999999999999</v>
      </c>
      <c r="E74" s="38">
        <f t="shared" si="9"/>
        <v>0.66045042897998096</v>
      </c>
      <c r="F74" s="38">
        <v>50</v>
      </c>
      <c r="G74" s="40">
        <f t="shared" si="10"/>
        <v>33.022521448999051</v>
      </c>
      <c r="H74" s="38">
        <v>3</v>
      </c>
      <c r="I74" s="40">
        <f t="shared" si="11"/>
        <v>99.067564346997159</v>
      </c>
      <c r="J74" s="38">
        <v>130187.5</v>
      </c>
      <c r="K74" s="38">
        <f>I74/J74*100000</f>
        <v>76.096064788860033</v>
      </c>
      <c r="L74" s="40">
        <f>AVERAGE(K74:K77)</f>
        <v>80.300482003802912</v>
      </c>
      <c r="M74" s="40">
        <f>AVEDEV(K74:K77)</f>
        <v>5.1387301940567092</v>
      </c>
      <c r="N74" s="40">
        <v>4</v>
      </c>
      <c r="O74" s="40">
        <f t="shared" si="5"/>
        <v>11.397921756769385</v>
      </c>
      <c r="P74" s="40">
        <f>AVERAGE(O74:O77)</f>
        <v>12.02767335537963</v>
      </c>
      <c r="Q74" s="40">
        <f>AVEDEV(O74:O77)</f>
        <v>0.76969610509453235</v>
      </c>
      <c r="R74" s="40">
        <v>4</v>
      </c>
    </row>
    <row r="75" spans="1:18" x14ac:dyDescent="0.2">
      <c r="A75" s="36" t="s">
        <v>195</v>
      </c>
      <c r="B75" s="40">
        <v>0.308</v>
      </c>
      <c r="C75" s="40">
        <v>0.315</v>
      </c>
      <c r="D75" s="38">
        <f>AVERAGE(B75:C75)</f>
        <v>0.3115</v>
      </c>
      <c r="E75" s="38">
        <f t="shared" si="9"/>
        <v>0.6932197330791231</v>
      </c>
      <c r="F75" s="38">
        <v>50</v>
      </c>
      <c r="G75" s="40">
        <f t="shared" si="10"/>
        <v>34.660986653956158</v>
      </c>
      <c r="H75" s="38">
        <v>3</v>
      </c>
      <c r="I75" s="40">
        <f t="shared" si="11"/>
        <v>103.98295996186847</v>
      </c>
      <c r="J75" s="38">
        <v>118750</v>
      </c>
      <c r="K75" s="38">
        <f>I75/J75*100000</f>
        <v>87.564597862626087</v>
      </c>
      <c r="L75" s="40"/>
      <c r="M75" s="40"/>
      <c r="N75" s="40"/>
      <c r="O75" s="40">
        <f>K75/$L$6</f>
        <v>13.115716796531331</v>
      </c>
      <c r="P75" s="40"/>
      <c r="Q75" s="40"/>
      <c r="R75" s="40"/>
    </row>
    <row r="76" spans="1:18" x14ac:dyDescent="0.2">
      <c r="A76" s="36" t="s">
        <v>196</v>
      </c>
      <c r="B76" s="40">
        <v>0.38500000000000001</v>
      </c>
      <c r="C76" s="40">
        <v>0.36199999999999999</v>
      </c>
      <c r="D76" s="38">
        <f>AVERAGE(B76:C76)</f>
        <v>0.3735</v>
      </c>
      <c r="E76" s="38">
        <f t="shared" si="9"/>
        <v>0.87791944709246916</v>
      </c>
      <c r="F76" s="38">
        <v>50</v>
      </c>
      <c r="G76" s="40">
        <f t="shared" si="10"/>
        <v>43.89597235462346</v>
      </c>
      <c r="H76" s="38">
        <v>3</v>
      </c>
      <c r="I76" s="40">
        <f t="shared" si="11"/>
        <v>131.68791706387037</v>
      </c>
      <c r="J76" s="38">
        <v>158062.5</v>
      </c>
      <c r="K76" s="38">
        <f>I76/J76*100000</f>
        <v>83.313826533093163</v>
      </c>
      <c r="L76" s="40"/>
      <c r="M76" s="40"/>
      <c r="N76" s="40"/>
      <c r="O76" s="40">
        <f>K76/$L$6</f>
        <v>12.479022124416991</v>
      </c>
      <c r="P76" s="40"/>
      <c r="Q76" s="40"/>
      <c r="R76" s="40"/>
    </row>
    <row r="77" spans="1:18" x14ac:dyDescent="0.2">
      <c r="A77" s="36" t="s">
        <v>197</v>
      </c>
      <c r="B77" s="40">
        <v>0.32100000000000001</v>
      </c>
      <c r="C77" s="40">
        <v>0.315</v>
      </c>
      <c r="D77" s="38">
        <f>AVERAGE(B77:C77)</f>
        <v>0.318</v>
      </c>
      <c r="E77" s="38">
        <f t="shared" si="9"/>
        <v>0.71258341277407067</v>
      </c>
      <c r="F77" s="38">
        <v>50</v>
      </c>
      <c r="G77" s="40">
        <f t="shared" si="10"/>
        <v>35.629170638703535</v>
      </c>
      <c r="H77" s="38">
        <v>3</v>
      </c>
      <c r="I77" s="40">
        <f t="shared" si="11"/>
        <v>106.88751191611061</v>
      </c>
      <c r="J77" s="38">
        <v>144000</v>
      </c>
      <c r="K77" s="38">
        <f>I77/J77*100000</f>
        <v>74.22743883063238</v>
      </c>
      <c r="L77" s="40"/>
      <c r="M77" s="40"/>
      <c r="N77" s="40"/>
      <c r="O77" s="40">
        <f>K77/$L$6</f>
        <v>11.118032743800807</v>
      </c>
      <c r="P77" s="40"/>
      <c r="Q77" s="40"/>
      <c r="R77" s="40"/>
    </row>
    <row r="79" spans="1:18" x14ac:dyDescent="0.2">
      <c r="A79" s="1" t="s">
        <v>51</v>
      </c>
      <c r="B79" s="1"/>
      <c r="C79" s="1"/>
      <c r="D79" s="1"/>
      <c r="E79" s="1"/>
      <c r="F79" s="1"/>
      <c r="G79" s="1"/>
      <c r="H79" s="1"/>
      <c r="I79" s="1"/>
    </row>
    <row r="80" spans="1:18" x14ac:dyDescent="0.2">
      <c r="A80" s="1"/>
      <c r="B80" s="24" t="s">
        <v>22</v>
      </c>
      <c r="C80" s="24" t="s">
        <v>23</v>
      </c>
      <c r="D80" s="24" t="s">
        <v>0</v>
      </c>
      <c r="E80" s="24" t="s">
        <v>25</v>
      </c>
      <c r="F80" s="24" t="s">
        <v>26</v>
      </c>
      <c r="G80" s="24" t="s">
        <v>25</v>
      </c>
      <c r="H80" s="24" t="s">
        <v>130</v>
      </c>
      <c r="I80" s="24" t="s">
        <v>187</v>
      </c>
      <c r="J80" s="24" t="s">
        <v>24</v>
      </c>
      <c r="K80" s="24" t="s">
        <v>28</v>
      </c>
      <c r="L80" s="24" t="s">
        <v>48</v>
      </c>
      <c r="M80" s="24" t="s">
        <v>49</v>
      </c>
      <c r="N80" s="24" t="s">
        <v>50</v>
      </c>
      <c r="O80" s="10" t="s">
        <v>188</v>
      </c>
    </row>
    <row r="81" spans="1:18" x14ac:dyDescent="0.2">
      <c r="A81" s="39" t="s">
        <v>144</v>
      </c>
      <c r="B81" s="39">
        <v>0.17100000000000001</v>
      </c>
      <c r="C81" s="39">
        <v>0.18099999999999999</v>
      </c>
      <c r="D81" s="37">
        <f t="shared" ref="D81:D148" si="12">AVERAGE(B81:C81)</f>
        <v>0.17599999999999999</v>
      </c>
      <c r="E81" s="37">
        <f>(D81-0.0982)/0.4291</f>
        <v>0.18130971801444884</v>
      </c>
      <c r="F81" s="37">
        <v>2</v>
      </c>
      <c r="G81" s="37">
        <f t="shared" ref="G81:G148" si="13">E81*F81</f>
        <v>0.36261943602889768</v>
      </c>
      <c r="H81" s="37">
        <v>3</v>
      </c>
      <c r="I81" s="39">
        <f t="shared" ref="I81:I148" si="14">G81*H81</f>
        <v>1.087858308086693</v>
      </c>
      <c r="J81" s="37">
        <v>72062.5</v>
      </c>
      <c r="K81" s="37">
        <f t="shared" ref="K81:K86" si="15">I81/J81*100000</f>
        <v>1.509603896737822</v>
      </c>
      <c r="L81" s="39">
        <f>AVERAGE(K81:K88)</f>
        <v>1.5463806606728359</v>
      </c>
      <c r="M81" s="39">
        <f>AVEDEV(K81:K84)</f>
        <v>0.48743122277803902</v>
      </c>
      <c r="N81" s="39">
        <v>8</v>
      </c>
      <c r="O81" s="39">
        <f>K81/$L$81</f>
        <v>0.97621752206923484</v>
      </c>
      <c r="P81" s="39">
        <f>AVERAGE(O81:O88)</f>
        <v>1</v>
      </c>
      <c r="Q81" s="39">
        <f>AVEDEV(O81:O86)</f>
        <v>0.24019814821977092</v>
      </c>
      <c r="R81" s="39">
        <v>8</v>
      </c>
    </row>
    <row r="82" spans="1:18" x14ac:dyDescent="0.2">
      <c r="A82" s="39" t="s">
        <v>145</v>
      </c>
      <c r="B82" s="39">
        <v>0.23599999999999999</v>
      </c>
      <c r="C82" s="39">
        <v>0.22</v>
      </c>
      <c r="D82" s="37">
        <f t="shared" si="12"/>
        <v>0.22799999999999998</v>
      </c>
      <c r="E82" s="37">
        <f t="shared" ref="E82:E92" si="16">(D82-0.0982)/0.4291</f>
        <v>0.30249359123747371</v>
      </c>
      <c r="F82" s="37">
        <v>2</v>
      </c>
      <c r="G82" s="37">
        <f t="shared" si="13"/>
        <v>0.60498718247494743</v>
      </c>
      <c r="H82" s="37">
        <v>3</v>
      </c>
      <c r="I82" s="39">
        <f t="shared" si="14"/>
        <v>1.8149615474248422</v>
      </c>
      <c r="J82" s="37">
        <v>69187.5</v>
      </c>
      <c r="K82" s="37">
        <f t="shared" si="15"/>
        <v>2.6232506557179294</v>
      </c>
      <c r="L82" s="39"/>
      <c r="M82" s="39"/>
      <c r="N82" s="39"/>
      <c r="O82" s="39">
        <f t="shared" ref="O82:O145" si="17">K82/$L$81</f>
        <v>1.6963809251058168</v>
      </c>
      <c r="P82" s="39"/>
      <c r="Q82" s="39"/>
      <c r="R82" s="39"/>
    </row>
    <row r="83" spans="1:18" x14ac:dyDescent="0.2">
      <c r="A83" s="39" t="s">
        <v>146</v>
      </c>
      <c r="B83" s="39">
        <v>0.154</v>
      </c>
      <c r="C83" s="39">
        <v>0.153</v>
      </c>
      <c r="D83" s="37">
        <f t="shared" si="12"/>
        <v>0.1535</v>
      </c>
      <c r="E83" s="37">
        <f t="shared" si="16"/>
        <v>0.12887438825448613</v>
      </c>
      <c r="F83" s="37">
        <v>2</v>
      </c>
      <c r="G83" s="37">
        <f t="shared" si="13"/>
        <v>0.25774877650897227</v>
      </c>
      <c r="H83" s="37">
        <v>3</v>
      </c>
      <c r="I83" s="39">
        <f t="shared" si="14"/>
        <v>0.77324632952691674</v>
      </c>
      <c r="J83" s="37">
        <v>72937.5</v>
      </c>
      <c r="K83" s="37">
        <f t="shared" si="15"/>
        <v>1.0601492092914024</v>
      </c>
      <c r="L83" s="39"/>
      <c r="M83" s="39"/>
      <c r="N83" s="39"/>
      <c r="O83" s="39">
        <f t="shared" si="17"/>
        <v>0.68556807276038212</v>
      </c>
      <c r="P83" s="39"/>
      <c r="Q83" s="39"/>
      <c r="R83" s="39"/>
    </row>
    <row r="84" spans="1:18" x14ac:dyDescent="0.2">
      <c r="A84" s="39" t="s">
        <v>147</v>
      </c>
      <c r="B84" s="39">
        <v>0.16700000000000001</v>
      </c>
      <c r="C84" s="39">
        <v>0.16800000000000001</v>
      </c>
      <c r="D84" s="37">
        <f t="shared" si="12"/>
        <v>0.16750000000000001</v>
      </c>
      <c r="E84" s="37">
        <f t="shared" si="16"/>
        <v>0.16150081566068519</v>
      </c>
      <c r="F84" s="37">
        <v>2</v>
      </c>
      <c r="G84" s="37">
        <f>E84*F84</f>
        <v>0.32300163132137039</v>
      </c>
      <c r="H84" s="37">
        <v>3</v>
      </c>
      <c r="I84" s="39">
        <f t="shared" si="14"/>
        <v>0.96900489396411116</v>
      </c>
      <c r="J84" s="37">
        <v>69187.5</v>
      </c>
      <c r="K84" s="37">
        <f t="shared" si="15"/>
        <v>1.4005490789002508</v>
      </c>
      <c r="L84" s="39"/>
      <c r="M84" s="39"/>
      <c r="N84" s="39"/>
      <c r="O84" s="39">
        <f t="shared" si="17"/>
        <v>0.9056949006920888</v>
      </c>
      <c r="P84" s="39"/>
      <c r="Q84" s="39"/>
      <c r="R84" s="39"/>
    </row>
    <row r="85" spans="1:18" x14ac:dyDescent="0.2">
      <c r="A85" s="39" t="s">
        <v>217</v>
      </c>
      <c r="B85" s="39">
        <v>0.156</v>
      </c>
      <c r="C85" s="39">
        <v>0.155</v>
      </c>
      <c r="D85" s="37">
        <f t="shared" si="12"/>
        <v>0.1555</v>
      </c>
      <c r="E85" s="37">
        <f t="shared" si="16"/>
        <v>0.13353530645537173</v>
      </c>
      <c r="F85" s="37">
        <v>2</v>
      </c>
      <c r="G85" s="37">
        <f>E85*F85</f>
        <v>0.26707061291074347</v>
      </c>
      <c r="H85" s="37">
        <v>3</v>
      </c>
      <c r="I85" s="39">
        <f t="shared" si="14"/>
        <v>0.80121183873223045</v>
      </c>
      <c r="J85" s="37">
        <v>66625</v>
      </c>
      <c r="K85" s="37">
        <f t="shared" si="15"/>
        <v>1.2025693639508148</v>
      </c>
      <c r="L85" s="39"/>
      <c r="M85" s="39"/>
      <c r="N85" s="39"/>
      <c r="O85" s="39">
        <f t="shared" si="17"/>
        <v>0.77766710004480555</v>
      </c>
      <c r="P85" s="39"/>
      <c r="Q85" s="39"/>
      <c r="R85" s="39"/>
    </row>
    <row r="86" spans="1:18" x14ac:dyDescent="0.2">
      <c r="A86" s="39" t="s">
        <v>218</v>
      </c>
      <c r="B86" s="39">
        <v>0.153</v>
      </c>
      <c r="C86" s="39">
        <v>0.14799999999999999</v>
      </c>
      <c r="D86" s="37">
        <f t="shared" si="12"/>
        <v>0.15049999999999999</v>
      </c>
      <c r="E86" s="37">
        <f t="shared" si="16"/>
        <v>0.12188301095315777</v>
      </c>
      <c r="F86" s="37">
        <v>2</v>
      </c>
      <c r="G86" s="37">
        <f>E86*F86</f>
        <v>0.24376602190631555</v>
      </c>
      <c r="H86" s="37">
        <v>3</v>
      </c>
      <c r="I86" s="39">
        <f t="shared" si="14"/>
        <v>0.73129806571894662</v>
      </c>
      <c r="J86" s="37">
        <v>58062.5</v>
      </c>
      <c r="K86" s="37">
        <f t="shared" si="15"/>
        <v>1.2595015125407045</v>
      </c>
      <c r="L86" s="39"/>
      <c r="M86" s="39"/>
      <c r="N86" s="39"/>
      <c r="O86" s="39">
        <f t="shared" si="17"/>
        <v>0.81448348687488814</v>
      </c>
      <c r="P86" s="39"/>
      <c r="Q86" s="39"/>
      <c r="R86" s="39"/>
    </row>
    <row r="87" spans="1:18" x14ac:dyDescent="0.2">
      <c r="A87" s="39" t="s">
        <v>219</v>
      </c>
      <c r="B87" s="39">
        <v>0.17100000000000001</v>
      </c>
      <c r="C87" s="39">
        <v>0.161</v>
      </c>
      <c r="D87" s="37">
        <f t="shared" si="12"/>
        <v>0.16600000000000001</v>
      </c>
      <c r="E87" s="37">
        <f t="shared" si="16"/>
        <v>0.15800512701002101</v>
      </c>
      <c r="F87" s="37">
        <v>2</v>
      </c>
      <c r="G87" s="37">
        <f>E87*F87</f>
        <v>0.31601025402004201</v>
      </c>
      <c r="H87" s="37">
        <v>3</v>
      </c>
      <c r="I87" s="39">
        <f t="shared" si="14"/>
        <v>0.94803076206012604</v>
      </c>
      <c r="J87" s="37">
        <v>67687.5</v>
      </c>
      <c r="K87" s="37">
        <f t="shared" ref="K87:K149" si="18">I87/J87*100000</f>
        <v>1.4005994638007402</v>
      </c>
      <c r="L87" s="39"/>
      <c r="M87" s="39"/>
      <c r="N87" s="39"/>
      <c r="O87" s="39">
        <f t="shared" si="17"/>
        <v>0.90572748316144502</v>
      </c>
      <c r="P87" s="39"/>
      <c r="Q87" s="39"/>
      <c r="R87" s="39"/>
    </row>
    <row r="88" spans="1:18" x14ac:dyDescent="0.2">
      <c r="A88" s="39" t="s">
        <v>220</v>
      </c>
      <c r="B88" s="39">
        <v>0.17899999999999999</v>
      </c>
      <c r="C88" s="39">
        <v>0.17299999999999999</v>
      </c>
      <c r="D88" s="37">
        <f t="shared" si="12"/>
        <v>0.17599999999999999</v>
      </c>
      <c r="E88" s="37">
        <f t="shared" si="16"/>
        <v>0.18130971801444884</v>
      </c>
      <c r="F88" s="37">
        <v>2</v>
      </c>
      <c r="G88" s="37">
        <f>E88*F88</f>
        <v>0.36261943602889768</v>
      </c>
      <c r="H88" s="37">
        <v>3</v>
      </c>
      <c r="I88" s="39">
        <f t="shared" si="14"/>
        <v>1.087858308086693</v>
      </c>
      <c r="J88" s="37">
        <v>56812.5</v>
      </c>
      <c r="K88" s="37">
        <f t="shared" si="18"/>
        <v>1.914822104443024</v>
      </c>
      <c r="L88" s="39"/>
      <c r="M88" s="39"/>
      <c r="N88" s="39"/>
      <c r="O88" s="39">
        <f t="shared" si="17"/>
        <v>1.2382605092913397</v>
      </c>
      <c r="P88" s="39"/>
      <c r="Q88" s="39"/>
      <c r="R88" s="39"/>
    </row>
    <row r="89" spans="1:18" x14ac:dyDescent="0.2">
      <c r="A89" s="37" t="s">
        <v>5</v>
      </c>
      <c r="B89" s="39">
        <v>0.31</v>
      </c>
      <c r="C89" s="39">
        <v>0.30499999999999999</v>
      </c>
      <c r="D89" s="37">
        <f t="shared" si="12"/>
        <v>0.3075</v>
      </c>
      <c r="E89" s="37">
        <f t="shared" si="16"/>
        <v>0.48776508972267535</v>
      </c>
      <c r="F89" s="37">
        <v>2</v>
      </c>
      <c r="G89" s="37">
        <f t="shared" si="13"/>
        <v>0.9755301794453507</v>
      </c>
      <c r="H89" s="37">
        <v>3</v>
      </c>
      <c r="I89" s="39">
        <f t="shared" si="14"/>
        <v>2.9265905383360522</v>
      </c>
      <c r="J89" s="37">
        <v>98562.5</v>
      </c>
      <c r="K89" s="37">
        <f t="shared" si="18"/>
        <v>2.9692738499287783</v>
      </c>
      <c r="L89" s="39">
        <f>AVERAGE(K89:K92)</f>
        <v>3.7291137433369159</v>
      </c>
      <c r="M89" s="39">
        <f>AVEDEV(K89:K92)</f>
        <v>0.73164620176687511</v>
      </c>
      <c r="N89" s="39">
        <v>4</v>
      </c>
      <c r="O89" s="39">
        <f t="shared" si="17"/>
        <v>1.9201441956968321</v>
      </c>
      <c r="P89" s="39">
        <f>AVERAGE(O89:O92)</f>
        <v>2.4115108512249273</v>
      </c>
      <c r="Q89" s="39">
        <f>AVEDEV(O89:O92)</f>
        <v>0.47313460415919406</v>
      </c>
      <c r="R89" s="39">
        <v>4</v>
      </c>
    </row>
    <row r="90" spans="1:18" x14ac:dyDescent="0.2">
      <c r="A90" s="37" t="s">
        <v>6</v>
      </c>
      <c r="B90" s="39">
        <v>0.29699999999999999</v>
      </c>
      <c r="C90" s="39">
        <v>0.28699999999999998</v>
      </c>
      <c r="D90" s="37">
        <f t="shared" si="12"/>
        <v>0.29199999999999998</v>
      </c>
      <c r="E90" s="37">
        <f t="shared" si="16"/>
        <v>0.45164297366581213</v>
      </c>
      <c r="F90" s="37">
        <v>2</v>
      </c>
      <c r="G90" s="37">
        <f t="shared" si="13"/>
        <v>0.90328594733162426</v>
      </c>
      <c r="H90" s="37">
        <v>3</v>
      </c>
      <c r="I90" s="39">
        <f t="shared" si="14"/>
        <v>2.7098578419948729</v>
      </c>
      <c r="J90" s="37">
        <v>89562.5</v>
      </c>
      <c r="K90" s="37">
        <f t="shared" si="18"/>
        <v>3.0256612332113026</v>
      </c>
      <c r="L90" s="39"/>
      <c r="M90" s="39"/>
      <c r="N90" s="39"/>
      <c r="O90" s="39">
        <f t="shared" si="17"/>
        <v>1.956608298434634</v>
      </c>
      <c r="P90" s="39"/>
      <c r="Q90" s="39"/>
      <c r="R90" s="39"/>
    </row>
    <row r="91" spans="1:18" x14ac:dyDescent="0.2">
      <c r="A91" s="37" t="s">
        <v>7</v>
      </c>
      <c r="B91" s="39">
        <v>0.26200000000000001</v>
      </c>
      <c r="C91" s="39">
        <v>0.27</v>
      </c>
      <c r="D91" s="37">
        <f t="shared" si="12"/>
        <v>0.26600000000000001</v>
      </c>
      <c r="E91" s="37">
        <f t="shared" si="16"/>
        <v>0.39105103705429972</v>
      </c>
      <c r="F91" s="37">
        <v>2</v>
      </c>
      <c r="G91" s="37">
        <f t="shared" si="13"/>
        <v>0.78210207410859944</v>
      </c>
      <c r="H91" s="37">
        <v>3</v>
      </c>
      <c r="I91" s="39">
        <f t="shared" si="14"/>
        <v>2.3463062223257984</v>
      </c>
      <c r="J91" s="37">
        <v>56062.5</v>
      </c>
      <c r="K91" s="37">
        <f t="shared" si="18"/>
        <v>4.185161600581135</v>
      </c>
      <c r="L91" s="39"/>
      <c r="M91" s="39"/>
      <c r="N91" s="39"/>
      <c r="O91" s="39">
        <f t="shared" si="17"/>
        <v>2.7064239142515891</v>
      </c>
      <c r="P91" s="39"/>
      <c r="Q91" s="39"/>
      <c r="R91" s="39"/>
    </row>
    <row r="92" spans="1:18" x14ac:dyDescent="0.2">
      <c r="A92" s="37" t="s">
        <v>148</v>
      </c>
      <c r="B92" s="39">
        <v>0.307</v>
      </c>
      <c r="C92" s="39">
        <v>0.309</v>
      </c>
      <c r="D92" s="37">
        <f t="shared" si="12"/>
        <v>0.308</v>
      </c>
      <c r="E92" s="37">
        <f t="shared" si="16"/>
        <v>0.48893031927289676</v>
      </c>
      <c r="F92" s="37">
        <v>2</v>
      </c>
      <c r="G92" s="37">
        <f t="shared" si="13"/>
        <v>0.97786063854579353</v>
      </c>
      <c r="H92" s="37">
        <v>3</v>
      </c>
      <c r="I92" s="39">
        <f t="shared" si="14"/>
        <v>2.9335819156373804</v>
      </c>
      <c r="J92" s="37">
        <v>61937.5</v>
      </c>
      <c r="K92" s="37">
        <f t="shared" si="18"/>
        <v>4.7363582896264464</v>
      </c>
      <c r="L92" s="39"/>
      <c r="M92" s="39"/>
      <c r="N92" s="39"/>
      <c r="O92" s="39">
        <f t="shared" si="17"/>
        <v>3.0628669965166533</v>
      </c>
      <c r="P92" s="39"/>
      <c r="Q92" s="39"/>
      <c r="R92" s="39"/>
    </row>
    <row r="93" spans="1:18" x14ac:dyDescent="0.2">
      <c r="A93" s="37" t="s">
        <v>8</v>
      </c>
      <c r="B93" s="39">
        <v>0.3</v>
      </c>
      <c r="C93" s="39">
        <v>0.28499999999999998</v>
      </c>
      <c r="D93" s="37">
        <f t="shared" si="12"/>
        <v>0.29249999999999998</v>
      </c>
      <c r="E93" s="37">
        <f t="shared" ref="E93:E145" si="19">(D93-0.0805)/0.3813</f>
        <v>0.55599265670076048</v>
      </c>
      <c r="F93" s="37">
        <v>5</v>
      </c>
      <c r="G93" s="37">
        <f t="shared" si="13"/>
        <v>2.7799632835038022</v>
      </c>
      <c r="H93" s="37">
        <v>3</v>
      </c>
      <c r="I93" s="39">
        <f t="shared" si="14"/>
        <v>8.3398898505114065</v>
      </c>
      <c r="J93" s="37">
        <v>79000</v>
      </c>
      <c r="K93" s="37">
        <f t="shared" si="18"/>
        <v>10.556822595584059</v>
      </c>
      <c r="L93" s="39">
        <f>AVERAGE(K93:K96)</f>
        <v>15.557277639329815</v>
      </c>
      <c r="M93" s="39">
        <f>AVEDEV(K93:K96)</f>
        <v>2.5002275218728776</v>
      </c>
      <c r="N93" s="39">
        <v>4</v>
      </c>
      <c r="O93" s="39">
        <f t="shared" si="17"/>
        <v>6.8267942454678314</v>
      </c>
      <c r="P93" s="39">
        <f>AVERAGE(O93:O96)</f>
        <v>10.060445034640297</v>
      </c>
      <c r="Q93" s="39">
        <f>AVEDEV(O93:O96)</f>
        <v>1.6168253945862332</v>
      </c>
      <c r="R93" s="39">
        <v>4</v>
      </c>
    </row>
    <row r="94" spans="1:18" x14ac:dyDescent="0.2">
      <c r="A94" s="37" t="s">
        <v>9</v>
      </c>
      <c r="B94" s="39">
        <v>0.34499999999999997</v>
      </c>
      <c r="C94" s="39">
        <v>0.31900000000000001</v>
      </c>
      <c r="D94" s="37">
        <f t="shared" si="12"/>
        <v>0.33199999999999996</v>
      </c>
      <c r="E94" s="37">
        <f t="shared" si="19"/>
        <v>0.65958562811434551</v>
      </c>
      <c r="F94" s="37">
        <v>5</v>
      </c>
      <c r="G94" s="37">
        <f t="shared" si="13"/>
        <v>3.2979281405717273</v>
      </c>
      <c r="H94" s="37">
        <v>3</v>
      </c>
      <c r="I94" s="39">
        <f t="shared" si="14"/>
        <v>9.893784421715182</v>
      </c>
      <c r="J94" s="37">
        <v>53562.5</v>
      </c>
      <c r="K94" s="37">
        <f t="shared" si="18"/>
        <v>18.471476166562766</v>
      </c>
      <c r="L94" s="39"/>
      <c r="M94" s="39"/>
      <c r="N94" s="39"/>
      <c r="O94" s="39">
        <f t="shared" si="17"/>
        <v>11.944973599531282</v>
      </c>
      <c r="P94" s="39"/>
      <c r="Q94" s="39"/>
      <c r="R94" s="39"/>
    </row>
    <row r="95" spans="1:18" x14ac:dyDescent="0.2">
      <c r="A95" s="37" t="s">
        <v>10</v>
      </c>
      <c r="B95" s="39">
        <v>0.40699999999999997</v>
      </c>
      <c r="C95" s="39">
        <v>0.39</v>
      </c>
      <c r="D95" s="37">
        <f t="shared" si="12"/>
        <v>0.39849999999999997</v>
      </c>
      <c r="E95" s="37">
        <f t="shared" si="19"/>
        <v>0.83398898505114072</v>
      </c>
      <c r="F95" s="37">
        <v>5</v>
      </c>
      <c r="G95" s="37">
        <f t="shared" si="13"/>
        <v>4.1699449252557033</v>
      </c>
      <c r="H95" s="37">
        <v>3</v>
      </c>
      <c r="I95" s="39">
        <f t="shared" si="14"/>
        <v>12.509834775767111</v>
      </c>
      <c r="J95" s="37">
        <v>79937.5</v>
      </c>
      <c r="K95" s="37">
        <f t="shared" si="18"/>
        <v>15.649519656940873</v>
      </c>
      <c r="L95" s="39"/>
      <c r="M95" s="39"/>
      <c r="N95" s="39"/>
      <c r="O95" s="39">
        <f t="shared" si="17"/>
        <v>10.120095300552782</v>
      </c>
      <c r="P95" s="39"/>
      <c r="Q95" s="39"/>
      <c r="R95" s="39"/>
    </row>
    <row r="96" spans="1:18" x14ac:dyDescent="0.2">
      <c r="A96" s="37" t="s">
        <v>149</v>
      </c>
      <c r="B96" s="39">
        <v>0.34599999999999997</v>
      </c>
      <c r="C96" s="39">
        <v>0.33700000000000002</v>
      </c>
      <c r="D96" s="37">
        <f t="shared" si="12"/>
        <v>0.34150000000000003</v>
      </c>
      <c r="E96" s="37">
        <f t="shared" si="19"/>
        <v>0.68450039339103075</v>
      </c>
      <c r="F96" s="37">
        <v>5</v>
      </c>
      <c r="G96" s="37">
        <f t="shared" si="13"/>
        <v>3.4225019669551537</v>
      </c>
      <c r="H96" s="37">
        <v>3</v>
      </c>
      <c r="I96" s="39">
        <f t="shared" si="14"/>
        <v>10.267505900865462</v>
      </c>
      <c r="J96" s="37">
        <v>58500</v>
      </c>
      <c r="K96" s="37">
        <f t="shared" si="18"/>
        <v>17.55129213823156</v>
      </c>
      <c r="L96" s="39"/>
      <c r="M96" s="39"/>
      <c r="N96" s="39"/>
      <c r="O96" s="39">
        <f t="shared" si="17"/>
        <v>11.349916993009295</v>
      </c>
      <c r="P96" s="39"/>
      <c r="Q96" s="39"/>
      <c r="R96" s="39"/>
    </row>
    <row r="97" spans="1:18" x14ac:dyDescent="0.2">
      <c r="A97" s="37" t="s">
        <v>11</v>
      </c>
      <c r="B97" s="39">
        <v>0.75600000000000001</v>
      </c>
      <c r="C97" s="39">
        <v>0.69</v>
      </c>
      <c r="D97" s="37">
        <f t="shared" si="12"/>
        <v>0.72299999999999998</v>
      </c>
      <c r="E97" s="37">
        <f t="shared" si="19"/>
        <v>1.6850249147652767</v>
      </c>
      <c r="F97" s="37">
        <v>5</v>
      </c>
      <c r="G97" s="37">
        <f t="shared" si="13"/>
        <v>8.425124573826384</v>
      </c>
      <c r="H97" s="37">
        <v>3</v>
      </c>
      <c r="I97" s="39">
        <f t="shared" si="14"/>
        <v>25.275373721479152</v>
      </c>
      <c r="J97" s="37">
        <v>79687.5</v>
      </c>
      <c r="K97" s="37">
        <f t="shared" si="18"/>
        <v>31.718116042640506</v>
      </c>
      <c r="L97" s="39">
        <f>AVERAGE(K97:K100)</f>
        <v>31.549459186475925</v>
      </c>
      <c r="M97" s="39">
        <f>AVEDEV(K97:K100)</f>
        <v>4.0822631888675049</v>
      </c>
      <c r="N97" s="39">
        <v>4</v>
      </c>
      <c r="O97" s="39">
        <f t="shared" si="17"/>
        <v>20.511195496223962</v>
      </c>
      <c r="P97" s="39">
        <f>AVERAGE(O97:O100)</f>
        <v>20.40212994693599</v>
      </c>
      <c r="Q97" s="39">
        <f>AVEDEV(O97:O100)</f>
        <v>2.6398824640572629</v>
      </c>
      <c r="R97" s="39">
        <v>4</v>
      </c>
    </row>
    <row r="98" spans="1:18" x14ac:dyDescent="0.2">
      <c r="A98" s="37" t="s">
        <v>12</v>
      </c>
      <c r="B98" s="39">
        <v>0.65400000000000003</v>
      </c>
      <c r="C98" s="39">
        <v>0.623</v>
      </c>
      <c r="D98" s="37">
        <f t="shared" si="12"/>
        <v>0.63850000000000007</v>
      </c>
      <c r="E98" s="37">
        <f t="shared" si="19"/>
        <v>1.4634146341463417</v>
      </c>
      <c r="F98" s="37">
        <v>5</v>
      </c>
      <c r="G98" s="37">
        <f t="shared" si="13"/>
        <v>7.3170731707317085</v>
      </c>
      <c r="H98" s="37">
        <v>3</v>
      </c>
      <c r="I98" s="39">
        <f t="shared" si="14"/>
        <v>21.951219512195124</v>
      </c>
      <c r="J98" s="37">
        <v>71062.5</v>
      </c>
      <c r="K98" s="37">
        <f t="shared" si="18"/>
        <v>30.890018662719608</v>
      </c>
      <c r="L98" s="39"/>
      <c r="M98" s="39"/>
      <c r="N98" s="39"/>
      <c r="O98" s="39">
        <f t="shared" si="17"/>
        <v>19.975688682810642</v>
      </c>
      <c r="P98" s="39"/>
      <c r="Q98" s="39"/>
      <c r="R98" s="39"/>
    </row>
    <row r="99" spans="1:18" x14ac:dyDescent="0.2">
      <c r="A99" s="37" t="s">
        <v>13</v>
      </c>
      <c r="B99" s="39">
        <v>0.88700000000000001</v>
      </c>
      <c r="C99" s="39">
        <v>0.85599999999999998</v>
      </c>
      <c r="D99" s="37">
        <f t="shared" si="12"/>
        <v>0.87149999999999994</v>
      </c>
      <c r="E99" s="37">
        <f t="shared" si="19"/>
        <v>2.0744820351429318</v>
      </c>
      <c r="F99" s="37">
        <v>5</v>
      </c>
      <c r="G99" s="37">
        <f t="shared" si="13"/>
        <v>10.372410175714659</v>
      </c>
      <c r="H99" s="37">
        <v>3</v>
      </c>
      <c r="I99" s="39">
        <f t="shared" si="14"/>
        <v>31.117230527143978</v>
      </c>
      <c r="J99" s="37">
        <v>78687.5</v>
      </c>
      <c r="K99" s="37">
        <f t="shared" si="18"/>
        <v>39.545328708046355</v>
      </c>
      <c r="L99" s="39"/>
      <c r="M99" s="39"/>
      <c r="N99" s="39"/>
      <c r="O99" s="39">
        <f t="shared" si="17"/>
        <v>25.572829325762545</v>
      </c>
      <c r="P99" s="39"/>
      <c r="Q99" s="39"/>
      <c r="R99" s="39"/>
    </row>
    <row r="100" spans="1:18" x14ac:dyDescent="0.2">
      <c r="A100" s="37" t="s">
        <v>150</v>
      </c>
      <c r="B100" s="39">
        <v>0.72399999999999998</v>
      </c>
      <c r="C100" s="39">
        <v>0.66400000000000003</v>
      </c>
      <c r="D100" s="37">
        <f t="shared" si="12"/>
        <v>0.69399999999999995</v>
      </c>
      <c r="E100" s="37">
        <f t="shared" si="19"/>
        <v>1.6089693154996065</v>
      </c>
      <c r="F100" s="37">
        <v>5</v>
      </c>
      <c r="G100" s="37">
        <f t="shared" si="13"/>
        <v>8.0448465774980331</v>
      </c>
      <c r="H100" s="37">
        <v>3</v>
      </c>
      <c r="I100" s="39">
        <f t="shared" si="14"/>
        <v>24.134539732494098</v>
      </c>
      <c r="J100" s="37">
        <v>100375</v>
      </c>
      <c r="K100" s="37">
        <f t="shared" si="18"/>
        <v>24.044373332497234</v>
      </c>
      <c r="L100" s="39"/>
      <c r="M100" s="39"/>
      <c r="N100" s="39"/>
      <c r="O100" s="39">
        <f t="shared" si="17"/>
        <v>15.548806282946813</v>
      </c>
      <c r="P100" s="39"/>
      <c r="Q100" s="39"/>
      <c r="R100" s="39"/>
    </row>
    <row r="101" spans="1:18" x14ac:dyDescent="0.2">
      <c r="A101" s="37" t="s">
        <v>52</v>
      </c>
      <c r="B101" s="39">
        <v>0.184</v>
      </c>
      <c r="C101" s="39">
        <v>0.20300000000000001</v>
      </c>
      <c r="D101" s="37">
        <f t="shared" si="12"/>
        <v>0.19350000000000001</v>
      </c>
      <c r="E101" s="37">
        <f t="shared" si="19"/>
        <v>0.29635457644899033</v>
      </c>
      <c r="F101" s="37">
        <v>100</v>
      </c>
      <c r="G101" s="37">
        <f t="shared" si="13"/>
        <v>29.635457644899034</v>
      </c>
      <c r="H101" s="37">
        <v>3</v>
      </c>
      <c r="I101" s="39">
        <f t="shared" si="14"/>
        <v>88.906372934697103</v>
      </c>
      <c r="J101" s="37">
        <v>71062.5</v>
      </c>
      <c r="K101" s="37">
        <f t="shared" si="18"/>
        <v>125.11011142965292</v>
      </c>
      <c r="L101" s="39">
        <f>AVERAGE(K101:K104)</f>
        <v>124.03880077400811</v>
      </c>
      <c r="M101" s="39">
        <f>AVEDEV(K101:K104)</f>
        <v>28.867335591285485</v>
      </c>
      <c r="N101" s="39">
        <v>4</v>
      </c>
      <c r="O101" s="39">
        <f t="shared" si="17"/>
        <v>80.905119037906914</v>
      </c>
      <c r="P101" s="39">
        <f>AVERAGE(O101:O104)</f>
        <v>80.212333178066501</v>
      </c>
      <c r="Q101" s="39">
        <f>AVEDEV(O101:O104)</f>
        <v>18.667677581227125</v>
      </c>
      <c r="R101" s="39">
        <v>4</v>
      </c>
    </row>
    <row r="102" spans="1:18" x14ac:dyDescent="0.2">
      <c r="A102" s="37" t="s">
        <v>14</v>
      </c>
      <c r="B102" s="39">
        <v>0.19</v>
      </c>
      <c r="C102" s="39">
        <v>0.19</v>
      </c>
      <c r="D102" s="37">
        <f t="shared" si="12"/>
        <v>0.19</v>
      </c>
      <c r="E102" s="37">
        <f t="shared" si="19"/>
        <v>0.28717545239968528</v>
      </c>
      <c r="F102" s="37">
        <v>100</v>
      </c>
      <c r="G102" s="37">
        <f t="shared" si="13"/>
        <v>28.71754523996853</v>
      </c>
      <c r="H102" s="37">
        <v>3</v>
      </c>
      <c r="I102" s="39">
        <f t="shared" si="14"/>
        <v>86.152635719905589</v>
      </c>
      <c r="J102" s="37">
        <v>100937.5</v>
      </c>
      <c r="K102" s="37">
        <f t="shared" si="18"/>
        <v>85.352456440773338</v>
      </c>
      <c r="L102" s="39"/>
      <c r="M102" s="39"/>
      <c r="N102" s="39"/>
      <c r="O102" s="39">
        <f t="shared" si="17"/>
        <v>55.194984399013485</v>
      </c>
      <c r="P102" s="39"/>
      <c r="Q102" s="39"/>
      <c r="R102" s="39"/>
    </row>
    <row r="103" spans="1:18" x14ac:dyDescent="0.2">
      <c r="A103" s="37" t="s">
        <v>15</v>
      </c>
      <c r="B103" s="39">
        <v>0.224</v>
      </c>
      <c r="C103" s="39">
        <v>0.23499999999999999</v>
      </c>
      <c r="D103" s="37">
        <f t="shared" si="12"/>
        <v>0.22949999999999998</v>
      </c>
      <c r="E103" s="37">
        <f t="shared" si="19"/>
        <v>0.39076842381327032</v>
      </c>
      <c r="F103" s="37">
        <v>100</v>
      </c>
      <c r="G103" s="37">
        <f t="shared" si="13"/>
        <v>39.076842381327033</v>
      </c>
      <c r="H103" s="37">
        <v>3</v>
      </c>
      <c r="I103" s="39">
        <f t="shared" si="14"/>
        <v>117.23052714398111</v>
      </c>
      <c r="J103" s="37">
        <v>64875</v>
      </c>
      <c r="K103" s="37">
        <f t="shared" si="18"/>
        <v>180.70216130093428</v>
      </c>
      <c r="L103" s="39"/>
      <c r="M103" s="39"/>
      <c r="N103" s="39"/>
      <c r="O103" s="39">
        <f t="shared" si="17"/>
        <v>116.85490248068035</v>
      </c>
      <c r="P103" s="39"/>
      <c r="Q103" s="39"/>
      <c r="R103" s="39"/>
    </row>
    <row r="104" spans="1:18" x14ac:dyDescent="0.2">
      <c r="A104" s="37" t="s">
        <v>151</v>
      </c>
      <c r="B104" s="39">
        <v>0.18099999999999999</v>
      </c>
      <c r="C104" s="39">
        <v>0.183</v>
      </c>
      <c r="D104" s="37">
        <f t="shared" si="12"/>
        <v>0.182</v>
      </c>
      <c r="E104" s="37">
        <f t="shared" si="19"/>
        <v>0.26619459742984525</v>
      </c>
      <c r="F104" s="37">
        <v>100</v>
      </c>
      <c r="G104" s="37">
        <f t="shared" si="13"/>
        <v>26.619459742984525</v>
      </c>
      <c r="H104" s="37">
        <v>3</v>
      </c>
      <c r="I104" s="39">
        <f t="shared" si="14"/>
        <v>79.858379228953567</v>
      </c>
      <c r="J104" s="37">
        <v>76062.5</v>
      </c>
      <c r="K104" s="37">
        <f t="shared" si="18"/>
        <v>104.99047392467192</v>
      </c>
      <c r="L104" s="39"/>
      <c r="M104" s="39"/>
      <c r="N104" s="39"/>
      <c r="O104" s="39">
        <f t="shared" si="17"/>
        <v>67.894326794665275</v>
      </c>
      <c r="P104" s="39"/>
      <c r="Q104" s="39"/>
      <c r="R104" s="39"/>
    </row>
    <row r="105" spans="1:18" x14ac:dyDescent="0.2">
      <c r="A105" s="37" t="s">
        <v>16</v>
      </c>
      <c r="B105" s="39">
        <v>0.28100000000000003</v>
      </c>
      <c r="C105" s="39">
        <v>0.224</v>
      </c>
      <c r="D105" s="37">
        <f t="shared" si="12"/>
        <v>0.2525</v>
      </c>
      <c r="E105" s="37">
        <f t="shared" si="19"/>
        <v>0.45108838185156047</v>
      </c>
      <c r="F105" s="37">
        <v>100</v>
      </c>
      <c r="G105" s="37">
        <f t="shared" si="13"/>
        <v>45.108838185156046</v>
      </c>
      <c r="H105" s="37">
        <v>3</v>
      </c>
      <c r="I105" s="39">
        <f t="shared" si="14"/>
        <v>135.32651455546812</v>
      </c>
      <c r="J105" s="37">
        <v>79687.5</v>
      </c>
      <c r="K105" s="37">
        <f t="shared" si="18"/>
        <v>169.82150846176393</v>
      </c>
      <c r="L105" s="39">
        <f>AVERAGE(K105:K108)</f>
        <v>182.99271687029682</v>
      </c>
      <c r="M105" s="39">
        <f>AVEDEV(K105:K108)</f>
        <v>46.316427730382074</v>
      </c>
      <c r="N105" s="39">
        <v>4</v>
      </c>
      <c r="O105" s="39">
        <f t="shared" si="17"/>
        <v>109.81869650896563</v>
      </c>
      <c r="P105" s="39">
        <f>AVERAGE(O105:O108)</f>
        <v>118.33613904009641</v>
      </c>
      <c r="Q105" s="39">
        <f>AVEDEV(O105:O108)</f>
        <v>29.951504767415841</v>
      </c>
      <c r="R105" s="39">
        <v>4</v>
      </c>
    </row>
    <row r="106" spans="1:18" x14ac:dyDescent="0.2">
      <c r="A106" s="37" t="s">
        <v>17</v>
      </c>
      <c r="B106" s="39">
        <v>0.254</v>
      </c>
      <c r="C106" s="39">
        <v>0.24299999999999999</v>
      </c>
      <c r="D106" s="37">
        <f t="shared" si="12"/>
        <v>0.2485</v>
      </c>
      <c r="E106" s="37">
        <f t="shared" si="19"/>
        <v>0.44059795436664045</v>
      </c>
      <c r="F106" s="37">
        <v>100</v>
      </c>
      <c r="G106" s="37">
        <f t="shared" si="13"/>
        <v>44.059795436664047</v>
      </c>
      <c r="H106" s="37">
        <v>3</v>
      </c>
      <c r="I106" s="39">
        <f t="shared" si="14"/>
        <v>132.17938630999214</v>
      </c>
      <c r="J106" s="37">
        <v>80375</v>
      </c>
      <c r="K106" s="37">
        <f t="shared" si="18"/>
        <v>164.45335777292956</v>
      </c>
      <c r="L106" s="39"/>
      <c r="M106" s="39"/>
      <c r="N106" s="39"/>
      <c r="O106" s="39">
        <f t="shared" si="17"/>
        <v>106.34726749710858</v>
      </c>
      <c r="P106" s="39"/>
      <c r="Q106" s="39"/>
      <c r="R106" s="39"/>
    </row>
    <row r="107" spans="1:18" x14ac:dyDescent="0.2">
      <c r="A107" s="37" t="s">
        <v>18</v>
      </c>
      <c r="B107" s="39">
        <v>0.27600000000000002</v>
      </c>
      <c r="C107" s="39">
        <v>0.26900000000000002</v>
      </c>
      <c r="D107" s="37">
        <f t="shared" si="12"/>
        <v>0.27250000000000002</v>
      </c>
      <c r="E107" s="37">
        <f t="shared" si="19"/>
        <v>0.5035405192761605</v>
      </c>
      <c r="F107" s="37">
        <v>100</v>
      </c>
      <c r="G107" s="37">
        <f t="shared" si="13"/>
        <v>50.354051927616048</v>
      </c>
      <c r="H107" s="37">
        <v>3</v>
      </c>
      <c r="I107" s="39">
        <f t="shared" si="14"/>
        <v>151.06215578284815</v>
      </c>
      <c r="J107" s="37">
        <v>123750</v>
      </c>
      <c r="K107" s="37">
        <f t="shared" si="18"/>
        <v>122.07042891543284</v>
      </c>
      <c r="L107" s="39"/>
      <c r="M107" s="39"/>
      <c r="N107" s="39"/>
      <c r="O107" s="39">
        <f t="shared" si="17"/>
        <v>78.939443579383322</v>
      </c>
      <c r="P107" s="39"/>
      <c r="Q107" s="39"/>
      <c r="R107" s="39"/>
    </row>
    <row r="108" spans="1:18" x14ac:dyDescent="0.2">
      <c r="A108" s="37" t="s">
        <v>152</v>
      </c>
      <c r="B108" s="39">
        <v>0.249</v>
      </c>
      <c r="C108" s="39">
        <v>0.254</v>
      </c>
      <c r="D108" s="37">
        <f t="shared" si="12"/>
        <v>0.2515</v>
      </c>
      <c r="E108" s="37">
        <f t="shared" si="19"/>
        <v>0.44846577498033047</v>
      </c>
      <c r="F108" s="37">
        <v>100</v>
      </c>
      <c r="G108" s="37">
        <f t="shared" si="13"/>
        <v>44.846577498033049</v>
      </c>
      <c r="H108" s="37">
        <v>3</v>
      </c>
      <c r="I108" s="39">
        <f t="shared" si="14"/>
        <v>134.53973249409916</v>
      </c>
      <c r="J108" s="37">
        <v>48812.5</v>
      </c>
      <c r="K108" s="37">
        <f t="shared" si="18"/>
        <v>275.62557233106099</v>
      </c>
      <c r="L108" s="39"/>
      <c r="M108" s="39"/>
      <c r="N108" s="39"/>
      <c r="O108" s="39">
        <f t="shared" si="17"/>
        <v>178.23914857492807</v>
      </c>
      <c r="P108" s="39"/>
      <c r="Q108" s="39"/>
      <c r="R108" s="39"/>
    </row>
    <row r="109" spans="1:18" x14ac:dyDescent="0.2">
      <c r="A109" s="37" t="s">
        <v>19</v>
      </c>
      <c r="B109" s="39">
        <v>0.30099999999999999</v>
      </c>
      <c r="C109" s="39">
        <v>0.28100000000000003</v>
      </c>
      <c r="D109" s="37">
        <f t="shared" si="12"/>
        <v>0.29100000000000004</v>
      </c>
      <c r="E109" s="37">
        <f t="shared" si="19"/>
        <v>0.55205874639391561</v>
      </c>
      <c r="F109" s="37">
        <v>100</v>
      </c>
      <c r="G109" s="37">
        <f t="shared" si="13"/>
        <v>55.20587463939156</v>
      </c>
      <c r="H109" s="37">
        <v>3</v>
      </c>
      <c r="I109" s="39">
        <f t="shared" si="14"/>
        <v>165.61762391817467</v>
      </c>
      <c r="J109" s="37">
        <v>104500</v>
      </c>
      <c r="K109" s="37">
        <f t="shared" si="18"/>
        <v>158.48576451499969</v>
      </c>
      <c r="L109" s="39">
        <f>AVERAGE(K109:K112)</f>
        <v>244.96648883748585</v>
      </c>
      <c r="M109" s="39">
        <f>AVEDEV(K109:K112)</f>
        <v>50.455294938455296</v>
      </c>
      <c r="N109" s="39">
        <v>4</v>
      </c>
      <c r="O109" s="39">
        <f t="shared" si="17"/>
        <v>102.48819617676928</v>
      </c>
      <c r="P109" s="39">
        <f>AVERAGE(O109:O112)</f>
        <v>158.41279903933878</v>
      </c>
      <c r="Q109" s="39">
        <f>AVEDEV(O109:O112)</f>
        <v>32.627991426446073</v>
      </c>
      <c r="R109" s="39">
        <v>4</v>
      </c>
    </row>
    <row r="110" spans="1:18" x14ac:dyDescent="0.2">
      <c r="A110" s="37" t="s">
        <v>20</v>
      </c>
      <c r="B110" s="39">
        <v>0.33800000000000002</v>
      </c>
      <c r="C110" s="39">
        <v>0.30399999999999999</v>
      </c>
      <c r="D110" s="37">
        <f t="shared" si="12"/>
        <v>0.32100000000000001</v>
      </c>
      <c r="E110" s="37">
        <f t="shared" si="19"/>
        <v>0.63073695253081563</v>
      </c>
      <c r="F110" s="37">
        <v>100</v>
      </c>
      <c r="G110" s="37">
        <f t="shared" si="13"/>
        <v>63.07369525308156</v>
      </c>
      <c r="H110" s="37">
        <v>3</v>
      </c>
      <c r="I110" s="39">
        <f t="shared" si="14"/>
        <v>189.22108575924469</v>
      </c>
      <c r="J110" s="37">
        <v>67000</v>
      </c>
      <c r="K110" s="37">
        <f t="shared" si="18"/>
        <v>282.41953098394731</v>
      </c>
      <c r="L110" s="39"/>
      <c r="M110" s="39"/>
      <c r="N110" s="39"/>
      <c r="O110" s="39">
        <f t="shared" si="17"/>
        <v>182.63260668370333</v>
      </c>
      <c r="P110" s="39"/>
      <c r="Q110" s="39"/>
      <c r="R110" s="39"/>
    </row>
    <row r="111" spans="1:18" x14ac:dyDescent="0.2">
      <c r="A111" s="37" t="s">
        <v>21</v>
      </c>
      <c r="B111" s="39">
        <v>0.27900000000000003</v>
      </c>
      <c r="C111" s="39">
        <v>0.33800000000000002</v>
      </c>
      <c r="D111" s="37">
        <f t="shared" si="12"/>
        <v>0.3085</v>
      </c>
      <c r="E111" s="37">
        <f t="shared" si="19"/>
        <v>0.59795436664044055</v>
      </c>
      <c r="F111" s="37">
        <v>100</v>
      </c>
      <c r="G111" s="37">
        <f t="shared" si="13"/>
        <v>59.795436664044054</v>
      </c>
      <c r="H111" s="37">
        <v>3</v>
      </c>
      <c r="I111" s="39">
        <f t="shared" si="14"/>
        <v>179.38630999213217</v>
      </c>
      <c r="J111" s="37">
        <v>77812.5</v>
      </c>
      <c r="K111" s="37">
        <f t="shared" si="18"/>
        <v>230.53662328306143</v>
      </c>
      <c r="L111" s="39"/>
      <c r="M111" s="39"/>
      <c r="N111" s="39"/>
      <c r="O111" s="39">
        <f t="shared" si="17"/>
        <v>149.08141904901612</v>
      </c>
      <c r="P111" s="39"/>
      <c r="Q111" s="39"/>
      <c r="R111" s="39"/>
    </row>
    <row r="112" spans="1:18" x14ac:dyDescent="0.2">
      <c r="A112" s="37" t="s">
        <v>153</v>
      </c>
      <c r="B112" s="39">
        <v>0.35099999999999998</v>
      </c>
      <c r="C112" s="39">
        <v>0.374</v>
      </c>
      <c r="D112" s="37">
        <f t="shared" si="12"/>
        <v>0.36249999999999999</v>
      </c>
      <c r="E112" s="37">
        <f t="shared" si="19"/>
        <v>0.73957513768686067</v>
      </c>
      <c r="F112" s="37">
        <v>100</v>
      </c>
      <c r="G112" s="37">
        <f t="shared" si="13"/>
        <v>73.95751376868607</v>
      </c>
      <c r="H112" s="37">
        <v>3</v>
      </c>
      <c r="I112" s="39">
        <f t="shared" si="14"/>
        <v>221.87254130605822</v>
      </c>
      <c r="J112" s="37">
        <v>71937.5</v>
      </c>
      <c r="K112" s="37">
        <f t="shared" si="18"/>
        <v>308.42403656793499</v>
      </c>
      <c r="L112" s="39"/>
      <c r="M112" s="39"/>
      <c r="N112" s="39"/>
      <c r="O112" s="39">
        <f t="shared" si="17"/>
        <v>199.44897424786635</v>
      </c>
      <c r="P112" s="39"/>
      <c r="Q112" s="39"/>
      <c r="R112" s="39"/>
    </row>
    <row r="113" spans="1:20" x14ac:dyDescent="0.2">
      <c r="A113" s="37" t="s">
        <v>154</v>
      </c>
      <c r="B113" s="39">
        <v>0.39300000000000002</v>
      </c>
      <c r="C113" s="39">
        <v>0.38600000000000001</v>
      </c>
      <c r="D113" s="37">
        <f t="shared" si="12"/>
        <v>0.38950000000000001</v>
      </c>
      <c r="E113" s="37">
        <f t="shared" si="19"/>
        <v>0.81038552321007085</v>
      </c>
      <c r="F113" s="37">
        <v>100</v>
      </c>
      <c r="G113" s="37">
        <f t="shared" si="13"/>
        <v>81.038552321007089</v>
      </c>
      <c r="H113" s="37">
        <v>3</v>
      </c>
      <c r="I113" s="39">
        <f t="shared" si="14"/>
        <v>243.11565696302125</v>
      </c>
      <c r="J113" s="37">
        <v>110875</v>
      </c>
      <c r="K113" s="37">
        <f t="shared" si="18"/>
        <v>219.27004010193576</v>
      </c>
      <c r="L113" s="39">
        <f>AVERAGE(K113:K116)</f>
        <v>216.8241001612536</v>
      </c>
      <c r="M113" s="39">
        <f>AVEDEV(K113:K116)</f>
        <v>6.9428855821310762</v>
      </c>
      <c r="N113" s="39">
        <v>4</v>
      </c>
      <c r="O113" s="39">
        <f t="shared" si="17"/>
        <v>141.79564299939614</v>
      </c>
      <c r="P113" s="39">
        <f>AVERAGE(O113:O116)</f>
        <v>140.21392382578856</v>
      </c>
      <c r="Q113" s="39">
        <f>AVEDEV(O113:O116)</f>
        <v>4.4897648804727055</v>
      </c>
      <c r="R113" s="39">
        <v>4</v>
      </c>
      <c r="T113" s="14"/>
    </row>
    <row r="114" spans="1:20" x14ac:dyDescent="0.2">
      <c r="A114" s="37" t="s">
        <v>155</v>
      </c>
      <c r="B114" s="39">
        <v>0.34399999999999997</v>
      </c>
      <c r="C114" s="39">
        <v>0.28699999999999998</v>
      </c>
      <c r="D114" s="37">
        <f t="shared" si="12"/>
        <v>0.3155</v>
      </c>
      <c r="E114" s="37">
        <f t="shared" si="19"/>
        <v>0.61631261473905063</v>
      </c>
      <c r="F114" s="37">
        <v>100</v>
      </c>
      <c r="G114" s="37">
        <f t="shared" si="13"/>
        <v>61.631261473905063</v>
      </c>
      <c r="H114" s="37">
        <v>3</v>
      </c>
      <c r="I114" s="39">
        <f t="shared" si="14"/>
        <v>184.8937844217152</v>
      </c>
      <c r="J114" s="37">
        <v>81000</v>
      </c>
      <c r="K114" s="37">
        <f t="shared" si="18"/>
        <v>228.26393138483357</v>
      </c>
      <c r="L114" s="39"/>
      <c r="M114" s="39"/>
      <c r="N114" s="39"/>
      <c r="O114" s="39">
        <f t="shared" si="17"/>
        <v>147.61173441312638</v>
      </c>
      <c r="P114" s="39"/>
      <c r="Q114" s="39"/>
      <c r="R114" s="39"/>
      <c r="T114" s="14"/>
    </row>
    <row r="115" spans="1:20" x14ac:dyDescent="0.2">
      <c r="A115" s="37" t="s">
        <v>156</v>
      </c>
      <c r="B115" s="39">
        <v>0.28299999999999997</v>
      </c>
      <c r="C115" s="39">
        <v>0.27400000000000002</v>
      </c>
      <c r="D115" s="37">
        <f t="shared" si="12"/>
        <v>0.27849999999999997</v>
      </c>
      <c r="E115" s="37">
        <f t="shared" si="19"/>
        <v>0.51927616050354042</v>
      </c>
      <c r="F115" s="37">
        <v>100</v>
      </c>
      <c r="G115" s="37">
        <f t="shared" si="13"/>
        <v>51.92761605035404</v>
      </c>
      <c r="H115" s="37">
        <v>3</v>
      </c>
      <c r="I115" s="39">
        <f t="shared" si="14"/>
        <v>155.78284815106213</v>
      </c>
      <c r="J115" s="37">
        <v>76562.5</v>
      </c>
      <c r="K115" s="37">
        <f t="shared" si="18"/>
        <v>203.47147513608115</v>
      </c>
      <c r="L115" s="39"/>
      <c r="M115" s="39"/>
      <c r="N115" s="39"/>
      <c r="O115" s="39">
        <f t="shared" si="17"/>
        <v>131.57916437441088</v>
      </c>
      <c r="P115" s="39"/>
      <c r="Q115" s="39"/>
      <c r="R115" s="39"/>
      <c r="T115" s="14"/>
    </row>
    <row r="116" spans="1:20" x14ac:dyDescent="0.2">
      <c r="A116" s="37" t="s">
        <v>157</v>
      </c>
      <c r="B116" s="39">
        <v>0.32500000000000001</v>
      </c>
      <c r="C116" s="39">
        <v>0.29199999999999998</v>
      </c>
      <c r="D116" s="37">
        <f t="shared" si="12"/>
        <v>0.3085</v>
      </c>
      <c r="E116" s="37">
        <f t="shared" si="19"/>
        <v>0.59795436664044055</v>
      </c>
      <c r="F116" s="37">
        <v>100</v>
      </c>
      <c r="G116" s="37">
        <f t="shared" si="13"/>
        <v>59.795436664044054</v>
      </c>
      <c r="H116" s="37">
        <v>3</v>
      </c>
      <c r="I116" s="39">
        <f t="shared" si="14"/>
        <v>179.38630999213217</v>
      </c>
      <c r="J116" s="37">
        <v>82937.5</v>
      </c>
      <c r="K116" s="37">
        <f t="shared" si="18"/>
        <v>216.29095402216387</v>
      </c>
      <c r="L116" s="39"/>
      <c r="M116" s="39"/>
      <c r="N116" s="39"/>
      <c r="O116" s="39">
        <f t="shared" si="17"/>
        <v>139.86915351622082</v>
      </c>
      <c r="P116" s="39"/>
      <c r="Q116" s="39"/>
      <c r="R116" s="39"/>
      <c r="T116" s="14"/>
    </row>
    <row r="117" spans="1:20" x14ac:dyDescent="0.2">
      <c r="A117" s="37" t="s">
        <v>190</v>
      </c>
      <c r="B117" s="39">
        <v>0.316</v>
      </c>
      <c r="C117" s="39">
        <v>0.28100000000000003</v>
      </c>
      <c r="D117" s="37">
        <f t="shared" si="12"/>
        <v>0.29849999999999999</v>
      </c>
      <c r="E117" s="37">
        <f t="shared" si="19"/>
        <v>0.57172829792814051</v>
      </c>
      <c r="F117" s="37">
        <v>100</v>
      </c>
      <c r="G117" s="39">
        <f t="shared" si="13"/>
        <v>57.172829792814049</v>
      </c>
      <c r="H117" s="37">
        <v>3</v>
      </c>
      <c r="I117" s="39">
        <f t="shared" si="14"/>
        <v>171.51848937844215</v>
      </c>
      <c r="J117" s="37">
        <v>102187.5</v>
      </c>
      <c r="K117" s="37">
        <f t="shared" si="18"/>
        <v>167.84683975872014</v>
      </c>
      <c r="L117" s="39">
        <f>AVERAGE(K117:K120)</f>
        <v>252.54658782634533</v>
      </c>
      <c r="M117" s="39">
        <f>AVEDEV(K117:K120)</f>
        <v>62.961461510426325</v>
      </c>
      <c r="N117" s="39"/>
      <c r="O117" s="39">
        <f t="shared" si="17"/>
        <v>108.54173492165206</v>
      </c>
      <c r="P117" s="39">
        <f>AVERAGE(O117:O120)</f>
        <v>163.31463154516004</v>
      </c>
      <c r="Q117" s="39">
        <f>AVEDEV(O117:O120)</f>
        <v>40.715370485189311</v>
      </c>
      <c r="R117" s="39">
        <v>4</v>
      </c>
      <c r="T117" s="14"/>
    </row>
    <row r="118" spans="1:20" x14ac:dyDescent="0.2">
      <c r="A118" s="37" t="s">
        <v>191</v>
      </c>
      <c r="B118" s="39">
        <v>0.30599999999999999</v>
      </c>
      <c r="C118" s="39">
        <v>0.32</v>
      </c>
      <c r="D118" s="37">
        <f t="shared" si="12"/>
        <v>0.313</v>
      </c>
      <c r="E118" s="37">
        <f t="shared" si="19"/>
        <v>0.6097560975609756</v>
      </c>
      <c r="F118" s="37">
        <v>100</v>
      </c>
      <c r="G118" s="39">
        <f t="shared" si="13"/>
        <v>60.975609756097562</v>
      </c>
      <c r="H118" s="37">
        <v>3</v>
      </c>
      <c r="I118" s="39">
        <f t="shared" si="14"/>
        <v>182.92682926829269</v>
      </c>
      <c r="J118" s="37">
        <v>86562.5</v>
      </c>
      <c r="K118" s="37">
        <f t="shared" si="18"/>
        <v>211.32341287311792</v>
      </c>
      <c r="L118" s="39"/>
      <c r="M118" s="39"/>
      <c r="N118" s="39"/>
      <c r="O118" s="39">
        <f t="shared" si="17"/>
        <v>136.65678719828941</v>
      </c>
      <c r="P118" s="39"/>
      <c r="Q118" s="39"/>
      <c r="R118" s="39"/>
      <c r="T118" s="14"/>
    </row>
    <row r="119" spans="1:20" x14ac:dyDescent="0.2">
      <c r="A119" s="37" t="s">
        <v>192</v>
      </c>
      <c r="B119" s="39">
        <v>0.29799999999999999</v>
      </c>
      <c r="C119" s="39">
        <v>0.28499999999999998</v>
      </c>
      <c r="D119" s="37">
        <f t="shared" si="12"/>
        <v>0.29149999999999998</v>
      </c>
      <c r="E119" s="37">
        <f t="shared" si="19"/>
        <v>0.55337004982953053</v>
      </c>
      <c r="F119" s="37">
        <v>100</v>
      </c>
      <c r="G119" s="39">
        <f t="shared" si="13"/>
        <v>55.337004982953054</v>
      </c>
      <c r="H119" s="37">
        <v>3</v>
      </c>
      <c r="I119" s="39">
        <f t="shared" si="14"/>
        <v>166.01101494885916</v>
      </c>
      <c r="J119" s="37">
        <v>62750</v>
      </c>
      <c r="K119" s="37">
        <f t="shared" si="18"/>
        <v>264.55938637268389</v>
      </c>
      <c r="L119" s="39"/>
      <c r="M119" s="39"/>
      <c r="N119" s="39"/>
      <c r="O119" s="39">
        <f t="shared" si="17"/>
        <v>171.08296365887887</v>
      </c>
      <c r="P119" s="39"/>
      <c r="Q119" s="39"/>
      <c r="R119" s="39"/>
      <c r="T119" s="14"/>
    </row>
    <row r="120" spans="1:20" x14ac:dyDescent="0.2">
      <c r="A120" s="37" t="s">
        <v>193</v>
      </c>
      <c r="B120" s="39">
        <v>0.45900000000000002</v>
      </c>
      <c r="C120" s="39">
        <v>0.435</v>
      </c>
      <c r="D120" s="37">
        <f t="shared" si="12"/>
        <v>0.44700000000000001</v>
      </c>
      <c r="E120" s="37">
        <f t="shared" si="19"/>
        <v>0.96118541830579596</v>
      </c>
      <c r="F120" s="37">
        <v>100</v>
      </c>
      <c r="G120" s="39">
        <f t="shared" si="13"/>
        <v>96.118541830579602</v>
      </c>
      <c r="H120" s="37">
        <v>3</v>
      </c>
      <c r="I120" s="39">
        <f t="shared" si="14"/>
        <v>288.35562549173881</v>
      </c>
      <c r="J120" s="37">
        <v>78687.5</v>
      </c>
      <c r="K120" s="37">
        <f t="shared" si="18"/>
        <v>366.45671230085946</v>
      </c>
      <c r="L120" s="39"/>
      <c r="M120" s="39"/>
      <c r="N120" s="39"/>
      <c r="O120" s="39">
        <f t="shared" si="17"/>
        <v>236.97704040181983</v>
      </c>
      <c r="P120" s="39"/>
      <c r="Q120" s="39"/>
      <c r="R120" s="39"/>
      <c r="T120" s="14"/>
    </row>
    <row r="121" spans="1:20" x14ac:dyDescent="0.2">
      <c r="A121" s="38" t="s">
        <v>158</v>
      </c>
      <c r="B121" s="40">
        <v>0.21299999999999999</v>
      </c>
      <c r="C121" s="40">
        <v>0.20599999999999999</v>
      </c>
      <c r="D121" s="38">
        <f t="shared" si="12"/>
        <v>0.20949999999999999</v>
      </c>
      <c r="E121" s="38">
        <f>(D121-0.0982)/0.4291</f>
        <v>0.25938009787928223</v>
      </c>
      <c r="F121" s="38">
        <v>2</v>
      </c>
      <c r="G121" s="40">
        <f t="shared" si="13"/>
        <v>0.51876019575856447</v>
      </c>
      <c r="H121" s="38">
        <v>3</v>
      </c>
      <c r="I121" s="40">
        <f t="shared" si="14"/>
        <v>1.5562805872756935</v>
      </c>
      <c r="J121" s="38">
        <v>68187.5</v>
      </c>
      <c r="K121" s="38">
        <f t="shared" si="18"/>
        <v>2.2823546651155908</v>
      </c>
      <c r="L121" s="40">
        <f>AVERAGE(K121:K124)</f>
        <v>1.8059834629850113</v>
      </c>
      <c r="M121" s="40">
        <f>AVEDEV(K121:K124)</f>
        <v>0.35288608426238632</v>
      </c>
      <c r="N121" s="40">
        <v>4</v>
      </c>
      <c r="O121" s="40">
        <f t="shared" si="17"/>
        <v>1.4759332699637682</v>
      </c>
      <c r="P121" s="40">
        <f>AVERAGE(O121:O124)</f>
        <v>1.1678776829756918</v>
      </c>
      <c r="Q121" s="40">
        <f>AVEDEV(O121:O124)</f>
        <v>0.22820130465731792</v>
      </c>
      <c r="R121" s="40">
        <v>4</v>
      </c>
      <c r="T121" s="14"/>
    </row>
    <row r="122" spans="1:20" x14ac:dyDescent="0.2">
      <c r="A122" s="38" t="s">
        <v>159</v>
      </c>
      <c r="B122" s="40">
        <v>0.186</v>
      </c>
      <c r="C122" s="40">
        <v>0.20399999999999999</v>
      </c>
      <c r="D122" s="38">
        <f t="shared" si="12"/>
        <v>0.19500000000000001</v>
      </c>
      <c r="E122" s="38">
        <f t="shared" ref="E122:E136" si="20">(D122-0.0982)/0.4291</f>
        <v>0.22558844092286184</v>
      </c>
      <c r="F122" s="38">
        <v>2</v>
      </c>
      <c r="G122" s="40">
        <f t="shared" si="13"/>
        <v>0.45117688184572369</v>
      </c>
      <c r="H122" s="38">
        <v>3</v>
      </c>
      <c r="I122" s="40">
        <f t="shared" si="14"/>
        <v>1.353530645537171</v>
      </c>
      <c r="J122" s="38">
        <v>66500</v>
      </c>
      <c r="K122" s="38">
        <f t="shared" si="18"/>
        <v>2.0353844293792043</v>
      </c>
      <c r="L122" s="40"/>
      <c r="M122" s="40"/>
      <c r="N122" s="40"/>
      <c r="O122" s="40">
        <f t="shared" si="17"/>
        <v>1.3162247053022516</v>
      </c>
      <c r="P122" s="40"/>
      <c r="Q122" s="40"/>
      <c r="R122" s="40"/>
      <c r="T122" s="14"/>
    </row>
    <row r="123" spans="1:20" x14ac:dyDescent="0.2">
      <c r="A123" s="38" t="s">
        <v>160</v>
      </c>
      <c r="B123" s="40">
        <v>0.17599999999999999</v>
      </c>
      <c r="C123" s="40">
        <v>0.17599999999999999</v>
      </c>
      <c r="D123" s="38">
        <f t="shared" si="12"/>
        <v>0.17599999999999999</v>
      </c>
      <c r="E123" s="38">
        <f t="shared" si="20"/>
        <v>0.18130971801444884</v>
      </c>
      <c r="F123" s="38">
        <v>2</v>
      </c>
      <c r="G123" s="40">
        <f t="shared" si="13"/>
        <v>0.36261943602889768</v>
      </c>
      <c r="H123" s="38">
        <v>3</v>
      </c>
      <c r="I123" s="40">
        <f t="shared" si="14"/>
        <v>1.087858308086693</v>
      </c>
      <c r="J123" s="38">
        <v>76937.5</v>
      </c>
      <c r="K123" s="38">
        <f t="shared" si="18"/>
        <v>1.4139506847593086</v>
      </c>
      <c r="L123" s="40"/>
      <c r="M123" s="40"/>
      <c r="N123" s="40"/>
      <c r="O123" s="40">
        <f t="shared" si="17"/>
        <v>0.91436133464323943</v>
      </c>
      <c r="P123" s="40"/>
      <c r="Q123" s="40"/>
      <c r="R123" s="40"/>
      <c r="T123" s="14"/>
    </row>
    <row r="124" spans="1:20" x14ac:dyDescent="0.2">
      <c r="A124" s="38" t="s">
        <v>161</v>
      </c>
      <c r="B124" s="40">
        <v>0.16700000000000001</v>
      </c>
      <c r="C124" s="40">
        <v>0.16200000000000001</v>
      </c>
      <c r="D124" s="38">
        <f t="shared" si="12"/>
        <v>0.16450000000000001</v>
      </c>
      <c r="E124" s="38">
        <f t="shared" si="20"/>
        <v>0.15450943835935682</v>
      </c>
      <c r="F124" s="38">
        <v>2</v>
      </c>
      <c r="G124" s="40">
        <f t="shared" si="13"/>
        <v>0.30901887671871364</v>
      </c>
      <c r="H124" s="38">
        <v>3</v>
      </c>
      <c r="I124" s="40">
        <f t="shared" si="14"/>
        <v>0.92705663015614093</v>
      </c>
      <c r="J124" s="38">
        <v>62125</v>
      </c>
      <c r="K124" s="38">
        <f t="shared" si="18"/>
        <v>1.4922440726859412</v>
      </c>
      <c r="L124" s="40"/>
      <c r="M124" s="40"/>
      <c r="N124" s="40"/>
      <c r="O124" s="40">
        <f t="shared" si="17"/>
        <v>0.96499142199350862</v>
      </c>
      <c r="P124" s="40"/>
      <c r="Q124" s="40"/>
      <c r="R124" s="40"/>
      <c r="T124" s="14"/>
    </row>
    <row r="125" spans="1:20" x14ac:dyDescent="0.2">
      <c r="A125" s="38" t="s">
        <v>162</v>
      </c>
      <c r="B125" s="40">
        <v>0.17499999999999999</v>
      </c>
      <c r="C125" s="40">
        <v>0.17699999999999999</v>
      </c>
      <c r="D125" s="38">
        <f t="shared" si="12"/>
        <v>0.17599999999999999</v>
      </c>
      <c r="E125" s="38">
        <f t="shared" si="20"/>
        <v>0.18130971801444884</v>
      </c>
      <c r="F125" s="38">
        <v>2</v>
      </c>
      <c r="G125" s="40">
        <f t="shared" si="13"/>
        <v>0.36261943602889768</v>
      </c>
      <c r="H125" s="38">
        <v>3</v>
      </c>
      <c r="I125" s="40">
        <f t="shared" si="14"/>
        <v>1.087858308086693</v>
      </c>
      <c r="J125" s="38">
        <v>64812.5</v>
      </c>
      <c r="K125" s="38">
        <f t="shared" si="18"/>
        <v>1.6784699064018407</v>
      </c>
      <c r="L125" s="40">
        <f>AVERAGE(K125:K128)</f>
        <v>1.7859162041588914</v>
      </c>
      <c r="M125" s="40">
        <f>AVEDEV(K125:K128)</f>
        <v>0.18684859885066613</v>
      </c>
      <c r="N125" s="40">
        <v>4</v>
      </c>
      <c r="O125" s="40">
        <f t="shared" si="17"/>
        <v>1.0854183249236526</v>
      </c>
      <c r="P125" s="40">
        <f>AVERAGE(O125:O128)</f>
        <v>1.1549007625210683</v>
      </c>
      <c r="Q125" s="40">
        <f>AVEDEV(O125:O128)</f>
        <v>0.12082962727260674</v>
      </c>
      <c r="R125" s="40">
        <v>4</v>
      </c>
      <c r="T125" s="14"/>
    </row>
    <row r="126" spans="1:20" x14ac:dyDescent="0.2">
      <c r="A126" s="38" t="s">
        <v>163</v>
      </c>
      <c r="B126" s="40">
        <v>0.19700000000000001</v>
      </c>
      <c r="C126" s="40">
        <v>0.19600000000000001</v>
      </c>
      <c r="D126" s="38">
        <f t="shared" si="12"/>
        <v>0.19650000000000001</v>
      </c>
      <c r="E126" s="38">
        <f t="shared" si="20"/>
        <v>0.22908412957352603</v>
      </c>
      <c r="F126" s="38">
        <v>2</v>
      </c>
      <c r="G126" s="40">
        <f t="shared" si="13"/>
        <v>0.45816825914705206</v>
      </c>
      <c r="H126" s="38">
        <v>3</v>
      </c>
      <c r="I126" s="40">
        <f t="shared" si="14"/>
        <v>1.3745047774411563</v>
      </c>
      <c r="J126" s="38">
        <v>64375</v>
      </c>
      <c r="K126" s="38">
        <f t="shared" si="18"/>
        <v>2.1351530523357769</v>
      </c>
      <c r="L126" s="40"/>
      <c r="M126" s="40"/>
      <c r="N126" s="40"/>
      <c r="O126" s="40">
        <f t="shared" si="17"/>
        <v>1.3807422109164014</v>
      </c>
      <c r="P126" s="40"/>
      <c r="Q126" s="40"/>
      <c r="R126" s="40"/>
      <c r="T126" s="14"/>
    </row>
    <row r="127" spans="1:20" x14ac:dyDescent="0.2">
      <c r="A127" s="38" t="s">
        <v>164</v>
      </c>
      <c r="B127" s="40">
        <v>0.20599999999999999</v>
      </c>
      <c r="C127" s="40">
        <v>0.20499999999999999</v>
      </c>
      <c r="D127" s="38">
        <f t="shared" si="12"/>
        <v>0.20549999999999999</v>
      </c>
      <c r="E127" s="38">
        <f t="shared" si="20"/>
        <v>0.25005826147751109</v>
      </c>
      <c r="F127" s="38">
        <v>2</v>
      </c>
      <c r="G127" s="40">
        <f t="shared" si="13"/>
        <v>0.50011652295502218</v>
      </c>
      <c r="H127" s="38">
        <v>3</v>
      </c>
      <c r="I127" s="40">
        <f t="shared" si="14"/>
        <v>1.5003495688650665</v>
      </c>
      <c r="J127" s="38">
        <v>82875</v>
      </c>
      <c r="K127" s="38">
        <f t="shared" si="18"/>
        <v>1.8103765536833383</v>
      </c>
      <c r="L127" s="40"/>
      <c r="M127" s="40"/>
      <c r="N127" s="40"/>
      <c r="O127" s="40">
        <f t="shared" si="17"/>
        <v>1.1707185686709487</v>
      </c>
      <c r="P127" s="40"/>
      <c r="Q127" s="40"/>
      <c r="R127" s="40"/>
      <c r="T127" s="14"/>
    </row>
    <row r="128" spans="1:20" x14ac:dyDescent="0.2">
      <c r="A128" s="38" t="s">
        <v>165</v>
      </c>
      <c r="B128" s="40">
        <v>0.19400000000000001</v>
      </c>
      <c r="C128" s="40">
        <v>0.193</v>
      </c>
      <c r="D128" s="38">
        <f t="shared" si="12"/>
        <v>0.19350000000000001</v>
      </c>
      <c r="E128" s="38">
        <f t="shared" si="20"/>
        <v>0.22209275227219766</v>
      </c>
      <c r="F128" s="38">
        <v>2</v>
      </c>
      <c r="G128" s="40">
        <f t="shared" si="13"/>
        <v>0.44418550454439532</v>
      </c>
      <c r="H128" s="38">
        <v>3</v>
      </c>
      <c r="I128" s="40">
        <f t="shared" si="14"/>
        <v>1.3325565136331861</v>
      </c>
      <c r="J128" s="38">
        <v>87687.5</v>
      </c>
      <c r="K128" s="38">
        <f t="shared" si="18"/>
        <v>1.51966530421461</v>
      </c>
      <c r="L128" s="40"/>
      <c r="M128" s="40"/>
      <c r="N128" s="40"/>
      <c r="O128" s="40">
        <f t="shared" si="17"/>
        <v>0.98272394557327047</v>
      </c>
      <c r="P128" s="40"/>
      <c r="Q128" s="40"/>
      <c r="R128" s="40"/>
      <c r="T128" s="14"/>
    </row>
    <row r="129" spans="1:20" x14ac:dyDescent="0.2">
      <c r="A129" s="38" t="s">
        <v>166</v>
      </c>
      <c r="B129" s="40">
        <v>0.18099999999999999</v>
      </c>
      <c r="C129" s="40">
        <v>0.191</v>
      </c>
      <c r="D129" s="38">
        <f t="shared" si="12"/>
        <v>0.186</v>
      </c>
      <c r="E129" s="38">
        <f t="shared" si="20"/>
        <v>0.20461430901887673</v>
      </c>
      <c r="F129" s="38">
        <v>2</v>
      </c>
      <c r="G129" s="40">
        <f t="shared" si="13"/>
        <v>0.40922861803775346</v>
      </c>
      <c r="H129" s="38">
        <v>3</v>
      </c>
      <c r="I129" s="40">
        <f t="shared" si="14"/>
        <v>1.2276858541132603</v>
      </c>
      <c r="J129" s="38">
        <v>89500</v>
      </c>
      <c r="K129" s="38">
        <f t="shared" si="18"/>
        <v>1.3717160381153746</v>
      </c>
      <c r="L129" s="40">
        <f>AVERAGE(K129:K132)</f>
        <v>2.0307992958947771</v>
      </c>
      <c r="M129" s="40">
        <f>AVEDEV(K129:K132)</f>
        <v>0.46763028063197304</v>
      </c>
      <c r="N129" s="40">
        <v>4</v>
      </c>
      <c r="O129" s="40">
        <f t="shared" si="17"/>
        <v>0.88704940057808013</v>
      </c>
      <c r="P129" s="40">
        <f>AVERAGE(O129:O132)</f>
        <v>1.3132596310478748</v>
      </c>
      <c r="Q129" s="40">
        <f>AVEDEV(O129:O132)</f>
        <v>0.30240308387490145</v>
      </c>
      <c r="R129" s="40">
        <v>4</v>
      </c>
      <c r="T129" s="14"/>
    </row>
    <row r="130" spans="1:20" x14ac:dyDescent="0.2">
      <c r="A130" s="38" t="s">
        <v>167</v>
      </c>
      <c r="B130" s="40">
        <v>0.22700000000000001</v>
      </c>
      <c r="C130" s="40">
        <v>0.214</v>
      </c>
      <c r="D130" s="38">
        <f t="shared" si="12"/>
        <v>0.2205</v>
      </c>
      <c r="E130" s="38">
        <f t="shared" si="20"/>
        <v>0.28501514798415289</v>
      </c>
      <c r="F130" s="38">
        <v>2</v>
      </c>
      <c r="G130" s="40">
        <f t="shared" si="13"/>
        <v>0.57003029596830579</v>
      </c>
      <c r="H130" s="38">
        <v>3</v>
      </c>
      <c r="I130" s="40">
        <f t="shared" si="14"/>
        <v>1.7100908879049173</v>
      </c>
      <c r="J130" s="38">
        <v>67750</v>
      </c>
      <c r="K130" s="38">
        <f t="shared" si="18"/>
        <v>2.5241193917415754</v>
      </c>
      <c r="L130" s="40"/>
      <c r="M130" s="40"/>
      <c r="N130" s="40"/>
      <c r="O130" s="40">
        <f t="shared" si="17"/>
        <v>1.6322755812552143</v>
      </c>
      <c r="P130" s="40"/>
      <c r="Q130" s="40"/>
      <c r="R130" s="40"/>
      <c r="T130" s="14"/>
    </row>
    <row r="131" spans="1:20" x14ac:dyDescent="0.2">
      <c r="A131" s="38" t="s">
        <v>168</v>
      </c>
      <c r="B131" s="40">
        <v>0.183</v>
      </c>
      <c r="C131" s="40">
        <v>0.193</v>
      </c>
      <c r="D131" s="38">
        <f t="shared" si="12"/>
        <v>0.188</v>
      </c>
      <c r="E131" s="38">
        <f t="shared" si="20"/>
        <v>0.2092752272197623</v>
      </c>
      <c r="F131" s="38">
        <v>2</v>
      </c>
      <c r="G131" s="40">
        <f t="shared" si="13"/>
        <v>0.4185504544395246</v>
      </c>
      <c r="H131" s="38">
        <v>3</v>
      </c>
      <c r="I131" s="40">
        <f t="shared" si="14"/>
        <v>1.2556513633185737</v>
      </c>
      <c r="J131" s="38">
        <v>71562.5</v>
      </c>
      <c r="K131" s="38">
        <f t="shared" si="18"/>
        <v>1.754621992410234</v>
      </c>
      <c r="L131" s="40"/>
      <c r="M131" s="40"/>
      <c r="N131" s="40"/>
      <c r="O131" s="40">
        <f t="shared" si="17"/>
        <v>1.1346636937678667</v>
      </c>
      <c r="P131" s="40"/>
      <c r="Q131" s="40"/>
      <c r="R131" s="40"/>
      <c r="T131" s="14"/>
    </row>
    <row r="132" spans="1:20" x14ac:dyDescent="0.2">
      <c r="A132" s="38" t="s">
        <v>169</v>
      </c>
      <c r="B132" s="40">
        <v>0.224</v>
      </c>
      <c r="C132" s="40">
        <v>0.23699999999999999</v>
      </c>
      <c r="D132" s="38">
        <f t="shared" si="12"/>
        <v>0.23049999999999998</v>
      </c>
      <c r="E132" s="38">
        <f t="shared" si="20"/>
        <v>0.30831973898858073</v>
      </c>
      <c r="F132" s="38">
        <v>2</v>
      </c>
      <c r="G132" s="40">
        <f t="shared" si="13"/>
        <v>0.61663947797716145</v>
      </c>
      <c r="H132" s="38">
        <v>3</v>
      </c>
      <c r="I132" s="40">
        <f t="shared" si="14"/>
        <v>1.8499184339314843</v>
      </c>
      <c r="J132" s="38">
        <v>74812.5</v>
      </c>
      <c r="K132" s="38">
        <f t="shared" si="18"/>
        <v>2.4727397613119253</v>
      </c>
      <c r="L132" s="40"/>
      <c r="M132" s="40"/>
      <c r="N132" s="40"/>
      <c r="O132" s="40">
        <f t="shared" si="17"/>
        <v>1.5990498485903382</v>
      </c>
      <c r="P132" s="40"/>
      <c r="Q132" s="40"/>
      <c r="R132" s="40"/>
      <c r="T132" s="14"/>
    </row>
    <row r="133" spans="1:20" x14ac:dyDescent="0.2">
      <c r="A133" s="38" t="s">
        <v>170</v>
      </c>
      <c r="B133" s="40">
        <v>0.186</v>
      </c>
      <c r="C133" s="40">
        <v>0.19</v>
      </c>
      <c r="D133" s="38">
        <f t="shared" si="12"/>
        <v>0.188</v>
      </c>
      <c r="E133" s="38">
        <f t="shared" si="20"/>
        <v>0.2092752272197623</v>
      </c>
      <c r="F133" s="38">
        <v>5</v>
      </c>
      <c r="G133" s="40">
        <f t="shared" si="13"/>
        <v>1.0463761360988115</v>
      </c>
      <c r="H133" s="38">
        <v>3</v>
      </c>
      <c r="I133" s="40">
        <f t="shared" si="14"/>
        <v>3.1391284082964344</v>
      </c>
      <c r="J133" s="38">
        <v>91750</v>
      </c>
      <c r="K133" s="38">
        <f t="shared" si="18"/>
        <v>3.4213933605410727</v>
      </c>
      <c r="L133" s="40">
        <f>AVERAGE(K133:K136)</f>
        <v>2.7585322888917321</v>
      </c>
      <c r="M133" s="40">
        <f>AVEDEV(K133:K136)</f>
        <v>0.9932833749354476</v>
      </c>
      <c r="N133" s="40">
        <v>4</v>
      </c>
      <c r="O133" s="40">
        <f t="shared" si="17"/>
        <v>2.2125169096801898</v>
      </c>
      <c r="P133" s="40">
        <f>AVERAGE(O133:O136)</f>
        <v>1.7838636753847432</v>
      </c>
      <c r="Q133" s="40">
        <f>AVEDEV(O133:O136)</f>
        <v>0.64232785639162504</v>
      </c>
      <c r="R133" s="40">
        <v>4</v>
      </c>
      <c r="T133" s="14"/>
    </row>
    <row r="134" spans="1:20" x14ac:dyDescent="0.2">
      <c r="A134" s="38" t="s">
        <v>171</v>
      </c>
      <c r="B134" s="40">
        <v>0.19400000000000001</v>
      </c>
      <c r="C134" s="40">
        <v>0.16900000000000001</v>
      </c>
      <c r="D134" s="38">
        <f t="shared" si="12"/>
        <v>0.18149999999999999</v>
      </c>
      <c r="E134" s="38">
        <f t="shared" si="20"/>
        <v>0.19412724306688417</v>
      </c>
      <c r="F134" s="38">
        <v>5</v>
      </c>
      <c r="G134" s="40">
        <f t="shared" si="13"/>
        <v>0.97063621533442079</v>
      </c>
      <c r="H134" s="38">
        <v>3</v>
      </c>
      <c r="I134" s="40">
        <f t="shared" si="14"/>
        <v>2.9119086460032624</v>
      </c>
      <c r="J134" s="38">
        <v>115062.5</v>
      </c>
      <c r="K134" s="38">
        <f t="shared" si="18"/>
        <v>2.5307190839789353</v>
      </c>
      <c r="L134" s="40"/>
      <c r="M134" s="40"/>
      <c r="N134" s="40"/>
      <c r="O134" s="40">
        <f t="shared" si="17"/>
        <v>1.6365434128475262</v>
      </c>
      <c r="P134" s="40"/>
      <c r="Q134" s="40"/>
      <c r="R134" s="40"/>
      <c r="T134" s="14"/>
    </row>
    <row r="135" spans="1:20" x14ac:dyDescent="0.2">
      <c r="A135" s="38" t="s">
        <v>172</v>
      </c>
      <c r="B135" s="40">
        <v>0.192</v>
      </c>
      <c r="C135" s="40">
        <v>0.17299999999999999</v>
      </c>
      <c r="D135" s="38">
        <f t="shared" si="12"/>
        <v>0.1825</v>
      </c>
      <c r="E135" s="38">
        <f t="shared" si="20"/>
        <v>0.19645770216732697</v>
      </c>
      <c r="F135" s="38">
        <v>5</v>
      </c>
      <c r="G135" s="40">
        <f t="shared" si="13"/>
        <v>0.98228851083663482</v>
      </c>
      <c r="H135" s="38">
        <v>3</v>
      </c>
      <c r="I135" s="40">
        <f t="shared" si="14"/>
        <v>2.9468655325099045</v>
      </c>
      <c r="J135" s="38">
        <v>72187.5</v>
      </c>
      <c r="K135" s="38">
        <f t="shared" si="18"/>
        <v>4.0822379671132873</v>
      </c>
      <c r="L135" s="40"/>
      <c r="M135" s="40"/>
      <c r="N135" s="40"/>
      <c r="O135" s="40">
        <f t="shared" si="17"/>
        <v>2.6398661538725468</v>
      </c>
      <c r="P135" s="40"/>
      <c r="Q135" s="40"/>
      <c r="R135" s="40"/>
      <c r="T135" s="14"/>
    </row>
    <row r="136" spans="1:20" x14ac:dyDescent="0.2">
      <c r="A136" s="38" t="s">
        <v>173</v>
      </c>
      <c r="B136" s="40">
        <v>0.13100000000000001</v>
      </c>
      <c r="C136" s="40">
        <v>0.129</v>
      </c>
      <c r="D136" s="38">
        <f t="shared" si="12"/>
        <v>0.13</v>
      </c>
      <c r="E136" s="38">
        <f t="shared" si="20"/>
        <v>7.4108599394080654E-2</v>
      </c>
      <c r="F136" s="38">
        <v>5</v>
      </c>
      <c r="G136" s="40">
        <f t="shared" si="13"/>
        <v>0.37054299697040327</v>
      </c>
      <c r="H136" s="38">
        <v>3</v>
      </c>
      <c r="I136" s="40">
        <f t="shared" si="14"/>
        <v>1.1116289909112098</v>
      </c>
      <c r="J136" s="38">
        <v>111187.5</v>
      </c>
      <c r="K136" s="38">
        <f t="shared" si="18"/>
        <v>0.99977874393363442</v>
      </c>
      <c r="L136" s="40"/>
      <c r="M136" s="40"/>
      <c r="N136" s="40"/>
      <c r="O136" s="40">
        <f t="shared" si="17"/>
        <v>0.64652822513871</v>
      </c>
      <c r="P136" s="40"/>
      <c r="Q136" s="40"/>
      <c r="R136" s="40"/>
      <c r="T136" s="14"/>
    </row>
    <row r="137" spans="1:20" x14ac:dyDescent="0.2">
      <c r="A137" s="38" t="s">
        <v>174</v>
      </c>
      <c r="B137" s="40">
        <v>0.183</v>
      </c>
      <c r="C137" s="40">
        <v>0.155</v>
      </c>
      <c r="D137" s="38">
        <f t="shared" si="12"/>
        <v>0.16899999999999998</v>
      </c>
      <c r="E137" s="38">
        <f t="shared" si="19"/>
        <v>0.23210070810385519</v>
      </c>
      <c r="F137" s="38">
        <v>20</v>
      </c>
      <c r="G137" s="40">
        <f t="shared" si="13"/>
        <v>4.6420141620771034</v>
      </c>
      <c r="H137" s="38">
        <v>3</v>
      </c>
      <c r="I137" s="40">
        <f t="shared" si="14"/>
        <v>13.92604248623131</v>
      </c>
      <c r="J137" s="38">
        <v>110875</v>
      </c>
      <c r="K137" s="38">
        <f t="shared" si="18"/>
        <v>12.560128510693403</v>
      </c>
      <c r="L137" s="40">
        <f>AVERAGE(K137:K140)</f>
        <v>10.366715984301537</v>
      </c>
      <c r="M137" s="40">
        <f>AVEDEV(K137:K140)</f>
        <v>5.0680785692395594</v>
      </c>
      <c r="N137" s="40">
        <v>4</v>
      </c>
      <c r="O137" s="40">
        <f t="shared" si="17"/>
        <v>8.1222746960819112</v>
      </c>
      <c r="P137" s="40">
        <f>AVERAGE(O137:O140)</f>
        <v>6.7038577550439236</v>
      </c>
      <c r="Q137" s="40">
        <f>AVEDEV(O137:O140)</f>
        <v>3.2773809826581894</v>
      </c>
      <c r="R137" s="40">
        <v>4</v>
      </c>
      <c r="T137" s="14"/>
    </row>
    <row r="138" spans="1:20" x14ac:dyDescent="0.2">
      <c r="A138" s="38" t="s">
        <v>175</v>
      </c>
      <c r="B138" s="40">
        <v>8.1000000000000003E-2</v>
      </c>
      <c r="C138" s="40">
        <v>8.3000000000000004E-2</v>
      </c>
      <c r="D138" s="38">
        <f t="shared" si="12"/>
        <v>8.2000000000000003E-2</v>
      </c>
      <c r="E138" s="38">
        <f t="shared" si="19"/>
        <v>3.9339103068450074E-3</v>
      </c>
      <c r="F138" s="38">
        <v>20</v>
      </c>
      <c r="G138" s="40">
        <f t="shared" si="13"/>
        <v>7.8678206136900145E-2</v>
      </c>
      <c r="H138" s="38">
        <v>3</v>
      </c>
      <c r="I138" s="40">
        <f t="shared" si="14"/>
        <v>0.23603461841070045</v>
      </c>
      <c r="J138" s="38">
        <v>102375</v>
      </c>
      <c r="K138" s="38">
        <f t="shared" si="18"/>
        <v>0.23055884582241803</v>
      </c>
      <c r="L138" s="40"/>
      <c r="M138" s="40"/>
      <c r="N138" s="40"/>
      <c r="O138" s="40">
        <f t="shared" si="17"/>
        <v>0.14909578972754423</v>
      </c>
      <c r="P138" s="40"/>
      <c r="Q138" s="40"/>
      <c r="R138" s="40"/>
      <c r="T138" s="14"/>
    </row>
    <row r="139" spans="1:20" x14ac:dyDescent="0.2">
      <c r="A139" s="38" t="s">
        <v>176</v>
      </c>
      <c r="B139" s="40">
        <v>0.14699999999999999</v>
      </c>
      <c r="C139" s="40">
        <v>0.14699999999999999</v>
      </c>
      <c r="D139" s="38">
        <f t="shared" si="12"/>
        <v>0.14699999999999999</v>
      </c>
      <c r="E139" s="38">
        <f t="shared" si="19"/>
        <v>0.17440335693679515</v>
      </c>
      <c r="F139" s="38">
        <v>20</v>
      </c>
      <c r="G139" s="40">
        <f t="shared" si="13"/>
        <v>3.4880671387359028</v>
      </c>
      <c r="H139" s="38">
        <v>3</v>
      </c>
      <c r="I139" s="40">
        <f t="shared" si="14"/>
        <v>10.464201416207707</v>
      </c>
      <c r="J139" s="38">
        <v>84187.5</v>
      </c>
      <c r="K139" s="38">
        <f t="shared" si="18"/>
        <v>12.429637910862905</v>
      </c>
      <c r="L139" s="40"/>
      <c r="M139" s="40"/>
      <c r="N139" s="40"/>
      <c r="O139" s="40">
        <f t="shared" si="17"/>
        <v>8.0378901695878184</v>
      </c>
      <c r="P139" s="40"/>
      <c r="Q139" s="40"/>
      <c r="R139" s="40"/>
      <c r="T139" s="14"/>
    </row>
    <row r="140" spans="1:20" x14ac:dyDescent="0.2">
      <c r="A140" s="38" t="s">
        <v>177</v>
      </c>
      <c r="B140" s="40">
        <v>0.16600000000000001</v>
      </c>
      <c r="C140" s="40">
        <v>0.154</v>
      </c>
      <c r="D140" s="38">
        <f t="shared" si="12"/>
        <v>0.16</v>
      </c>
      <c r="E140" s="38">
        <f t="shared" si="19"/>
        <v>0.20849724626278524</v>
      </c>
      <c r="F140" s="38">
        <v>20</v>
      </c>
      <c r="G140" s="40">
        <f t="shared" si="13"/>
        <v>4.169944925255705</v>
      </c>
      <c r="H140" s="38">
        <v>3</v>
      </c>
      <c r="I140" s="40">
        <f t="shared" si="14"/>
        <v>12.509834775767114</v>
      </c>
      <c r="J140" s="38">
        <v>77000</v>
      </c>
      <c r="K140" s="38">
        <f t="shared" si="18"/>
        <v>16.246538669827423</v>
      </c>
      <c r="L140" s="40"/>
      <c r="M140" s="40"/>
      <c r="N140" s="40"/>
      <c r="O140" s="40">
        <f t="shared" si="17"/>
        <v>10.50617036477842</v>
      </c>
      <c r="P140" s="40"/>
      <c r="Q140" s="40"/>
      <c r="R140" s="40"/>
      <c r="T140" s="14"/>
    </row>
    <row r="141" spans="1:20" x14ac:dyDescent="0.2">
      <c r="A141" s="38" t="s">
        <v>178</v>
      </c>
      <c r="B141" s="40">
        <v>0.72499999999999998</v>
      </c>
      <c r="C141" s="40">
        <v>0.47199999999999998</v>
      </c>
      <c r="D141" s="38">
        <f t="shared" si="12"/>
        <v>0.59850000000000003</v>
      </c>
      <c r="E141" s="38">
        <f t="shared" si="19"/>
        <v>1.3585103592971415</v>
      </c>
      <c r="F141" s="38">
        <v>20</v>
      </c>
      <c r="G141" s="40">
        <f t="shared" si="13"/>
        <v>27.170207185942829</v>
      </c>
      <c r="H141" s="38">
        <v>3</v>
      </c>
      <c r="I141" s="40">
        <f t="shared" si="14"/>
        <v>81.510621557828486</v>
      </c>
      <c r="J141" s="38">
        <v>91750</v>
      </c>
      <c r="K141" s="38">
        <f t="shared" si="18"/>
        <v>88.839914504445218</v>
      </c>
      <c r="L141" s="40">
        <f>AVERAGE(K141:K144)</f>
        <v>85.891023313067905</v>
      </c>
      <c r="M141" s="40">
        <f>AVEDEV(K141:K144)</f>
        <v>6.9375912280578262</v>
      </c>
      <c r="N141" s="40">
        <v>4</v>
      </c>
      <c r="O141" s="40">
        <f t="shared" si="17"/>
        <v>57.450223456487514</v>
      </c>
      <c r="P141" s="40">
        <f>AVERAGE(O141:O144)</f>
        <v>55.543260141197322</v>
      </c>
      <c r="Q141" s="40">
        <f>AVEDEV(O141:O144)</f>
        <v>4.4863411736145569</v>
      </c>
      <c r="R141" s="40">
        <v>4</v>
      </c>
      <c r="T141" s="14"/>
    </row>
    <row r="142" spans="1:20" x14ac:dyDescent="0.2">
      <c r="A142" s="38" t="s">
        <v>179</v>
      </c>
      <c r="B142" s="40">
        <v>0.51300000000000001</v>
      </c>
      <c r="C142" s="40">
        <v>0.504</v>
      </c>
      <c r="D142" s="38">
        <f t="shared" si="12"/>
        <v>0.50849999999999995</v>
      </c>
      <c r="E142" s="38">
        <f t="shared" si="19"/>
        <v>1.122475740886441</v>
      </c>
      <c r="F142" s="38">
        <v>20</v>
      </c>
      <c r="G142" s="40">
        <f t="shared" si="13"/>
        <v>22.449514817728819</v>
      </c>
      <c r="H142" s="38">
        <v>3</v>
      </c>
      <c r="I142" s="40">
        <f t="shared" si="14"/>
        <v>67.348544453186463</v>
      </c>
      <c r="J142" s="38">
        <v>69562.5</v>
      </c>
      <c r="K142" s="38">
        <f t="shared" si="18"/>
        <v>96.817314577806243</v>
      </c>
      <c r="L142" s="40"/>
      <c r="M142" s="40"/>
      <c r="N142" s="40"/>
      <c r="O142" s="40">
        <f t="shared" si="17"/>
        <v>62.608979173136241</v>
      </c>
      <c r="P142" s="40"/>
      <c r="Q142" s="40"/>
      <c r="R142" s="40"/>
      <c r="T142" s="14"/>
    </row>
    <row r="143" spans="1:20" x14ac:dyDescent="0.2">
      <c r="A143" s="38" t="s">
        <v>180</v>
      </c>
      <c r="B143" s="40">
        <v>0.51500000000000001</v>
      </c>
      <c r="C143" s="40">
        <v>0.46100000000000002</v>
      </c>
      <c r="D143" s="38">
        <f t="shared" si="12"/>
        <v>0.48799999999999999</v>
      </c>
      <c r="E143" s="38">
        <f t="shared" si="19"/>
        <v>1.068712300026226</v>
      </c>
      <c r="F143" s="38">
        <v>20</v>
      </c>
      <c r="G143" s="40">
        <f t="shared" si="13"/>
        <v>21.374246000524519</v>
      </c>
      <c r="H143" s="38">
        <v>3</v>
      </c>
      <c r="I143" s="40">
        <f t="shared" si="14"/>
        <v>64.122738001573552</v>
      </c>
      <c r="J143" s="38">
        <v>87312.5</v>
      </c>
      <c r="K143" s="38">
        <f t="shared" si="18"/>
        <v>73.440501648187322</v>
      </c>
      <c r="L143" s="40"/>
      <c r="M143" s="40"/>
      <c r="N143" s="40"/>
      <c r="O143" s="40">
        <f t="shared" si="17"/>
        <v>47.491865047143754</v>
      </c>
      <c r="P143" s="40"/>
      <c r="Q143" s="40"/>
      <c r="R143" s="40"/>
      <c r="T143" s="14"/>
    </row>
    <row r="144" spans="1:20" x14ac:dyDescent="0.2">
      <c r="A144" s="38" t="s">
        <v>181</v>
      </c>
      <c r="B144" s="40">
        <v>0.45100000000000001</v>
      </c>
      <c r="C144" s="40">
        <v>0.436</v>
      </c>
      <c r="D144" s="38">
        <f t="shared" si="12"/>
        <v>0.44350000000000001</v>
      </c>
      <c r="E144" s="38">
        <f t="shared" si="19"/>
        <v>0.95200629425649097</v>
      </c>
      <c r="F144" s="38">
        <v>20</v>
      </c>
      <c r="G144" s="40">
        <f t="shared" si="13"/>
        <v>19.040125885129818</v>
      </c>
      <c r="H144" s="38">
        <v>3</v>
      </c>
      <c r="I144" s="40">
        <f t="shared" si="14"/>
        <v>57.120377655389454</v>
      </c>
      <c r="J144" s="38">
        <v>67625</v>
      </c>
      <c r="K144" s="38">
        <f t="shared" si="18"/>
        <v>84.466362521832835</v>
      </c>
      <c r="L144" s="40"/>
      <c r="M144" s="40"/>
      <c r="N144" s="40"/>
      <c r="O144" s="40">
        <f t="shared" si="17"/>
        <v>54.621972888021773</v>
      </c>
      <c r="P144" s="40"/>
      <c r="Q144" s="40"/>
      <c r="R144" s="40"/>
      <c r="T144" s="14"/>
    </row>
    <row r="145" spans="1:20" x14ac:dyDescent="0.2">
      <c r="A145" s="38" t="s">
        <v>182</v>
      </c>
      <c r="B145" s="40">
        <v>0.33100000000000002</v>
      </c>
      <c r="C145" s="40">
        <v>0.31</v>
      </c>
      <c r="D145" s="38">
        <f t="shared" si="12"/>
        <v>0.32050000000000001</v>
      </c>
      <c r="E145" s="38">
        <f t="shared" si="19"/>
        <v>0.6294256490952006</v>
      </c>
      <c r="F145" s="38">
        <v>50</v>
      </c>
      <c r="G145" s="40">
        <f t="shared" si="13"/>
        <v>31.471282454760029</v>
      </c>
      <c r="H145" s="38">
        <v>3</v>
      </c>
      <c r="I145" s="40">
        <f t="shared" si="14"/>
        <v>94.413847364280088</v>
      </c>
      <c r="J145" s="38">
        <v>79687.5</v>
      </c>
      <c r="K145" s="38">
        <f t="shared" si="18"/>
        <v>118.48012218262599</v>
      </c>
      <c r="L145" s="40">
        <f>AVERAGE(K145:K148)</f>
        <v>105.74136909380454</v>
      </c>
      <c r="M145" s="40">
        <f>AVEDEV(K145:K148)</f>
        <v>22.10838912237379</v>
      </c>
      <c r="N145" s="40">
        <v>4</v>
      </c>
      <c r="O145" s="40">
        <f t="shared" si="17"/>
        <v>76.617695238813226</v>
      </c>
      <c r="P145" s="40">
        <f>AVERAGE(O145:O148)</f>
        <v>68.379909153672472</v>
      </c>
      <c r="Q145" s="40">
        <f>AVEDEV(O145:O148)</f>
        <v>14.296860847156706</v>
      </c>
      <c r="R145" s="40">
        <v>4</v>
      </c>
      <c r="T145" s="14"/>
    </row>
    <row r="146" spans="1:20" x14ac:dyDescent="0.2">
      <c r="A146" s="38" t="s">
        <v>183</v>
      </c>
      <c r="B146" s="40">
        <v>0.32200000000000001</v>
      </c>
      <c r="C146" s="40">
        <v>0.26700000000000002</v>
      </c>
      <c r="D146" s="38">
        <f t="shared" si="12"/>
        <v>0.29449999999999998</v>
      </c>
      <c r="E146" s="38">
        <f t="shared" ref="E146:E152" si="21">(D146-0.0805)/0.3813</f>
        <v>0.56123787044322049</v>
      </c>
      <c r="F146" s="38">
        <v>50</v>
      </c>
      <c r="G146" s="40">
        <f t="shared" si="13"/>
        <v>28.061893522161025</v>
      </c>
      <c r="H146" s="38">
        <v>3</v>
      </c>
      <c r="I146" s="40">
        <f t="shared" si="14"/>
        <v>84.185680566483072</v>
      </c>
      <c r="J146" s="38">
        <v>89812.5</v>
      </c>
      <c r="K146" s="38">
        <f t="shared" si="18"/>
        <v>93.734926170057705</v>
      </c>
      <c r="L146" s="40"/>
      <c r="M146" s="40"/>
      <c r="N146" s="40"/>
      <c r="O146" s="40">
        <f t="shared" ref="O146:O152" si="22">K146/$L$81</f>
        <v>60.615687038709666</v>
      </c>
      <c r="P146" s="40"/>
      <c r="Q146" s="40"/>
      <c r="R146" s="40"/>
      <c r="T146" s="14"/>
    </row>
    <row r="147" spans="1:20" x14ac:dyDescent="0.2">
      <c r="A147" s="38" t="s">
        <v>184</v>
      </c>
      <c r="B147" s="40">
        <v>0.33100000000000002</v>
      </c>
      <c r="C147" s="40">
        <v>0.307</v>
      </c>
      <c r="D147" s="38">
        <f t="shared" si="12"/>
        <v>0.31900000000000001</v>
      </c>
      <c r="E147" s="38">
        <f t="shared" si="21"/>
        <v>0.62549173878835562</v>
      </c>
      <c r="F147" s="38">
        <v>50</v>
      </c>
      <c r="G147" s="40">
        <f t="shared" si="13"/>
        <v>31.27458693941778</v>
      </c>
      <c r="H147" s="38">
        <v>3</v>
      </c>
      <c r="I147" s="40">
        <f t="shared" si="14"/>
        <v>93.823760818253334</v>
      </c>
      <c r="J147" s="38">
        <v>68375</v>
      </c>
      <c r="K147" s="38">
        <f t="shared" si="18"/>
        <v>137.21939424973067</v>
      </c>
      <c r="L147" s="40"/>
      <c r="M147" s="40"/>
      <c r="N147" s="40"/>
      <c r="O147" s="40">
        <f t="shared" si="22"/>
        <v>88.735844762845133</v>
      </c>
      <c r="P147" s="40"/>
      <c r="Q147" s="40"/>
      <c r="R147" s="40"/>
      <c r="T147" s="14"/>
    </row>
    <row r="148" spans="1:20" x14ac:dyDescent="0.2">
      <c r="A148" s="38" t="s">
        <v>185</v>
      </c>
      <c r="B148" s="40">
        <v>0.29099999999999998</v>
      </c>
      <c r="C148" s="40">
        <v>0.27</v>
      </c>
      <c r="D148" s="38">
        <f t="shared" si="12"/>
        <v>0.28049999999999997</v>
      </c>
      <c r="E148" s="38">
        <f t="shared" si="21"/>
        <v>0.52452137424600043</v>
      </c>
      <c r="F148" s="38">
        <v>50</v>
      </c>
      <c r="G148" s="40">
        <f t="shared" si="13"/>
        <v>26.22606871230002</v>
      </c>
      <c r="H148" s="38">
        <v>3</v>
      </c>
      <c r="I148" s="40">
        <f t="shared" si="14"/>
        <v>78.678206136900059</v>
      </c>
      <c r="J148" s="38">
        <v>107000</v>
      </c>
      <c r="K148" s="38">
        <f t="shared" si="18"/>
        <v>73.531033772803795</v>
      </c>
      <c r="L148" s="40"/>
      <c r="M148" s="40"/>
      <c r="N148" s="40"/>
      <c r="O148" s="40">
        <f t="shared" si="22"/>
        <v>47.550409574321868</v>
      </c>
      <c r="P148" s="40"/>
      <c r="Q148" s="40"/>
      <c r="R148" s="40"/>
      <c r="T148" s="14"/>
    </row>
    <row r="149" spans="1:20" x14ac:dyDescent="0.2">
      <c r="A149" s="38" t="s">
        <v>194</v>
      </c>
      <c r="B149" s="40">
        <v>0.307</v>
      </c>
      <c r="C149" s="40">
        <v>0.30599999999999999</v>
      </c>
      <c r="D149" s="38">
        <f>AVERAGE(B149:C149)</f>
        <v>0.30649999999999999</v>
      </c>
      <c r="E149" s="38">
        <f t="shared" si="21"/>
        <v>0.59270915289798054</v>
      </c>
      <c r="F149" s="38">
        <v>50</v>
      </c>
      <c r="G149" s="40">
        <f>E149*F149</f>
        <v>29.635457644899027</v>
      </c>
      <c r="H149" s="38">
        <v>3</v>
      </c>
      <c r="I149" s="40">
        <f>G149*H149</f>
        <v>88.906372934697089</v>
      </c>
      <c r="J149" s="38">
        <v>96187.5</v>
      </c>
      <c r="K149" s="38">
        <f t="shared" si="18"/>
        <v>92.430277255045709</v>
      </c>
      <c r="L149" s="40">
        <f>AVERAGE(K149:K152)</f>
        <v>132.78577815849661</v>
      </c>
      <c r="M149" s="40">
        <f>AVEDEV(K149:K152)</f>
        <v>28.749385677083957</v>
      </c>
      <c r="N149" s="40">
        <v>4</v>
      </c>
      <c r="O149" s="40">
        <f t="shared" si="22"/>
        <v>59.772008022157337</v>
      </c>
      <c r="P149" s="40">
        <f>AVERAGE(O149:O152)</f>
        <v>85.868752458868087</v>
      </c>
      <c r="Q149" s="40">
        <f>AVEDEV(O149:O152)</f>
        <v>18.591402756275414</v>
      </c>
      <c r="R149" s="40">
        <v>4</v>
      </c>
      <c r="T149" s="14"/>
    </row>
    <row r="150" spans="1:20" x14ac:dyDescent="0.2">
      <c r="A150" s="38" t="s">
        <v>195</v>
      </c>
      <c r="B150" s="40">
        <v>0.36599999999999999</v>
      </c>
      <c r="C150" s="40">
        <v>0.32600000000000001</v>
      </c>
      <c r="D150" s="38">
        <f>AVERAGE(B150:C150)</f>
        <v>0.34599999999999997</v>
      </c>
      <c r="E150" s="38">
        <f t="shared" si="21"/>
        <v>0.69630212431156568</v>
      </c>
      <c r="F150" s="38">
        <v>50</v>
      </c>
      <c r="G150" s="40">
        <f>E150*F150</f>
        <v>34.815106215578282</v>
      </c>
      <c r="H150" s="38">
        <v>3</v>
      </c>
      <c r="I150" s="40">
        <f>G150*H150</f>
        <v>104.44531864673485</v>
      </c>
      <c r="J150" s="38">
        <v>62187.5</v>
      </c>
      <c r="K150" s="38">
        <f>I150/J150*100000</f>
        <v>167.95227119072942</v>
      </c>
      <c r="L150" s="40"/>
      <c r="M150" s="40"/>
      <c r="N150" s="40"/>
      <c r="O150" s="40">
        <f t="shared" si="22"/>
        <v>108.6099144033868</v>
      </c>
      <c r="P150" s="40"/>
      <c r="Q150" s="40"/>
      <c r="R150" s="40"/>
      <c r="T150" s="14"/>
    </row>
    <row r="151" spans="1:20" x14ac:dyDescent="0.2">
      <c r="A151" s="38" t="s">
        <v>196</v>
      </c>
      <c r="B151" s="40">
        <v>0.42099999999999999</v>
      </c>
      <c r="C151" s="40">
        <v>0.433</v>
      </c>
      <c r="D151" s="38">
        <f>AVERAGE(B151:C151)</f>
        <v>0.42699999999999999</v>
      </c>
      <c r="E151" s="38">
        <f t="shared" si="21"/>
        <v>0.90873328088119587</v>
      </c>
      <c r="F151" s="38">
        <v>50</v>
      </c>
      <c r="G151" s="40">
        <f>E151*F151</f>
        <v>45.436664044059796</v>
      </c>
      <c r="H151" s="38">
        <v>3</v>
      </c>
      <c r="I151" s="40">
        <f>G151*H151</f>
        <v>136.30999213217939</v>
      </c>
      <c r="J151" s="38">
        <v>87875</v>
      </c>
      <c r="K151" s="38">
        <f>I151/J151*100000</f>
        <v>155.11805648043173</v>
      </c>
      <c r="L151" s="40"/>
      <c r="M151" s="40"/>
      <c r="N151" s="40"/>
      <c r="O151" s="40">
        <f t="shared" si="22"/>
        <v>100.31039602690019</v>
      </c>
      <c r="P151" s="40"/>
      <c r="Q151" s="40"/>
      <c r="R151" s="40"/>
      <c r="T151" s="14"/>
    </row>
    <row r="152" spans="1:20" x14ac:dyDescent="0.2">
      <c r="A152" s="38" t="s">
        <v>197</v>
      </c>
      <c r="B152" s="40">
        <v>0.36399999999999999</v>
      </c>
      <c r="C152" s="40">
        <v>0.35699999999999998</v>
      </c>
      <c r="D152" s="38">
        <f>AVERAGE(B152:C152)</f>
        <v>0.36049999999999999</v>
      </c>
      <c r="E152" s="38">
        <f t="shared" si="21"/>
        <v>0.73432992394440066</v>
      </c>
      <c r="F152" s="38">
        <v>50</v>
      </c>
      <c r="G152" s="40">
        <f>E152*F152</f>
        <v>36.716496197220032</v>
      </c>
      <c r="H152" s="38">
        <v>3</v>
      </c>
      <c r="I152" s="40">
        <f>G152*H152</f>
        <v>110.14948859166009</v>
      </c>
      <c r="J152" s="38">
        <v>95250</v>
      </c>
      <c r="K152" s="38">
        <f>I152/J152*100000</f>
        <v>115.64250770777961</v>
      </c>
      <c r="L152" s="40"/>
      <c r="M152" s="40"/>
      <c r="N152" s="40"/>
      <c r="O152" s="40">
        <f t="shared" si="22"/>
        <v>74.782691383027995</v>
      </c>
      <c r="P152" s="40"/>
      <c r="Q152" s="40"/>
      <c r="R152" s="40"/>
      <c r="T152" s="14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158"/>
  <sheetViews>
    <sheetView topLeftCell="A16" zoomScale="85" zoomScaleNormal="85" workbookViewId="0">
      <selection activeCell="D42" sqref="D42"/>
    </sheetView>
  </sheetViews>
  <sheetFormatPr baseColWidth="10" defaultRowHeight="12.75" x14ac:dyDescent="0.2"/>
  <cols>
    <col min="1" max="1" width="11.42578125" customWidth="1"/>
    <col min="2" max="2" width="16.42578125" customWidth="1"/>
    <col min="3" max="3" width="20.7109375" customWidth="1"/>
    <col min="4" max="6" width="11.42578125" customWidth="1"/>
    <col min="7" max="7" width="13.42578125" bestFit="1" customWidth="1"/>
    <col min="8" max="9" width="11.42578125" customWidth="1"/>
    <col min="10" max="10" width="13.7109375" bestFit="1" customWidth="1"/>
    <col min="11" max="11" width="11.42578125" customWidth="1"/>
    <col min="12" max="12" width="15" bestFit="1" customWidth="1"/>
    <col min="13" max="13" width="4.140625" customWidth="1"/>
    <col min="14" max="22" width="2" bestFit="1" customWidth="1"/>
    <col min="23" max="24" width="11.42578125" customWidth="1"/>
    <col min="25" max="25" width="18" customWidth="1"/>
    <col min="26" max="28" width="11.42578125" customWidth="1"/>
    <col min="29" max="29" width="13.42578125" bestFit="1" customWidth="1"/>
    <col min="30" max="35" width="11.42578125" customWidth="1"/>
    <col min="36" max="44" width="2" bestFit="1" customWidth="1"/>
  </cols>
  <sheetData>
    <row r="3" spans="2:44" x14ac:dyDescent="0.2">
      <c r="B3" s="83" t="s">
        <v>253</v>
      </c>
      <c r="X3" s="83" t="s">
        <v>254</v>
      </c>
    </row>
    <row r="4" spans="2:44" x14ac:dyDescent="0.2">
      <c r="B4" s="83"/>
      <c r="X4" s="83"/>
    </row>
    <row r="5" spans="2:44" x14ac:dyDescent="0.2">
      <c r="B5" s="81"/>
      <c r="C5" s="81" t="s">
        <v>245</v>
      </c>
      <c r="D5" s="81" t="s">
        <v>246</v>
      </c>
      <c r="E5" s="81" t="s">
        <v>247</v>
      </c>
      <c r="F5" s="81" t="s">
        <v>248</v>
      </c>
      <c r="G5" s="81" t="s">
        <v>249</v>
      </c>
      <c r="H5" s="81" t="s">
        <v>250</v>
      </c>
      <c r="I5" s="81" t="s">
        <v>251</v>
      </c>
      <c r="J5" s="81" t="s">
        <v>252</v>
      </c>
      <c r="K5" s="86" t="s">
        <v>0</v>
      </c>
      <c r="L5" s="82" t="s">
        <v>266</v>
      </c>
      <c r="X5" s="81"/>
      <c r="Y5" s="81" t="s">
        <v>245</v>
      </c>
      <c r="Z5" s="81" t="s">
        <v>246</v>
      </c>
      <c r="AA5" s="81" t="s">
        <v>247</v>
      </c>
      <c r="AB5" s="81" t="s">
        <v>248</v>
      </c>
      <c r="AC5" s="81" t="s">
        <v>249</v>
      </c>
      <c r="AD5" s="81" t="s">
        <v>250</v>
      </c>
      <c r="AE5" s="81" t="s">
        <v>251</v>
      </c>
      <c r="AF5" s="81" t="s">
        <v>252</v>
      </c>
      <c r="AG5" s="86" t="s">
        <v>0</v>
      </c>
      <c r="AH5" s="82" t="s">
        <v>266</v>
      </c>
    </row>
    <row r="6" spans="2:44" x14ac:dyDescent="0.2">
      <c r="B6" s="81" t="s">
        <v>257</v>
      </c>
      <c r="C6" s="84">
        <f t="array" ref="C6:J6">TRANSPOSE('5 juin 2015 (reprise)'!O6:O13)</f>
        <v>1.1029383337087393</v>
      </c>
      <c r="D6" s="84">
        <v>0.84287988899123867</v>
      </c>
      <c r="E6" s="84">
        <v>1.2782169506578374</v>
      </c>
      <c r="F6" s="84">
        <v>1.11829661770386</v>
      </c>
      <c r="G6" s="84">
        <v>0.75191064468165547</v>
      </c>
      <c r="H6" s="84">
        <v>0.90575756425666953</v>
      </c>
      <c r="I6" s="84">
        <v>1.4607467564288699</v>
      </c>
      <c r="J6" s="84">
        <v>1.2458639954483572</v>
      </c>
      <c r="K6" s="87">
        <f>AVERAGE(C6:J20)</f>
        <v>8.513649611935902</v>
      </c>
      <c r="L6" s="87">
        <f>AVERAGE(C20:J28)</f>
        <v>1.4457454435018655</v>
      </c>
      <c r="N6">
        <v>8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X6" s="81" t="s">
        <v>257</v>
      </c>
      <c r="Y6" s="84">
        <f t="array" ref="Y6:AF6">TRANSPOSE('5 juin 2015 (reprise)'!O6:O13)</f>
        <v>1.1029383337087393</v>
      </c>
      <c r="Z6" s="84">
        <v>0.84287988899123867</v>
      </c>
      <c r="AA6" s="84">
        <v>1.2782169506578374</v>
      </c>
      <c r="AB6" s="84">
        <v>1.11829661770386</v>
      </c>
      <c r="AC6" s="84">
        <v>0.75191064468165547</v>
      </c>
      <c r="AD6" s="84">
        <v>0.90575756425666953</v>
      </c>
      <c r="AE6" s="84">
        <v>1.4607467564288699</v>
      </c>
      <c r="AF6" s="84">
        <v>1.2458639954483572</v>
      </c>
      <c r="AG6" s="87">
        <f>AVERAGE(Y6:AF20)</f>
        <v>4.0033465122655754</v>
      </c>
      <c r="AH6" s="87">
        <f>AVERAGE(Y6:AF28)</f>
        <v>2.7019687115313999</v>
      </c>
      <c r="AJ6">
        <v>8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2:44" x14ac:dyDescent="0.2">
      <c r="B7" s="81">
        <v>0.01</v>
      </c>
      <c r="C7" s="84">
        <f t="array" ref="C7:F7">TRANSPOSE('5 juin 2015 (reprise)'!O14:O17)</f>
        <v>0.77855422110202377</v>
      </c>
      <c r="D7" s="84">
        <v>1.0000929169075561</v>
      </c>
      <c r="E7" s="84">
        <v>0.85504409317920127</v>
      </c>
      <c r="F7" s="84">
        <v>0.97937082878245307</v>
      </c>
      <c r="G7" s="85"/>
      <c r="H7" s="85"/>
      <c r="I7" s="85"/>
      <c r="J7" s="85"/>
      <c r="K7" s="87">
        <f t="shared" ref="K7:K13" si="0">AVERAGE(C7:J7)</f>
        <v>0.9032655149928086</v>
      </c>
      <c r="L7" s="87">
        <f>$L$6</f>
        <v>1.4457454435018655</v>
      </c>
      <c r="N7">
        <v>0</v>
      </c>
      <c r="O7">
        <v>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X7" s="81">
        <v>0.01</v>
      </c>
      <c r="Y7" s="84">
        <f t="array" ref="Y7:AB7">TRANSPOSE('5 juin 2015 (reprise)'!O46:O49)</f>
        <v>0.70204205573138379</v>
      </c>
      <c r="Z7" s="84">
        <v>0.73401897142009709</v>
      </c>
      <c r="AA7" s="84">
        <v>0.71832092034521544</v>
      </c>
      <c r="AB7" s="84">
        <v>0.69542808578945015</v>
      </c>
      <c r="AC7" s="85"/>
      <c r="AD7" s="85"/>
      <c r="AE7" s="85"/>
      <c r="AF7" s="85"/>
      <c r="AG7" s="87">
        <f t="shared" ref="AG7:AG13" si="1">AVERAGE(Y7:AF7)</f>
        <v>0.7124525083215365</v>
      </c>
      <c r="AH7" s="87">
        <f>$AH$6</f>
        <v>2.7019687115313999</v>
      </c>
      <c r="AJ7">
        <v>0</v>
      </c>
      <c r="AK7">
        <v>4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2:44" x14ac:dyDescent="0.2">
      <c r="B8" s="81">
        <v>0.05</v>
      </c>
      <c r="C8" s="84">
        <f t="array" ref="C8:F8">TRANSPOSE('5 juin 2015 (reprise)'!O18:O21)</f>
        <v>2.4774489451366235</v>
      </c>
      <c r="D8" s="84">
        <v>2.6315764063298301</v>
      </c>
      <c r="E8" s="84">
        <v>2.1766944167782509</v>
      </c>
      <c r="F8" s="84">
        <v>2.3716372587867469</v>
      </c>
      <c r="G8" s="85"/>
      <c r="H8" s="85"/>
      <c r="I8" s="85"/>
      <c r="J8" s="85"/>
      <c r="K8" s="87">
        <f t="shared" si="0"/>
        <v>2.4143392567578625</v>
      </c>
      <c r="L8" s="87">
        <f t="shared" ref="L8:L14" si="2">$L$6</f>
        <v>1.4457454435018655</v>
      </c>
      <c r="N8">
        <v>0</v>
      </c>
      <c r="O8">
        <v>0</v>
      </c>
      <c r="P8">
        <v>4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X8" s="81">
        <v>0.05</v>
      </c>
      <c r="Y8" s="84">
        <f t="array" ref="Y8:AB8">TRANSPOSE('5 juin 2015 (reprise)'!O50:O53)</f>
        <v>0.67538314982656311</v>
      </c>
      <c r="Z8" s="84">
        <v>0.8004406188605736</v>
      </c>
      <c r="AA8" s="84">
        <v>0.81982173620914578</v>
      </c>
      <c r="AB8" s="84">
        <v>0.74313169857877026</v>
      </c>
      <c r="AC8" s="85"/>
      <c r="AD8" s="85"/>
      <c r="AE8" s="85"/>
      <c r="AF8" s="85"/>
      <c r="AG8" s="87">
        <f t="shared" si="1"/>
        <v>0.75969430086876322</v>
      </c>
      <c r="AH8" s="87">
        <f t="shared" ref="AH8:AH14" si="3">$AH$6</f>
        <v>2.7019687115313999</v>
      </c>
      <c r="AJ8">
        <v>0</v>
      </c>
      <c r="AK8">
        <v>0</v>
      </c>
      <c r="AL8">
        <v>4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2:44" x14ac:dyDescent="0.2">
      <c r="B9" s="81">
        <v>0.1</v>
      </c>
      <c r="C9" s="84">
        <f t="array" ref="C9:F9">TRANSPOSE('5 juin 2015 (reprise)'!O22:O25)</f>
        <v>3.5101520302135607</v>
      </c>
      <c r="D9" s="84">
        <v>3.9170971126656848</v>
      </c>
      <c r="E9" s="84">
        <v>4.524030000484708</v>
      </c>
      <c r="F9" s="84">
        <v>4.3242469852483447</v>
      </c>
      <c r="G9" s="85"/>
      <c r="H9" s="85"/>
      <c r="I9" s="85"/>
      <c r="J9" s="85"/>
      <c r="K9" s="87">
        <f t="shared" si="0"/>
        <v>4.0688815321530747</v>
      </c>
      <c r="L9" s="87">
        <f t="shared" si="2"/>
        <v>1.4457454435018655</v>
      </c>
      <c r="N9">
        <v>0</v>
      </c>
      <c r="O9">
        <v>0</v>
      </c>
      <c r="P9">
        <v>0</v>
      </c>
      <c r="Q9">
        <v>4</v>
      </c>
      <c r="R9">
        <v>0</v>
      </c>
      <c r="S9">
        <v>0</v>
      </c>
      <c r="T9">
        <v>0</v>
      </c>
      <c r="U9">
        <v>0</v>
      </c>
      <c r="V9">
        <v>0</v>
      </c>
      <c r="X9" s="81">
        <v>0.1</v>
      </c>
      <c r="Y9" s="84">
        <f t="array" ref="Y9:AB9">TRANSPOSE('5 juin 2015 (reprise)'!O54:O57)</f>
        <v>0.85588017869074817</v>
      </c>
      <c r="Z9" s="84">
        <v>0.85737264463121432</v>
      </c>
      <c r="AA9" s="84">
        <v>0.81799434776984625</v>
      </c>
      <c r="AB9" s="84">
        <v>0.78585806856108753</v>
      </c>
      <c r="AC9" s="85"/>
      <c r="AD9" s="85"/>
      <c r="AE9" s="85"/>
      <c r="AF9" s="85"/>
      <c r="AG9" s="87">
        <f t="shared" si="1"/>
        <v>0.8292763099132241</v>
      </c>
      <c r="AH9" s="87">
        <f t="shared" si="3"/>
        <v>2.7019687115313999</v>
      </c>
      <c r="AJ9">
        <v>0</v>
      </c>
      <c r="AK9">
        <v>0</v>
      </c>
      <c r="AL9">
        <v>0</v>
      </c>
      <c r="AM9">
        <v>4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2:44" x14ac:dyDescent="0.2">
      <c r="B10" s="81">
        <v>0.5</v>
      </c>
      <c r="C10" s="84">
        <f t="array" ref="C10:F10">TRANSPOSE('5 juin 2015 (reprise)'!O26:O29)</f>
        <v>18.906607446799942</v>
      </c>
      <c r="D10" s="84">
        <v>12.154460456389131</v>
      </c>
      <c r="E10" s="84">
        <v>13.986813787368082</v>
      </c>
      <c r="F10" s="84">
        <v>12.826150853075461</v>
      </c>
      <c r="G10" s="85"/>
      <c r="H10" s="85"/>
      <c r="I10" s="85"/>
      <c r="J10" s="85"/>
      <c r="K10" s="87">
        <f t="shared" si="0"/>
        <v>14.468508135908154</v>
      </c>
      <c r="L10" s="87">
        <f t="shared" si="2"/>
        <v>1.4457454435018655</v>
      </c>
      <c r="N10">
        <v>0</v>
      </c>
      <c r="O10">
        <v>0</v>
      </c>
      <c r="P10">
        <v>0</v>
      </c>
      <c r="Q10">
        <v>0</v>
      </c>
      <c r="R10">
        <v>4</v>
      </c>
      <c r="S10">
        <v>0</v>
      </c>
      <c r="T10">
        <v>0</v>
      </c>
      <c r="U10">
        <v>0</v>
      </c>
      <c r="V10">
        <v>0</v>
      </c>
      <c r="X10" s="81">
        <v>0.5</v>
      </c>
      <c r="Y10" s="84">
        <f t="array" ref="Y10:AB10">TRANSPOSE('5 juin 2015 (reprise)'!O58:O61)</f>
        <v>1.7358099858337566</v>
      </c>
      <c r="Z10" s="84">
        <v>2.2114941828140675</v>
      </c>
      <c r="AA10" s="84">
        <v>1.3922672741184514</v>
      </c>
      <c r="AB10" s="84">
        <v>1.4111732856176329</v>
      </c>
      <c r="AC10" s="85"/>
      <c r="AD10" s="85"/>
      <c r="AE10" s="85"/>
      <c r="AF10" s="85"/>
      <c r="AG10" s="87">
        <f t="shared" si="1"/>
        <v>1.6876861820959772</v>
      </c>
      <c r="AH10" s="87">
        <f t="shared" si="3"/>
        <v>2.7019687115313999</v>
      </c>
      <c r="AJ10">
        <v>0</v>
      </c>
      <c r="AK10">
        <v>0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0</v>
      </c>
      <c r="AR10">
        <v>0</v>
      </c>
    </row>
    <row r="11" spans="2:44" x14ac:dyDescent="0.2">
      <c r="B11" s="81">
        <v>1</v>
      </c>
      <c r="C11" s="84">
        <f t="array" ref="C11:F11">TRANSPOSE('5 juin 2015 (reprise)'!O30:O33)</f>
        <v>15.819171186300535</v>
      </c>
      <c r="D11" s="84">
        <v>18.340807359659401</v>
      </c>
      <c r="E11" s="84">
        <v>15.906628633151952</v>
      </c>
      <c r="F11" s="84">
        <v>17.987544954354952</v>
      </c>
      <c r="G11" s="85"/>
      <c r="H11" s="85"/>
      <c r="I11" s="85"/>
      <c r="J11" s="85"/>
      <c r="K11" s="87">
        <f t="shared" si="0"/>
        <v>17.013538033366711</v>
      </c>
      <c r="L11" s="87">
        <f t="shared" si="2"/>
        <v>1.4457454435018655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0</v>
      </c>
      <c r="U11">
        <v>0</v>
      </c>
      <c r="V11">
        <v>0</v>
      </c>
      <c r="X11" s="81">
        <v>1</v>
      </c>
      <c r="Y11" s="84">
        <f t="array" ref="Y11:AB11">TRANSPOSE('5 juin 2015 (reprise)'!O62:O65)</f>
        <v>2.1957512886740105</v>
      </c>
      <c r="Z11" s="84">
        <v>2.7034747216804735</v>
      </c>
      <c r="AA11" s="84">
        <v>2.9721761163065521</v>
      </c>
      <c r="AB11" s="84">
        <v>3.2455380200145796</v>
      </c>
      <c r="AC11" s="85"/>
      <c r="AD11" s="85"/>
      <c r="AE11" s="85"/>
      <c r="AF11" s="85"/>
      <c r="AG11" s="87">
        <f t="shared" si="1"/>
        <v>2.7792350366689038</v>
      </c>
      <c r="AH11" s="87">
        <f t="shared" si="3"/>
        <v>2.7019687115313999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4</v>
      </c>
      <c r="AP11">
        <v>0</v>
      </c>
      <c r="AQ11">
        <v>0</v>
      </c>
      <c r="AR11">
        <v>0</v>
      </c>
    </row>
    <row r="12" spans="2:44" x14ac:dyDescent="0.2">
      <c r="B12" s="81">
        <v>5</v>
      </c>
      <c r="C12" s="84">
        <f t="array" ref="C12:F12">TRANSPOSE('5 juin 2015 (reprise)'!O34:O37)</f>
        <v>20.994372785633647</v>
      </c>
      <c r="D12" s="84">
        <v>14.345292023538523</v>
      </c>
      <c r="E12" s="84">
        <v>23.101506505647105</v>
      </c>
      <c r="F12" s="84">
        <v>18.730852554274033</v>
      </c>
      <c r="G12" s="85"/>
      <c r="H12" s="85"/>
      <c r="I12" s="85"/>
      <c r="J12" s="85"/>
      <c r="K12" s="87">
        <f t="shared" si="0"/>
        <v>19.293005967273327</v>
      </c>
      <c r="L12" s="87">
        <f t="shared" si="2"/>
        <v>1.4457454435018655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</v>
      </c>
      <c r="U12">
        <v>0</v>
      </c>
      <c r="V12">
        <v>0</v>
      </c>
      <c r="X12" s="81">
        <v>5</v>
      </c>
      <c r="Y12" s="84">
        <f t="array" ref="Y12:AB12">TRANSPOSE('5 juin 2015 (reprise)'!O66:O69)</f>
        <v>15.59344681844537</v>
      </c>
      <c r="Z12" s="84">
        <v>9.8844376315740945</v>
      </c>
      <c r="AA12" s="84">
        <v>16.039714395872622</v>
      </c>
      <c r="AB12" s="84">
        <v>7.0648528701571669</v>
      </c>
      <c r="AC12" s="85"/>
      <c r="AD12" s="85"/>
      <c r="AE12" s="85"/>
      <c r="AF12" s="85"/>
      <c r="AG12" s="87">
        <f t="shared" si="1"/>
        <v>12.145612929012314</v>
      </c>
      <c r="AH12" s="87">
        <f t="shared" si="3"/>
        <v>2.7019687115313999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</row>
    <row r="13" spans="2:44" x14ac:dyDescent="0.2">
      <c r="B13" s="81">
        <v>10</v>
      </c>
      <c r="C13" s="84">
        <f t="array" ref="C13:F13">TRANSPOSE('5 juin 2015 (reprise)'!O38:O41)</f>
        <v>19.376732395875223</v>
      </c>
      <c r="D13" s="84">
        <v>18.195602433151329</v>
      </c>
      <c r="E13" s="84">
        <v>19.585282352528996</v>
      </c>
      <c r="F13" s="84">
        <v>16.463572672011253</v>
      </c>
      <c r="G13" s="85"/>
      <c r="H13" s="85"/>
      <c r="I13" s="85"/>
      <c r="J13" s="85"/>
      <c r="K13" s="87">
        <f t="shared" si="0"/>
        <v>18.405297463391701</v>
      </c>
      <c r="L13" s="87">
        <f t="shared" si="2"/>
        <v>1.4457454435018655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</v>
      </c>
      <c r="V13">
        <v>0</v>
      </c>
      <c r="X13" s="81">
        <v>10</v>
      </c>
      <c r="Y13" s="84">
        <f t="array" ref="Y13:AB13">TRANSPOSE('5 juin 2015 (reprise)'!O70:O73)</f>
        <v>11.974189304301284</v>
      </c>
      <c r="Z13" s="84">
        <v>14.83075290810687</v>
      </c>
      <c r="AA13" s="84">
        <v>16.297705212399851</v>
      </c>
      <c r="AB13" s="84">
        <v>13.289378135655985</v>
      </c>
      <c r="AC13" s="85"/>
      <c r="AD13" s="85"/>
      <c r="AE13" s="85"/>
      <c r="AF13" s="85"/>
      <c r="AG13" s="87">
        <f t="shared" si="1"/>
        <v>14.098006390115998</v>
      </c>
      <c r="AH13" s="87">
        <f t="shared" si="3"/>
        <v>2.7019687115313999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4</v>
      </c>
      <c r="AR13">
        <v>0</v>
      </c>
    </row>
    <row r="14" spans="2:44" x14ac:dyDescent="0.2">
      <c r="B14" s="81">
        <v>20</v>
      </c>
      <c r="C14" s="84">
        <f t="array" ref="C14:F14">TRANSPOSE('5 juin 2015 (reprise)'!O42:O45)</f>
        <v>24.639386056652071</v>
      </c>
      <c r="D14" s="84">
        <v>24.787037548983356</v>
      </c>
      <c r="E14" s="84">
        <v>23.950985243930162</v>
      </c>
      <c r="F14" s="84">
        <v>20.509707693698143</v>
      </c>
      <c r="G14" s="85"/>
      <c r="H14" s="85"/>
      <c r="I14" s="85"/>
      <c r="J14" s="85"/>
      <c r="K14" s="87">
        <f>AVERAGE(C14:J28)</f>
        <v>3.3759318729630738</v>
      </c>
      <c r="L14" s="87">
        <f t="shared" si="2"/>
        <v>1.4457454435018655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  <c r="X14" s="81">
        <v>20</v>
      </c>
      <c r="Y14" s="84">
        <f t="array" ref="Y14:AB14">TRANSPOSE('5 juin 2015 (reprise)'!O74:O77)</f>
        <v>11.397921756769385</v>
      </c>
      <c r="Z14" s="84">
        <v>13.115716796531331</v>
      </c>
      <c r="AA14" s="84">
        <v>12.479022124416991</v>
      </c>
      <c r="AB14" s="84">
        <v>11.118032743800807</v>
      </c>
      <c r="AC14" s="85"/>
      <c r="AD14" s="85"/>
      <c r="AE14" s="85"/>
      <c r="AF14" s="85"/>
      <c r="AG14" s="87">
        <f>AVERAGE(Y14:AF28)</f>
        <v>1.7356666723150953</v>
      </c>
      <c r="AH14" s="87">
        <f t="shared" si="3"/>
        <v>2.7019687115313999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4</v>
      </c>
    </row>
    <row r="17" spans="2:34" x14ac:dyDescent="0.2">
      <c r="B17" s="83" t="s">
        <v>312</v>
      </c>
      <c r="C17">
        <v>0.2</v>
      </c>
      <c r="X17" s="83" t="s">
        <v>312</v>
      </c>
      <c r="Y17">
        <v>-0.5</v>
      </c>
    </row>
    <row r="19" spans="2:34" x14ac:dyDescent="0.2">
      <c r="C19" s="81" t="s">
        <v>245</v>
      </c>
      <c r="D19" s="81" t="s">
        <v>246</v>
      </c>
      <c r="E19" s="81" t="s">
        <v>247</v>
      </c>
      <c r="F19" s="81" t="s">
        <v>248</v>
      </c>
      <c r="G19" s="81" t="s">
        <v>249</v>
      </c>
      <c r="H19" s="81" t="s">
        <v>250</v>
      </c>
      <c r="I19" s="81" t="s">
        <v>251</v>
      </c>
      <c r="J19" s="81" t="s">
        <v>252</v>
      </c>
      <c r="K19" s="86" t="s">
        <v>0</v>
      </c>
      <c r="L19" s="82" t="s">
        <v>266</v>
      </c>
      <c r="Y19" s="81" t="s">
        <v>245</v>
      </c>
      <c r="Z19" s="81" t="s">
        <v>246</v>
      </c>
      <c r="AA19" s="81" t="s">
        <v>247</v>
      </c>
      <c r="AB19" s="81" t="s">
        <v>248</v>
      </c>
      <c r="AC19" s="81" t="s">
        <v>249</v>
      </c>
      <c r="AD19" s="81" t="s">
        <v>250</v>
      </c>
      <c r="AE19" s="81" t="s">
        <v>251</v>
      </c>
      <c r="AF19" s="81" t="s">
        <v>252</v>
      </c>
      <c r="AG19" s="86" t="s">
        <v>0</v>
      </c>
      <c r="AH19" s="82" t="s">
        <v>266</v>
      </c>
    </row>
    <row r="20" spans="2:34" x14ac:dyDescent="0.2">
      <c r="B20" s="81" t="s">
        <v>257</v>
      </c>
      <c r="C20" s="102">
        <f t="shared" ref="C20:C28" si="4">C6^$C$17</f>
        <v>1.019788819529855</v>
      </c>
      <c r="D20" s="102">
        <f t="shared" ref="D20:J20" si="5">D6^$C$17</f>
        <v>0.96639158219765431</v>
      </c>
      <c r="E20" s="102">
        <f t="shared" si="5"/>
        <v>1.0503182567386524</v>
      </c>
      <c r="F20" s="102">
        <f t="shared" si="5"/>
        <v>1.0226132186692372</v>
      </c>
      <c r="G20" s="102">
        <f t="shared" si="5"/>
        <v>0.94456803942285705</v>
      </c>
      <c r="H20" s="102">
        <f t="shared" si="5"/>
        <v>0.98039794876469866</v>
      </c>
      <c r="I20" s="102">
        <f t="shared" si="5"/>
        <v>1.0787355372717613</v>
      </c>
      <c r="J20" s="102">
        <f t="shared" si="5"/>
        <v>1.0449466717489193</v>
      </c>
      <c r="K20" s="87">
        <f>AVERAGE(C20:J20)</f>
        <v>1.0134700092929545</v>
      </c>
      <c r="L20" s="87">
        <f>AVERAGE(C20:J28)</f>
        <v>1.4457454435018655</v>
      </c>
      <c r="X20" s="81" t="s">
        <v>257</v>
      </c>
      <c r="Y20" s="102">
        <f t="shared" ref="Y20:AF20" si="6">Y6^$Y$17</f>
        <v>0.95219168424707146</v>
      </c>
      <c r="Z20" s="102">
        <f t="shared" si="6"/>
        <v>1.0892238798466738</v>
      </c>
      <c r="AA20" s="102">
        <f t="shared" si="6"/>
        <v>0.88449974847842883</v>
      </c>
      <c r="AB20" s="102">
        <f t="shared" si="6"/>
        <v>0.94563055004526309</v>
      </c>
      <c r="AC20" s="102">
        <f t="shared" si="6"/>
        <v>1.1532325276697057</v>
      </c>
      <c r="AD20" s="102">
        <f t="shared" si="6"/>
        <v>1.0507369750163074</v>
      </c>
      <c r="AE20" s="102">
        <f t="shared" si="6"/>
        <v>0.82739431906756733</v>
      </c>
      <c r="AF20" s="102">
        <f t="shared" si="6"/>
        <v>0.89591061525957794</v>
      </c>
      <c r="AG20" s="87">
        <f>AVERAGE(Y20:AF20)</f>
        <v>0.97485253745382439</v>
      </c>
      <c r="AH20" s="87">
        <f>AVERAGE(Y20:AF28)</f>
        <v>0.76235767081651962</v>
      </c>
    </row>
    <row r="21" spans="2:34" x14ac:dyDescent="0.2">
      <c r="B21" s="81">
        <v>0.01</v>
      </c>
      <c r="C21" s="102">
        <f t="shared" si="4"/>
        <v>0.9511691865780052</v>
      </c>
      <c r="D21" s="102">
        <f t="shared" ref="D21:F28" si="7">D7^$C$17</f>
        <v>1.0000185826908656</v>
      </c>
      <c r="E21" s="102">
        <f t="shared" si="7"/>
        <v>0.96916495625994092</v>
      </c>
      <c r="F21" s="102">
        <f t="shared" si="7"/>
        <v>0.99583969316571086</v>
      </c>
      <c r="G21" s="103"/>
      <c r="H21" s="103"/>
      <c r="I21" s="103"/>
      <c r="J21" s="103"/>
      <c r="K21" s="87">
        <f t="shared" ref="K21:K28" si="8">AVERAGE(C21:J21)</f>
        <v>0.97904810467363057</v>
      </c>
      <c r="L21" s="87">
        <f>L20</f>
        <v>1.4457454435018655</v>
      </c>
      <c r="X21" s="81">
        <v>0.01</v>
      </c>
      <c r="Y21" s="102">
        <f t="shared" ref="Y21:AB28" si="9">Y7^$Y$17</f>
        <v>1.1934890405623204</v>
      </c>
      <c r="Z21" s="102">
        <f t="shared" si="9"/>
        <v>1.1672028991109371</v>
      </c>
      <c r="AA21" s="102">
        <f t="shared" si="9"/>
        <v>1.1798878867817217</v>
      </c>
      <c r="AB21" s="102">
        <f t="shared" si="9"/>
        <v>1.1991510356540804</v>
      </c>
      <c r="AC21" s="103"/>
      <c r="AD21" s="103"/>
      <c r="AE21" s="103"/>
      <c r="AF21" s="103"/>
      <c r="AG21" s="87">
        <f t="shared" ref="AG21:AG28" si="10">AVERAGE(Y21:AF21)</f>
        <v>1.1849327155272649</v>
      </c>
      <c r="AH21" s="87">
        <f>AH20</f>
        <v>0.76235767081651962</v>
      </c>
    </row>
    <row r="22" spans="2:34" x14ac:dyDescent="0.2">
      <c r="B22" s="81">
        <v>0.05</v>
      </c>
      <c r="C22" s="102">
        <f t="shared" si="4"/>
        <v>1.1989496429066095</v>
      </c>
      <c r="D22" s="102">
        <f t="shared" si="7"/>
        <v>1.2135095453664055</v>
      </c>
      <c r="E22" s="102">
        <f>E8^$C$17</f>
        <v>1.1683137625935744</v>
      </c>
      <c r="F22" s="102">
        <f t="shared" si="7"/>
        <v>1.1885286441550047</v>
      </c>
      <c r="G22" s="103"/>
      <c r="H22" s="103"/>
      <c r="I22" s="103"/>
      <c r="J22" s="103"/>
      <c r="K22" s="87">
        <f t="shared" si="8"/>
        <v>1.1923253987553986</v>
      </c>
      <c r="L22" s="87">
        <f>L20</f>
        <v>1.4457454435018655</v>
      </c>
      <c r="X22" s="81">
        <v>0.05</v>
      </c>
      <c r="Y22" s="102">
        <f t="shared" si="9"/>
        <v>1.2168159376605148</v>
      </c>
      <c r="Z22" s="102">
        <f t="shared" si="9"/>
        <v>1.1177262240866659</v>
      </c>
      <c r="AA22" s="102">
        <f t="shared" si="9"/>
        <v>1.1044353165580181</v>
      </c>
      <c r="AB22" s="102">
        <f t="shared" si="9"/>
        <v>1.1600243528744656</v>
      </c>
      <c r="AC22" s="103"/>
      <c r="AD22" s="103"/>
      <c r="AE22" s="103"/>
      <c r="AF22" s="103"/>
      <c r="AG22" s="87">
        <f t="shared" si="10"/>
        <v>1.1497504577949162</v>
      </c>
      <c r="AH22" s="87">
        <f>AH20</f>
        <v>0.76235767081651962</v>
      </c>
    </row>
    <row r="23" spans="2:34" x14ac:dyDescent="0.2">
      <c r="B23" s="81">
        <v>0.1</v>
      </c>
      <c r="C23" s="102">
        <f t="shared" si="4"/>
        <v>1.2854795893457522</v>
      </c>
      <c r="D23" s="102">
        <f t="shared" si="7"/>
        <v>1.3139924436485511</v>
      </c>
      <c r="E23" s="102">
        <f t="shared" si="7"/>
        <v>1.352399791833413</v>
      </c>
      <c r="F23" s="102">
        <f t="shared" si="7"/>
        <v>1.3402385272787956</v>
      </c>
      <c r="G23" s="103"/>
      <c r="H23" s="103"/>
      <c r="I23" s="103"/>
      <c r="J23" s="103"/>
      <c r="K23" s="87">
        <f t="shared" si="8"/>
        <v>1.323027588026628</v>
      </c>
      <c r="L23" s="87">
        <f>L20</f>
        <v>1.4457454435018655</v>
      </c>
      <c r="X23" s="81">
        <v>0.1</v>
      </c>
      <c r="Y23" s="102">
        <f t="shared" si="9"/>
        <v>1.0809199081580407</v>
      </c>
      <c r="Z23" s="102">
        <f t="shared" si="9"/>
        <v>1.0799786961735298</v>
      </c>
      <c r="AA23" s="102">
        <f t="shared" si="9"/>
        <v>1.1056682752063343</v>
      </c>
      <c r="AB23" s="102">
        <f t="shared" si="9"/>
        <v>1.1280489399374829</v>
      </c>
      <c r="AC23" s="103"/>
      <c r="AD23" s="103"/>
      <c r="AE23" s="103"/>
      <c r="AF23" s="103"/>
      <c r="AG23" s="87">
        <f t="shared" si="10"/>
        <v>1.098653954868847</v>
      </c>
      <c r="AH23" s="87">
        <f>AH20</f>
        <v>0.76235767081651962</v>
      </c>
    </row>
    <row r="24" spans="2:34" x14ac:dyDescent="0.2">
      <c r="B24" s="81">
        <v>0.5</v>
      </c>
      <c r="C24" s="102">
        <f t="shared" si="4"/>
        <v>1.8002081412879576</v>
      </c>
      <c r="D24" s="102">
        <f t="shared" si="7"/>
        <v>1.6479617868602598</v>
      </c>
      <c r="E24" s="102">
        <f t="shared" si="7"/>
        <v>1.6948987468709245</v>
      </c>
      <c r="F24" s="102">
        <f t="shared" si="7"/>
        <v>1.6657862337417415</v>
      </c>
      <c r="G24" s="103"/>
      <c r="H24" s="103"/>
      <c r="I24" s="103"/>
      <c r="J24" s="103"/>
      <c r="K24" s="87">
        <f t="shared" si="8"/>
        <v>1.7022137271902209</v>
      </c>
      <c r="L24" s="87">
        <f>L20</f>
        <v>1.4457454435018655</v>
      </c>
      <c r="X24" s="81">
        <v>0.5</v>
      </c>
      <c r="Y24" s="102">
        <f t="shared" si="9"/>
        <v>0.75901246595267569</v>
      </c>
      <c r="Z24" s="102">
        <f t="shared" si="9"/>
        <v>0.67244551192492708</v>
      </c>
      <c r="AA24" s="102">
        <f t="shared" si="9"/>
        <v>0.84749802054100021</v>
      </c>
      <c r="AB24" s="102">
        <f t="shared" si="9"/>
        <v>0.8418017549274327</v>
      </c>
      <c r="AC24" s="103"/>
      <c r="AD24" s="103"/>
      <c r="AE24" s="103"/>
      <c r="AF24" s="103"/>
      <c r="AG24" s="87">
        <f t="shared" si="10"/>
        <v>0.780189438336509</v>
      </c>
      <c r="AH24" s="87">
        <f>AH20</f>
        <v>0.76235767081651962</v>
      </c>
    </row>
    <row r="25" spans="2:34" x14ac:dyDescent="0.2">
      <c r="B25" s="81">
        <v>1</v>
      </c>
      <c r="C25" s="102">
        <f t="shared" si="4"/>
        <v>1.7371476979785703</v>
      </c>
      <c r="D25" s="102">
        <f t="shared" si="7"/>
        <v>1.7893021751004086</v>
      </c>
      <c r="E25" s="102">
        <f t="shared" si="7"/>
        <v>1.7390642539870429</v>
      </c>
      <c r="F25" s="102">
        <f t="shared" si="7"/>
        <v>1.7823556963806089</v>
      </c>
      <c r="G25" s="103"/>
      <c r="H25" s="103"/>
      <c r="I25" s="103"/>
      <c r="J25" s="104"/>
      <c r="K25" s="87">
        <f t="shared" si="8"/>
        <v>1.7619674558616576</v>
      </c>
      <c r="L25" s="87">
        <f>L20</f>
        <v>1.4457454435018655</v>
      </c>
      <c r="X25" s="81">
        <v>1</v>
      </c>
      <c r="Y25" s="102">
        <f t="shared" si="9"/>
        <v>0.67485182525039689</v>
      </c>
      <c r="Z25" s="102">
        <f t="shared" si="9"/>
        <v>0.60818939548728057</v>
      </c>
      <c r="AA25" s="102">
        <f t="shared" si="9"/>
        <v>0.58004639236317168</v>
      </c>
      <c r="AB25" s="102">
        <f t="shared" si="9"/>
        <v>0.55508136739950154</v>
      </c>
      <c r="AC25" s="103"/>
      <c r="AD25" s="103"/>
      <c r="AE25" s="103"/>
      <c r="AF25" s="104"/>
      <c r="AG25" s="87">
        <f t="shared" si="10"/>
        <v>0.60454224512508759</v>
      </c>
      <c r="AH25" s="87">
        <f>AH20</f>
        <v>0.76235767081651962</v>
      </c>
    </row>
    <row r="26" spans="2:34" x14ac:dyDescent="0.2">
      <c r="B26" s="81">
        <v>5</v>
      </c>
      <c r="C26" s="102">
        <f t="shared" si="4"/>
        <v>1.8383177513328497</v>
      </c>
      <c r="D26" s="102">
        <f t="shared" si="7"/>
        <v>1.7034989832823968</v>
      </c>
      <c r="E26" s="102">
        <f t="shared" si="7"/>
        <v>1.8738208215643564</v>
      </c>
      <c r="F26" s="102">
        <f t="shared" si="7"/>
        <v>1.7968486970029984</v>
      </c>
      <c r="G26" s="103"/>
      <c r="H26" s="103"/>
      <c r="I26" s="103"/>
      <c r="J26" s="103"/>
      <c r="K26" s="87">
        <f t="shared" si="8"/>
        <v>1.8031215632956503</v>
      </c>
      <c r="L26" s="87">
        <f>L20</f>
        <v>1.4457454435018655</v>
      </c>
      <c r="X26" s="81">
        <v>5</v>
      </c>
      <c r="Y26" s="102">
        <f t="shared" si="9"/>
        <v>0.25323803693597036</v>
      </c>
      <c r="Z26" s="102">
        <f t="shared" si="9"/>
        <v>0.31807095824548576</v>
      </c>
      <c r="AA26" s="102">
        <f t="shared" si="9"/>
        <v>0.24969030769015593</v>
      </c>
      <c r="AB26" s="102">
        <f t="shared" si="9"/>
        <v>0.37622568282481117</v>
      </c>
      <c r="AC26" s="103"/>
      <c r="AD26" s="103"/>
      <c r="AE26" s="103"/>
      <c r="AF26" s="103"/>
      <c r="AG26" s="87">
        <f t="shared" si="10"/>
        <v>0.2993062464241058</v>
      </c>
      <c r="AH26" s="87">
        <f>AH20</f>
        <v>0.76235767081651962</v>
      </c>
    </row>
    <row r="27" spans="2:34" x14ac:dyDescent="0.2">
      <c r="B27" s="81">
        <v>10</v>
      </c>
      <c r="C27" s="102">
        <f t="shared" si="4"/>
        <v>1.8090730681278575</v>
      </c>
      <c r="D27" s="102">
        <f t="shared" si="7"/>
        <v>1.786459964243311</v>
      </c>
      <c r="E27" s="102">
        <f t="shared" si="7"/>
        <v>1.8129505873311162</v>
      </c>
      <c r="F27" s="102">
        <f t="shared" si="7"/>
        <v>1.7510752795387565</v>
      </c>
      <c r="G27" s="103"/>
      <c r="H27" s="103"/>
      <c r="I27" s="103"/>
      <c r="J27" s="103"/>
      <c r="K27" s="87">
        <f t="shared" si="8"/>
        <v>1.7898897248102603</v>
      </c>
      <c r="L27" s="87">
        <f>L20</f>
        <v>1.4457454435018655</v>
      </c>
      <c r="X27" s="81">
        <v>10</v>
      </c>
      <c r="Y27" s="102">
        <f t="shared" si="9"/>
        <v>0.28898609072840564</v>
      </c>
      <c r="Z27" s="102">
        <f t="shared" si="9"/>
        <v>0.25966798051050655</v>
      </c>
      <c r="AA27" s="102">
        <f t="shared" si="9"/>
        <v>0.2477061395171789</v>
      </c>
      <c r="AB27" s="102">
        <f t="shared" si="9"/>
        <v>0.27431380893136481</v>
      </c>
      <c r="AC27" s="103"/>
      <c r="AD27" s="103"/>
      <c r="AE27" s="103"/>
      <c r="AF27" s="103"/>
      <c r="AG27" s="87">
        <f t="shared" si="10"/>
        <v>0.267668504921864</v>
      </c>
      <c r="AH27" s="87">
        <f>AH20</f>
        <v>0.76235767081651962</v>
      </c>
    </row>
    <row r="28" spans="2:34" x14ac:dyDescent="0.2">
      <c r="B28" s="81">
        <v>20</v>
      </c>
      <c r="C28" s="102">
        <f t="shared" si="4"/>
        <v>1.8981301013064498</v>
      </c>
      <c r="D28" s="102">
        <f t="shared" si="7"/>
        <v>1.900399576361655</v>
      </c>
      <c r="E28" s="102">
        <f t="shared" si="7"/>
        <v>1.8874031547988861</v>
      </c>
      <c r="F28" s="102">
        <f t="shared" si="7"/>
        <v>1.8297505828101901</v>
      </c>
      <c r="G28" s="103"/>
      <c r="H28" s="103"/>
      <c r="I28" s="103"/>
      <c r="J28" s="103"/>
      <c r="K28" s="87">
        <f t="shared" si="8"/>
        <v>1.8789208538192952</v>
      </c>
      <c r="L28" s="87">
        <f>L20</f>
        <v>1.4457454435018655</v>
      </c>
      <c r="X28" s="81">
        <v>20</v>
      </c>
      <c r="Y28" s="102">
        <f t="shared" si="9"/>
        <v>0.29620143917313069</v>
      </c>
      <c r="Z28" s="102">
        <f t="shared" si="9"/>
        <v>0.27612389107699925</v>
      </c>
      <c r="AA28" s="102">
        <f t="shared" si="9"/>
        <v>0.2830803491925693</v>
      </c>
      <c r="AB28" s="102">
        <f t="shared" si="9"/>
        <v>0.2999066015931135</v>
      </c>
      <c r="AC28" s="103"/>
      <c r="AD28" s="103"/>
      <c r="AE28" s="103"/>
      <c r="AF28" s="103"/>
      <c r="AG28" s="87">
        <f t="shared" si="10"/>
        <v>0.28882807025895318</v>
      </c>
      <c r="AH28" s="87">
        <f>AH20</f>
        <v>0.76235767081651962</v>
      </c>
    </row>
    <row r="32" spans="2:34" x14ac:dyDescent="0.2">
      <c r="B32" s="83" t="s">
        <v>258</v>
      </c>
      <c r="X32" s="83" t="s">
        <v>258</v>
      </c>
    </row>
    <row r="33" spans="1:29" ht="13.5" thickBot="1" x14ac:dyDescent="0.25"/>
    <row r="34" spans="1:29" ht="13.5" thickBot="1" x14ac:dyDescent="0.25">
      <c r="A34" s="88"/>
      <c r="B34" s="91" t="s">
        <v>267</v>
      </c>
      <c r="C34" s="89" t="s">
        <v>259</v>
      </c>
      <c r="D34" s="89" t="s">
        <v>264</v>
      </c>
      <c r="E34" s="89" t="s">
        <v>263</v>
      </c>
      <c r="F34" s="89" t="s">
        <v>265</v>
      </c>
      <c r="G34" s="90" t="s">
        <v>243</v>
      </c>
      <c r="X34" s="91" t="s">
        <v>267</v>
      </c>
      <c r="Y34" s="89" t="s">
        <v>259</v>
      </c>
      <c r="Z34" s="89" t="s">
        <v>264</v>
      </c>
      <c r="AA34" s="89" t="s">
        <v>263</v>
      </c>
      <c r="AB34" s="89" t="s">
        <v>265</v>
      </c>
      <c r="AC34" s="90" t="s">
        <v>243</v>
      </c>
    </row>
    <row r="35" spans="1:29" ht="13.5" thickBot="1" x14ac:dyDescent="0.25">
      <c r="A35" s="88"/>
      <c r="B35" s="45" t="s">
        <v>260</v>
      </c>
      <c r="C35" s="87">
        <f t="array" ref="C35">MMULT(MMULT(TRANSPOSE(K20:K28-L20:L28),N6:V14),(K20:K28-L20:L28))</f>
        <v>5.0815126173633525</v>
      </c>
      <c r="D35" s="84">
        <f>COUNT(B6:B14)-1</f>
        <v>7</v>
      </c>
      <c r="E35" s="84">
        <f>C35/D35</f>
        <v>0.72593037390905035</v>
      </c>
      <c r="F35" s="92">
        <f>E35/E36</f>
        <v>398.52500064234027</v>
      </c>
      <c r="G35" s="93">
        <f>FDIST(F35,D35,D36)</f>
        <v>2.9060439941498014E-29</v>
      </c>
      <c r="W35" s="88"/>
      <c r="X35" s="45" t="s">
        <v>260</v>
      </c>
      <c r="Y35" s="87">
        <f t="array" ref="Y35">MMULT(MMULT(TRANSPOSE(AG20:AG28-AH20:AH28),AJ6:AR14),(AG20:AG28-AH20:AH28))</f>
        <v>4.9625364911426004</v>
      </c>
      <c r="Z35" s="84">
        <f>COUNT(X6:X14)-1</f>
        <v>7</v>
      </c>
      <c r="AA35" s="84">
        <f>Y35/Z35</f>
        <v>0.70893378444894295</v>
      </c>
      <c r="AB35" s="92">
        <f>AA35/AA36</f>
        <v>163.66485151511262</v>
      </c>
      <c r="AC35" s="93">
        <f>FDIST(AB35,Z35,Z36)</f>
        <v>3.3010754320982771E-23</v>
      </c>
    </row>
    <row r="36" spans="1:29" ht="13.5" thickBot="1" x14ac:dyDescent="0.25">
      <c r="A36" s="88"/>
      <c r="B36" s="45" t="s">
        <v>261</v>
      </c>
      <c r="C36" s="87">
        <f>C37-C35</f>
        <v>5.8289371877919827E-2</v>
      </c>
      <c r="D36" s="84">
        <f>D37-D35</f>
        <v>32</v>
      </c>
      <c r="E36" s="93">
        <f>C36/D36</f>
        <v>1.8215428711849946E-3</v>
      </c>
      <c r="F36" s="84"/>
      <c r="G36" s="84"/>
      <c r="W36" s="88"/>
      <c r="X36" s="45" t="s">
        <v>261</v>
      </c>
      <c r="Y36" s="87">
        <f>Y37-Y35</f>
        <v>0.13861180878089385</v>
      </c>
      <c r="Z36" s="84">
        <f>Z37-Z35</f>
        <v>32</v>
      </c>
      <c r="AA36" s="93">
        <f>Y36/Z36</f>
        <v>4.3316190244029329E-3</v>
      </c>
      <c r="AB36" s="84"/>
      <c r="AC36" s="84"/>
    </row>
    <row r="37" spans="1:29" ht="13.5" thickBot="1" x14ac:dyDescent="0.25">
      <c r="A37" s="88"/>
      <c r="B37" s="62" t="s">
        <v>262</v>
      </c>
      <c r="C37" s="73">
        <f t="array" ref="C37">(MMULT(TRANSPOSE(C20:C28-L20:L28),(C20:C28-L20:L28))+MMULT(TRANSPOSE(D20:D28-L20:L28),(D20:D28-L20:L28))+MMULT(TRANSPOSE(E20:E28-L20:L28),(E20:E28-L20:L28))+MMULT(TRANSPOSE(F20:F28-L20:L28),(F20:F28-L20:L28))+(G20-L20)^2+(H20-L20)^2+(I20-L20)^2+(J20-L20)^2)</f>
        <v>5.1398019892412723</v>
      </c>
      <c r="D37" s="105">
        <f>COUNT(C20:J28)-1</f>
        <v>39</v>
      </c>
      <c r="E37" s="84"/>
      <c r="F37" s="84"/>
      <c r="G37" s="84"/>
      <c r="X37" s="62" t="s">
        <v>262</v>
      </c>
      <c r="Y37" s="73">
        <f t="array" ref="Y37">(MMULT(TRANSPOSE(Y20:Y28-AH20:AH28),(Y20:Y28-AH20:AH28))+MMULT(TRANSPOSE(Z20:Z28-AH20:AH28),(Z20:Z28-AH20:AH28))+MMULT(TRANSPOSE(AA20:AA28-AH20:AH28),(AA20:AA28-AH20:AH28))+MMULT(TRANSPOSE(AB20:AB28-AH20:AH28),(AB20:AB28-AH20:AH28))+(AC20-AH20)^2+(AD20-AH20)^2+(AE20-AH20)^2+(AF20-AH20)^2)</f>
        <v>5.1011482999234943</v>
      </c>
      <c r="Z37" s="105">
        <f>COUNT(Y20:AF28)-1</f>
        <v>39</v>
      </c>
      <c r="AA37" s="84"/>
      <c r="AB37" s="84"/>
      <c r="AC37" s="84"/>
    </row>
    <row r="40" spans="1:29" x14ac:dyDescent="0.2">
      <c r="B40" s="94" t="s">
        <v>268</v>
      </c>
      <c r="X40" s="94" t="s">
        <v>268</v>
      </c>
    </row>
    <row r="42" spans="1:29" ht="13.5" thickBot="1" x14ac:dyDescent="0.25">
      <c r="C42" s="82" t="s">
        <v>311</v>
      </c>
      <c r="D42" s="86">
        <v>4.4470000000000001</v>
      </c>
      <c r="E42" s="86">
        <v>5.367</v>
      </c>
      <c r="F42" s="86">
        <v>6.6280000000000001</v>
      </c>
      <c r="Y42" s="82" t="s">
        <v>311</v>
      </c>
      <c r="Z42" s="86">
        <v>4.4450000000000003</v>
      </c>
      <c r="AA42" s="86">
        <v>5.367</v>
      </c>
      <c r="AB42" s="86">
        <v>6.6280000000000001</v>
      </c>
    </row>
    <row r="43" spans="1:29" ht="13.5" thickBot="1" x14ac:dyDescent="0.25">
      <c r="B43" s="96" t="s">
        <v>269</v>
      </c>
      <c r="C43" s="89" t="s">
        <v>270</v>
      </c>
      <c r="D43" s="89" t="s">
        <v>271</v>
      </c>
      <c r="E43" s="89" t="s">
        <v>272</v>
      </c>
      <c r="F43" s="89" t="s">
        <v>273</v>
      </c>
      <c r="G43" s="90" t="s">
        <v>274</v>
      </c>
      <c r="X43" s="96" t="s">
        <v>269</v>
      </c>
      <c r="Y43" s="89" t="s">
        <v>270</v>
      </c>
      <c r="Z43" s="89" t="s">
        <v>271</v>
      </c>
      <c r="AA43" s="89" t="s">
        <v>272</v>
      </c>
      <c r="AB43" s="89" t="s">
        <v>273</v>
      </c>
      <c r="AC43" s="90" t="s">
        <v>274</v>
      </c>
    </row>
    <row r="44" spans="1:29" x14ac:dyDescent="0.2">
      <c r="B44" s="97" t="s">
        <v>275</v>
      </c>
      <c r="C44" s="67">
        <f>ABS(K20-K21)</f>
        <v>3.4421904619323929E-2</v>
      </c>
      <c r="D44" s="67">
        <f>D42/(2^(0.25))*(E36*(1/8+1/4))^(1/2)</f>
        <v>9.7733840054931506E-2</v>
      </c>
      <c r="E44" s="67">
        <f>E42/(2^(0.25))*(E36*(1/8+1/4))^(1/2)</f>
        <v>0.11795311886098886</v>
      </c>
      <c r="F44" s="67">
        <f>F42/(2^(0.25))*(E36*(1/8+1/4))^(1/2)</f>
        <v>0.14566671731146527</v>
      </c>
      <c r="G44" s="98" t="str">
        <f>IF(C44&gt;F44,"***",IF(C44&gt;E44,"**",IF(C44&gt;D44,"*","non significatif")))</f>
        <v>non significatif</v>
      </c>
      <c r="X44" s="97" t="s">
        <v>275</v>
      </c>
      <c r="Y44" s="67">
        <f>ABS(AG20-AG21)</f>
        <v>0.21008017807344048</v>
      </c>
      <c r="Z44" s="67">
        <f>Z42/(2^(0.25))*(AA36*(1/8+1/4))^(1/2)</f>
        <v>0.150645105704728</v>
      </c>
      <c r="AA44" s="67">
        <f>AA42/(2^(0.25))*(AA36*(1/8+1/4))^(1/2)</f>
        <v>0.18189252695551747</v>
      </c>
      <c r="AB44" s="67">
        <f>AB42/(2^(0.25))*(AA36*(1/8+1/4))^(1/2)</f>
        <v>0.22462896751652128</v>
      </c>
      <c r="AC44" s="98" t="str">
        <f>IF(Y44&gt;AB44,"***",IF(Y44&gt;AA44,"**",IF(Y44&gt;Z44,"*","non significatif")))</f>
        <v>**</v>
      </c>
    </row>
    <row r="45" spans="1:29" x14ac:dyDescent="0.2">
      <c r="B45" s="99" t="s">
        <v>276</v>
      </c>
      <c r="C45" s="70">
        <f>ABS(K20-K22)</f>
        <v>0.17885538946244406</v>
      </c>
      <c r="D45" s="70">
        <f>D42/(2^(0.25))*(E36*(1/8+1/4))^(1/2)</f>
        <v>9.7733840054931506E-2</v>
      </c>
      <c r="E45" s="70">
        <f>E42/(2^(0.25))*(E36*(1/8+1/4))^(1/2)</f>
        <v>0.11795311886098886</v>
      </c>
      <c r="F45" s="70">
        <f>F42/(2^(0.25))*(E36*(1/8+1/4))^(1/2)</f>
        <v>0.14566671731146527</v>
      </c>
      <c r="G45" s="100" t="str">
        <f t="shared" ref="G45:G79" si="11">IF(C45&gt;F45,"***",IF(C45&gt;E45,"**",IF(C45&gt;D45,"*","non significatif")))</f>
        <v>***</v>
      </c>
      <c r="X45" s="99" t="s">
        <v>276</v>
      </c>
      <c r="Y45" s="70">
        <f>ABS(AG20-AG22)</f>
        <v>0.17489792034109186</v>
      </c>
      <c r="Z45" s="70">
        <f>Z42/(2^(0.25))*(AA36*(1/8+1/4))^(1/2)</f>
        <v>0.150645105704728</v>
      </c>
      <c r="AA45" s="70">
        <f>AA42/(2^(0.25))*(AA36*(1/8+1/4))^(1/2)</f>
        <v>0.18189252695551747</v>
      </c>
      <c r="AB45" s="70">
        <f>AB42/(2^(0.25))*(AA36*(1/8+1/4))^(1/2)</f>
        <v>0.22462896751652128</v>
      </c>
      <c r="AC45" s="100" t="str">
        <f t="shared" ref="AC45:AC59" si="12">IF(Y45&gt;AB45,"***",IF(Y45&gt;AA45,"**",IF(Y45&gt;Z45,"*","non significatif")))</f>
        <v>*</v>
      </c>
    </row>
    <row r="46" spans="1:29" x14ac:dyDescent="0.2">
      <c r="B46" s="99" t="s">
        <v>277</v>
      </c>
      <c r="C46" s="70">
        <f>ABS(K20-K23)</f>
        <v>0.30955757873367351</v>
      </c>
      <c r="D46" s="70">
        <f>D42/(2^(0.25))*(E36*(1/8+1/4))^(1/2)</f>
        <v>9.7733840054931506E-2</v>
      </c>
      <c r="E46" s="70">
        <f>E42/(2^(0.25))*(E36*(1/8+1/4))^(1/2)</f>
        <v>0.11795311886098886</v>
      </c>
      <c r="F46" s="70">
        <f>F42/(2^(0.25))*(E36*(1/8+1/4))^(1/2)</f>
        <v>0.14566671731146527</v>
      </c>
      <c r="G46" s="100" t="str">
        <f t="shared" si="11"/>
        <v>***</v>
      </c>
      <c r="X46" s="99" t="s">
        <v>277</v>
      </c>
      <c r="Y46" s="70">
        <f>ABS(AG20-AG23)</f>
        <v>0.1238014174150226</v>
      </c>
      <c r="Z46" s="70">
        <f>Z42/(2^(0.25))*(AA36*(1/8+1/4))^(1/2)</f>
        <v>0.150645105704728</v>
      </c>
      <c r="AA46" s="70">
        <f>AA42/(2^(0.25))*(AA36*(1/8+1/4))^(1/2)</f>
        <v>0.18189252695551747</v>
      </c>
      <c r="AB46" s="70">
        <f>AB42/(2^(0.25))*(AA36*(1/8+1/4))^(1/2)</f>
        <v>0.22462896751652128</v>
      </c>
      <c r="AC46" s="100" t="str">
        <f t="shared" si="12"/>
        <v>non significatif</v>
      </c>
    </row>
    <row r="47" spans="1:29" x14ac:dyDescent="0.2">
      <c r="B47" s="99" t="s">
        <v>278</v>
      </c>
      <c r="C47" s="70">
        <f>ABS(K20-K24)</f>
        <v>0.68874371789726641</v>
      </c>
      <c r="D47" s="70">
        <f>D42/(2^(0.25))*(E36*(1/8+1/4))^(1/2)</f>
        <v>9.7733840054931506E-2</v>
      </c>
      <c r="E47" s="70">
        <f>E42/(2^(0.25))*(E36*(1/8+1/4))^(1/2)</f>
        <v>0.11795311886098886</v>
      </c>
      <c r="F47" s="70">
        <f>F42/(2^(0.25))*(E36*(1/8+1/4))^(1/2)</f>
        <v>0.14566671731146527</v>
      </c>
      <c r="G47" s="100" t="str">
        <f t="shared" si="11"/>
        <v>***</v>
      </c>
      <c r="X47" s="99" t="s">
        <v>278</v>
      </c>
      <c r="Y47" s="70">
        <f>ABS(AG20-AG24)</f>
        <v>0.19466309911731539</v>
      </c>
      <c r="Z47" s="70">
        <f>Z42/(2^(0.25))*(AA36*(1/8+1/4))^(1/2)</f>
        <v>0.150645105704728</v>
      </c>
      <c r="AA47" s="70">
        <f>AA42/(2^(0.25))*(AA36*(1/8+1/4))^(1/2)</f>
        <v>0.18189252695551747</v>
      </c>
      <c r="AB47" s="70">
        <f>AB42/(2^(0.25))*(AA36*(1/8+1/4))^(1/2)</f>
        <v>0.22462896751652128</v>
      </c>
      <c r="AC47" s="100" t="str">
        <f t="shared" si="12"/>
        <v>**</v>
      </c>
    </row>
    <row r="48" spans="1:29" x14ac:dyDescent="0.2">
      <c r="B48" s="99" t="s">
        <v>279</v>
      </c>
      <c r="C48" s="70">
        <f>ABS(K20-K25)</f>
        <v>0.7484974465687031</v>
      </c>
      <c r="D48" s="70">
        <f>D42/(2^(0.25))*(E36*(1/8+1/4))^(1/2)</f>
        <v>9.7733840054931506E-2</v>
      </c>
      <c r="E48" s="70">
        <f>E42/(2^(0.25))*(E36*(1/8+1/4))^(1/2)</f>
        <v>0.11795311886098886</v>
      </c>
      <c r="F48" s="70">
        <f>F42/(2^(0.25))*(E36*(1/8+1/4))^(1/2)</f>
        <v>0.14566671731146527</v>
      </c>
      <c r="G48" s="100" t="str">
        <f t="shared" si="11"/>
        <v>***</v>
      </c>
      <c r="X48" s="99" t="s">
        <v>279</v>
      </c>
      <c r="Y48" s="70">
        <f>ABS(AG20-AG25)</f>
        <v>0.3703102923287368</v>
      </c>
      <c r="Z48" s="70">
        <f>Z42/(2^(0.25))*(AA36*(1/8+1/4))^(1/2)</f>
        <v>0.150645105704728</v>
      </c>
      <c r="AA48" s="70">
        <f>AA42/(2^(0.25))*(AA36*(1/8+1/4))^(1/2)</f>
        <v>0.18189252695551747</v>
      </c>
      <c r="AB48" s="70">
        <f>AB42/(2^(0.25))*(AA36*(1/8+1/4))^(1/2)</f>
        <v>0.22462896751652128</v>
      </c>
      <c r="AC48" s="100" t="str">
        <f t="shared" si="12"/>
        <v>***</v>
      </c>
    </row>
    <row r="49" spans="2:29" x14ac:dyDescent="0.2">
      <c r="B49" s="99" t="s">
        <v>280</v>
      </c>
      <c r="C49" s="70">
        <f>ABS(K20-K26)</f>
        <v>0.78965155400269582</v>
      </c>
      <c r="D49" s="70">
        <f>D42/(2^(0.25))*(E36*(1/8+1/4))^(1/2)</f>
        <v>9.7733840054931506E-2</v>
      </c>
      <c r="E49" s="70">
        <f>E42/(2^(0.25))*(E36*(1/8+1/4))^(1/2)</f>
        <v>0.11795311886098886</v>
      </c>
      <c r="F49" s="70">
        <f>F42/(2^(0.25))*(E36*(1/8+1/4))^(1/2)</f>
        <v>0.14566671731146527</v>
      </c>
      <c r="G49" s="100" t="str">
        <f t="shared" si="11"/>
        <v>***</v>
      </c>
      <c r="X49" s="99" t="s">
        <v>280</v>
      </c>
      <c r="Y49" s="70">
        <f>ABS(AG20-AG26)</f>
        <v>0.67554629102971853</v>
      </c>
      <c r="Z49" s="70">
        <f>Z42/(2^(0.25))*(AA36*(1/8+1/4))^(1/2)</f>
        <v>0.150645105704728</v>
      </c>
      <c r="AA49" s="70">
        <f>AA42/(2^(0.25))*(AA36*(1/8+1/4))^(1/2)</f>
        <v>0.18189252695551747</v>
      </c>
      <c r="AB49" s="70">
        <f>AB42/(2^(0.25))*(AA36*(1/8+1/4))^(1/2)</f>
        <v>0.22462896751652128</v>
      </c>
      <c r="AC49" s="100" t="str">
        <f t="shared" si="12"/>
        <v>***</v>
      </c>
    </row>
    <row r="50" spans="2:29" x14ac:dyDescent="0.2">
      <c r="B50" s="99" t="s">
        <v>281</v>
      </c>
      <c r="C50" s="70">
        <f>ABS(K20-K27)</f>
        <v>0.77641971551730582</v>
      </c>
      <c r="D50" s="70">
        <f>D42/(2^(0.25))*(E36*(1/8+1/4))^(1/2)</f>
        <v>9.7733840054931506E-2</v>
      </c>
      <c r="E50" s="70">
        <f>E42/(2^(0.25))*(E36*(1/8+1/4))^(1/2)</f>
        <v>0.11795311886098886</v>
      </c>
      <c r="F50" s="70">
        <f>F42/(2^(0.25))*(E36*(1/8+1/4))^(1/2)</f>
        <v>0.14566671731146527</v>
      </c>
      <c r="G50" s="100" t="str">
        <f t="shared" si="11"/>
        <v>***</v>
      </c>
      <c r="X50" s="99" t="s">
        <v>281</v>
      </c>
      <c r="Y50" s="70">
        <f>ABS(AG20-AG27)</f>
        <v>0.70718403253196038</v>
      </c>
      <c r="Z50" s="70">
        <f>Z42/(2^(0.25))*(AA36*(1/8+1/4))^(1/2)</f>
        <v>0.150645105704728</v>
      </c>
      <c r="AA50" s="70">
        <f>AA42/(2^(0.25))*(AA36*(1/8+1/4))^(1/2)</f>
        <v>0.18189252695551747</v>
      </c>
      <c r="AB50" s="70">
        <f>AB42/(2^(0.25))*(AA36*(1/8+1/4))^(1/2)</f>
        <v>0.22462896751652128</v>
      </c>
      <c r="AC50" s="100" t="str">
        <f t="shared" si="12"/>
        <v>***</v>
      </c>
    </row>
    <row r="51" spans="2:29" x14ac:dyDescent="0.2">
      <c r="B51" s="99" t="s">
        <v>282</v>
      </c>
      <c r="C51" s="70">
        <f>ABS(K20-K28)</f>
        <v>0.86545084452634069</v>
      </c>
      <c r="D51" s="70">
        <f>D42/(2^(0.25))*(E36*(1/8+1/4))^(1/2)</f>
        <v>9.7733840054931506E-2</v>
      </c>
      <c r="E51" s="70">
        <f>E42/(2^(0.25))*(E36*(1/8+1/4))^(1/2)</f>
        <v>0.11795311886098886</v>
      </c>
      <c r="F51" s="70">
        <f>F42/(2^(0.25))*(E36*(1/8+1/4))^(1/2)</f>
        <v>0.14566671731146527</v>
      </c>
      <c r="G51" s="100" t="str">
        <f t="shared" si="11"/>
        <v>***</v>
      </c>
      <c r="X51" s="99" t="s">
        <v>282</v>
      </c>
      <c r="Y51" s="70">
        <f>ABS(AG20-AG28)</f>
        <v>0.6860244671948712</v>
      </c>
      <c r="Z51" s="70">
        <f>Z42/(2^(0.25))*(AA36*(1/8+1/4))^(1/2)</f>
        <v>0.150645105704728</v>
      </c>
      <c r="AA51" s="70">
        <f>AA42/(2^(0.25))*(AA36*(1/8+1/4))^(1/2)</f>
        <v>0.18189252695551747</v>
      </c>
      <c r="AB51" s="70">
        <f>AB42/(2^(0.25))*(AA36*(1/8+1/4))^(1/2)</f>
        <v>0.22462896751652128</v>
      </c>
      <c r="AC51" s="100" t="str">
        <f t="shared" si="12"/>
        <v>***</v>
      </c>
    </row>
    <row r="52" spans="2:29" x14ac:dyDescent="0.2">
      <c r="B52" s="99" t="s">
        <v>283</v>
      </c>
      <c r="C52" s="70">
        <f>ABS(K21-K22)</f>
        <v>0.21327729408176799</v>
      </c>
      <c r="D52" s="70">
        <f>D42*(E36/4)^(1/2)</f>
        <v>9.4897950328057729E-2</v>
      </c>
      <c r="E52" s="70">
        <f>E42*(E36/4)^(1/2)</f>
        <v>0.11453053730845196</v>
      </c>
      <c r="F52" s="70">
        <f>F42*(E36/4)^(1/2)</f>
        <v>0.14143998533266622</v>
      </c>
      <c r="G52" s="100" t="str">
        <f t="shared" si="11"/>
        <v>***</v>
      </c>
      <c r="X52" s="99" t="s">
        <v>283</v>
      </c>
      <c r="Y52" s="70">
        <f>ABS(AG21-AG22)</f>
        <v>3.5182257732348621E-2</v>
      </c>
      <c r="Z52" s="70">
        <f>Z42*(AA36/4)^(1/2)</f>
        <v>0.14627391853525082</v>
      </c>
      <c r="AA52" s="70">
        <f>AA42*(AA36/4)^(1/2)</f>
        <v>0.17661465034391249</v>
      </c>
      <c r="AB52" s="70">
        <f>AB42*(AA36/4)^(1/2)</f>
        <v>0.21811103083276542</v>
      </c>
      <c r="AC52" s="100" t="str">
        <f t="shared" si="12"/>
        <v>non significatif</v>
      </c>
    </row>
    <row r="53" spans="2:29" x14ac:dyDescent="0.2">
      <c r="B53" s="99" t="s">
        <v>285</v>
      </c>
      <c r="C53" s="70">
        <f>ABS(K21-K23)</f>
        <v>0.34397948335299744</v>
      </c>
      <c r="D53" s="70">
        <f>D42*(E36/4)^(1/2)</f>
        <v>9.4897950328057729E-2</v>
      </c>
      <c r="E53" s="70">
        <f>E42*(E36/4)^(1/2)</f>
        <v>0.11453053730845196</v>
      </c>
      <c r="F53" s="70">
        <f>F42*(E36/4)^(1/2)</f>
        <v>0.14143998533266622</v>
      </c>
      <c r="G53" s="100" t="str">
        <f t="shared" si="11"/>
        <v>***</v>
      </c>
      <c r="X53" s="99" t="s">
        <v>285</v>
      </c>
      <c r="Y53" s="70">
        <f>ABS(AG21-AG23)</f>
        <v>8.6278760658417886E-2</v>
      </c>
      <c r="Z53" s="70">
        <f>Z42*(AA36/4)^(1/2)</f>
        <v>0.14627391853525082</v>
      </c>
      <c r="AA53" s="70">
        <f>AA42*(AA36/4)^(1/2)</f>
        <v>0.17661465034391249</v>
      </c>
      <c r="AB53" s="70">
        <f>AB42*(AA36/4)^(1/2)</f>
        <v>0.21811103083276542</v>
      </c>
      <c r="AC53" s="100" t="str">
        <f t="shared" si="12"/>
        <v>non significatif</v>
      </c>
    </row>
    <row r="54" spans="2:29" x14ac:dyDescent="0.2">
      <c r="B54" s="99" t="s">
        <v>286</v>
      </c>
      <c r="C54" s="70">
        <f>ABS(K21-K24)</f>
        <v>0.72316562251659033</v>
      </c>
      <c r="D54" s="70">
        <f>D42*(E36/4)^(1/2)</f>
        <v>9.4897950328057729E-2</v>
      </c>
      <c r="E54" s="70">
        <f>E42*(E36/4)^(1/2)</f>
        <v>0.11453053730845196</v>
      </c>
      <c r="F54" s="70">
        <f>F42*(E36/4)^(1/2)</f>
        <v>0.14143998533266622</v>
      </c>
      <c r="G54" s="100" t="str">
        <f t="shared" si="11"/>
        <v>***</v>
      </c>
      <c r="X54" s="99" t="s">
        <v>286</v>
      </c>
      <c r="Y54" s="70">
        <f>ABS(AG21-AG24)</f>
        <v>0.40474327719075587</v>
      </c>
      <c r="Z54" s="70">
        <f>Z42*(AA36/4)^(1/2)</f>
        <v>0.14627391853525082</v>
      </c>
      <c r="AA54" s="70">
        <f>AA42*(AA36/4)^(1/2)</f>
        <v>0.17661465034391249</v>
      </c>
      <c r="AB54" s="70">
        <f>AB42*(AA36/4)^(1/2)</f>
        <v>0.21811103083276542</v>
      </c>
      <c r="AC54" s="100" t="str">
        <f t="shared" si="12"/>
        <v>***</v>
      </c>
    </row>
    <row r="55" spans="2:29" x14ac:dyDescent="0.2">
      <c r="B55" s="99" t="s">
        <v>287</v>
      </c>
      <c r="C55" s="70">
        <f>ABS(K21-K25)</f>
        <v>0.78291935118802702</v>
      </c>
      <c r="D55" s="70">
        <f>D42*(E36/4)^(1/2)</f>
        <v>9.4897950328057729E-2</v>
      </c>
      <c r="E55" s="70">
        <f>E42*(E36/4)^(1/2)</f>
        <v>0.11453053730845196</v>
      </c>
      <c r="F55" s="70">
        <f>F42*(E36/4)^(1/2)</f>
        <v>0.14143998533266622</v>
      </c>
      <c r="G55" s="100" t="str">
        <f t="shared" si="11"/>
        <v>***</v>
      </c>
      <c r="X55" s="99" t="s">
        <v>287</v>
      </c>
      <c r="Y55" s="70">
        <f>ABS(AG21-AG25)</f>
        <v>0.58039047040217728</v>
      </c>
      <c r="Z55" s="70">
        <f>Z42*(AA36/4)^(1/2)</f>
        <v>0.14627391853525082</v>
      </c>
      <c r="AA55" s="70">
        <f>AA42*(AA36/4)^(1/2)</f>
        <v>0.17661465034391249</v>
      </c>
      <c r="AB55" s="70">
        <f>AB42*(AA36/4)^(1/2)</f>
        <v>0.21811103083276542</v>
      </c>
      <c r="AC55" s="100" t="str">
        <f t="shared" si="12"/>
        <v>***</v>
      </c>
    </row>
    <row r="56" spans="2:29" x14ac:dyDescent="0.2">
      <c r="B56" s="99" t="s">
        <v>288</v>
      </c>
      <c r="C56" s="70">
        <f>ABS(K21-K26)</f>
        <v>0.82407345862201975</v>
      </c>
      <c r="D56" s="70">
        <f>D42*(E36/4)^(1/2)</f>
        <v>9.4897950328057729E-2</v>
      </c>
      <c r="E56" s="70">
        <f>E42*(E36/4)^(1/2)</f>
        <v>0.11453053730845196</v>
      </c>
      <c r="F56" s="70">
        <f>F42*(E36/4)^(1/2)</f>
        <v>0.14143998533266622</v>
      </c>
      <c r="G56" s="100" t="str">
        <f t="shared" si="11"/>
        <v>***</v>
      </c>
      <c r="X56" s="99" t="s">
        <v>288</v>
      </c>
      <c r="Y56" s="70">
        <f>ABS(AG21-AG26)</f>
        <v>0.88562646910315901</v>
      </c>
      <c r="Z56" s="70">
        <f>Z42*(AA36/4)^(1/2)</f>
        <v>0.14627391853525082</v>
      </c>
      <c r="AA56" s="70">
        <f>AA42*(AA36/4)^(1/2)</f>
        <v>0.17661465034391249</v>
      </c>
      <c r="AB56" s="70">
        <f>AB42*(AA36/4)^(1/2)</f>
        <v>0.21811103083276542</v>
      </c>
      <c r="AC56" s="100" t="str">
        <f t="shared" si="12"/>
        <v>***</v>
      </c>
    </row>
    <row r="57" spans="2:29" x14ac:dyDescent="0.2">
      <c r="B57" s="99" t="s">
        <v>289</v>
      </c>
      <c r="C57" s="70">
        <f>ABS(K21-K27)</f>
        <v>0.81084162013662975</v>
      </c>
      <c r="D57" s="70">
        <f>D42*(E36/4)^(1/2)</f>
        <v>9.4897950328057729E-2</v>
      </c>
      <c r="E57" s="70">
        <f>E42*(E36/4)^(1/2)</f>
        <v>0.11453053730845196</v>
      </c>
      <c r="F57" s="70">
        <f>F42*(E36/4)^(1/2)</f>
        <v>0.14143998533266622</v>
      </c>
      <c r="G57" s="100" t="str">
        <f t="shared" si="11"/>
        <v>***</v>
      </c>
      <c r="X57" s="99" t="s">
        <v>289</v>
      </c>
      <c r="Y57" s="70">
        <f>ABS(AG21-AG27)</f>
        <v>0.91726421060540086</v>
      </c>
      <c r="Z57" s="70">
        <f>Z42*(AA36/4)^(1/2)</f>
        <v>0.14627391853525082</v>
      </c>
      <c r="AA57" s="70">
        <f>AA42*(AA36/4)^(1/2)</f>
        <v>0.17661465034391249</v>
      </c>
      <c r="AB57" s="70">
        <f>AB42*(AA36/4)^(1/2)</f>
        <v>0.21811103083276542</v>
      </c>
      <c r="AC57" s="100" t="str">
        <f t="shared" si="12"/>
        <v>***</v>
      </c>
    </row>
    <row r="58" spans="2:29" x14ac:dyDescent="0.2">
      <c r="B58" s="99" t="s">
        <v>290</v>
      </c>
      <c r="C58" s="70">
        <f>ABS(K21-K28)</f>
        <v>0.89987274914566462</v>
      </c>
      <c r="D58" s="70">
        <f>D42*(E36/4)^(1/2)</f>
        <v>9.4897950328057729E-2</v>
      </c>
      <c r="E58" s="70">
        <f>E42*(E36/4)^(1/2)</f>
        <v>0.11453053730845196</v>
      </c>
      <c r="F58" s="70">
        <f>F42*(E36/4)^(1/2)</f>
        <v>0.14143998533266622</v>
      </c>
      <c r="G58" s="100" t="str">
        <f t="shared" si="11"/>
        <v>***</v>
      </c>
      <c r="X58" s="99" t="s">
        <v>290</v>
      </c>
      <c r="Y58" s="70">
        <f>ABS(AG21-AG28)</f>
        <v>0.89610464526831168</v>
      </c>
      <c r="Z58" s="70">
        <f>Z42*(AA36/4)^(1/2)</f>
        <v>0.14627391853525082</v>
      </c>
      <c r="AA58" s="70">
        <f>AA42*(AA36/4)^(1/2)</f>
        <v>0.17661465034391249</v>
      </c>
      <c r="AB58" s="70">
        <f>AB42*(AA36/4)^(1/2)</f>
        <v>0.21811103083276542</v>
      </c>
      <c r="AC58" s="100" t="str">
        <f t="shared" si="12"/>
        <v>***</v>
      </c>
    </row>
    <row r="59" spans="2:29" x14ac:dyDescent="0.2">
      <c r="B59" s="99" t="s">
        <v>284</v>
      </c>
      <c r="C59" s="70">
        <f>ABS(K22-K23)</f>
        <v>0.13070218927122945</v>
      </c>
      <c r="D59" s="70">
        <f>D42*(E36/4)^(1/2)</f>
        <v>9.4897950328057729E-2</v>
      </c>
      <c r="E59" s="70">
        <f>E42*(E36/4)^(1/2)</f>
        <v>0.11453053730845196</v>
      </c>
      <c r="F59" s="70">
        <f>F42*(E36/4)^(1/2)</f>
        <v>0.14143998533266622</v>
      </c>
      <c r="G59" s="100" t="str">
        <f t="shared" si="11"/>
        <v>**</v>
      </c>
      <c r="X59" s="99" t="s">
        <v>284</v>
      </c>
      <c r="Y59" s="70">
        <f>ABS(AG22-AG23)</f>
        <v>5.1096502926069265E-2</v>
      </c>
      <c r="Z59" s="70">
        <f>Z42*(AA36/4)^(1/2)</f>
        <v>0.14627391853525082</v>
      </c>
      <c r="AA59" s="70">
        <f>AA42*(AA36/4)^(1/2)</f>
        <v>0.17661465034391249</v>
      </c>
      <c r="AB59" s="70">
        <f>AB42*(AA36/4)^(1/2)</f>
        <v>0.21811103083276542</v>
      </c>
      <c r="AC59" s="100" t="str">
        <f t="shared" si="12"/>
        <v>non significatif</v>
      </c>
    </row>
    <row r="60" spans="2:29" x14ac:dyDescent="0.2">
      <c r="B60" s="99" t="s">
        <v>291</v>
      </c>
      <c r="C60" s="70">
        <f>ABS(K22-K24)</f>
        <v>0.50988832843482235</v>
      </c>
      <c r="D60" s="70">
        <f>D42*(E36/4)^(1/2)</f>
        <v>9.4897950328057729E-2</v>
      </c>
      <c r="E60" s="70">
        <f>E42*(E36/4)^(1/2)</f>
        <v>0.11453053730845196</v>
      </c>
      <c r="F60" s="70">
        <f>F42*(E36/4)^(1/2)</f>
        <v>0.14143998533266622</v>
      </c>
      <c r="G60" s="100" t="str">
        <f t="shared" ref="G60:G69" si="13">IF(C214&gt;F214,"***",IF(C214&gt;E214,"**",IF(C214&gt;D214,"*","non significatif")))</f>
        <v>non significatif</v>
      </c>
      <c r="X60" s="99" t="s">
        <v>291</v>
      </c>
      <c r="Y60" s="70">
        <f>ABS(AG22-AG24)</f>
        <v>0.36956101945840725</v>
      </c>
      <c r="Z60" s="70">
        <f>Z42*(AA36/4)^(1/2)</f>
        <v>0.14627391853525082</v>
      </c>
      <c r="AA60" s="70">
        <f>AA42*(AA36/4)^(1/2)</f>
        <v>0.17661465034391249</v>
      </c>
      <c r="AB60" s="70">
        <f>AB42*(AA36/4)^(1/2)</f>
        <v>0.21811103083276542</v>
      </c>
      <c r="AC60" s="100" t="str">
        <f t="shared" ref="AC60:AC69" si="14">IF(Y214&gt;AB214,"***",IF(Y214&gt;AA214,"**",IF(Y214&gt;Z214,"*","non significatif")))</f>
        <v>non significatif</v>
      </c>
    </row>
    <row r="61" spans="2:29" x14ac:dyDescent="0.2">
      <c r="B61" s="99" t="s">
        <v>292</v>
      </c>
      <c r="C61" s="70">
        <f>ABS(K22-K25)</f>
        <v>0.56964205710625904</v>
      </c>
      <c r="D61" s="70">
        <f>D42*(E36/4)^(1/2)</f>
        <v>9.4897950328057729E-2</v>
      </c>
      <c r="E61" s="70">
        <f>E42*(E36/4)^(1/2)</f>
        <v>0.11453053730845196</v>
      </c>
      <c r="F61" s="70">
        <f>F42*(E36/4)^(1/2)</f>
        <v>0.14143998533266622</v>
      </c>
      <c r="G61" s="100" t="str">
        <f t="shared" si="13"/>
        <v>non significatif</v>
      </c>
      <c r="X61" s="99" t="s">
        <v>292</v>
      </c>
      <c r="Y61" s="70">
        <f>ABS(AG22-AG25)</f>
        <v>0.54520821266982866</v>
      </c>
      <c r="Z61" s="70">
        <f>Z42*(AA36/4)^(1/2)</f>
        <v>0.14627391853525082</v>
      </c>
      <c r="AA61" s="70">
        <f>AA42*(AA36/4)^(1/2)</f>
        <v>0.17661465034391249</v>
      </c>
      <c r="AB61" s="70">
        <f>AB42*(AA36/4)^(1/2)</f>
        <v>0.21811103083276542</v>
      </c>
      <c r="AC61" s="100" t="str">
        <f t="shared" si="14"/>
        <v>non significatif</v>
      </c>
    </row>
    <row r="62" spans="2:29" x14ac:dyDescent="0.2">
      <c r="B62" s="99" t="s">
        <v>293</v>
      </c>
      <c r="C62" s="70">
        <f>ABS(K22-K26)</f>
        <v>0.61079616454025176</v>
      </c>
      <c r="D62" s="70">
        <f>D42*(E36/4)^(1/2)</f>
        <v>9.4897950328057729E-2</v>
      </c>
      <c r="E62" s="70">
        <f>E42*(E36/4)^(1/2)</f>
        <v>0.11453053730845196</v>
      </c>
      <c r="F62" s="70">
        <f>F42*(E36/4)^(1/2)</f>
        <v>0.14143998533266622</v>
      </c>
      <c r="G62" s="100" t="str">
        <f t="shared" si="13"/>
        <v>non significatif</v>
      </c>
      <c r="X62" s="99" t="s">
        <v>293</v>
      </c>
      <c r="Y62" s="70">
        <f>ABS(AG22-AG26)</f>
        <v>0.85044421137081039</v>
      </c>
      <c r="Z62" s="70">
        <f>Z42*(AA36/4)^(1/2)</f>
        <v>0.14627391853525082</v>
      </c>
      <c r="AA62" s="70">
        <f>AA42*(AA36/4)^(1/2)</f>
        <v>0.17661465034391249</v>
      </c>
      <c r="AB62" s="70">
        <f>AB42*(AA36/4)^(1/2)</f>
        <v>0.21811103083276542</v>
      </c>
      <c r="AC62" s="100" t="str">
        <f t="shared" si="14"/>
        <v>non significatif</v>
      </c>
    </row>
    <row r="63" spans="2:29" x14ac:dyDescent="0.2">
      <c r="B63" s="99" t="s">
        <v>294</v>
      </c>
      <c r="C63" s="70">
        <f>ABS(K22-K27)</f>
        <v>0.59756432605486176</v>
      </c>
      <c r="D63" s="70">
        <f>D42*(E36/4)^(1/2)</f>
        <v>9.4897950328057729E-2</v>
      </c>
      <c r="E63" s="70">
        <f>E42*(E36/4)^(1/2)</f>
        <v>0.11453053730845196</v>
      </c>
      <c r="F63" s="70">
        <f>F42*(E36/4)^(1/2)</f>
        <v>0.14143998533266622</v>
      </c>
      <c r="G63" s="100" t="str">
        <f t="shared" si="13"/>
        <v>non significatif</v>
      </c>
      <c r="X63" s="99" t="s">
        <v>294</v>
      </c>
      <c r="Y63" s="70">
        <f>ABS(AG22-AG27)</f>
        <v>0.88208195287305224</v>
      </c>
      <c r="Z63" s="70">
        <f>Z42*(AA36/4)^(1/2)</f>
        <v>0.14627391853525082</v>
      </c>
      <c r="AA63" s="70">
        <f>AA42*(AA36/4)^(1/2)</f>
        <v>0.17661465034391249</v>
      </c>
      <c r="AB63" s="70">
        <f>AB42*(AA36/4)^(1/2)</f>
        <v>0.21811103083276542</v>
      </c>
      <c r="AC63" s="100" t="str">
        <f t="shared" si="14"/>
        <v>non significatif</v>
      </c>
    </row>
    <row r="64" spans="2:29" x14ac:dyDescent="0.2">
      <c r="B64" s="99" t="s">
        <v>295</v>
      </c>
      <c r="C64" s="70">
        <f>ABS(K22-K28)</f>
        <v>0.68659545506389663</v>
      </c>
      <c r="D64" s="70">
        <f>D42*(E36/4)^(1/2)</f>
        <v>9.4897950328057729E-2</v>
      </c>
      <c r="E64" s="70">
        <f>E42*(E36/4)^(1/2)</f>
        <v>0.11453053730845196</v>
      </c>
      <c r="F64" s="70">
        <f>F42*(E36/4)^(1/2)</f>
        <v>0.14143998533266622</v>
      </c>
      <c r="G64" s="100" t="str">
        <f t="shared" si="13"/>
        <v>non significatif</v>
      </c>
      <c r="X64" s="99" t="s">
        <v>295</v>
      </c>
      <c r="Y64" s="70">
        <f>ABS(AG22-AG28)</f>
        <v>0.86092238753596306</v>
      </c>
      <c r="Z64" s="70">
        <f>Z42*(AA36/4)^(1/2)</f>
        <v>0.14627391853525082</v>
      </c>
      <c r="AA64" s="70">
        <f>AA42*(AA36/4)^(1/2)</f>
        <v>0.17661465034391249</v>
      </c>
      <c r="AB64" s="70">
        <f>AB42*(AA36/4)^(1/2)</f>
        <v>0.21811103083276542</v>
      </c>
      <c r="AC64" s="100" t="str">
        <f t="shared" si="14"/>
        <v>non significatif</v>
      </c>
    </row>
    <row r="65" spans="2:29" x14ac:dyDescent="0.2">
      <c r="B65" s="99" t="s">
        <v>296</v>
      </c>
      <c r="C65" s="70">
        <f>ABS(K23-K24)</f>
        <v>0.37918613916359289</v>
      </c>
      <c r="D65" s="70">
        <f>D42*(E36/4)^(1/2)</f>
        <v>9.4897950328057729E-2</v>
      </c>
      <c r="E65" s="70">
        <f>E42*(E36/4)^(1/2)</f>
        <v>0.11453053730845196</v>
      </c>
      <c r="F65" s="70">
        <f>F42*(E36/4)^(1/2)</f>
        <v>0.14143998533266622</v>
      </c>
      <c r="G65" s="100" t="str">
        <f t="shared" si="13"/>
        <v>non significatif</v>
      </c>
      <c r="X65" s="99" t="s">
        <v>296</v>
      </c>
      <c r="Y65" s="70">
        <f>ABS(AG23-AG24)</f>
        <v>0.31846451653233798</v>
      </c>
      <c r="Z65" s="70">
        <f>Z42*(AA36/4)^(1/2)</f>
        <v>0.14627391853525082</v>
      </c>
      <c r="AA65" s="70">
        <f>AA42*(AA36/4)^(1/2)</f>
        <v>0.17661465034391249</v>
      </c>
      <c r="AB65" s="70">
        <f>AB42*(AA36/4)^(1/2)</f>
        <v>0.21811103083276542</v>
      </c>
      <c r="AC65" s="100" t="str">
        <f t="shared" si="14"/>
        <v>non significatif</v>
      </c>
    </row>
    <row r="66" spans="2:29" x14ac:dyDescent="0.2">
      <c r="B66" s="99" t="s">
        <v>297</v>
      </c>
      <c r="C66" s="70">
        <f>ABS(K23-K25)</f>
        <v>0.43893986783502958</v>
      </c>
      <c r="D66" s="70">
        <f>D42*(E36/4)^(1/2)</f>
        <v>9.4897950328057729E-2</v>
      </c>
      <c r="E66" s="70">
        <f>E42*(E36/4)^(1/2)</f>
        <v>0.11453053730845196</v>
      </c>
      <c r="F66" s="70">
        <f>F42*(E36/4)^(1/2)</f>
        <v>0.14143998533266622</v>
      </c>
      <c r="G66" s="100" t="str">
        <f t="shared" si="13"/>
        <v>non significatif</v>
      </c>
      <c r="X66" s="99" t="s">
        <v>297</v>
      </c>
      <c r="Y66" s="70">
        <f>ABS(AG23-AG25)</f>
        <v>0.4941117097437594</v>
      </c>
      <c r="Z66" s="70">
        <f>Z42*(AA36/4)^(1/2)</f>
        <v>0.14627391853525082</v>
      </c>
      <c r="AA66" s="70">
        <f>AA42*(AA36/4)^(1/2)</f>
        <v>0.17661465034391249</v>
      </c>
      <c r="AB66" s="70">
        <f>AB42*(AA36/4)^(1/2)</f>
        <v>0.21811103083276542</v>
      </c>
      <c r="AC66" s="100" t="str">
        <f t="shared" si="14"/>
        <v>non significatif</v>
      </c>
    </row>
    <row r="67" spans="2:29" x14ac:dyDescent="0.2">
      <c r="B67" s="99" t="s">
        <v>298</v>
      </c>
      <c r="C67" s="70">
        <f>ABS(K23-K26)</f>
        <v>0.48009397526902231</v>
      </c>
      <c r="D67" s="70">
        <f>D42*(E36/4)^(1/2)</f>
        <v>9.4897950328057729E-2</v>
      </c>
      <c r="E67" s="70">
        <f>E42*(E36/4)^(1/2)</f>
        <v>0.11453053730845196</v>
      </c>
      <c r="F67" s="70">
        <f>F42*(E36/4)^(1/2)</f>
        <v>0.14143998533266622</v>
      </c>
      <c r="G67" s="100" t="str">
        <f t="shared" si="13"/>
        <v>non significatif</v>
      </c>
      <c r="X67" s="99" t="s">
        <v>298</v>
      </c>
      <c r="Y67" s="70">
        <f>ABS(AG23-AG26)</f>
        <v>0.79934770844474112</v>
      </c>
      <c r="Z67" s="70">
        <f>Z42*(AA36/4)^(1/2)</f>
        <v>0.14627391853525082</v>
      </c>
      <c r="AA67" s="70">
        <f>AA42*(AA36/4)^(1/2)</f>
        <v>0.17661465034391249</v>
      </c>
      <c r="AB67" s="70">
        <f>AB42*(AA36/4)^(1/2)</f>
        <v>0.21811103083276542</v>
      </c>
      <c r="AC67" s="100" t="str">
        <f t="shared" si="14"/>
        <v>non significatif</v>
      </c>
    </row>
    <row r="68" spans="2:29" x14ac:dyDescent="0.2">
      <c r="B68" s="99" t="s">
        <v>299</v>
      </c>
      <c r="C68" s="70">
        <f>ABS(K23-K27)</f>
        <v>0.46686213678363231</v>
      </c>
      <c r="D68" s="70">
        <f>D42*(E36/4)^(1/2)</f>
        <v>9.4897950328057729E-2</v>
      </c>
      <c r="E68" s="70">
        <f>E42*(E36/4)^(1/2)</f>
        <v>0.11453053730845196</v>
      </c>
      <c r="F68" s="70">
        <f>F42*(E36/4)^(1/2)</f>
        <v>0.14143998533266622</v>
      </c>
      <c r="G68" s="100" t="str">
        <f t="shared" si="13"/>
        <v>non significatif</v>
      </c>
      <c r="X68" s="99" t="s">
        <v>299</v>
      </c>
      <c r="Y68" s="70">
        <f>ABS(AG23-AG27)</f>
        <v>0.83098544994698298</v>
      </c>
      <c r="Z68" s="70">
        <f>Z42*(AA36/4)^(1/2)</f>
        <v>0.14627391853525082</v>
      </c>
      <c r="AA68" s="70">
        <f>AA42*(AA36/4)^(1/2)</f>
        <v>0.17661465034391249</v>
      </c>
      <c r="AB68" s="70">
        <f>AB42*(AA36/4)^(1/2)</f>
        <v>0.21811103083276542</v>
      </c>
      <c r="AC68" s="100" t="str">
        <f t="shared" si="14"/>
        <v>non significatif</v>
      </c>
    </row>
    <row r="69" spans="2:29" x14ac:dyDescent="0.2">
      <c r="B69" s="99" t="s">
        <v>300</v>
      </c>
      <c r="C69" s="70">
        <f>ABS(K23-K28)</f>
        <v>0.55589326579266718</v>
      </c>
      <c r="D69" s="70">
        <f>D42*(E36/4)^(1/2)</f>
        <v>9.4897950328057729E-2</v>
      </c>
      <c r="E69" s="70">
        <f>E42*(E36/4)^(1/2)</f>
        <v>0.11453053730845196</v>
      </c>
      <c r="F69" s="70">
        <f>F42*(E36/4)^(1/2)</f>
        <v>0.14143998533266622</v>
      </c>
      <c r="G69" s="100" t="str">
        <f t="shared" si="13"/>
        <v>non significatif</v>
      </c>
      <c r="X69" s="99" t="s">
        <v>300</v>
      </c>
      <c r="Y69" s="70">
        <f>ABS(AG23-AG28)</f>
        <v>0.8098258846098938</v>
      </c>
      <c r="Z69" s="70">
        <f>Z42*(AA36/4)^(1/2)</f>
        <v>0.14627391853525082</v>
      </c>
      <c r="AA69" s="70">
        <f>AA42*(AA36/4)^(1/2)</f>
        <v>0.17661465034391249</v>
      </c>
      <c r="AB69" s="70">
        <f>AB42*(AA36/4)^(1/2)</f>
        <v>0.21811103083276542</v>
      </c>
      <c r="AC69" s="100" t="str">
        <f t="shared" si="14"/>
        <v>non significatif</v>
      </c>
    </row>
    <row r="70" spans="2:29" x14ac:dyDescent="0.2">
      <c r="B70" s="99" t="s">
        <v>301</v>
      </c>
      <c r="C70" s="70">
        <f>ABS(K24-K25)</f>
        <v>5.975372867143669E-2</v>
      </c>
      <c r="D70" s="70">
        <f>D42*(E36/4)^(1/2)</f>
        <v>9.4897950328057729E-2</v>
      </c>
      <c r="E70" s="70">
        <f>E42*(E36/4)^(1/2)</f>
        <v>0.11453053730845196</v>
      </c>
      <c r="F70" s="70">
        <f>F42*(E36/4)^(1/2)</f>
        <v>0.14143998533266622</v>
      </c>
      <c r="G70" s="100" t="str">
        <f t="shared" si="11"/>
        <v>non significatif</v>
      </c>
      <c r="X70" s="99" t="s">
        <v>301</v>
      </c>
      <c r="Y70" s="70">
        <f>ABS(AG24-AG25)</f>
        <v>0.17564719321142142</v>
      </c>
      <c r="Z70" s="70">
        <f>Z42*(AA36/4)^(1/2)</f>
        <v>0.14627391853525082</v>
      </c>
      <c r="AA70" s="70">
        <f>AA42*(AA36/4)^(1/2)</f>
        <v>0.17661465034391249</v>
      </c>
      <c r="AB70" s="70">
        <f>AB42*(AA36/4)^(1/2)</f>
        <v>0.21811103083276542</v>
      </c>
      <c r="AC70" s="100" t="str">
        <f t="shared" ref="AC70:AC79" si="15">IF(Y70&gt;AB70,"***",IF(Y70&gt;AA70,"**",IF(Y70&gt;Z70,"*","non significatif")))</f>
        <v>*</v>
      </c>
    </row>
    <row r="71" spans="2:29" x14ac:dyDescent="0.2">
      <c r="B71" s="99" t="s">
        <v>302</v>
      </c>
      <c r="C71" s="70">
        <f>ABS(K24-K26)</f>
        <v>0.10090783610542942</v>
      </c>
      <c r="D71" s="70">
        <f>D42*(E36/4)^(1/2)</f>
        <v>9.4897950328057729E-2</v>
      </c>
      <c r="E71" s="70">
        <f>E42*(E36/4)^(1/2)</f>
        <v>0.11453053730845196</v>
      </c>
      <c r="F71" s="70">
        <f>F42*(E36/4)^(1/2)</f>
        <v>0.14143998533266622</v>
      </c>
      <c r="G71" s="100" t="str">
        <f t="shared" si="11"/>
        <v>*</v>
      </c>
      <c r="X71" s="99" t="s">
        <v>302</v>
      </c>
      <c r="Y71" s="70">
        <f>ABS(AG24-AG26)</f>
        <v>0.4808831919124032</v>
      </c>
      <c r="Z71" s="70">
        <f>Z42*(AA36/4)^(1/2)</f>
        <v>0.14627391853525082</v>
      </c>
      <c r="AA71" s="70">
        <f>AA42*(AA36/4)^(1/2)</f>
        <v>0.17661465034391249</v>
      </c>
      <c r="AB71" s="70">
        <f>AB42*(AA36/4)^(1/2)</f>
        <v>0.21811103083276542</v>
      </c>
      <c r="AC71" s="100" t="str">
        <f t="shared" si="15"/>
        <v>***</v>
      </c>
    </row>
    <row r="72" spans="2:29" x14ac:dyDescent="0.2">
      <c r="B72" s="99" t="s">
        <v>303</v>
      </c>
      <c r="C72" s="70">
        <f>ABS(K24-K27)</f>
        <v>8.7675997620039414E-2</v>
      </c>
      <c r="D72" s="70">
        <f>D42*(E36/4)^(1/2)</f>
        <v>9.4897950328057729E-2</v>
      </c>
      <c r="E72" s="70">
        <f>E42*(E36/4)^(1/2)</f>
        <v>0.11453053730845196</v>
      </c>
      <c r="F72" s="70">
        <f>F42*(E36/4)^(1/2)</f>
        <v>0.14143998533266622</v>
      </c>
      <c r="G72" s="100" t="str">
        <f t="shared" si="11"/>
        <v>non significatif</v>
      </c>
      <c r="X72" s="99" t="s">
        <v>303</v>
      </c>
      <c r="Y72" s="70">
        <f>ABS(AG24-AG27)</f>
        <v>0.512520933414645</v>
      </c>
      <c r="Z72" s="70">
        <f>Z42*(AA36/4)^(1/2)</f>
        <v>0.14627391853525082</v>
      </c>
      <c r="AA72" s="70">
        <f>AA42*(AA36/4)^(1/2)</f>
        <v>0.17661465034391249</v>
      </c>
      <c r="AB72" s="70">
        <f>AB42*(AA36/4)^(1/2)</f>
        <v>0.21811103083276542</v>
      </c>
      <c r="AC72" s="100" t="str">
        <f t="shared" si="15"/>
        <v>***</v>
      </c>
    </row>
    <row r="73" spans="2:29" x14ac:dyDescent="0.2">
      <c r="B73" s="99" t="s">
        <v>304</v>
      </c>
      <c r="C73" s="70">
        <f>ABS(K24-K28)</f>
        <v>0.17670712662907428</v>
      </c>
      <c r="D73" s="70">
        <f>D42*(E36/4)^(1/2)</f>
        <v>9.4897950328057729E-2</v>
      </c>
      <c r="E73" s="70">
        <f>E42*(E36/4)^(1/2)</f>
        <v>0.11453053730845196</v>
      </c>
      <c r="F73" s="70">
        <f>F42*(E36/4)^(1/2)</f>
        <v>0.14143998533266622</v>
      </c>
      <c r="G73" s="100" t="str">
        <f t="shared" si="11"/>
        <v>***</v>
      </c>
      <c r="X73" s="99" t="s">
        <v>304</v>
      </c>
      <c r="Y73" s="70">
        <f>ABS(AG24-AG28)</f>
        <v>0.49136136807755582</v>
      </c>
      <c r="Z73" s="70">
        <f>Z42*(AA36/4)^(1/2)</f>
        <v>0.14627391853525082</v>
      </c>
      <c r="AA73" s="70">
        <f>AA42*(AA36/4)^(1/2)</f>
        <v>0.17661465034391249</v>
      </c>
      <c r="AB73" s="70">
        <f>AB42*(AA36/4)^(1/2)</f>
        <v>0.21811103083276542</v>
      </c>
      <c r="AC73" s="100" t="str">
        <f t="shared" si="15"/>
        <v>***</v>
      </c>
    </row>
    <row r="74" spans="2:29" x14ac:dyDescent="0.2">
      <c r="B74" s="99" t="s">
        <v>305</v>
      </c>
      <c r="C74" s="70">
        <f>ABS(K25-K26)</f>
        <v>4.1154107433992726E-2</v>
      </c>
      <c r="D74" s="70">
        <f>D42*(E36/4)^(1/2)</f>
        <v>9.4897950328057729E-2</v>
      </c>
      <c r="E74" s="70">
        <f>E42*(E36/4)^(1/2)</f>
        <v>0.11453053730845196</v>
      </c>
      <c r="F74" s="70">
        <f>F42*(E36/4)^(1/2)</f>
        <v>0.14143998533266622</v>
      </c>
      <c r="G74" s="100" t="str">
        <f t="shared" si="11"/>
        <v>non significatif</v>
      </c>
      <c r="X74" s="99" t="s">
        <v>305</v>
      </c>
      <c r="Y74" s="70">
        <f>ABS(AG25-AG26)</f>
        <v>0.30523599870098178</v>
      </c>
      <c r="Z74" s="70">
        <f>Z42*(AA36/4)^(1/2)</f>
        <v>0.14627391853525082</v>
      </c>
      <c r="AA74" s="70">
        <f>AA42*(AA36/4)^(1/2)</f>
        <v>0.17661465034391249</v>
      </c>
      <c r="AB74" s="70">
        <f>AB42*(AA36/4)^(1/2)</f>
        <v>0.21811103083276542</v>
      </c>
      <c r="AC74" s="100" t="str">
        <f t="shared" si="15"/>
        <v>***</v>
      </c>
    </row>
    <row r="75" spans="2:29" x14ac:dyDescent="0.2">
      <c r="B75" s="99" t="s">
        <v>306</v>
      </c>
      <c r="C75" s="70">
        <f>ABS(K25-K27)</f>
        <v>2.7922268948602724E-2</v>
      </c>
      <c r="D75" s="70">
        <f>D42*(E36/4)^(1/2)</f>
        <v>9.4897950328057729E-2</v>
      </c>
      <c r="E75" s="70">
        <f>E42*(E36/4)^(1/2)</f>
        <v>0.11453053730845196</v>
      </c>
      <c r="F75" s="70">
        <f>F42*(E36/4)^(1/2)</f>
        <v>0.14143998533266622</v>
      </c>
      <c r="G75" s="100" t="str">
        <f t="shared" si="11"/>
        <v>non significatif</v>
      </c>
      <c r="X75" s="99" t="s">
        <v>306</v>
      </c>
      <c r="Y75" s="70">
        <f>ABS(AG25-AG27)</f>
        <v>0.33687374020322358</v>
      </c>
      <c r="Z75" s="70">
        <f>Z42*(AA36/4)^(1/2)</f>
        <v>0.14627391853525082</v>
      </c>
      <c r="AA75" s="70">
        <f>AA42*(AA36/4)^(1/2)</f>
        <v>0.17661465034391249</v>
      </c>
      <c r="AB75" s="70">
        <f>AB42*(AA36/4)^(1/2)</f>
        <v>0.21811103083276542</v>
      </c>
      <c r="AC75" s="100" t="str">
        <f t="shared" si="15"/>
        <v>***</v>
      </c>
    </row>
    <row r="76" spans="2:29" x14ac:dyDescent="0.2">
      <c r="B76" s="99" t="s">
        <v>307</v>
      </c>
      <c r="C76" s="70">
        <f>ABS(K25-K28)</f>
        <v>0.11695339795763759</v>
      </c>
      <c r="D76" s="70">
        <f>D42*(E36/4)^(1/2)</f>
        <v>9.4897950328057729E-2</v>
      </c>
      <c r="E76" s="70">
        <f>E42*(E36/4)^(1/2)</f>
        <v>0.11453053730845196</v>
      </c>
      <c r="F76" s="70">
        <f>F42*(E36/4)^(1/2)</f>
        <v>0.14143998533266622</v>
      </c>
      <c r="G76" s="100" t="str">
        <f t="shared" si="11"/>
        <v>**</v>
      </c>
      <c r="X76" s="99" t="s">
        <v>307</v>
      </c>
      <c r="Y76" s="70">
        <f>ABS(AG25-AG28)</f>
        <v>0.3157141748661344</v>
      </c>
      <c r="Z76" s="70">
        <f>Z42*(AA36/4)^(1/2)</f>
        <v>0.14627391853525082</v>
      </c>
      <c r="AA76" s="70">
        <f>AA42*(AA36/4)^(1/2)</f>
        <v>0.17661465034391249</v>
      </c>
      <c r="AB76" s="70">
        <f>AB42*(AA36/4)^(1/2)</f>
        <v>0.21811103083276542</v>
      </c>
      <c r="AC76" s="100" t="str">
        <f t="shared" si="15"/>
        <v>***</v>
      </c>
    </row>
    <row r="77" spans="2:29" x14ac:dyDescent="0.2">
      <c r="B77" s="99" t="s">
        <v>308</v>
      </c>
      <c r="C77" s="70">
        <f>ABS(K26-K27)</f>
        <v>1.3231838485390002E-2</v>
      </c>
      <c r="D77" s="70">
        <f>D42*(E36/4)^(1/2)</f>
        <v>9.4897950328057729E-2</v>
      </c>
      <c r="E77" s="70">
        <f>E42*(E36/4)^(1/2)</f>
        <v>0.11453053730845196</v>
      </c>
      <c r="F77" s="70">
        <f>F42*(E36/4)^(1/2)</f>
        <v>0.14143998533266622</v>
      </c>
      <c r="G77" s="100" t="str">
        <f t="shared" si="11"/>
        <v>non significatif</v>
      </c>
      <c r="X77" s="99" t="s">
        <v>308</v>
      </c>
      <c r="Y77" s="70">
        <f>ABS(AG26-AG27)</f>
        <v>3.1637741502241801E-2</v>
      </c>
      <c r="Z77" s="70">
        <f>Z42*(AA36/4)^(1/2)</f>
        <v>0.14627391853525082</v>
      </c>
      <c r="AA77" s="70">
        <f>AA42*(AA36/4)^(1/2)</f>
        <v>0.17661465034391249</v>
      </c>
      <c r="AB77" s="70">
        <f>AB42*(AA36/4)^(1/2)</f>
        <v>0.21811103083276542</v>
      </c>
      <c r="AC77" s="100" t="str">
        <f t="shared" si="15"/>
        <v>non significatif</v>
      </c>
    </row>
    <row r="78" spans="2:29" x14ac:dyDescent="0.2">
      <c r="B78" s="99" t="s">
        <v>309</v>
      </c>
      <c r="C78" s="70">
        <f>ABS(K26-K28)</f>
        <v>7.5799290523644869E-2</v>
      </c>
      <c r="D78" s="70">
        <f>D42*(E36/4)^(1/2)</f>
        <v>9.4897950328057729E-2</v>
      </c>
      <c r="E78" s="70">
        <f>E42*(E36/4)^(1/2)</f>
        <v>0.11453053730845196</v>
      </c>
      <c r="F78" s="70">
        <f>F42*(E36/4)^(1/2)</f>
        <v>0.14143998533266622</v>
      </c>
      <c r="G78" s="100" t="str">
        <f t="shared" si="11"/>
        <v>non significatif</v>
      </c>
      <c r="X78" s="99" t="s">
        <v>309</v>
      </c>
      <c r="Y78" s="70">
        <f>ABS(AG26-AG28)</f>
        <v>1.047817616515262E-2</v>
      </c>
      <c r="Z78" s="70">
        <f>Z42*(AA36/4)^(1/2)</f>
        <v>0.14627391853525082</v>
      </c>
      <c r="AA78" s="70">
        <f>AA42*(AA36/4)^(1/2)</f>
        <v>0.17661465034391249</v>
      </c>
      <c r="AB78" s="70">
        <f>AB42*(AA36/4)^(1/2)</f>
        <v>0.21811103083276542</v>
      </c>
      <c r="AC78" s="100" t="str">
        <f t="shared" si="15"/>
        <v>non significatif</v>
      </c>
    </row>
    <row r="79" spans="2:29" ht="13.5" thickBot="1" x14ac:dyDescent="0.25">
      <c r="B79" s="101" t="s">
        <v>310</v>
      </c>
      <c r="C79" s="73">
        <f>ABS(K27-K28)</f>
        <v>8.9031129009034871E-2</v>
      </c>
      <c r="D79" s="73">
        <f>D42*(E36/4)^(1/2)</f>
        <v>9.4897950328057729E-2</v>
      </c>
      <c r="E79" s="73">
        <f>E42*(E36/4)^(1/2)</f>
        <v>0.11453053730845196</v>
      </c>
      <c r="F79" s="73">
        <f>F42*(E36/4)^(1/2)</f>
        <v>0.14143998533266622</v>
      </c>
      <c r="G79" s="93" t="str">
        <f t="shared" si="11"/>
        <v>non significatif</v>
      </c>
      <c r="X79" s="101" t="s">
        <v>310</v>
      </c>
      <c r="Y79" s="73">
        <f>ABS(AG27-AG28)</f>
        <v>2.1159565337089181E-2</v>
      </c>
      <c r="Z79" s="73">
        <f>Z42*(AA36/4)^(1/2)</f>
        <v>0.14627391853525082</v>
      </c>
      <c r="AA79" s="73">
        <f>AA42*(AA36/4)^(1/2)</f>
        <v>0.17661465034391249</v>
      </c>
      <c r="AB79" s="73">
        <f>AB42*(AA36/4)^(1/2)</f>
        <v>0.21811103083276542</v>
      </c>
      <c r="AC79" s="93" t="str">
        <f t="shared" si="15"/>
        <v>non significatif</v>
      </c>
    </row>
    <row r="80" spans="2:29" x14ac:dyDescent="0.2">
      <c r="B80" s="95"/>
    </row>
    <row r="81" spans="2:44" x14ac:dyDescent="0.2">
      <c r="B81" s="95"/>
    </row>
    <row r="82" spans="2:44" x14ac:dyDescent="0.2">
      <c r="B82" s="83" t="s">
        <v>255</v>
      </c>
      <c r="X82" s="83" t="s">
        <v>256</v>
      </c>
    </row>
    <row r="83" spans="2:44" x14ac:dyDescent="0.2">
      <c r="B83" s="83"/>
      <c r="X83" s="83"/>
    </row>
    <row r="84" spans="2:44" x14ac:dyDescent="0.2">
      <c r="B84" s="81"/>
      <c r="C84" s="81" t="s">
        <v>245</v>
      </c>
      <c r="D84" s="81" t="s">
        <v>246</v>
      </c>
      <c r="E84" s="81" t="s">
        <v>247</v>
      </c>
      <c r="F84" s="81" t="s">
        <v>248</v>
      </c>
      <c r="G84" s="81" t="s">
        <v>249</v>
      </c>
      <c r="H84" s="81" t="s">
        <v>250</v>
      </c>
      <c r="I84" s="81" t="s">
        <v>251</v>
      </c>
      <c r="J84" s="81" t="s">
        <v>252</v>
      </c>
      <c r="K84" s="86" t="s">
        <v>0</v>
      </c>
      <c r="L84" s="82" t="s">
        <v>266</v>
      </c>
      <c r="X84" s="81"/>
      <c r="Y84" s="81" t="s">
        <v>245</v>
      </c>
      <c r="Z84" s="81" t="s">
        <v>246</v>
      </c>
      <c r="AA84" s="81" t="s">
        <v>247</v>
      </c>
      <c r="AB84" s="81" t="s">
        <v>248</v>
      </c>
      <c r="AC84" s="81" t="s">
        <v>249</v>
      </c>
      <c r="AD84" s="81" t="s">
        <v>250</v>
      </c>
      <c r="AE84" s="81" t="s">
        <v>251</v>
      </c>
      <c r="AF84" s="81" t="s">
        <v>252</v>
      </c>
      <c r="AG84" s="86" t="s">
        <v>0</v>
      </c>
      <c r="AH84" s="82" t="s">
        <v>266</v>
      </c>
    </row>
    <row r="85" spans="2:44" x14ac:dyDescent="0.2">
      <c r="B85" s="81" t="s">
        <v>257</v>
      </c>
      <c r="C85" s="84">
        <f t="array" ref="C85:J85">TRANSPOSE('5 juin 2015 (reprise)'!O81:O88)</f>
        <v>0.97621752206923484</v>
      </c>
      <c r="D85" s="84">
        <v>1.6963809251058168</v>
      </c>
      <c r="E85" s="84">
        <v>0.68556807276038212</v>
      </c>
      <c r="F85" s="84">
        <v>0.9056949006920888</v>
      </c>
      <c r="G85" s="84">
        <v>0.77766710004480555</v>
      </c>
      <c r="H85" s="84">
        <v>0.81448348687488814</v>
      </c>
      <c r="I85" s="84">
        <v>0.90572748316144502</v>
      </c>
      <c r="J85" s="84">
        <v>1.2382605092913397</v>
      </c>
      <c r="K85" s="87">
        <f>AVERAGE(C85:J85)</f>
        <v>1</v>
      </c>
      <c r="L85" s="87">
        <f>AVERAGE(C85:J93)</f>
        <v>69.536391246125149</v>
      </c>
      <c r="N85">
        <v>8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X85" s="81" t="s">
        <v>257</v>
      </c>
      <c r="Y85" s="84">
        <f t="array" ref="Y85:AF85">TRANSPOSE('5 juin 2015 (reprise)'!O81:O88)</f>
        <v>0.97621752206923484</v>
      </c>
      <c r="Z85" s="84">
        <v>1.6963809251058168</v>
      </c>
      <c r="AA85" s="84">
        <v>0.68556807276038212</v>
      </c>
      <c r="AB85" s="84">
        <v>0.9056949006920888</v>
      </c>
      <c r="AC85" s="84">
        <v>0.77766710004480555</v>
      </c>
      <c r="AD85" s="84">
        <v>0.81448348687488814</v>
      </c>
      <c r="AE85" s="84">
        <v>0.90572748316144502</v>
      </c>
      <c r="AF85" s="84">
        <v>1.2382605092913397</v>
      </c>
      <c r="AG85" s="87">
        <f>AVERAGE(Y85:AF85)</f>
        <v>1</v>
      </c>
      <c r="AH85" s="87">
        <f>AVERAGE(Y85:AF93)</f>
        <v>22.391568126071121</v>
      </c>
      <c r="AJ85">
        <v>8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2:44" x14ac:dyDescent="0.2">
      <c r="B86" s="81">
        <v>0.01</v>
      </c>
      <c r="C86" s="84">
        <f t="array" ref="C86:F86">TRANSPOSE('5 juin 2015 (reprise)'!O89:O92)</f>
        <v>1.9201441956968321</v>
      </c>
      <c r="D86" s="84">
        <v>1.956608298434634</v>
      </c>
      <c r="E86" s="84">
        <v>2.7064239142515891</v>
      </c>
      <c r="F86" s="84">
        <v>3.0628669965166533</v>
      </c>
      <c r="G86" s="85"/>
      <c r="H86" s="85"/>
      <c r="I86" s="85"/>
      <c r="J86" s="85"/>
      <c r="K86" s="87">
        <f t="shared" ref="K86:K93" si="16">AVERAGE(C86:J86)</f>
        <v>2.4115108512249273</v>
      </c>
      <c r="L86" s="87">
        <f>$L$85</f>
        <v>69.536391246125149</v>
      </c>
      <c r="N86">
        <v>0</v>
      </c>
      <c r="O86">
        <v>4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X86" s="81">
        <v>0.01</v>
      </c>
      <c r="Y86" s="84">
        <f t="array" ref="Y86:AB86">TRANSPOSE('5 juin 2015 (reprise)'!O121:O124)</f>
        <v>1.4759332699637682</v>
      </c>
      <c r="Z86" s="84">
        <v>1.3162247053022516</v>
      </c>
      <c r="AA86" s="84">
        <v>0.91436133464323943</v>
      </c>
      <c r="AB86" s="84">
        <v>0.96499142199350862</v>
      </c>
      <c r="AC86" s="85"/>
      <c r="AD86" s="85"/>
      <c r="AE86" s="85"/>
      <c r="AF86" s="85"/>
      <c r="AG86" s="87">
        <f t="shared" ref="AG86:AG93" si="17">AVERAGE(Y86:AF86)</f>
        <v>1.1678776829756918</v>
      </c>
      <c r="AH86" s="87">
        <f>$AH$85</f>
        <v>22.391568126071121</v>
      </c>
      <c r="AJ86">
        <v>0</v>
      </c>
      <c r="AK86">
        <v>4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2:44" x14ac:dyDescent="0.2">
      <c r="B87" s="81">
        <v>0.05</v>
      </c>
      <c r="C87" s="84">
        <f t="array" ref="C87:F87">TRANSPOSE('5 juin 2015 (reprise)'!O93:O96)</f>
        <v>6.8267942454678314</v>
      </c>
      <c r="D87" s="84">
        <v>11.944973599531282</v>
      </c>
      <c r="E87" s="84">
        <v>10.120095300552782</v>
      </c>
      <c r="F87" s="84">
        <v>11.349916993009295</v>
      </c>
      <c r="G87" s="85"/>
      <c r="H87" s="85"/>
      <c r="I87" s="85"/>
      <c r="J87" s="85"/>
      <c r="K87" s="87">
        <f t="shared" si="16"/>
        <v>10.060445034640297</v>
      </c>
      <c r="L87" s="87">
        <f t="shared" ref="L87:L93" si="18">$L$85</f>
        <v>69.536391246125149</v>
      </c>
      <c r="N87">
        <v>0</v>
      </c>
      <c r="O87">
        <v>0</v>
      </c>
      <c r="P87">
        <v>4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X87" s="81">
        <v>0.05</v>
      </c>
      <c r="Y87" s="84">
        <f t="array" ref="Y87:AB87">TRANSPOSE('5 juin 2015 (reprise)'!O125:O128)</f>
        <v>1.0854183249236526</v>
      </c>
      <c r="Z87" s="84">
        <v>1.3807422109164014</v>
      </c>
      <c r="AA87" s="84">
        <v>1.1707185686709487</v>
      </c>
      <c r="AB87" s="84">
        <v>0.98272394557327047</v>
      </c>
      <c r="AC87" s="85"/>
      <c r="AD87" s="85"/>
      <c r="AE87" s="85"/>
      <c r="AF87" s="85"/>
      <c r="AG87" s="87">
        <f t="shared" si="17"/>
        <v>1.1549007625210683</v>
      </c>
      <c r="AH87" s="87">
        <f t="shared" ref="AH87:AH93" si="19">$AH$85</f>
        <v>22.391568126071121</v>
      </c>
      <c r="AJ87">
        <v>0</v>
      </c>
      <c r="AK87">
        <v>0</v>
      </c>
      <c r="AL87">
        <v>4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2:44" x14ac:dyDescent="0.2">
      <c r="B88" s="81">
        <v>0.1</v>
      </c>
      <c r="C88" s="84">
        <f t="array" ref="C88:F88">TRANSPOSE('5 juin 2015 (reprise)'!O97:O100)</f>
        <v>20.511195496223962</v>
      </c>
      <c r="D88" s="84">
        <v>19.975688682810642</v>
      </c>
      <c r="E88" s="84">
        <v>25.572829325762545</v>
      </c>
      <c r="F88" s="84">
        <v>15.548806282946813</v>
      </c>
      <c r="G88" s="85"/>
      <c r="H88" s="85"/>
      <c r="I88" s="85"/>
      <c r="J88" s="85"/>
      <c r="K88" s="87">
        <f t="shared" si="16"/>
        <v>20.40212994693599</v>
      </c>
      <c r="L88" s="87">
        <f t="shared" si="18"/>
        <v>69.536391246125149</v>
      </c>
      <c r="N88">
        <v>0</v>
      </c>
      <c r="O88">
        <v>0</v>
      </c>
      <c r="P88">
        <v>0</v>
      </c>
      <c r="Q88">
        <v>4</v>
      </c>
      <c r="R88">
        <v>0</v>
      </c>
      <c r="S88">
        <v>0</v>
      </c>
      <c r="T88">
        <v>0</v>
      </c>
      <c r="U88">
        <v>0</v>
      </c>
      <c r="V88">
        <v>0</v>
      </c>
      <c r="X88" s="81">
        <v>0.1</v>
      </c>
      <c r="Y88" s="84">
        <f t="array" ref="Y88:AB88">TRANSPOSE('5 juin 2015 (reprise)'!O129:O132)</f>
        <v>0.88704940057808013</v>
      </c>
      <c r="Z88" s="84">
        <v>1.6322755812552143</v>
      </c>
      <c r="AA88" s="84">
        <v>1.1346636937678667</v>
      </c>
      <c r="AB88" s="84">
        <v>1.5990498485903382</v>
      </c>
      <c r="AC88" s="85"/>
      <c r="AD88" s="85"/>
      <c r="AE88" s="85"/>
      <c r="AF88" s="85"/>
      <c r="AG88" s="87">
        <f t="shared" si="17"/>
        <v>1.3132596310478748</v>
      </c>
      <c r="AH88" s="87">
        <f t="shared" si="19"/>
        <v>22.391568126071121</v>
      </c>
      <c r="AJ88">
        <v>0</v>
      </c>
      <c r="AK88">
        <v>0</v>
      </c>
      <c r="AL88">
        <v>0</v>
      </c>
      <c r="AM88">
        <v>4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2:44" x14ac:dyDescent="0.2">
      <c r="B89" s="81">
        <v>0.5</v>
      </c>
      <c r="C89" s="84">
        <f t="array" ref="C89:F89">TRANSPOSE('5 juin 2015 (reprise)'!O101:O104)</f>
        <v>80.905119037906914</v>
      </c>
      <c r="D89" s="84">
        <v>55.194984399013485</v>
      </c>
      <c r="E89" s="84">
        <v>116.85490248068035</v>
      </c>
      <c r="F89" s="84">
        <v>67.894326794665275</v>
      </c>
      <c r="G89" s="85"/>
      <c r="H89" s="85"/>
      <c r="I89" s="85"/>
      <c r="J89" s="85"/>
      <c r="K89" s="87">
        <f t="shared" si="16"/>
        <v>80.212333178066501</v>
      </c>
      <c r="L89" s="87">
        <f t="shared" si="18"/>
        <v>69.536391246125149</v>
      </c>
      <c r="N89">
        <v>0</v>
      </c>
      <c r="O89">
        <v>0</v>
      </c>
      <c r="P89">
        <v>0</v>
      </c>
      <c r="Q89">
        <v>0</v>
      </c>
      <c r="R89">
        <v>4</v>
      </c>
      <c r="S89">
        <v>0</v>
      </c>
      <c r="T89">
        <v>0</v>
      </c>
      <c r="U89">
        <v>0</v>
      </c>
      <c r="V89">
        <v>0</v>
      </c>
      <c r="X89" s="81">
        <v>0.5</v>
      </c>
      <c r="Y89" s="84">
        <f t="array" ref="Y89:AB89">TRANSPOSE('5 juin 2015 (reprise)'!O133:O136)</f>
        <v>2.2125169096801898</v>
      </c>
      <c r="Z89" s="84">
        <v>1.6365434128475262</v>
      </c>
      <c r="AA89" s="84">
        <v>2.6398661538725468</v>
      </c>
      <c r="AB89" s="84">
        <v>0.64652822513871</v>
      </c>
      <c r="AC89" s="85"/>
      <c r="AD89" s="85"/>
      <c r="AE89" s="85"/>
      <c r="AF89" s="85"/>
      <c r="AG89" s="87">
        <f t="shared" si="17"/>
        <v>1.7838636753847432</v>
      </c>
      <c r="AH89" s="87">
        <f t="shared" si="19"/>
        <v>22.391568126071121</v>
      </c>
      <c r="AJ89">
        <v>0</v>
      </c>
      <c r="AK89">
        <v>0</v>
      </c>
      <c r="AL89">
        <v>0</v>
      </c>
      <c r="AM89">
        <v>0</v>
      </c>
      <c r="AN89">
        <v>4</v>
      </c>
      <c r="AO89">
        <v>0</v>
      </c>
      <c r="AP89">
        <v>0</v>
      </c>
      <c r="AQ89">
        <v>0</v>
      </c>
      <c r="AR89">
        <v>0</v>
      </c>
    </row>
    <row r="90" spans="2:44" x14ac:dyDescent="0.2">
      <c r="B90" s="81">
        <v>1</v>
      </c>
      <c r="C90" s="84">
        <f t="array" ref="C90:F90">TRANSPOSE('5 juin 2015 (reprise)'!O105:O108)</f>
        <v>109.81869650896563</v>
      </c>
      <c r="D90" s="84">
        <v>106.34726749710858</v>
      </c>
      <c r="E90" s="84">
        <v>78.939443579383322</v>
      </c>
      <c r="F90" s="84">
        <v>178.23914857492807</v>
      </c>
      <c r="G90" s="85"/>
      <c r="H90" s="85"/>
      <c r="I90" s="85"/>
      <c r="J90" s="85"/>
      <c r="K90" s="87">
        <f t="shared" si="16"/>
        <v>118.33613904009641</v>
      </c>
      <c r="L90" s="87">
        <f t="shared" si="18"/>
        <v>69.536391246125149</v>
      </c>
      <c r="N90">
        <v>0</v>
      </c>
      <c r="O90">
        <v>0</v>
      </c>
      <c r="P90">
        <v>0</v>
      </c>
      <c r="Q90">
        <v>0</v>
      </c>
      <c r="R90">
        <v>0</v>
      </c>
      <c r="S90">
        <v>4</v>
      </c>
      <c r="T90">
        <v>0</v>
      </c>
      <c r="U90">
        <v>0</v>
      </c>
      <c r="V90">
        <v>0</v>
      </c>
      <c r="X90" s="81">
        <v>1</v>
      </c>
      <c r="Y90" s="84">
        <f t="array" ref="Y90:AB90">TRANSPOSE('5 juin 2015 (reprise)'!O137:O140)</f>
        <v>8.1222746960819112</v>
      </c>
      <c r="Z90" s="84">
        <v>0.14909578972754423</v>
      </c>
      <c r="AA90" s="84">
        <v>8.0378901695878184</v>
      </c>
      <c r="AB90" s="84">
        <v>10.50617036477842</v>
      </c>
      <c r="AC90" s="85"/>
      <c r="AD90" s="85"/>
      <c r="AE90" s="85"/>
      <c r="AF90" s="85"/>
      <c r="AG90" s="87">
        <f t="shared" si="17"/>
        <v>6.7038577550439236</v>
      </c>
      <c r="AH90" s="87">
        <f t="shared" si="19"/>
        <v>22.391568126071121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4</v>
      </c>
      <c r="AP90">
        <v>0</v>
      </c>
      <c r="AQ90">
        <v>0</v>
      </c>
      <c r="AR90">
        <v>0</v>
      </c>
    </row>
    <row r="91" spans="2:44" x14ac:dyDescent="0.2">
      <c r="B91" s="81">
        <v>5</v>
      </c>
      <c r="C91" s="84">
        <f t="array" ref="C91:F91">TRANSPOSE('5 juin 2015 (reprise)'!O109:O112)</f>
        <v>102.48819617676928</v>
      </c>
      <c r="D91" s="84">
        <v>182.63260668370333</v>
      </c>
      <c r="E91" s="84">
        <v>149.08141904901612</v>
      </c>
      <c r="F91" s="84">
        <v>199.44897424786635</v>
      </c>
      <c r="G91" s="85"/>
      <c r="H91" s="85"/>
      <c r="I91" s="85"/>
      <c r="J91" s="85"/>
      <c r="K91" s="87">
        <f t="shared" si="16"/>
        <v>158.41279903933878</v>
      </c>
      <c r="L91" s="87">
        <f t="shared" si="18"/>
        <v>69.536391246125149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4</v>
      </c>
      <c r="U91">
        <v>0</v>
      </c>
      <c r="V91">
        <v>0</v>
      </c>
      <c r="X91" s="81">
        <v>5</v>
      </c>
      <c r="Y91" s="84">
        <f t="array" ref="Y91:AB91">TRANSPOSE('5 juin 2015 (reprise)'!O141:O144)</f>
        <v>57.450223456487514</v>
      </c>
      <c r="Z91" s="84">
        <v>62.608979173136241</v>
      </c>
      <c r="AA91" s="84">
        <v>47.491865047143754</v>
      </c>
      <c r="AB91" s="84">
        <v>54.621972888021773</v>
      </c>
      <c r="AC91" s="85"/>
      <c r="AD91" s="85"/>
      <c r="AE91" s="85"/>
      <c r="AF91" s="85"/>
      <c r="AG91" s="87">
        <f t="shared" si="17"/>
        <v>55.543260141197322</v>
      </c>
      <c r="AH91" s="87">
        <f t="shared" si="19"/>
        <v>22.391568126071121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</v>
      </c>
      <c r="AQ91">
        <v>0</v>
      </c>
      <c r="AR91">
        <v>0</v>
      </c>
    </row>
    <row r="92" spans="2:44" x14ac:dyDescent="0.2">
      <c r="B92" s="81">
        <v>10</v>
      </c>
      <c r="C92" s="84">
        <f t="array" ref="C92:F92">TRANSPOSE('5 juin 2015 (reprise)'!O113:O116)</f>
        <v>141.79564299939614</v>
      </c>
      <c r="D92" s="84">
        <v>147.61173441312638</v>
      </c>
      <c r="E92" s="84">
        <v>131.57916437441088</v>
      </c>
      <c r="F92" s="84">
        <v>139.86915351622082</v>
      </c>
      <c r="G92" s="85"/>
      <c r="H92" s="85"/>
      <c r="I92" s="85"/>
      <c r="J92" s="85"/>
      <c r="K92" s="87">
        <f t="shared" si="16"/>
        <v>140.21392382578856</v>
      </c>
      <c r="L92" s="87">
        <f t="shared" si="18"/>
        <v>69.536391246125149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4</v>
      </c>
      <c r="V92">
        <v>0</v>
      </c>
      <c r="X92" s="81">
        <v>10</v>
      </c>
      <c r="Y92" s="84">
        <f t="array" ref="Y92:AB92">TRANSPOSE('5 juin 2015 (reprise)'!O145:O148)</f>
        <v>76.617695238813226</v>
      </c>
      <c r="Z92" s="84">
        <v>60.615687038709666</v>
      </c>
      <c r="AA92" s="84">
        <v>88.735844762845133</v>
      </c>
      <c r="AB92" s="84">
        <v>47.550409574321868</v>
      </c>
      <c r="AC92" s="85"/>
      <c r="AD92" s="85"/>
      <c r="AE92" s="85"/>
      <c r="AF92" s="85"/>
      <c r="AG92" s="87">
        <f t="shared" si="17"/>
        <v>68.379909153672472</v>
      </c>
      <c r="AH92" s="87">
        <f t="shared" si="19"/>
        <v>22.391568126071121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4</v>
      </c>
      <c r="AR92">
        <v>0</v>
      </c>
    </row>
    <row r="93" spans="2:44" x14ac:dyDescent="0.2">
      <c r="B93" s="81">
        <v>20</v>
      </c>
      <c r="C93" s="84">
        <f t="array" ref="C93:F93">TRANSPOSE('5 juin 2015 (reprise)'!O117:O120)</f>
        <v>108.54173492165206</v>
      </c>
      <c r="D93" s="84">
        <v>136.65678719828941</v>
      </c>
      <c r="E93" s="84">
        <v>171.08296365887887</v>
      </c>
      <c r="F93" s="84">
        <v>236.97704040181983</v>
      </c>
      <c r="G93" s="85"/>
      <c r="H93" s="85"/>
      <c r="I93" s="85"/>
      <c r="J93" s="85"/>
      <c r="K93" s="87">
        <f t="shared" si="16"/>
        <v>163.31463154516004</v>
      </c>
      <c r="L93" s="87">
        <f t="shared" si="18"/>
        <v>69.536391246125149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4</v>
      </c>
      <c r="X93" s="81">
        <v>20</v>
      </c>
      <c r="Y93" s="84">
        <f t="array" ref="Y93:AB93">TRANSPOSE('5 juin 2015 (reprise)'!O149:O152)</f>
        <v>59.772008022157337</v>
      </c>
      <c r="Z93" s="84">
        <v>108.6099144033868</v>
      </c>
      <c r="AA93" s="84">
        <v>100.31039602690019</v>
      </c>
      <c r="AB93" s="84">
        <v>74.782691383027995</v>
      </c>
      <c r="AC93" s="85"/>
      <c r="AD93" s="85"/>
      <c r="AE93" s="85"/>
      <c r="AF93" s="85"/>
      <c r="AG93" s="87">
        <f t="shared" si="17"/>
        <v>85.868752458868087</v>
      </c>
      <c r="AH93" s="87">
        <f t="shared" si="19"/>
        <v>22.391568126071121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4</v>
      </c>
    </row>
    <row r="96" spans="2:44" x14ac:dyDescent="0.2">
      <c r="B96" s="83" t="s">
        <v>312</v>
      </c>
      <c r="C96">
        <v>0.2</v>
      </c>
      <c r="X96" s="83" t="s">
        <v>312</v>
      </c>
      <c r="Y96">
        <v>-0.2</v>
      </c>
    </row>
    <row r="98" spans="2:34" x14ac:dyDescent="0.2">
      <c r="C98" s="81" t="s">
        <v>245</v>
      </c>
      <c r="D98" s="81" t="s">
        <v>246</v>
      </c>
      <c r="E98" s="81" t="s">
        <v>247</v>
      </c>
      <c r="F98" s="81" t="s">
        <v>248</v>
      </c>
      <c r="G98" s="81" t="s">
        <v>249</v>
      </c>
      <c r="H98" s="81" t="s">
        <v>250</v>
      </c>
      <c r="I98" s="81" t="s">
        <v>251</v>
      </c>
      <c r="J98" s="81" t="s">
        <v>252</v>
      </c>
      <c r="K98" s="86" t="s">
        <v>0</v>
      </c>
      <c r="L98" s="82" t="s">
        <v>266</v>
      </c>
      <c r="Y98" s="81" t="s">
        <v>245</v>
      </c>
      <c r="Z98" s="81" t="s">
        <v>246</v>
      </c>
      <c r="AA98" s="81" t="s">
        <v>247</v>
      </c>
      <c r="AB98" s="81" t="s">
        <v>248</v>
      </c>
      <c r="AC98" s="81" t="s">
        <v>249</v>
      </c>
      <c r="AD98" s="81" t="s">
        <v>250</v>
      </c>
      <c r="AE98" s="81" t="s">
        <v>251</v>
      </c>
      <c r="AF98" s="81" t="s">
        <v>252</v>
      </c>
      <c r="AG98" s="86" t="s">
        <v>0</v>
      </c>
      <c r="AH98" s="82" t="s">
        <v>266</v>
      </c>
    </row>
    <row r="99" spans="2:34" x14ac:dyDescent="0.2">
      <c r="B99" s="81" t="s">
        <v>257</v>
      </c>
      <c r="C99" s="102">
        <f t="shared" ref="C99:J99" si="20">C85^$C$96</f>
        <v>0.99519759929339968</v>
      </c>
      <c r="D99" s="102">
        <f t="shared" si="20"/>
        <v>1.111487738468014</v>
      </c>
      <c r="E99" s="102">
        <f t="shared" si="20"/>
        <v>0.92727834312017487</v>
      </c>
      <c r="F99" s="102">
        <f t="shared" si="20"/>
        <v>0.98038438289833529</v>
      </c>
      <c r="G99" s="102">
        <f t="shared" si="20"/>
        <v>0.95095232639236438</v>
      </c>
      <c r="H99" s="102">
        <f t="shared" si="20"/>
        <v>0.95979052158090783</v>
      </c>
      <c r="I99" s="102">
        <f t="shared" si="20"/>
        <v>0.98039143668309936</v>
      </c>
      <c r="J99" s="102">
        <f t="shared" si="20"/>
        <v>1.0436680884092879</v>
      </c>
      <c r="K99" s="87">
        <f>AVERAGE(C99:J99)</f>
        <v>0.99364380460569801</v>
      </c>
      <c r="L99" s="87">
        <f>AVERAGE(C99:J107)</f>
        <v>1.9728390176292325</v>
      </c>
      <c r="X99" s="81" t="s">
        <v>257</v>
      </c>
      <c r="Y99" s="102">
        <f t="shared" ref="Y99:AF99" si="21">Y85^$Y$96</f>
        <v>1.0048255750516382</v>
      </c>
      <c r="Z99" s="102">
        <f t="shared" si="21"/>
        <v>0.89969503521318217</v>
      </c>
      <c r="AA99" s="102">
        <f t="shared" si="21"/>
        <v>1.0784248412781063</v>
      </c>
      <c r="AB99" s="102">
        <f t="shared" si="21"/>
        <v>1.0200080880967062</v>
      </c>
      <c r="AC99" s="102">
        <f t="shared" si="21"/>
        <v>1.0515774263823594</v>
      </c>
      <c r="AD99" s="102">
        <f t="shared" si="21"/>
        <v>1.0418940149074005</v>
      </c>
      <c r="AE99" s="102">
        <f t="shared" si="21"/>
        <v>1.0200007492754539</v>
      </c>
      <c r="AF99" s="102">
        <f t="shared" si="21"/>
        <v>0.95815902690304078</v>
      </c>
      <c r="AG99" s="87">
        <f>AVERAGE(Y99:AF99)</f>
        <v>1.0093230946384859</v>
      </c>
      <c r="AH99" s="87">
        <f>AVERAGE(Y99:AF107)</f>
        <v>0.79839682850349836</v>
      </c>
    </row>
    <row r="100" spans="2:34" x14ac:dyDescent="0.2">
      <c r="B100" s="81">
        <v>0.01</v>
      </c>
      <c r="C100" s="102">
        <f t="shared" ref="C100:F107" si="22">C86^$C$96</f>
        <v>1.1393752171400944</v>
      </c>
      <c r="D100" s="102">
        <f t="shared" si="22"/>
        <v>1.1436701292928459</v>
      </c>
      <c r="E100" s="102">
        <f t="shared" si="22"/>
        <v>1.2203352730011507</v>
      </c>
      <c r="F100" s="102">
        <f t="shared" si="22"/>
        <v>1.2509087420942087</v>
      </c>
      <c r="G100" s="103"/>
      <c r="H100" s="103"/>
      <c r="I100" s="103"/>
      <c r="J100" s="103"/>
      <c r="K100" s="87">
        <f t="shared" ref="K100:K107" si="23">AVERAGE(C100:J100)</f>
        <v>1.1885723403820752</v>
      </c>
      <c r="L100" s="87">
        <f>L99</f>
        <v>1.9728390176292325</v>
      </c>
      <c r="X100" s="81">
        <v>0.01</v>
      </c>
      <c r="Y100" s="102">
        <f t="shared" ref="Y100:AB107" si="24">Y86^$Y$96</f>
        <v>0.92509568551382249</v>
      </c>
      <c r="Z100" s="102">
        <f t="shared" si="24"/>
        <v>0.94652914784562658</v>
      </c>
      <c r="AA100" s="102">
        <f t="shared" si="24"/>
        <v>1.0180671620579735</v>
      </c>
      <c r="AB100" s="102">
        <f t="shared" si="24"/>
        <v>1.0071526723949098</v>
      </c>
      <c r="AC100" s="103"/>
      <c r="AD100" s="103"/>
      <c r="AE100" s="103"/>
      <c r="AF100" s="103"/>
      <c r="AG100" s="87">
        <f t="shared" ref="AG100:AG107" si="25">AVERAGE(Y100:AF100)</f>
        <v>0.97421116695308307</v>
      </c>
      <c r="AH100" s="87">
        <f>AH99</f>
        <v>0.79839682850349836</v>
      </c>
    </row>
    <row r="101" spans="2:34" x14ac:dyDescent="0.2">
      <c r="B101" s="81">
        <v>0.05</v>
      </c>
      <c r="C101" s="102">
        <f t="shared" si="22"/>
        <v>1.4683965746458221</v>
      </c>
      <c r="D101" s="102">
        <f t="shared" si="22"/>
        <v>1.6422415610422227</v>
      </c>
      <c r="E101" s="102">
        <f t="shared" si="22"/>
        <v>1.588681800639054</v>
      </c>
      <c r="F101" s="102">
        <f t="shared" si="22"/>
        <v>1.6255432800664391</v>
      </c>
      <c r="G101" s="103"/>
      <c r="H101" s="103"/>
      <c r="I101" s="103"/>
      <c r="J101" s="103"/>
      <c r="K101" s="87">
        <f t="shared" si="23"/>
        <v>1.5812158040983844</v>
      </c>
      <c r="L101" s="87">
        <f>L99</f>
        <v>1.9728390176292325</v>
      </c>
      <c r="X101" s="81">
        <v>0.05</v>
      </c>
      <c r="Y101" s="102">
        <f t="shared" si="24"/>
        <v>0.98374054239919728</v>
      </c>
      <c r="Z101" s="102">
        <f t="shared" si="24"/>
        <v>0.93751339080229856</v>
      </c>
      <c r="AA101" s="102">
        <f t="shared" si="24"/>
        <v>0.96896814249941687</v>
      </c>
      <c r="AB101" s="102">
        <f t="shared" si="24"/>
        <v>1.0034914864454396</v>
      </c>
      <c r="AC101" s="103"/>
      <c r="AD101" s="103"/>
      <c r="AE101" s="103"/>
      <c r="AF101" s="103"/>
      <c r="AG101" s="87">
        <f t="shared" si="25"/>
        <v>0.97342839053658814</v>
      </c>
      <c r="AH101" s="87">
        <f>AH99</f>
        <v>0.79839682850349836</v>
      </c>
    </row>
    <row r="102" spans="2:34" x14ac:dyDescent="0.2">
      <c r="B102" s="81">
        <v>0.1</v>
      </c>
      <c r="C102" s="102">
        <f t="shared" si="22"/>
        <v>1.8297771285668711</v>
      </c>
      <c r="D102" s="102">
        <f t="shared" si="22"/>
        <v>1.8201213845256496</v>
      </c>
      <c r="E102" s="102">
        <f t="shared" si="22"/>
        <v>1.9122988155040257</v>
      </c>
      <c r="F102" s="102">
        <f t="shared" si="22"/>
        <v>1.7311687766902226</v>
      </c>
      <c r="G102" s="103"/>
      <c r="H102" s="103"/>
      <c r="I102" s="103"/>
      <c r="J102" s="103"/>
      <c r="K102" s="87">
        <f t="shared" si="23"/>
        <v>1.8233415263216923</v>
      </c>
      <c r="L102" s="87">
        <f>L99</f>
        <v>1.9728390176292325</v>
      </c>
      <c r="X102" s="81">
        <v>0.1</v>
      </c>
      <c r="Y102" s="102">
        <f t="shared" si="24"/>
        <v>1.0242605328264229</v>
      </c>
      <c r="Z102" s="102">
        <f t="shared" si="24"/>
        <v>0.90665341826929458</v>
      </c>
      <c r="AA102" s="102">
        <f t="shared" si="24"/>
        <v>0.97504928514497202</v>
      </c>
      <c r="AB102" s="102">
        <f t="shared" si="24"/>
        <v>0.91039025327904233</v>
      </c>
      <c r="AC102" s="103"/>
      <c r="AD102" s="103"/>
      <c r="AE102" s="103"/>
      <c r="AF102" s="103"/>
      <c r="AG102" s="87">
        <f t="shared" si="25"/>
        <v>0.95408837237993294</v>
      </c>
      <c r="AH102" s="87">
        <f>AH99</f>
        <v>0.79839682850349836</v>
      </c>
    </row>
    <row r="103" spans="2:34" x14ac:dyDescent="0.2">
      <c r="B103" s="81">
        <v>0.5</v>
      </c>
      <c r="C103" s="102">
        <f t="shared" si="22"/>
        <v>2.4076602363644053</v>
      </c>
      <c r="D103" s="102">
        <f t="shared" si="22"/>
        <v>2.2303854484261851</v>
      </c>
      <c r="E103" s="102">
        <f t="shared" si="22"/>
        <v>2.5913697659886807</v>
      </c>
      <c r="F103" s="102">
        <f t="shared" si="22"/>
        <v>2.3246988313425621</v>
      </c>
      <c r="G103" s="103"/>
      <c r="H103" s="103"/>
      <c r="I103" s="103"/>
      <c r="J103" s="103"/>
      <c r="K103" s="87">
        <f t="shared" si="23"/>
        <v>2.3885285705304584</v>
      </c>
      <c r="L103" s="87">
        <f>L99</f>
        <v>1.9728390176292325</v>
      </c>
      <c r="X103" s="81">
        <v>0.5</v>
      </c>
      <c r="Y103" s="102">
        <f t="shared" si="24"/>
        <v>0.85314466687027424</v>
      </c>
      <c r="Z103" s="102">
        <f t="shared" si="24"/>
        <v>0.90618004411449016</v>
      </c>
      <c r="AA103" s="102">
        <f t="shared" si="24"/>
        <v>0.82353795273505714</v>
      </c>
      <c r="AB103" s="102">
        <f t="shared" si="24"/>
        <v>1.0911450884470182</v>
      </c>
      <c r="AC103" s="103"/>
      <c r="AD103" s="103"/>
      <c r="AE103" s="103"/>
      <c r="AF103" s="103"/>
      <c r="AG103" s="87">
        <f t="shared" si="25"/>
        <v>0.91850193804170988</v>
      </c>
      <c r="AH103" s="87">
        <f>AH99</f>
        <v>0.79839682850349836</v>
      </c>
    </row>
    <row r="104" spans="2:34" x14ac:dyDescent="0.2">
      <c r="B104" s="81">
        <v>1</v>
      </c>
      <c r="C104" s="102">
        <f t="shared" si="22"/>
        <v>2.5593828583901335</v>
      </c>
      <c r="D104" s="102">
        <f t="shared" si="22"/>
        <v>2.5429935995944661</v>
      </c>
      <c r="E104" s="102">
        <f t="shared" si="22"/>
        <v>2.3958455206238387</v>
      </c>
      <c r="F104" s="102">
        <f t="shared" si="22"/>
        <v>2.8196851674696708</v>
      </c>
      <c r="G104" s="103"/>
      <c r="H104" s="103"/>
      <c r="I104" s="103"/>
      <c r="J104" s="104"/>
      <c r="K104" s="87">
        <f t="shared" si="23"/>
        <v>2.5794767865195274</v>
      </c>
      <c r="L104" s="87">
        <f>L99</f>
        <v>1.9728390176292325</v>
      </c>
      <c r="X104" s="81">
        <v>1</v>
      </c>
      <c r="Y104" s="102">
        <f t="shared" si="24"/>
        <v>0.65775546531745932</v>
      </c>
      <c r="Z104" s="102">
        <f t="shared" si="24"/>
        <v>1.4632108877257688</v>
      </c>
      <c r="AA104" s="102">
        <f t="shared" si="24"/>
        <v>0.65913077048296187</v>
      </c>
      <c r="AB104" s="102">
        <f t="shared" si="24"/>
        <v>0.62475697324656054</v>
      </c>
      <c r="AC104" s="103"/>
      <c r="AD104" s="103"/>
      <c r="AE104" s="103"/>
      <c r="AF104" s="104"/>
      <c r="AG104" s="87">
        <f t="shared" si="25"/>
        <v>0.85121352419318752</v>
      </c>
      <c r="AH104" s="87">
        <f>AH99</f>
        <v>0.79839682850349836</v>
      </c>
    </row>
    <row r="105" spans="2:34" x14ac:dyDescent="0.2">
      <c r="B105" s="81">
        <v>5</v>
      </c>
      <c r="C105" s="102">
        <f t="shared" si="22"/>
        <v>2.5242639784187135</v>
      </c>
      <c r="D105" s="102">
        <f t="shared" si="22"/>
        <v>2.8334507190607159</v>
      </c>
      <c r="E105" s="102">
        <f t="shared" si="22"/>
        <v>2.7207253530026843</v>
      </c>
      <c r="F105" s="102">
        <f t="shared" si="22"/>
        <v>2.8838081271265135</v>
      </c>
      <c r="G105" s="103"/>
      <c r="H105" s="103"/>
      <c r="I105" s="103"/>
      <c r="J105" s="103"/>
      <c r="K105" s="87">
        <f t="shared" si="23"/>
        <v>2.7405620444021568</v>
      </c>
      <c r="L105" s="87">
        <f>L99</f>
        <v>1.9728390176292325</v>
      </c>
      <c r="X105" s="81">
        <v>5</v>
      </c>
      <c r="Y105" s="102">
        <f t="shared" si="24"/>
        <v>0.44477631826499514</v>
      </c>
      <c r="Z105" s="102">
        <f t="shared" si="24"/>
        <v>0.43719247220728685</v>
      </c>
      <c r="AA105" s="102">
        <f t="shared" si="24"/>
        <v>0.46203636131996828</v>
      </c>
      <c r="AB105" s="102">
        <f t="shared" si="24"/>
        <v>0.44928976316544889</v>
      </c>
      <c r="AC105" s="103"/>
      <c r="AD105" s="103"/>
      <c r="AE105" s="103"/>
      <c r="AF105" s="103"/>
      <c r="AG105" s="87">
        <f t="shared" si="25"/>
        <v>0.44832372873942478</v>
      </c>
      <c r="AH105" s="87">
        <f>AH99</f>
        <v>0.79839682850349836</v>
      </c>
    </row>
    <row r="106" spans="2:34" x14ac:dyDescent="0.2">
      <c r="B106" s="81">
        <v>10</v>
      </c>
      <c r="C106" s="102">
        <f t="shared" si="22"/>
        <v>2.6935967369333951</v>
      </c>
      <c r="D106" s="102">
        <f t="shared" si="22"/>
        <v>2.7153397456872934</v>
      </c>
      <c r="E106" s="102">
        <f t="shared" si="22"/>
        <v>2.6536120142969852</v>
      </c>
      <c r="F106" s="102">
        <f t="shared" si="22"/>
        <v>2.6862373869939677</v>
      </c>
      <c r="G106" s="103"/>
      <c r="H106" s="103"/>
      <c r="I106" s="103"/>
      <c r="J106" s="103"/>
      <c r="K106" s="87">
        <f t="shared" si="23"/>
        <v>2.6871964709779106</v>
      </c>
      <c r="L106" s="87">
        <f>L99</f>
        <v>1.9728390176292325</v>
      </c>
      <c r="X106" s="81">
        <v>10</v>
      </c>
      <c r="Y106" s="102">
        <f t="shared" si="24"/>
        <v>0.41988869628056813</v>
      </c>
      <c r="Z106" s="102">
        <f t="shared" si="24"/>
        <v>0.44003071648193254</v>
      </c>
      <c r="AA106" s="102">
        <f t="shared" si="24"/>
        <v>0.40773705556196099</v>
      </c>
      <c r="AB106" s="102">
        <f t="shared" si="24"/>
        <v>0.46192253251409238</v>
      </c>
      <c r="AC106" s="103"/>
      <c r="AD106" s="103"/>
      <c r="AE106" s="103"/>
      <c r="AF106" s="103"/>
      <c r="AG106" s="87">
        <f t="shared" si="25"/>
        <v>0.43239475020963852</v>
      </c>
      <c r="AH106" s="87">
        <f>AH99</f>
        <v>0.79839682850349836</v>
      </c>
    </row>
    <row r="107" spans="2:34" x14ac:dyDescent="0.2">
      <c r="B107" s="81">
        <v>20</v>
      </c>
      <c r="C107" s="102">
        <f t="shared" si="22"/>
        <v>2.5534029265328151</v>
      </c>
      <c r="D107" s="102">
        <f t="shared" si="22"/>
        <v>2.6737835143571642</v>
      </c>
      <c r="E107" s="102">
        <f t="shared" si="22"/>
        <v>2.7966708322419409</v>
      </c>
      <c r="F107" s="102">
        <f t="shared" si="22"/>
        <v>2.9849788222629949</v>
      </c>
      <c r="G107" s="103"/>
      <c r="H107" s="103"/>
      <c r="I107" s="103"/>
      <c r="J107" s="103"/>
      <c r="K107" s="87">
        <f t="shared" si="23"/>
        <v>2.7522090238487289</v>
      </c>
      <c r="L107" s="87">
        <f>L99</f>
        <v>1.9728390176292325</v>
      </c>
      <c r="X107" s="81">
        <v>20</v>
      </c>
      <c r="Y107" s="102">
        <f t="shared" si="24"/>
        <v>0.44126596432384302</v>
      </c>
      <c r="Z107" s="102">
        <f t="shared" si="24"/>
        <v>0.39158505255670106</v>
      </c>
      <c r="AA107" s="102">
        <f t="shared" si="24"/>
        <v>0.3978604880113028</v>
      </c>
      <c r="AB107" s="102">
        <f t="shared" si="24"/>
        <v>0.42192939392594181</v>
      </c>
      <c r="AC107" s="103"/>
      <c r="AD107" s="103"/>
      <c r="AE107" s="103"/>
      <c r="AF107" s="103"/>
      <c r="AG107" s="87">
        <f t="shared" si="25"/>
        <v>0.41316022470444719</v>
      </c>
      <c r="AH107" s="87">
        <f>AH99</f>
        <v>0.79839682850349836</v>
      </c>
    </row>
    <row r="111" spans="2:34" x14ac:dyDescent="0.2">
      <c r="B111" s="83" t="s">
        <v>258</v>
      </c>
      <c r="X111" s="83" t="s">
        <v>258</v>
      </c>
    </row>
    <row r="112" spans="2:34" ht="13.5" thickBot="1" x14ac:dyDescent="0.25"/>
    <row r="113" spans="1:29" ht="13.5" thickBot="1" x14ac:dyDescent="0.25">
      <c r="B113" s="91" t="s">
        <v>267</v>
      </c>
      <c r="C113" s="89" t="s">
        <v>259</v>
      </c>
      <c r="D113" s="89" t="s">
        <v>264</v>
      </c>
      <c r="E113" s="89" t="s">
        <v>263</v>
      </c>
      <c r="F113" s="89" t="s">
        <v>265</v>
      </c>
      <c r="G113" s="90" t="s">
        <v>243</v>
      </c>
      <c r="X113" s="91" t="s">
        <v>267</v>
      </c>
      <c r="Y113" s="89" t="s">
        <v>259</v>
      </c>
      <c r="Z113" s="89" t="s">
        <v>264</v>
      </c>
      <c r="AA113" s="89" t="s">
        <v>263</v>
      </c>
      <c r="AB113" s="89" t="s">
        <v>265</v>
      </c>
      <c r="AC113" s="90" t="s">
        <v>243</v>
      </c>
    </row>
    <row r="114" spans="1:29" ht="13.5" thickBot="1" x14ac:dyDescent="0.25">
      <c r="A114" s="88"/>
      <c r="B114" s="45" t="s">
        <v>260</v>
      </c>
      <c r="C114" s="87">
        <f t="array" ref="C114">MMULT(MMULT(TRANSPOSE(K99:K107-L99:L107),N85:V93),(K99:K107-L99:L107))</f>
        <v>19.825476013449467</v>
      </c>
      <c r="D114" s="84">
        <f>COUNT(B85:B93)-1</f>
        <v>7</v>
      </c>
      <c r="E114" s="84">
        <f>C114/D114</f>
        <v>2.8322108590642094</v>
      </c>
      <c r="F114" s="92">
        <f>E114/E115</f>
        <v>219.84304097460756</v>
      </c>
      <c r="G114" s="93">
        <f>FDIST(F114,D114,D115)</f>
        <v>3.3393770749112306E-25</v>
      </c>
      <c r="W114" s="88"/>
      <c r="X114" s="45" t="s">
        <v>260</v>
      </c>
      <c r="Y114" s="87">
        <f t="array" ref="Y114">MMULT(MMULT(TRANSPOSE(AG99:AG107-AH99:AH107),AJ85:AR93),(AG99:AG107-AH99:AH107))</f>
        <v>2.3875885748774932</v>
      </c>
      <c r="Z114" s="84">
        <f>COUNT(X85:X93)-1</f>
        <v>7</v>
      </c>
      <c r="AA114" s="84">
        <f>Y114/Z114</f>
        <v>0.34108408212535618</v>
      </c>
      <c r="AB114" s="92">
        <f>AA114/AA115</f>
        <v>18.577729688624601</v>
      </c>
      <c r="AC114" s="93">
        <f>FDIST(AB114,Z114,Z115)</f>
        <v>1.275931757244165E-9</v>
      </c>
    </row>
    <row r="115" spans="1:29" ht="13.5" thickBot="1" x14ac:dyDescent="0.25">
      <c r="A115" s="88"/>
      <c r="B115" s="45" t="s">
        <v>261</v>
      </c>
      <c r="C115" s="87">
        <f>C116-C114</f>
        <v>0.41225206441955464</v>
      </c>
      <c r="D115" s="84">
        <f>D116-D114</f>
        <v>32</v>
      </c>
      <c r="E115" s="93">
        <f>C115/D115</f>
        <v>1.2882877013111083E-2</v>
      </c>
      <c r="F115" s="84"/>
      <c r="G115" s="84"/>
      <c r="W115" s="88"/>
      <c r="X115" s="45" t="s">
        <v>261</v>
      </c>
      <c r="Y115" s="87">
        <f>Y116-Y114</f>
        <v>0.58751477230797544</v>
      </c>
      <c r="Z115" s="84">
        <f>Z116-Z114</f>
        <v>32</v>
      </c>
      <c r="AA115" s="93">
        <f>Y115/Z115</f>
        <v>1.8359836634624233E-2</v>
      </c>
      <c r="AB115" s="84"/>
      <c r="AC115" s="84"/>
    </row>
    <row r="116" spans="1:29" ht="13.5" thickBot="1" x14ac:dyDescent="0.25">
      <c r="B116" s="62" t="s">
        <v>262</v>
      </c>
      <c r="C116" s="73">
        <f t="array" ref="C116">(MMULT(TRANSPOSE(C99:C107-L99:L107),(C99:C107-L99:L107))+MMULT(TRANSPOSE(D99:D107-L99:L107),(D99:D107-L99:L107))+MMULT(TRANSPOSE(E99:E107-L99:L107),(E99:E107-L99:L107))+MMULT(TRANSPOSE(F99:F107-L99:L107),(F99:F107-L99:L107))+(G99-L99)^2+(H99-L99)^2+(I99-L99)^2+(J99-L99)^2)</f>
        <v>20.237728077869022</v>
      </c>
      <c r="D116" s="105">
        <f>COUNT(C99:J107)-1</f>
        <v>39</v>
      </c>
      <c r="E116" s="84"/>
      <c r="F116" s="84"/>
      <c r="G116" s="84"/>
      <c r="X116" s="62" t="s">
        <v>262</v>
      </c>
      <c r="Y116" s="73">
        <f t="array" ref="Y116">(MMULT(TRANSPOSE(Y99:Y107-AH99:AH107),(Y99:Y107-AH99:AH107))+MMULT(TRANSPOSE(Z99:Z107-AH99:AH107),(Z99:Z107-AH99:AH107))+MMULT(TRANSPOSE(AA99:AA107-AH99:AH107),(AA99:AA107-AH99:AH107))+MMULT(TRANSPOSE(AB99:AB107-AH99:AH107),(AB99:AB107-AH99:AH107))+(AC99-AH99)^2+(AD99-AH99)^2+(AE99-AH99)^2+(AF99-AH99)^2)</f>
        <v>2.9751033471854686</v>
      </c>
      <c r="Z116" s="105">
        <f>COUNT(Y99:AF107)-1</f>
        <v>39</v>
      </c>
      <c r="AA116" s="84"/>
      <c r="AB116" s="84"/>
      <c r="AC116" s="84"/>
    </row>
    <row r="119" spans="1:29" x14ac:dyDescent="0.2">
      <c r="B119" s="94" t="s">
        <v>268</v>
      </c>
      <c r="X119" s="94" t="s">
        <v>268</v>
      </c>
    </row>
    <row r="121" spans="1:29" ht="13.5" thickBot="1" x14ac:dyDescent="0.25">
      <c r="C121" s="82" t="s">
        <v>311</v>
      </c>
      <c r="D121" s="86">
        <v>4.4450000000000003</v>
      </c>
      <c r="E121" s="86">
        <v>5.367</v>
      </c>
      <c r="F121" s="86">
        <v>6.6280000000000001</v>
      </c>
      <c r="Y121" s="82" t="s">
        <v>311</v>
      </c>
      <c r="Z121" s="86">
        <v>4.4450000000000003</v>
      </c>
      <c r="AA121" s="86">
        <v>5.367</v>
      </c>
      <c r="AB121" s="86">
        <v>6.6280000000000001</v>
      </c>
    </row>
    <row r="122" spans="1:29" ht="13.5" thickBot="1" x14ac:dyDescent="0.25">
      <c r="B122" s="96" t="s">
        <v>269</v>
      </c>
      <c r="C122" s="89" t="s">
        <v>270</v>
      </c>
      <c r="D122" s="89" t="s">
        <v>271</v>
      </c>
      <c r="E122" s="89" t="s">
        <v>272</v>
      </c>
      <c r="F122" s="89" t="s">
        <v>273</v>
      </c>
      <c r="G122" s="90" t="s">
        <v>274</v>
      </c>
      <c r="X122" s="96" t="s">
        <v>269</v>
      </c>
      <c r="Y122" s="89" t="s">
        <v>270</v>
      </c>
      <c r="Z122" s="89" t="s">
        <v>271</v>
      </c>
      <c r="AA122" s="89" t="s">
        <v>272</v>
      </c>
      <c r="AB122" s="89" t="s">
        <v>273</v>
      </c>
      <c r="AC122" s="90" t="s">
        <v>274</v>
      </c>
    </row>
    <row r="123" spans="1:29" x14ac:dyDescent="0.2">
      <c r="B123" s="97" t="s">
        <v>275</v>
      </c>
      <c r="C123" s="67">
        <f>ABS(K99-K100)</f>
        <v>0.19492853577637714</v>
      </c>
      <c r="D123" s="67">
        <f>D121/(2^(0.25))*(E115*(1/8+1/4))^(1/2)</f>
        <v>0.25979831539277143</v>
      </c>
      <c r="E123" s="67">
        <f>E121/(2^(0.25))*(E115*(1/8+1/4))^(1/2)</f>
        <v>0.31368673986794243</v>
      </c>
      <c r="F123" s="67">
        <f>F121/(2^(0.25))*(E115*(1/8+1/4))^(1/2)</f>
        <v>0.38738880414472188</v>
      </c>
      <c r="G123" s="98" t="str">
        <f t="shared" ref="G123:G138" si="26">IF(C123&gt;F123,"***",IF(C123&gt;E123,"**",IF(C123&gt;D123,"*","non significatif")))</f>
        <v>non significatif</v>
      </c>
      <c r="X123" s="97" t="s">
        <v>275</v>
      </c>
      <c r="Y123" s="67">
        <f>ABS(AG99-AG100)</f>
        <v>3.5111927685402833E-2</v>
      </c>
      <c r="Z123" s="67">
        <f>Z121/(2^(0.25))*(AA115*(1/8+1/4))^(1/2)</f>
        <v>0.31014465895910343</v>
      </c>
      <c r="AA123" s="67">
        <f>AA121/(2^(0.25))*(AA115*(1/8+1/4))^(1/2)</f>
        <v>0.37447612702666094</v>
      </c>
      <c r="AB123" s="67">
        <f>AB121/(2^(0.25))*(AA115*(1/8+1/4))^(1/2)</f>
        <v>0.46246092229042457</v>
      </c>
      <c r="AC123" s="98" t="str">
        <f>IF(Y123&gt;AB123,"***",IF(Y123&gt;AA123,"**",IF(Y123&gt;Z123,"*","non significatif")))</f>
        <v>non significatif</v>
      </c>
    </row>
    <row r="124" spans="1:29" x14ac:dyDescent="0.2">
      <c r="B124" s="99" t="s">
        <v>276</v>
      </c>
      <c r="C124" s="70">
        <f>ABS(K99-K101)</f>
        <v>0.58757199949268635</v>
      </c>
      <c r="D124" s="70">
        <f>D121/(2^(0.25))*(E115*(1/8+1/4))^(1/2)</f>
        <v>0.25979831539277143</v>
      </c>
      <c r="E124" s="70">
        <f>E121/(2^(0.25))*(E115*(1/8+1/4))^(1/2)</f>
        <v>0.31368673986794243</v>
      </c>
      <c r="F124" s="70">
        <f>F121/(2^(0.25))*(E115*(1/8+1/4))^(1/2)</f>
        <v>0.38738880414472188</v>
      </c>
      <c r="G124" s="100" t="str">
        <f t="shared" si="26"/>
        <v>***</v>
      </c>
      <c r="X124" s="99" t="s">
        <v>276</v>
      </c>
      <c r="Y124" s="70">
        <f>ABS(AG99-AG101)</f>
        <v>3.5894704101897768E-2</v>
      </c>
      <c r="Z124" s="70">
        <f>Z121/(2^(0.25))*(AA115*(1/8+1/4))^(1/2)</f>
        <v>0.31014465895910343</v>
      </c>
      <c r="AA124" s="70">
        <f>AA121/(2^(0.25))*(AA115*(1/8+1/4))^(1/2)</f>
        <v>0.37447612702666094</v>
      </c>
      <c r="AB124" s="70">
        <f>AB121/(2^(0.25))*(AA115*(1/8+1/4))^(1/2)</f>
        <v>0.46246092229042457</v>
      </c>
      <c r="AC124" s="100" t="str">
        <f t="shared" ref="AC124:AC138" si="27">IF(Y124&gt;AB124,"***",IF(Y124&gt;AA124,"**",IF(Y124&gt;Z124,"*","non significatif")))</f>
        <v>non significatif</v>
      </c>
    </row>
    <row r="125" spans="1:29" x14ac:dyDescent="0.2">
      <c r="B125" s="99" t="s">
        <v>277</v>
      </c>
      <c r="C125" s="70">
        <f>ABS(K99-K102)</f>
        <v>0.82969772171599432</v>
      </c>
      <c r="D125" s="70">
        <f>D121/(2^(0.25))*(E115*(1/8+1/4))^(1/2)</f>
        <v>0.25979831539277143</v>
      </c>
      <c r="E125" s="70">
        <f>E121/(2^(0.25))*(E115*(1/8+1/4))^(1/2)</f>
        <v>0.31368673986794243</v>
      </c>
      <c r="F125" s="70">
        <f>F121/(2^(0.25))*(E115*(1/8+1/4))^(1/2)</f>
        <v>0.38738880414472188</v>
      </c>
      <c r="G125" s="100" t="str">
        <f t="shared" si="26"/>
        <v>***</v>
      </c>
      <c r="X125" s="99" t="s">
        <v>277</v>
      </c>
      <c r="Y125" s="70">
        <f>ABS(AG99-AG102)</f>
        <v>5.5234722258552971E-2</v>
      </c>
      <c r="Z125" s="70">
        <f>Z121/(2^(0.25))*(AA115*(1/8+1/4))^(1/2)</f>
        <v>0.31014465895910343</v>
      </c>
      <c r="AA125" s="70">
        <f>AA121/(2^(0.25))*(AA115*(1/8+1/4))^(1/2)</f>
        <v>0.37447612702666094</v>
      </c>
      <c r="AB125" s="70">
        <f>AB121/(2^(0.25))*(AA115*(1/8+1/4))^(1/2)</f>
        <v>0.46246092229042457</v>
      </c>
      <c r="AC125" s="100" t="str">
        <f t="shared" si="27"/>
        <v>non significatif</v>
      </c>
    </row>
    <row r="126" spans="1:29" x14ac:dyDescent="0.2">
      <c r="B126" s="99" t="s">
        <v>278</v>
      </c>
      <c r="C126" s="70">
        <f>ABS(K99-K103)</f>
        <v>1.3948847659247603</v>
      </c>
      <c r="D126" s="70">
        <f>D121/(2^(0.25))*(E115*(1/8+1/4))^(1/2)</f>
        <v>0.25979831539277143</v>
      </c>
      <c r="E126" s="70">
        <f>E121/(2^(0.25))*(E115*(1/8+1/4))^(1/2)</f>
        <v>0.31368673986794243</v>
      </c>
      <c r="F126" s="70">
        <f>F121/(2^(0.25))*(E115*(1/8+1/4))^(1/2)</f>
        <v>0.38738880414472188</v>
      </c>
      <c r="G126" s="100" t="str">
        <f t="shared" si="26"/>
        <v>***</v>
      </c>
      <c r="X126" s="99" t="s">
        <v>278</v>
      </c>
      <c r="Y126" s="70">
        <f>ABS(AG99-AG103)</f>
        <v>9.0821156596776031E-2</v>
      </c>
      <c r="Z126" s="70">
        <f>Z121/(2^(0.25))*(AA115*(1/8+1/4))^(1/2)</f>
        <v>0.31014465895910343</v>
      </c>
      <c r="AA126" s="70">
        <f>AA121/(2^(0.25))*(AA115*(1/8+1/4))^(1/2)</f>
        <v>0.37447612702666094</v>
      </c>
      <c r="AB126" s="70">
        <f>AB121/(2^(0.25))*(AA115*(1/8+1/4))^(1/2)</f>
        <v>0.46246092229042457</v>
      </c>
      <c r="AC126" s="100" t="str">
        <f t="shared" si="27"/>
        <v>non significatif</v>
      </c>
    </row>
    <row r="127" spans="1:29" x14ac:dyDescent="0.2">
      <c r="B127" s="99" t="s">
        <v>279</v>
      </c>
      <c r="C127" s="70">
        <f>ABS(K99-K104)</f>
        <v>1.5858329819138293</v>
      </c>
      <c r="D127" s="70">
        <f>D121/(2^(0.25))*(E115*(1/8+1/4))^(1/2)</f>
        <v>0.25979831539277143</v>
      </c>
      <c r="E127" s="70">
        <f>E121/(2^(0.25))*(E115*(1/8+1/4))^(1/2)</f>
        <v>0.31368673986794243</v>
      </c>
      <c r="F127" s="70">
        <f>F121/(2^(0.25))*(E115*(1/8+1/4))^(1/2)</f>
        <v>0.38738880414472188</v>
      </c>
      <c r="G127" s="100" t="str">
        <f t="shared" si="26"/>
        <v>***</v>
      </c>
      <c r="X127" s="99" t="s">
        <v>279</v>
      </c>
      <c r="Y127" s="70">
        <f>ABS(AG99-AG104)</f>
        <v>0.15810957044529839</v>
      </c>
      <c r="Z127" s="70">
        <f>Z121/(2^(0.25))*(AA115*(1/8+1/4))^(1/2)</f>
        <v>0.31014465895910343</v>
      </c>
      <c r="AA127" s="70">
        <f>AA121/(2^(0.25))*(AA115*(1/8+1/4))^(1/2)</f>
        <v>0.37447612702666094</v>
      </c>
      <c r="AB127" s="70">
        <f>AB121/(2^(0.25))*(AA115*(1/8+1/4))^(1/2)</f>
        <v>0.46246092229042457</v>
      </c>
      <c r="AC127" s="100" t="str">
        <f t="shared" si="27"/>
        <v>non significatif</v>
      </c>
    </row>
    <row r="128" spans="1:29" x14ac:dyDescent="0.2">
      <c r="B128" s="99" t="s">
        <v>280</v>
      </c>
      <c r="C128" s="70">
        <f>ABS(K99-K105)</f>
        <v>1.7469182397964587</v>
      </c>
      <c r="D128" s="70">
        <f>D121/(2^(0.25))*(E115*(1/8+1/4))^(1/2)</f>
        <v>0.25979831539277143</v>
      </c>
      <c r="E128" s="70">
        <f>E121/(2^(0.25))*(E115*(1/8+1/4))^(1/2)</f>
        <v>0.31368673986794243</v>
      </c>
      <c r="F128" s="70">
        <f>F121/(2^(0.25))*(E115*(1/8+1/4))^(1/2)</f>
        <v>0.38738880414472188</v>
      </c>
      <c r="G128" s="100" t="str">
        <f t="shared" si="26"/>
        <v>***</v>
      </c>
      <c r="X128" s="99" t="s">
        <v>280</v>
      </c>
      <c r="Y128" s="70">
        <f>ABS(AG99-AG105)</f>
        <v>0.56099936589906108</v>
      </c>
      <c r="Z128" s="70">
        <f>Z121/(2^(0.25))*(AA115*(1/8+1/4))^(1/2)</f>
        <v>0.31014465895910343</v>
      </c>
      <c r="AA128" s="70">
        <f>AA121/(2^(0.25))*(AA115*(1/8+1/4))^(1/2)</f>
        <v>0.37447612702666094</v>
      </c>
      <c r="AB128" s="70">
        <f>AB121/(2^(0.25))*(AA115*(1/8+1/4))^(1/2)</f>
        <v>0.46246092229042457</v>
      </c>
      <c r="AC128" s="100" t="str">
        <f t="shared" si="27"/>
        <v>***</v>
      </c>
    </row>
    <row r="129" spans="2:29" x14ac:dyDescent="0.2">
      <c r="B129" s="99" t="s">
        <v>281</v>
      </c>
      <c r="C129" s="70">
        <f>ABS(K99-K106)</f>
        <v>1.6935526663722125</v>
      </c>
      <c r="D129" s="70">
        <f>D121/(2^(0.25))*(E115*(1/8+1/4))^(1/2)</f>
        <v>0.25979831539277143</v>
      </c>
      <c r="E129" s="70">
        <f>E121/(2^(0.25))*(E115*(1/8+1/4))^(1/2)</f>
        <v>0.31368673986794243</v>
      </c>
      <c r="F129" s="70">
        <f>F121/(2^(0.25))*(E115*(1/8+1/4))^(1/2)</f>
        <v>0.38738880414472188</v>
      </c>
      <c r="G129" s="100" t="str">
        <f t="shared" si="26"/>
        <v>***</v>
      </c>
      <c r="X129" s="99" t="s">
        <v>281</v>
      </c>
      <c r="Y129" s="70">
        <f>ABS(AG99-AG106)</f>
        <v>0.57692834442884733</v>
      </c>
      <c r="Z129" s="70">
        <f>Z121/(2^(0.25))*(AA115*(1/8+1/4))^(1/2)</f>
        <v>0.31014465895910343</v>
      </c>
      <c r="AA129" s="70">
        <f>AA121/(2^(0.25))*(AA115*(1/8+1/4))^(1/2)</f>
        <v>0.37447612702666094</v>
      </c>
      <c r="AB129" s="70">
        <f>AB121/(2^(0.25))*(AA115*(1/8+1/4))^(1/2)</f>
        <v>0.46246092229042457</v>
      </c>
      <c r="AC129" s="100" t="str">
        <f t="shared" si="27"/>
        <v>***</v>
      </c>
    </row>
    <row r="130" spans="2:29" x14ac:dyDescent="0.2">
      <c r="B130" s="99" t="s">
        <v>282</v>
      </c>
      <c r="C130" s="70">
        <f>ABS(K99-K107)</f>
        <v>1.7585652192430308</v>
      </c>
      <c r="D130" s="70">
        <f>D121/(2^(0.25))*(E115*(1/8+1/4))^(1/2)</f>
        <v>0.25979831539277143</v>
      </c>
      <c r="E130" s="70">
        <f>E121/(2^(0.25))*(E115*(1/8+1/4))^(1/2)</f>
        <v>0.31368673986794243</v>
      </c>
      <c r="F130" s="70">
        <f>F121/(2^(0.25))*(E115*(1/8+1/4))^(1/2)</f>
        <v>0.38738880414472188</v>
      </c>
      <c r="G130" s="100" t="str">
        <f t="shared" si="26"/>
        <v>***</v>
      </c>
      <c r="X130" s="99" t="s">
        <v>282</v>
      </c>
      <c r="Y130" s="70">
        <f>ABS(AG99-AG107)</f>
        <v>0.59616286993403866</v>
      </c>
      <c r="Z130" s="70">
        <f>Z121/(2^(0.25))*(AA115*(1/8+1/4))^(1/2)</f>
        <v>0.31014465895910343</v>
      </c>
      <c r="AA130" s="70">
        <f>AA121/(2^(0.25))*(AA115*(1/8+1/4))^(1/2)</f>
        <v>0.37447612702666094</v>
      </c>
      <c r="AB130" s="70">
        <f>AB121/(2^(0.25))*(AA115*(1/8+1/4))^(1/2)</f>
        <v>0.46246092229042457</v>
      </c>
      <c r="AC130" s="100" t="str">
        <f t="shared" si="27"/>
        <v>***</v>
      </c>
    </row>
    <row r="131" spans="2:29" x14ac:dyDescent="0.2">
      <c r="B131" s="99" t="s">
        <v>283</v>
      </c>
      <c r="C131" s="70">
        <f>ABS(K100-K101)</f>
        <v>0.3926434637163092</v>
      </c>
      <c r="D131" s="70">
        <f>D121*(E115/4)^(1/2)</f>
        <v>0.25225988885322914</v>
      </c>
      <c r="E131" s="70">
        <f>E121*(E115/4)^(1/2)</f>
        <v>0.3045846621991633</v>
      </c>
      <c r="F131" s="70">
        <f>F121*(E115/4)^(1/2)</f>
        <v>0.37614815372760468</v>
      </c>
      <c r="G131" s="100" t="str">
        <f t="shared" si="26"/>
        <v>***</v>
      </c>
      <c r="X131" s="99" t="s">
        <v>283</v>
      </c>
      <c r="Y131" s="70">
        <f>ABS(AG100-AG101)</f>
        <v>7.8277641649493468E-4</v>
      </c>
      <c r="Z131" s="70">
        <f>Z121*(AA115/4)^(1/2)</f>
        <v>0.3011453599272374</v>
      </c>
      <c r="AA131" s="70">
        <f>AA121*(AA115/4)^(1/2)</f>
        <v>0.36361015674454061</v>
      </c>
      <c r="AB131" s="70">
        <f>AB121*(AA115/4)^(1/2)</f>
        <v>0.44904194501636208</v>
      </c>
      <c r="AC131" s="100" t="str">
        <f t="shared" si="27"/>
        <v>non significatif</v>
      </c>
    </row>
    <row r="132" spans="2:29" x14ac:dyDescent="0.2">
      <c r="B132" s="99" t="s">
        <v>285</v>
      </c>
      <c r="C132" s="70">
        <f>ABS(K100-K102)</f>
        <v>0.63476918593961718</v>
      </c>
      <c r="D132" s="70">
        <f>D121*(E115/4)^(1/2)</f>
        <v>0.25225988885322914</v>
      </c>
      <c r="E132" s="70">
        <f>E121*(E115/4)^(1/2)</f>
        <v>0.3045846621991633</v>
      </c>
      <c r="F132" s="70">
        <f>F121*(E115/4)^(1/2)</f>
        <v>0.37614815372760468</v>
      </c>
      <c r="G132" s="100" t="str">
        <f t="shared" si="26"/>
        <v>***</v>
      </c>
      <c r="X132" s="99" t="s">
        <v>285</v>
      </c>
      <c r="Y132" s="70">
        <f>ABS(AG100-AG102)</f>
        <v>2.0122794573150138E-2</v>
      </c>
      <c r="Z132" s="70">
        <f>Z121*(AA115/4)^(1/2)</f>
        <v>0.3011453599272374</v>
      </c>
      <c r="AA132" s="70">
        <f>AA121*(AA115/4)^(1/2)</f>
        <v>0.36361015674454061</v>
      </c>
      <c r="AB132" s="70">
        <f>AB121*(AA115/4)^(1/2)</f>
        <v>0.44904194501636208</v>
      </c>
      <c r="AC132" s="100" t="str">
        <f t="shared" si="27"/>
        <v>non significatif</v>
      </c>
    </row>
    <row r="133" spans="2:29" x14ac:dyDescent="0.2">
      <c r="B133" s="99" t="s">
        <v>286</v>
      </c>
      <c r="C133" s="70">
        <f>ABS(K100-K103)</f>
        <v>1.1999562301483833</v>
      </c>
      <c r="D133" s="70">
        <f>D121*(E115/4)^(1/2)</f>
        <v>0.25225988885322914</v>
      </c>
      <c r="E133" s="70">
        <f>E121*(E115/4)^(1/2)</f>
        <v>0.3045846621991633</v>
      </c>
      <c r="F133" s="70">
        <f>F121*(E115/4)^(1/2)</f>
        <v>0.37614815372760468</v>
      </c>
      <c r="G133" s="100" t="str">
        <f t="shared" si="26"/>
        <v>***</v>
      </c>
      <c r="X133" s="99" t="s">
        <v>286</v>
      </c>
      <c r="Y133" s="70">
        <f>ABS(AG100-AG103)</f>
        <v>5.5709228911373199E-2</v>
      </c>
      <c r="Z133" s="70">
        <f>Z121*(AA115/4)^(1/2)</f>
        <v>0.3011453599272374</v>
      </c>
      <c r="AA133" s="70">
        <f>AA121*(AA115/4)^(1/2)</f>
        <v>0.36361015674454061</v>
      </c>
      <c r="AB133" s="70">
        <f>AB121*(AA115/4)^(1/2)</f>
        <v>0.44904194501636208</v>
      </c>
      <c r="AC133" s="100" t="str">
        <f t="shared" si="27"/>
        <v>non significatif</v>
      </c>
    </row>
    <row r="134" spans="2:29" x14ac:dyDescent="0.2">
      <c r="B134" s="99" t="s">
        <v>287</v>
      </c>
      <c r="C134" s="70">
        <f>ABS(K100-K104)</f>
        <v>1.3909044461374522</v>
      </c>
      <c r="D134" s="70">
        <f>D121*(E115/4)^(1/2)</f>
        <v>0.25225988885322914</v>
      </c>
      <c r="E134" s="70">
        <f>E121*(E115/4)^(1/2)</f>
        <v>0.3045846621991633</v>
      </c>
      <c r="F134" s="70">
        <f>F121*(E115/4)^(1/2)</f>
        <v>0.37614815372760468</v>
      </c>
      <c r="G134" s="100" t="str">
        <f t="shared" si="26"/>
        <v>***</v>
      </c>
      <c r="X134" s="99" t="s">
        <v>287</v>
      </c>
      <c r="Y134" s="70">
        <f>ABS(AG100-AG104)</f>
        <v>0.12299764275989555</v>
      </c>
      <c r="Z134" s="70">
        <f>Z121*(AA115/4)^(1/2)</f>
        <v>0.3011453599272374</v>
      </c>
      <c r="AA134" s="70">
        <f>AA121*(AA115/4)^(1/2)</f>
        <v>0.36361015674454061</v>
      </c>
      <c r="AB134" s="70">
        <f>AB121*(AA115/4)^(1/2)</f>
        <v>0.44904194501636208</v>
      </c>
      <c r="AC134" s="100" t="str">
        <f t="shared" si="27"/>
        <v>non significatif</v>
      </c>
    </row>
    <row r="135" spans="2:29" x14ac:dyDescent="0.2">
      <c r="B135" s="99" t="s">
        <v>288</v>
      </c>
      <c r="C135" s="70">
        <f>ABS(K100-K105)</f>
        <v>1.5519897040200816</v>
      </c>
      <c r="D135" s="70">
        <f>D121*(E115/4)^(1/2)</f>
        <v>0.25225988885322914</v>
      </c>
      <c r="E135" s="70">
        <f>E121*(E115/4)^(1/2)</f>
        <v>0.3045846621991633</v>
      </c>
      <c r="F135" s="70">
        <f>F121*(E115/4)^(1/2)</f>
        <v>0.37614815372760468</v>
      </c>
      <c r="G135" s="100" t="str">
        <f t="shared" si="26"/>
        <v>***</v>
      </c>
      <c r="X135" s="99" t="s">
        <v>288</v>
      </c>
      <c r="Y135" s="70">
        <f>ABS(AG100-AG105)</f>
        <v>0.52588743821365824</v>
      </c>
      <c r="Z135" s="70">
        <f>Z121*(AA115/4)^(1/2)</f>
        <v>0.3011453599272374</v>
      </c>
      <c r="AA135" s="70">
        <f>AA121*(AA115/4)^(1/2)</f>
        <v>0.36361015674454061</v>
      </c>
      <c r="AB135" s="70">
        <f>AB121*(AA115/4)^(1/2)</f>
        <v>0.44904194501636208</v>
      </c>
      <c r="AC135" s="100" t="str">
        <f t="shared" si="27"/>
        <v>***</v>
      </c>
    </row>
    <row r="136" spans="2:29" x14ac:dyDescent="0.2">
      <c r="B136" s="99" t="s">
        <v>289</v>
      </c>
      <c r="C136" s="70">
        <f>ABS(K100-K106)</f>
        <v>1.4986241305958354</v>
      </c>
      <c r="D136" s="70">
        <f>D121*(E115/4)^(1/2)</f>
        <v>0.25225988885322914</v>
      </c>
      <c r="E136" s="70">
        <f>E121*(E115/4)^(1/2)</f>
        <v>0.3045846621991633</v>
      </c>
      <c r="F136" s="70">
        <f>F121*(E115/4)^(1/2)</f>
        <v>0.37614815372760468</v>
      </c>
      <c r="G136" s="100" t="str">
        <f t="shared" si="26"/>
        <v>***</v>
      </c>
      <c r="X136" s="99" t="s">
        <v>289</v>
      </c>
      <c r="Y136" s="70">
        <f>ABS(AG100-AG106)</f>
        <v>0.5418164167434445</v>
      </c>
      <c r="Z136" s="70">
        <f>Z121*(AA115/4)^(1/2)</f>
        <v>0.3011453599272374</v>
      </c>
      <c r="AA136" s="70">
        <f>AA121*(AA115/4)^(1/2)</f>
        <v>0.36361015674454061</v>
      </c>
      <c r="AB136" s="70">
        <f>AB121*(AA115/4)^(1/2)</f>
        <v>0.44904194501636208</v>
      </c>
      <c r="AC136" s="100" t="str">
        <f t="shared" si="27"/>
        <v>***</v>
      </c>
    </row>
    <row r="137" spans="2:29" x14ac:dyDescent="0.2">
      <c r="B137" s="99" t="s">
        <v>290</v>
      </c>
      <c r="C137" s="70">
        <f>ABS(K100-K107)</f>
        <v>1.5636366834666537</v>
      </c>
      <c r="D137" s="70">
        <f>D121*(E115/4)^(1/2)</f>
        <v>0.25225988885322914</v>
      </c>
      <c r="E137" s="70">
        <f>E121*(E115/4)^(1/2)</f>
        <v>0.3045846621991633</v>
      </c>
      <c r="F137" s="70">
        <f>F121*(E115/4)^(1/2)</f>
        <v>0.37614815372760468</v>
      </c>
      <c r="G137" s="100" t="str">
        <f t="shared" si="26"/>
        <v>***</v>
      </c>
      <c r="X137" s="99" t="s">
        <v>290</v>
      </c>
      <c r="Y137" s="70">
        <f>ABS(AG100-AG107)</f>
        <v>0.56105094224863583</v>
      </c>
      <c r="Z137" s="70">
        <f>Z121*(AA115/4)^(1/2)</f>
        <v>0.3011453599272374</v>
      </c>
      <c r="AA137" s="70">
        <f>AA121*(AA115/4)^(1/2)</f>
        <v>0.36361015674454061</v>
      </c>
      <c r="AB137" s="70">
        <f>AB121*(AA115/4)^(1/2)</f>
        <v>0.44904194501636208</v>
      </c>
      <c r="AC137" s="100" t="str">
        <f t="shared" si="27"/>
        <v>***</v>
      </c>
    </row>
    <row r="138" spans="2:29" x14ac:dyDescent="0.2">
      <c r="B138" s="99" t="s">
        <v>284</v>
      </c>
      <c r="C138" s="70">
        <f>ABS(K101-K102)</f>
        <v>0.24212572222330797</v>
      </c>
      <c r="D138" s="70">
        <f>D121*(E115/4)^(1/2)</f>
        <v>0.25225988885322914</v>
      </c>
      <c r="E138" s="70">
        <f>E121*(E115/4)^(1/2)</f>
        <v>0.3045846621991633</v>
      </c>
      <c r="F138" s="70">
        <f>F121*(E115/4)^(1/2)</f>
        <v>0.37614815372760468</v>
      </c>
      <c r="G138" s="100" t="str">
        <f t="shared" si="26"/>
        <v>non significatif</v>
      </c>
      <c r="X138" s="99" t="s">
        <v>284</v>
      </c>
      <c r="Y138" s="70">
        <f>ABS(AG101-AG102)</f>
        <v>1.9340018156655203E-2</v>
      </c>
      <c r="Z138" s="70">
        <f>Z121*(AA115/4)^(1/2)</f>
        <v>0.3011453599272374</v>
      </c>
      <c r="AA138" s="70">
        <f>AA121*(AA115/4)^(1/2)</f>
        <v>0.36361015674454061</v>
      </c>
      <c r="AB138" s="70">
        <f>AB121*(AA115/4)^(1/2)</f>
        <v>0.44904194501636208</v>
      </c>
      <c r="AC138" s="100" t="str">
        <f t="shared" si="27"/>
        <v>non significatif</v>
      </c>
    </row>
    <row r="139" spans="2:29" x14ac:dyDescent="0.2">
      <c r="B139" s="99" t="s">
        <v>291</v>
      </c>
      <c r="C139" s="70">
        <f>ABS(K101-K103)</f>
        <v>0.80731276643207406</v>
      </c>
      <c r="D139" s="70">
        <f>D121*(E115/4)^(1/2)</f>
        <v>0.25225988885322914</v>
      </c>
      <c r="E139" s="70">
        <f>E121*(E115/4)^(1/2)</f>
        <v>0.3045846621991633</v>
      </c>
      <c r="F139" s="70">
        <f>F121*(E115/4)^(1/2)</f>
        <v>0.37614815372760468</v>
      </c>
      <c r="G139" s="100" t="str">
        <f t="shared" ref="G139:G148" si="28">IF(C293&gt;F293,"***",IF(C293&gt;E293,"**",IF(C293&gt;D293,"*","non significatif")))</f>
        <v>non significatif</v>
      </c>
      <c r="X139" s="99" t="s">
        <v>291</v>
      </c>
      <c r="Y139" s="70">
        <f>ABS(AG101-AG103)</f>
        <v>5.4926452494878264E-2</v>
      </c>
      <c r="Z139" s="70">
        <f>Z121*(AA115/4)^(1/2)</f>
        <v>0.3011453599272374</v>
      </c>
      <c r="AA139" s="70">
        <f>AA121*(AA115/4)^(1/2)</f>
        <v>0.36361015674454061</v>
      </c>
      <c r="AB139" s="70">
        <f>AB121*(AA115/4)^(1/2)</f>
        <v>0.44904194501636208</v>
      </c>
      <c r="AC139" s="100" t="str">
        <f t="shared" ref="AC139:AC148" si="29">IF(Y293&gt;AB293,"***",IF(Y293&gt;AA293,"**",IF(Y293&gt;Z293,"*","non significatif")))</f>
        <v>non significatif</v>
      </c>
    </row>
    <row r="140" spans="2:29" x14ac:dyDescent="0.2">
      <c r="B140" s="99" t="s">
        <v>292</v>
      </c>
      <c r="C140" s="70">
        <f>ABS(K101-K104)</f>
        <v>0.99826098242114303</v>
      </c>
      <c r="D140" s="70">
        <f>D121*(E115/4)^(1/2)</f>
        <v>0.25225988885322914</v>
      </c>
      <c r="E140" s="70">
        <f>E121*(E115/4)^(1/2)</f>
        <v>0.3045846621991633</v>
      </c>
      <c r="F140" s="70">
        <f>F121*(E115/4)^(1/2)</f>
        <v>0.37614815372760468</v>
      </c>
      <c r="G140" s="100" t="str">
        <f t="shared" si="28"/>
        <v>non significatif</v>
      </c>
      <c r="X140" s="99" t="s">
        <v>292</v>
      </c>
      <c r="Y140" s="70">
        <f>ABS(AG101-AG104)</f>
        <v>0.12221486634340062</v>
      </c>
      <c r="Z140" s="70">
        <f>Z121*(AA115/4)^(1/2)</f>
        <v>0.3011453599272374</v>
      </c>
      <c r="AA140" s="70">
        <f>AA121*(AA115/4)^(1/2)</f>
        <v>0.36361015674454061</v>
      </c>
      <c r="AB140" s="70">
        <f>AB121*(AA115/4)^(1/2)</f>
        <v>0.44904194501636208</v>
      </c>
      <c r="AC140" s="100" t="str">
        <f t="shared" si="29"/>
        <v>non significatif</v>
      </c>
    </row>
    <row r="141" spans="2:29" x14ac:dyDescent="0.2">
      <c r="B141" s="99" t="s">
        <v>293</v>
      </c>
      <c r="C141" s="70">
        <f>ABS(K101-K105)</f>
        <v>1.1593462403037724</v>
      </c>
      <c r="D141" s="70">
        <f>D121*(E115/4)^(1/2)</f>
        <v>0.25225988885322914</v>
      </c>
      <c r="E141" s="70">
        <f>E121*(E115/4)^(1/2)</f>
        <v>0.3045846621991633</v>
      </c>
      <c r="F141" s="70">
        <f>F121*(E115/4)^(1/2)</f>
        <v>0.37614815372760468</v>
      </c>
      <c r="G141" s="100" t="str">
        <f t="shared" si="28"/>
        <v>non significatif</v>
      </c>
      <c r="X141" s="99" t="s">
        <v>293</v>
      </c>
      <c r="Y141" s="70">
        <f>ABS(AG101-AG105)</f>
        <v>0.52510466179716331</v>
      </c>
      <c r="Z141" s="70">
        <f>Z121*(AA115/4)^(1/2)</f>
        <v>0.3011453599272374</v>
      </c>
      <c r="AA141" s="70">
        <f>AA121*(AA115/4)^(1/2)</f>
        <v>0.36361015674454061</v>
      </c>
      <c r="AB141" s="70">
        <f>AB121*(AA115/4)^(1/2)</f>
        <v>0.44904194501636208</v>
      </c>
      <c r="AC141" s="100" t="str">
        <f t="shared" si="29"/>
        <v>non significatif</v>
      </c>
    </row>
    <row r="142" spans="2:29" x14ac:dyDescent="0.2">
      <c r="B142" s="99" t="s">
        <v>294</v>
      </c>
      <c r="C142" s="70">
        <f>ABS(K101-K106)</f>
        <v>1.1059806668795262</v>
      </c>
      <c r="D142" s="70">
        <f>D121*(E115/4)^(1/2)</f>
        <v>0.25225988885322914</v>
      </c>
      <c r="E142" s="70">
        <f>E121*(E115/4)^(1/2)</f>
        <v>0.3045846621991633</v>
      </c>
      <c r="F142" s="70">
        <f>F121*(E115/4)^(1/2)</f>
        <v>0.37614815372760468</v>
      </c>
      <c r="G142" s="100" t="str">
        <f t="shared" si="28"/>
        <v>non significatif</v>
      </c>
      <c r="X142" s="99" t="s">
        <v>294</v>
      </c>
      <c r="Y142" s="70">
        <f>ABS(AG101-AG106)</f>
        <v>0.54103364032694956</v>
      </c>
      <c r="Z142" s="70">
        <f>Z121*(AA115/4)^(1/2)</f>
        <v>0.3011453599272374</v>
      </c>
      <c r="AA142" s="70">
        <f>AA121*(AA115/4)^(1/2)</f>
        <v>0.36361015674454061</v>
      </c>
      <c r="AB142" s="70">
        <f>AB121*(AA115/4)^(1/2)</f>
        <v>0.44904194501636208</v>
      </c>
      <c r="AC142" s="100" t="str">
        <f t="shared" si="29"/>
        <v>non significatif</v>
      </c>
    </row>
    <row r="143" spans="2:29" x14ac:dyDescent="0.2">
      <c r="B143" s="99" t="s">
        <v>295</v>
      </c>
      <c r="C143" s="70">
        <f>ABS(K101-K107)</f>
        <v>1.1709932197503445</v>
      </c>
      <c r="D143" s="70">
        <f>D121*(E115/4)^(1/2)</f>
        <v>0.25225988885322914</v>
      </c>
      <c r="E143" s="70">
        <f>E121*(E115/4)^(1/2)</f>
        <v>0.3045846621991633</v>
      </c>
      <c r="F143" s="70">
        <f>F121*(E115/4)^(1/2)</f>
        <v>0.37614815372760468</v>
      </c>
      <c r="G143" s="100" t="str">
        <f t="shared" si="28"/>
        <v>non significatif</v>
      </c>
      <c r="X143" s="99" t="s">
        <v>295</v>
      </c>
      <c r="Y143" s="70">
        <f>ABS(AG101-AG107)</f>
        <v>0.5602681658321409</v>
      </c>
      <c r="Z143" s="70">
        <f>Z121*(AA115/4)^(1/2)</f>
        <v>0.3011453599272374</v>
      </c>
      <c r="AA143" s="70">
        <f>AA121*(AA115/4)^(1/2)</f>
        <v>0.36361015674454061</v>
      </c>
      <c r="AB143" s="70">
        <f>AB121*(AA115/4)^(1/2)</f>
        <v>0.44904194501636208</v>
      </c>
      <c r="AC143" s="100" t="str">
        <f t="shared" si="29"/>
        <v>non significatif</v>
      </c>
    </row>
    <row r="144" spans="2:29" x14ac:dyDescent="0.2">
      <c r="B144" s="99" t="s">
        <v>296</v>
      </c>
      <c r="C144" s="70">
        <f>ABS(K102-K103)</f>
        <v>0.56518704420876609</v>
      </c>
      <c r="D144" s="70">
        <f>D121*(E115/4)^(1/2)</f>
        <v>0.25225988885322914</v>
      </c>
      <c r="E144" s="70">
        <f>E121*(E115/4)^(1/2)</f>
        <v>0.3045846621991633</v>
      </c>
      <c r="F144" s="70">
        <f>F121*(E115/4)^(1/2)</f>
        <v>0.37614815372760468</v>
      </c>
      <c r="G144" s="100" t="str">
        <f t="shared" si="28"/>
        <v>non significatif</v>
      </c>
      <c r="X144" s="99" t="s">
        <v>296</v>
      </c>
      <c r="Y144" s="70">
        <f>ABS(AG102-AG103)</f>
        <v>3.5586434338223061E-2</v>
      </c>
      <c r="Z144" s="70">
        <f>Z121*(AA115/4)^(1/2)</f>
        <v>0.3011453599272374</v>
      </c>
      <c r="AA144" s="70">
        <f>AA121*(AA115/4)^(1/2)</f>
        <v>0.36361015674454061</v>
      </c>
      <c r="AB144" s="70">
        <f>AB121*(AA115/4)^(1/2)</f>
        <v>0.44904194501636208</v>
      </c>
      <c r="AC144" s="100" t="str">
        <f t="shared" si="29"/>
        <v>non significatif</v>
      </c>
    </row>
    <row r="145" spans="2:29" x14ac:dyDescent="0.2">
      <c r="B145" s="99" t="s">
        <v>297</v>
      </c>
      <c r="C145" s="70">
        <f>ABS(K102-K104)</f>
        <v>0.75613526019783506</v>
      </c>
      <c r="D145" s="70">
        <f>D121*(E115/4)^(1/2)</f>
        <v>0.25225988885322914</v>
      </c>
      <c r="E145" s="70">
        <f>E121*(E115/4)^(1/2)</f>
        <v>0.3045846621991633</v>
      </c>
      <c r="F145" s="70">
        <f>F121*(E115/4)^(1/2)</f>
        <v>0.37614815372760468</v>
      </c>
      <c r="G145" s="100" t="str">
        <f t="shared" si="28"/>
        <v>non significatif</v>
      </c>
      <c r="X145" s="99" t="s">
        <v>297</v>
      </c>
      <c r="Y145" s="70">
        <f>ABS(AG102-AG104)</f>
        <v>0.10287484818674542</v>
      </c>
      <c r="Z145" s="70">
        <f>Z121*(AA115/4)^(1/2)</f>
        <v>0.3011453599272374</v>
      </c>
      <c r="AA145" s="70">
        <f>AA121*(AA115/4)^(1/2)</f>
        <v>0.36361015674454061</v>
      </c>
      <c r="AB145" s="70">
        <f>AB121*(AA115/4)^(1/2)</f>
        <v>0.44904194501636208</v>
      </c>
      <c r="AC145" s="100" t="str">
        <f t="shared" si="29"/>
        <v>non significatif</v>
      </c>
    </row>
    <row r="146" spans="2:29" x14ac:dyDescent="0.2">
      <c r="B146" s="99" t="s">
        <v>298</v>
      </c>
      <c r="C146" s="70">
        <f>ABS(K102-K105)</f>
        <v>0.91722051808046445</v>
      </c>
      <c r="D146" s="70">
        <f>D121*(E115/4)^(1/2)</f>
        <v>0.25225988885322914</v>
      </c>
      <c r="E146" s="70">
        <f>E121*(E115/4)^(1/2)</f>
        <v>0.3045846621991633</v>
      </c>
      <c r="F146" s="70">
        <f>F121*(E115/4)^(1/2)</f>
        <v>0.37614815372760468</v>
      </c>
      <c r="G146" s="100" t="str">
        <f t="shared" si="28"/>
        <v>non significatif</v>
      </c>
      <c r="X146" s="99" t="s">
        <v>298</v>
      </c>
      <c r="Y146" s="70">
        <f>ABS(AG102-AG105)</f>
        <v>0.5057646436405081</v>
      </c>
      <c r="Z146" s="70">
        <f>Z121*(AA115/4)^(1/2)</f>
        <v>0.3011453599272374</v>
      </c>
      <c r="AA146" s="70">
        <f>AA121*(AA115/4)^(1/2)</f>
        <v>0.36361015674454061</v>
      </c>
      <c r="AB146" s="70">
        <f>AB121*(AA115/4)^(1/2)</f>
        <v>0.44904194501636208</v>
      </c>
      <c r="AC146" s="100" t="str">
        <f t="shared" si="29"/>
        <v>non significatif</v>
      </c>
    </row>
    <row r="147" spans="2:29" x14ac:dyDescent="0.2">
      <c r="B147" s="99" t="s">
        <v>299</v>
      </c>
      <c r="C147" s="70">
        <f>ABS(K102-K106)</f>
        <v>0.86385494465621826</v>
      </c>
      <c r="D147" s="70">
        <f>D121*(E115/4)^(1/2)</f>
        <v>0.25225988885322914</v>
      </c>
      <c r="E147" s="70">
        <f>E121*(E115/4)^(1/2)</f>
        <v>0.3045846621991633</v>
      </c>
      <c r="F147" s="70">
        <f>F121*(E115/4)^(1/2)</f>
        <v>0.37614815372760468</v>
      </c>
      <c r="G147" s="100" t="str">
        <f t="shared" si="28"/>
        <v>non significatif</v>
      </c>
      <c r="X147" s="99" t="s">
        <v>299</v>
      </c>
      <c r="Y147" s="70">
        <f>ABS(AG102-AG106)</f>
        <v>0.52169362217029436</v>
      </c>
      <c r="Z147" s="70">
        <f>Z121*(AA115/4)^(1/2)</f>
        <v>0.3011453599272374</v>
      </c>
      <c r="AA147" s="70">
        <f>AA121*(AA115/4)^(1/2)</f>
        <v>0.36361015674454061</v>
      </c>
      <c r="AB147" s="70">
        <f>AB121*(AA115/4)^(1/2)</f>
        <v>0.44904194501636208</v>
      </c>
      <c r="AC147" s="100" t="str">
        <f t="shared" si="29"/>
        <v>non significatif</v>
      </c>
    </row>
    <row r="148" spans="2:29" x14ac:dyDescent="0.2">
      <c r="B148" s="99" t="s">
        <v>300</v>
      </c>
      <c r="C148" s="70">
        <f>ABS(K102-K107)</f>
        <v>0.92886749752703657</v>
      </c>
      <c r="D148" s="70">
        <f>D121*(E115/4)^(1/2)</f>
        <v>0.25225988885322914</v>
      </c>
      <c r="E148" s="70">
        <f>E121*(E115/4)^(1/2)</f>
        <v>0.3045846621991633</v>
      </c>
      <c r="F148" s="70">
        <f>F121*(E115/4)^(1/2)</f>
        <v>0.37614815372760468</v>
      </c>
      <c r="G148" s="100" t="str">
        <f t="shared" si="28"/>
        <v>non significatif</v>
      </c>
      <c r="X148" s="99" t="s">
        <v>300</v>
      </c>
      <c r="Y148" s="70">
        <f>ABS(AG102-AG107)</f>
        <v>0.54092814767548569</v>
      </c>
      <c r="Z148" s="70">
        <f>Z121*(AA115/4)^(1/2)</f>
        <v>0.3011453599272374</v>
      </c>
      <c r="AA148" s="70">
        <f>AA121*(AA115/4)^(1/2)</f>
        <v>0.36361015674454061</v>
      </c>
      <c r="AB148" s="70">
        <f>AB121*(AA115/4)^(1/2)</f>
        <v>0.44904194501636208</v>
      </c>
      <c r="AC148" s="100" t="str">
        <f t="shared" si="29"/>
        <v>non significatif</v>
      </c>
    </row>
    <row r="149" spans="2:29" x14ac:dyDescent="0.2">
      <c r="B149" s="99" t="s">
        <v>301</v>
      </c>
      <c r="C149" s="70">
        <f>ABS(K103-K104)</f>
        <v>0.19094821598906897</v>
      </c>
      <c r="D149" s="70">
        <f>D121*(E115/4)^(1/2)</f>
        <v>0.25225988885322914</v>
      </c>
      <c r="E149" s="70">
        <f>E121*(E115/4)^(1/2)</f>
        <v>0.3045846621991633</v>
      </c>
      <c r="F149" s="70">
        <f>F121*(E115/4)^(1/2)</f>
        <v>0.37614815372760468</v>
      </c>
      <c r="G149" s="100" t="str">
        <f t="shared" ref="G149:G158" si="30">IF(C149&gt;F149,"***",IF(C149&gt;E149,"**",IF(C149&gt;D149,"*","non significatif")))</f>
        <v>non significatif</v>
      </c>
      <c r="X149" s="99" t="s">
        <v>301</v>
      </c>
      <c r="Y149" s="70">
        <f>ABS(AG103-AG104)</f>
        <v>6.7288413848522355E-2</v>
      </c>
      <c r="Z149" s="70">
        <f>Z121*(AA115/4)^(1/2)</f>
        <v>0.3011453599272374</v>
      </c>
      <c r="AA149" s="70">
        <f>AA121*(AA115/4)^(1/2)</f>
        <v>0.36361015674454061</v>
      </c>
      <c r="AB149" s="70">
        <f>AB121*(AA115/4)^(1/2)</f>
        <v>0.44904194501636208</v>
      </c>
      <c r="AC149" s="100" t="str">
        <f t="shared" ref="AC149:AC158" si="31">IF(Y149&gt;AB149,"***",IF(Y149&gt;AA149,"**",IF(Y149&gt;Z149,"*","non significatif")))</f>
        <v>non significatif</v>
      </c>
    </row>
    <row r="150" spans="2:29" x14ac:dyDescent="0.2">
      <c r="B150" s="99" t="s">
        <v>302</v>
      </c>
      <c r="C150" s="70">
        <f>ABS(K103-K105)</f>
        <v>0.35203347387169837</v>
      </c>
      <c r="D150" s="70">
        <f>D121*(E115/4)^(1/2)</f>
        <v>0.25225988885322914</v>
      </c>
      <c r="E150" s="70">
        <f>E121*(E115/4)^(1/2)</f>
        <v>0.3045846621991633</v>
      </c>
      <c r="F150" s="70">
        <f>F121*(E115/4)^(1/2)</f>
        <v>0.37614815372760468</v>
      </c>
      <c r="G150" s="100" t="str">
        <f t="shared" si="30"/>
        <v>**</v>
      </c>
      <c r="X150" s="99" t="s">
        <v>302</v>
      </c>
      <c r="Y150" s="70">
        <f>ABS(AG103-AG105)</f>
        <v>0.4701782093022851</v>
      </c>
      <c r="Z150" s="70">
        <f>Z121*(AA115/4)^(1/2)</f>
        <v>0.3011453599272374</v>
      </c>
      <c r="AA150" s="70">
        <f>AA121*(AA115/4)^(1/2)</f>
        <v>0.36361015674454061</v>
      </c>
      <c r="AB150" s="70">
        <f>AB121*(AA115/4)^(1/2)</f>
        <v>0.44904194501636208</v>
      </c>
      <c r="AC150" s="100" t="str">
        <f t="shared" si="31"/>
        <v>***</v>
      </c>
    </row>
    <row r="151" spans="2:29" x14ac:dyDescent="0.2">
      <c r="B151" s="99" t="s">
        <v>303</v>
      </c>
      <c r="C151" s="70">
        <f>ABS(K103-K106)</f>
        <v>0.29866790044745217</v>
      </c>
      <c r="D151" s="70">
        <f>D121*(E115/4)^(1/2)</f>
        <v>0.25225988885322914</v>
      </c>
      <c r="E151" s="70">
        <f>E121*(E115/4)^(1/2)</f>
        <v>0.3045846621991633</v>
      </c>
      <c r="F151" s="70">
        <f>F121*(E115/4)^(1/2)</f>
        <v>0.37614815372760468</v>
      </c>
      <c r="G151" s="100" t="str">
        <f t="shared" si="30"/>
        <v>*</v>
      </c>
      <c r="X151" s="99" t="s">
        <v>303</v>
      </c>
      <c r="Y151" s="70">
        <f>ABS(AG103-AG106)</f>
        <v>0.48610718783207135</v>
      </c>
      <c r="Z151" s="70">
        <f>Z121*(AA115/4)^(1/2)</f>
        <v>0.3011453599272374</v>
      </c>
      <c r="AA151" s="70">
        <f>AA121*(AA115/4)^(1/2)</f>
        <v>0.36361015674454061</v>
      </c>
      <c r="AB151" s="70">
        <f>AB121*(AA115/4)^(1/2)</f>
        <v>0.44904194501636208</v>
      </c>
      <c r="AC151" s="100" t="str">
        <f t="shared" si="31"/>
        <v>***</v>
      </c>
    </row>
    <row r="152" spans="2:29" x14ac:dyDescent="0.2">
      <c r="B152" s="99" t="s">
        <v>304</v>
      </c>
      <c r="C152" s="70">
        <f>ABS(K103-K107)</f>
        <v>0.36368045331827048</v>
      </c>
      <c r="D152" s="70">
        <f>D121*(E115/4)^(1/2)</f>
        <v>0.25225988885322914</v>
      </c>
      <c r="E152" s="70">
        <f>E121*(E115/4)^(1/2)</f>
        <v>0.3045846621991633</v>
      </c>
      <c r="F152" s="70">
        <f>F121*(E115/4)^(1/2)</f>
        <v>0.37614815372760468</v>
      </c>
      <c r="G152" s="100" t="str">
        <f t="shared" si="30"/>
        <v>**</v>
      </c>
      <c r="X152" s="99" t="s">
        <v>304</v>
      </c>
      <c r="Y152" s="70">
        <f>ABS(AG103-AG107)</f>
        <v>0.50534171333726263</v>
      </c>
      <c r="Z152" s="70">
        <f>Z121*(AA115/4)^(1/2)</f>
        <v>0.3011453599272374</v>
      </c>
      <c r="AA152" s="70">
        <f>AA121*(AA115/4)^(1/2)</f>
        <v>0.36361015674454061</v>
      </c>
      <c r="AB152" s="70">
        <f>AB121*(AA115/4)^(1/2)</f>
        <v>0.44904194501636208</v>
      </c>
      <c r="AC152" s="100" t="str">
        <f t="shared" si="31"/>
        <v>***</v>
      </c>
    </row>
    <row r="153" spans="2:29" x14ac:dyDescent="0.2">
      <c r="B153" s="99" t="s">
        <v>305</v>
      </c>
      <c r="C153" s="70">
        <f>ABS(K104-K105)</f>
        <v>0.1610852578826294</v>
      </c>
      <c r="D153" s="70">
        <f>D121*(E115/4)^(1/2)</f>
        <v>0.25225988885322914</v>
      </c>
      <c r="E153" s="70">
        <f>E121*(E115/4)^(1/2)</f>
        <v>0.3045846621991633</v>
      </c>
      <c r="F153" s="70">
        <f>F121*(E115/4)^(1/2)</f>
        <v>0.37614815372760468</v>
      </c>
      <c r="G153" s="100" t="str">
        <f t="shared" si="30"/>
        <v>non significatif</v>
      </c>
      <c r="X153" s="99" t="s">
        <v>305</v>
      </c>
      <c r="Y153" s="70">
        <f>ABS(AG104-AG105)</f>
        <v>0.40288979545376274</v>
      </c>
      <c r="Z153" s="70">
        <f>Z121*(AA115/4)^(1/2)</f>
        <v>0.3011453599272374</v>
      </c>
      <c r="AA153" s="70">
        <f>AA121*(AA115/4)^(1/2)</f>
        <v>0.36361015674454061</v>
      </c>
      <c r="AB153" s="70">
        <f>AB121*(AA115/4)^(1/2)</f>
        <v>0.44904194501636208</v>
      </c>
      <c r="AC153" s="100" t="str">
        <f t="shared" si="31"/>
        <v>**</v>
      </c>
    </row>
    <row r="154" spans="2:29" x14ac:dyDescent="0.2">
      <c r="B154" s="99" t="s">
        <v>306</v>
      </c>
      <c r="C154" s="70">
        <f>ABS(K104-K106)</f>
        <v>0.1077196844583832</v>
      </c>
      <c r="D154" s="70">
        <f>D121*(E115/4)^(1/2)</f>
        <v>0.25225988885322914</v>
      </c>
      <c r="E154" s="70">
        <f>E121*(E115/4)^(1/2)</f>
        <v>0.3045846621991633</v>
      </c>
      <c r="F154" s="70">
        <f>F121*(E115/4)^(1/2)</f>
        <v>0.37614815372760468</v>
      </c>
      <c r="G154" s="100" t="str">
        <f t="shared" si="30"/>
        <v>non significatif</v>
      </c>
      <c r="X154" s="99" t="s">
        <v>306</v>
      </c>
      <c r="Y154" s="70">
        <f>ABS(AG104-AG106)</f>
        <v>0.418818773983549</v>
      </c>
      <c r="Z154" s="70">
        <f>Z121*(AA115/4)^(1/2)</f>
        <v>0.3011453599272374</v>
      </c>
      <c r="AA154" s="70">
        <f>AA121*(AA115/4)^(1/2)</f>
        <v>0.36361015674454061</v>
      </c>
      <c r="AB154" s="70">
        <f>AB121*(AA115/4)^(1/2)</f>
        <v>0.44904194501636208</v>
      </c>
      <c r="AC154" s="100" t="str">
        <f t="shared" si="31"/>
        <v>**</v>
      </c>
    </row>
    <row r="155" spans="2:29" x14ac:dyDescent="0.2">
      <c r="B155" s="99" t="s">
        <v>307</v>
      </c>
      <c r="C155" s="70">
        <f>ABS(K104-K107)</f>
        <v>0.17273223732920151</v>
      </c>
      <c r="D155" s="70">
        <f>D121*(E115/4)^(1/2)</f>
        <v>0.25225988885322914</v>
      </c>
      <c r="E155" s="70">
        <f>E121*(E115/4)^(1/2)</f>
        <v>0.3045846621991633</v>
      </c>
      <c r="F155" s="70">
        <f>F121*(E115/4)^(1/2)</f>
        <v>0.37614815372760468</v>
      </c>
      <c r="G155" s="100" t="str">
        <f t="shared" si="30"/>
        <v>non significatif</v>
      </c>
      <c r="X155" s="99" t="s">
        <v>307</v>
      </c>
      <c r="Y155" s="70">
        <f>ABS(AG104-AG107)</f>
        <v>0.43805329948874033</v>
      </c>
      <c r="Z155" s="70">
        <f>Z121*(AA115/4)^(1/2)</f>
        <v>0.3011453599272374</v>
      </c>
      <c r="AA155" s="70">
        <f>AA121*(AA115/4)^(1/2)</f>
        <v>0.36361015674454061</v>
      </c>
      <c r="AB155" s="70">
        <f>AB121*(AA115/4)^(1/2)</f>
        <v>0.44904194501636208</v>
      </c>
      <c r="AC155" s="100" t="str">
        <f t="shared" si="31"/>
        <v>**</v>
      </c>
    </row>
    <row r="156" spans="2:29" x14ac:dyDescent="0.2">
      <c r="B156" s="99" t="s">
        <v>308</v>
      </c>
      <c r="C156" s="70">
        <f>ABS(K105-K106)</f>
        <v>5.3365573424246193E-2</v>
      </c>
      <c r="D156" s="70">
        <f>D121*(E115/4)^(1/2)</f>
        <v>0.25225988885322914</v>
      </c>
      <c r="E156" s="70">
        <f>E121*(E115/4)^(1/2)</f>
        <v>0.3045846621991633</v>
      </c>
      <c r="F156" s="70">
        <f>F121*(E115/4)^(1/2)</f>
        <v>0.37614815372760468</v>
      </c>
      <c r="G156" s="100" t="str">
        <f t="shared" si="30"/>
        <v>non significatif</v>
      </c>
      <c r="X156" s="99" t="s">
        <v>308</v>
      </c>
      <c r="Y156" s="70">
        <f>ABS(AG105-AG106)</f>
        <v>1.5928978529786253E-2</v>
      </c>
      <c r="Z156" s="70">
        <f>Z121*(AA115/4)^(1/2)</f>
        <v>0.3011453599272374</v>
      </c>
      <c r="AA156" s="70">
        <f>AA121*(AA115/4)^(1/2)</f>
        <v>0.36361015674454061</v>
      </c>
      <c r="AB156" s="70">
        <f>AB121*(AA115/4)^(1/2)</f>
        <v>0.44904194501636208</v>
      </c>
      <c r="AC156" s="100" t="str">
        <f t="shared" si="31"/>
        <v>non significatif</v>
      </c>
    </row>
    <row r="157" spans="2:29" x14ac:dyDescent="0.2">
      <c r="B157" s="99" t="s">
        <v>309</v>
      </c>
      <c r="C157" s="70">
        <f>ABS(K105-K107)</f>
        <v>1.1646979446572114E-2</v>
      </c>
      <c r="D157" s="70">
        <f>D121*(E115/4)^(1/2)</f>
        <v>0.25225988885322914</v>
      </c>
      <c r="E157" s="70">
        <f>E121*(E115/4)^(1/2)</f>
        <v>0.3045846621991633</v>
      </c>
      <c r="F157" s="70">
        <f>F121*(E115/4)^(1/2)</f>
        <v>0.37614815372760468</v>
      </c>
      <c r="G157" s="100" t="str">
        <f t="shared" si="30"/>
        <v>non significatif</v>
      </c>
      <c r="X157" s="99" t="s">
        <v>309</v>
      </c>
      <c r="Y157" s="70">
        <f>ABS(AG105-AG107)</f>
        <v>3.5163504034977588E-2</v>
      </c>
      <c r="Z157" s="70">
        <f>Z121*(AA115/4)^(1/2)</f>
        <v>0.3011453599272374</v>
      </c>
      <c r="AA157" s="70">
        <f>AA121*(AA115/4)^(1/2)</f>
        <v>0.36361015674454061</v>
      </c>
      <c r="AB157" s="70">
        <f>AB121*(AA115/4)^(1/2)</f>
        <v>0.44904194501636208</v>
      </c>
      <c r="AC157" s="100" t="str">
        <f t="shared" si="31"/>
        <v>non significatif</v>
      </c>
    </row>
    <row r="158" spans="2:29" ht="13.5" thickBot="1" x14ac:dyDescent="0.25">
      <c r="B158" s="101" t="s">
        <v>310</v>
      </c>
      <c r="C158" s="73">
        <f>ABS(K106-K107)</f>
        <v>6.5012552870818308E-2</v>
      </c>
      <c r="D158" s="73">
        <f>D121*(E115/4)^(1/2)</f>
        <v>0.25225988885322914</v>
      </c>
      <c r="E158" s="73">
        <f>E121*(E115/4)^(1/2)</f>
        <v>0.3045846621991633</v>
      </c>
      <c r="F158" s="73">
        <f>F121*(E115/4)^(1/2)</f>
        <v>0.37614815372760468</v>
      </c>
      <c r="G158" s="93" t="str">
        <f t="shared" si="30"/>
        <v>non significatif</v>
      </c>
      <c r="X158" s="101" t="s">
        <v>310</v>
      </c>
      <c r="Y158" s="73">
        <f>ABS(AG106-AG107)</f>
        <v>1.9234525505191336E-2</v>
      </c>
      <c r="Z158" s="73">
        <f>Z121*(AA115/4)^(1/2)</f>
        <v>0.3011453599272374</v>
      </c>
      <c r="AA158" s="73">
        <f>AA121*(AA115/4)^(1/2)</f>
        <v>0.36361015674454061</v>
      </c>
      <c r="AB158" s="73">
        <f>AB121*(AA115/4)^(1/2)</f>
        <v>0.44904194501636208</v>
      </c>
      <c r="AC158" s="93" t="str">
        <f t="shared" si="31"/>
        <v>non significatif</v>
      </c>
    </row>
  </sheetData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40"/>
  <sheetViews>
    <sheetView zoomScale="85" zoomScaleNormal="85" workbookViewId="0">
      <selection activeCell="A19" sqref="A19"/>
    </sheetView>
  </sheetViews>
  <sheetFormatPr baseColWidth="10" defaultRowHeight="12.75" x14ac:dyDescent="0.2"/>
  <cols>
    <col min="1" max="1" width="13.85546875" customWidth="1"/>
    <col min="2" max="2" width="28.7109375" bestFit="1" customWidth="1"/>
    <col min="3" max="4" width="16.28515625" bestFit="1" customWidth="1"/>
    <col min="5" max="5" width="14.42578125" bestFit="1" customWidth="1"/>
    <col min="6" max="6" width="14.42578125" customWidth="1"/>
    <col min="7" max="7" width="11.42578125" customWidth="1"/>
    <col min="8" max="8" width="16.85546875" bestFit="1" customWidth="1"/>
    <col min="9" max="10" width="16.28515625" bestFit="1" customWidth="1"/>
    <col min="11" max="12" width="14.42578125" bestFit="1" customWidth="1"/>
  </cols>
  <sheetData>
    <row r="1" spans="1:13" ht="18.75" customHeight="1" x14ac:dyDescent="0.2">
      <c r="B1" t="s">
        <v>229</v>
      </c>
      <c r="C1" t="s">
        <v>230</v>
      </c>
      <c r="D1" t="s">
        <v>231</v>
      </c>
      <c r="E1" t="s">
        <v>229</v>
      </c>
      <c r="F1" t="s">
        <v>230</v>
      </c>
      <c r="G1" t="s">
        <v>231</v>
      </c>
      <c r="H1" t="s">
        <v>229</v>
      </c>
      <c r="I1" t="s">
        <v>230</v>
      </c>
      <c r="J1" t="s">
        <v>231</v>
      </c>
      <c r="K1" t="s">
        <v>229</v>
      </c>
      <c r="L1" t="s">
        <v>230</v>
      </c>
      <c r="M1" t="s">
        <v>231</v>
      </c>
    </row>
    <row r="2" spans="1:13" ht="16.5" x14ac:dyDescent="0.25">
      <c r="A2" s="42" t="s">
        <v>224</v>
      </c>
      <c r="B2" s="290" t="s">
        <v>225</v>
      </c>
      <c r="C2" s="290"/>
      <c r="D2" s="290"/>
      <c r="E2" s="290" t="s">
        <v>226</v>
      </c>
      <c r="F2" s="290"/>
      <c r="G2" s="290"/>
      <c r="H2" s="290" t="s">
        <v>227</v>
      </c>
      <c r="I2" s="290"/>
      <c r="J2" s="290"/>
      <c r="K2" s="290" t="s">
        <v>228</v>
      </c>
      <c r="L2" s="290"/>
      <c r="M2" s="290"/>
    </row>
    <row r="3" spans="1:13" ht="16.5" x14ac:dyDescent="0.25">
      <c r="A3" s="41">
        <v>0</v>
      </c>
      <c r="B3" s="41">
        <v>1</v>
      </c>
      <c r="C3" s="41">
        <v>0.16648399999999999</v>
      </c>
      <c r="D3" s="41">
        <v>8</v>
      </c>
      <c r="E3" s="41">
        <v>1</v>
      </c>
      <c r="F3" s="41">
        <v>0.16648399999999999</v>
      </c>
      <c r="G3" s="41">
        <v>8</v>
      </c>
      <c r="H3" s="41">
        <v>1</v>
      </c>
      <c r="I3" s="41">
        <v>0.2401982</v>
      </c>
      <c r="J3" s="41">
        <v>8</v>
      </c>
      <c r="K3" s="41">
        <v>1</v>
      </c>
      <c r="L3" s="41">
        <v>0.2401982</v>
      </c>
      <c r="M3" s="41">
        <v>8</v>
      </c>
    </row>
    <row r="4" spans="1:13" ht="16.5" x14ac:dyDescent="0.25">
      <c r="A4" s="41">
        <v>0.01</v>
      </c>
      <c r="B4" s="41">
        <v>0.90326550000000005</v>
      </c>
      <c r="C4" s="41">
        <v>8.6466360000000006E-2</v>
      </c>
      <c r="D4" s="41">
        <v>4</v>
      </c>
      <c r="E4" s="41">
        <v>0.71245250000000004</v>
      </c>
      <c r="F4" s="41">
        <v>1.3717439999999999E-2</v>
      </c>
      <c r="G4" s="41">
        <v>4</v>
      </c>
      <c r="H4" s="41">
        <v>2.411511</v>
      </c>
      <c r="I4" s="41">
        <v>0.47313460000000002</v>
      </c>
      <c r="J4" s="41">
        <v>4</v>
      </c>
      <c r="K4" s="41">
        <v>1.167878</v>
      </c>
      <c r="L4" s="41">
        <v>0.2282013</v>
      </c>
      <c r="M4" s="41">
        <v>4</v>
      </c>
    </row>
    <row r="5" spans="1:13" ht="16.5" x14ac:dyDescent="0.25">
      <c r="A5" s="41">
        <v>0.05</v>
      </c>
      <c r="B5" s="41">
        <v>2.414339</v>
      </c>
      <c r="C5" s="41">
        <v>0.1401734</v>
      </c>
      <c r="D5" s="41">
        <v>4</v>
      </c>
      <c r="E5" s="41">
        <v>0.75969430000000004</v>
      </c>
      <c r="F5" s="41">
        <v>5.0436880000000003E-2</v>
      </c>
      <c r="G5" s="41">
        <v>4</v>
      </c>
      <c r="H5" s="41">
        <v>10.060449999999999</v>
      </c>
      <c r="I5" s="41">
        <v>1.616825</v>
      </c>
      <c r="J5" s="41">
        <v>4</v>
      </c>
      <c r="K5" s="41">
        <v>1.154901</v>
      </c>
      <c r="L5" s="41">
        <v>0.1208296</v>
      </c>
      <c r="M5" s="41">
        <v>4</v>
      </c>
    </row>
    <row r="6" spans="1:13" ht="16.5" x14ac:dyDescent="0.25">
      <c r="A6" s="41">
        <v>0.1</v>
      </c>
      <c r="B6" s="41">
        <v>4.0688820000000003</v>
      </c>
      <c r="C6" s="41">
        <v>0.35525699999999999</v>
      </c>
      <c r="D6" s="41">
        <v>4</v>
      </c>
      <c r="E6" s="41">
        <v>0.82927629999999997</v>
      </c>
      <c r="F6" s="41">
        <v>2.7350099999999999E-2</v>
      </c>
      <c r="G6" s="41">
        <v>4</v>
      </c>
      <c r="H6" s="41">
        <v>20.40213</v>
      </c>
      <c r="I6" s="41">
        <v>2.6398830000000002</v>
      </c>
      <c r="J6" s="41">
        <v>4</v>
      </c>
      <c r="K6" s="41">
        <v>1.3132600000000001</v>
      </c>
      <c r="L6" s="41">
        <v>0.30240309999999998</v>
      </c>
      <c r="M6" s="41">
        <v>4</v>
      </c>
    </row>
    <row r="7" spans="1:13" ht="16.5" x14ac:dyDescent="0.25">
      <c r="A7" s="41">
        <v>0.5</v>
      </c>
      <c r="B7" s="41">
        <v>14.46851</v>
      </c>
      <c r="C7" s="41">
        <v>2.2190500000000002</v>
      </c>
      <c r="D7" s="41">
        <v>4</v>
      </c>
      <c r="E7" s="41">
        <v>1.687686</v>
      </c>
      <c r="F7" s="41">
        <v>0.2859659</v>
      </c>
      <c r="G7" s="41">
        <v>4</v>
      </c>
      <c r="H7" s="41">
        <v>80.212329999999994</v>
      </c>
      <c r="I7" s="41">
        <v>18.667680000000001</v>
      </c>
      <c r="J7" s="41">
        <v>4</v>
      </c>
      <c r="K7" s="41">
        <v>1.7838639999999999</v>
      </c>
      <c r="L7" s="41">
        <v>0.64232789999999995</v>
      </c>
      <c r="M7" s="41">
        <v>4</v>
      </c>
    </row>
    <row r="8" spans="1:13" ht="16.5" x14ac:dyDescent="0.25">
      <c r="A8" s="41">
        <v>1</v>
      </c>
      <c r="B8" s="41">
        <v>17.013539999999999</v>
      </c>
      <c r="C8" s="41">
        <v>1.150638</v>
      </c>
      <c r="D8" s="41">
        <v>4</v>
      </c>
      <c r="E8" s="41">
        <v>2.7792349999999999</v>
      </c>
      <c r="F8" s="41">
        <v>0.32962200000000003</v>
      </c>
      <c r="G8" s="41">
        <v>4</v>
      </c>
      <c r="H8" s="41">
        <v>118.3361</v>
      </c>
      <c r="I8" s="41">
        <v>29.951509999999999</v>
      </c>
      <c r="J8" s="41">
        <v>4</v>
      </c>
      <c r="K8" s="41">
        <v>6.7038580000000003</v>
      </c>
      <c r="L8" s="41">
        <v>3.2773810000000001</v>
      </c>
      <c r="M8" s="41">
        <v>4</v>
      </c>
    </row>
    <row r="9" spans="1:13" ht="16.5" x14ac:dyDescent="0.25">
      <c r="A9" s="41">
        <v>5</v>
      </c>
      <c r="B9" s="41">
        <v>19.293009999999999</v>
      </c>
      <c r="C9" s="41">
        <v>2.754934</v>
      </c>
      <c r="D9" s="41">
        <v>4</v>
      </c>
      <c r="E9" s="41">
        <v>12.14561</v>
      </c>
      <c r="F9" s="41">
        <v>3.6709679999999998</v>
      </c>
      <c r="G9" s="41">
        <v>4</v>
      </c>
      <c r="H9" s="41">
        <v>158.4128</v>
      </c>
      <c r="I9" s="41">
        <v>32.627989999999997</v>
      </c>
      <c r="J9" s="41">
        <v>4</v>
      </c>
      <c r="K9" s="41">
        <v>55.543259999999997</v>
      </c>
      <c r="L9" s="41">
        <v>4.4863410000000004</v>
      </c>
      <c r="M9" s="41">
        <v>4</v>
      </c>
    </row>
    <row r="10" spans="1:13" ht="16.5" x14ac:dyDescent="0.25">
      <c r="A10" s="41">
        <v>10</v>
      </c>
      <c r="B10" s="41">
        <v>18.4053</v>
      </c>
      <c r="C10" s="41">
        <v>1.0757099999999999</v>
      </c>
      <c r="D10" s="41">
        <v>4</v>
      </c>
      <c r="E10" s="41">
        <v>14.09801</v>
      </c>
      <c r="F10" s="41">
        <v>1.4662230000000001</v>
      </c>
      <c r="G10" s="41">
        <v>4</v>
      </c>
      <c r="H10" s="41">
        <v>140.2139</v>
      </c>
      <c r="I10" s="41">
        <v>4.4897650000000002</v>
      </c>
      <c r="J10" s="41">
        <v>4</v>
      </c>
      <c r="K10" s="41">
        <v>68.379909999999995</v>
      </c>
      <c r="L10" s="41">
        <v>14.296860000000001</v>
      </c>
      <c r="M10" s="41">
        <v>4</v>
      </c>
    </row>
    <row r="11" spans="1:13" ht="16.5" x14ac:dyDescent="0.25">
      <c r="A11" s="41">
        <v>20</v>
      </c>
      <c r="B11" s="41">
        <v>23.471779999999999</v>
      </c>
      <c r="C11" s="41">
        <v>1.481036</v>
      </c>
      <c r="D11" s="41">
        <v>4</v>
      </c>
      <c r="E11" s="41">
        <v>12.027670000000001</v>
      </c>
      <c r="F11" s="41">
        <v>0.76969609999999999</v>
      </c>
      <c r="G11" s="41">
        <v>4</v>
      </c>
      <c r="H11" s="41">
        <v>163.31460000000001</v>
      </c>
      <c r="I11" s="41">
        <v>40.71537</v>
      </c>
      <c r="J11" s="41">
        <v>4</v>
      </c>
      <c r="K11" s="41">
        <v>85.868750000000006</v>
      </c>
      <c r="L11" s="41">
        <v>18.5914</v>
      </c>
      <c r="M11" s="41">
        <v>4</v>
      </c>
    </row>
    <row r="15" spans="1:13" ht="16.5" x14ac:dyDescent="0.25">
      <c r="B15" s="41"/>
    </row>
    <row r="16" spans="1:13" ht="16.5" x14ac:dyDescent="0.25">
      <c r="B16" s="43" t="s">
        <v>232</v>
      </c>
    </row>
    <row r="17" spans="2:12" ht="16.5" x14ac:dyDescent="0.25">
      <c r="B17" s="43"/>
    </row>
    <row r="18" spans="2:12" ht="16.5" thickBot="1" x14ac:dyDescent="0.3">
      <c r="B18" s="75" t="s">
        <v>240</v>
      </c>
      <c r="C18" s="44"/>
      <c r="D18" s="44"/>
      <c r="E18" s="44"/>
      <c r="F18" s="44"/>
      <c r="H18" s="76"/>
      <c r="I18" s="77"/>
      <c r="J18" s="77"/>
      <c r="K18" s="77"/>
      <c r="L18" s="77"/>
    </row>
    <row r="19" spans="2:12" ht="13.5" thickBot="1" x14ac:dyDescent="0.25">
      <c r="B19" s="54" t="s">
        <v>224</v>
      </c>
      <c r="C19" s="55" t="s">
        <v>233</v>
      </c>
      <c r="D19" s="55" t="s">
        <v>234</v>
      </c>
      <c r="E19" s="55" t="s">
        <v>235</v>
      </c>
      <c r="F19" s="56" t="s">
        <v>236</v>
      </c>
      <c r="H19" s="78"/>
      <c r="I19" s="78"/>
      <c r="J19" s="78"/>
      <c r="K19" s="78"/>
      <c r="L19" s="78"/>
    </row>
    <row r="20" spans="2:12" x14ac:dyDescent="0.2">
      <c r="B20" s="46">
        <f t="shared" ref="B20:B28" si="0">A3</f>
        <v>0</v>
      </c>
      <c r="C20" s="47">
        <v>1.6060000000000001</v>
      </c>
      <c r="D20" s="47">
        <v>1.0015000000000001</v>
      </c>
      <c r="E20" s="47">
        <v>3.5788000000000002</v>
      </c>
      <c r="F20" s="48">
        <v>1.1196999999999999</v>
      </c>
      <c r="H20" s="78"/>
      <c r="I20" s="53"/>
      <c r="J20" s="53"/>
      <c r="K20" s="53"/>
      <c r="L20" s="53"/>
    </row>
    <row r="21" spans="2:12" x14ac:dyDescent="0.2">
      <c r="B21" s="46">
        <f t="shared" si="0"/>
        <v>0.01</v>
      </c>
      <c r="C21" s="47">
        <v>1.6634</v>
      </c>
      <c r="D21" s="47">
        <v>1.0016</v>
      </c>
      <c r="E21" s="47">
        <v>3.8065000000000002</v>
      </c>
      <c r="F21" s="48">
        <v>1.1246</v>
      </c>
      <c r="H21" s="78"/>
      <c r="I21" s="53"/>
      <c r="J21" s="53"/>
      <c r="K21" s="53"/>
      <c r="L21" s="53"/>
    </row>
    <row r="22" spans="2:12" x14ac:dyDescent="0.2">
      <c r="B22" s="46">
        <f t="shared" si="0"/>
        <v>0.05</v>
      </c>
      <c r="C22" s="47">
        <v>1.9490000000000001</v>
      </c>
      <c r="D22" s="47">
        <v>1.0022</v>
      </c>
      <c r="E22" s="47">
        <v>4.9309000000000003</v>
      </c>
      <c r="F22" s="48">
        <v>1.1458999999999999</v>
      </c>
      <c r="H22" s="78"/>
      <c r="I22" s="53"/>
      <c r="J22" s="53"/>
      <c r="K22" s="53"/>
      <c r="L22" s="53"/>
    </row>
    <row r="23" spans="2:12" x14ac:dyDescent="0.2">
      <c r="B23" s="46">
        <f t="shared" si="0"/>
        <v>0.1</v>
      </c>
      <c r="C23" s="47">
        <v>2.4700000000000002</v>
      </c>
      <c r="D23" s="47">
        <v>1.0031000000000001</v>
      </c>
      <c r="E23" s="47">
        <v>6.9614000000000003</v>
      </c>
      <c r="F23" s="48">
        <v>1.1776</v>
      </c>
      <c r="H23" s="78"/>
      <c r="I23" s="53"/>
      <c r="J23" s="53"/>
      <c r="K23" s="53"/>
      <c r="L23" s="53"/>
    </row>
    <row r="24" spans="2:12" x14ac:dyDescent="0.2">
      <c r="B24" s="46">
        <f t="shared" si="0"/>
        <v>0.5</v>
      </c>
      <c r="C24" s="47">
        <v>15.364800000000001</v>
      </c>
      <c r="D24" s="47">
        <v>1.0565</v>
      </c>
      <c r="E24" s="47">
        <v>82.908600000000007</v>
      </c>
      <c r="F24" s="48">
        <v>1.8543000000000001</v>
      </c>
      <c r="H24" s="78"/>
      <c r="I24" s="53"/>
      <c r="J24" s="53"/>
      <c r="K24" s="53"/>
      <c r="L24" s="53"/>
    </row>
    <row r="25" spans="2:12" x14ac:dyDescent="0.2">
      <c r="B25" s="46">
        <f t="shared" si="0"/>
        <v>1</v>
      </c>
      <c r="C25" s="47">
        <v>19.189800000000002</v>
      </c>
      <c r="D25" s="47">
        <v>2.7921</v>
      </c>
      <c r="E25" s="47">
        <v>140.2004</v>
      </c>
      <c r="F25" s="48">
        <v>6.6795999999999998</v>
      </c>
      <c r="H25" s="78"/>
      <c r="I25" s="53"/>
      <c r="J25" s="53"/>
      <c r="K25" s="53"/>
      <c r="L25" s="53"/>
    </row>
    <row r="26" spans="2:12" x14ac:dyDescent="0.2">
      <c r="B26" s="46">
        <f t="shared" si="0"/>
        <v>5</v>
      </c>
      <c r="C26" s="47">
        <v>19.235199999999999</v>
      </c>
      <c r="D26" s="47">
        <v>12.668100000000001</v>
      </c>
      <c r="E26" s="47">
        <v>141.5333</v>
      </c>
      <c r="F26" s="48">
        <v>62.839300000000001</v>
      </c>
      <c r="H26" s="78"/>
      <c r="I26" s="53"/>
      <c r="J26" s="53"/>
      <c r="K26" s="53"/>
      <c r="L26" s="53"/>
    </row>
    <row r="27" spans="2:12" x14ac:dyDescent="0.2">
      <c r="B27" s="46">
        <f t="shared" si="0"/>
        <v>10</v>
      </c>
      <c r="C27" s="47">
        <v>19.235199999999999</v>
      </c>
      <c r="D27" s="47">
        <v>12.668100000000001</v>
      </c>
      <c r="E27" s="47">
        <v>141.5333</v>
      </c>
      <c r="F27" s="48">
        <v>62.839399999999998</v>
      </c>
      <c r="H27" s="78"/>
      <c r="I27" s="53"/>
      <c r="J27" s="53"/>
      <c r="K27" s="53"/>
      <c r="L27" s="53"/>
    </row>
    <row r="28" spans="2:12" ht="13.5" thickBot="1" x14ac:dyDescent="0.25">
      <c r="B28" s="49">
        <f t="shared" si="0"/>
        <v>20</v>
      </c>
      <c r="C28" s="50">
        <v>19.235199999999999</v>
      </c>
      <c r="D28" s="50">
        <v>12.668100000000001</v>
      </c>
      <c r="E28" s="50">
        <v>141.5333</v>
      </c>
      <c r="F28" s="51">
        <v>62.839399999999998</v>
      </c>
      <c r="H28" s="78"/>
      <c r="I28" s="53"/>
      <c r="J28" s="53"/>
      <c r="K28" s="53"/>
      <c r="L28" s="53"/>
    </row>
    <row r="29" spans="2:12" ht="13.5" thickBot="1" x14ac:dyDescent="0.25">
      <c r="B29" s="19"/>
      <c r="C29" s="19"/>
      <c r="D29" s="19"/>
      <c r="E29" s="19"/>
      <c r="F29" s="19"/>
      <c r="H29" s="77"/>
      <c r="I29" s="77"/>
      <c r="J29" s="77"/>
      <c r="K29" s="77"/>
      <c r="L29" s="77"/>
    </row>
    <row r="30" spans="2:12" x14ac:dyDescent="0.2">
      <c r="B30" s="57" t="s">
        <v>241</v>
      </c>
      <c r="C30" s="58">
        <v>19.235199999999999</v>
      </c>
      <c r="D30" s="58">
        <v>12.668100000000001</v>
      </c>
      <c r="E30" s="58">
        <v>141.53</v>
      </c>
      <c r="F30" s="59">
        <v>62.838999999999999</v>
      </c>
      <c r="H30" s="79"/>
      <c r="I30" s="52"/>
      <c r="J30" s="53"/>
      <c r="K30" s="53"/>
      <c r="L30" s="53"/>
    </row>
    <row r="31" spans="2:12" x14ac:dyDescent="0.2">
      <c r="B31" s="60" t="s">
        <v>237</v>
      </c>
      <c r="C31" s="52">
        <v>9.3635999999999999</v>
      </c>
      <c r="D31" s="52">
        <v>7.2389999999999999</v>
      </c>
      <c r="E31" s="52">
        <v>8.6280999999999999</v>
      </c>
      <c r="F31" s="61">
        <v>3.9537</v>
      </c>
      <c r="H31" s="79"/>
      <c r="I31" s="52"/>
      <c r="J31" s="53"/>
      <c r="K31" s="53"/>
      <c r="L31" s="53"/>
    </row>
    <row r="32" spans="2:12" x14ac:dyDescent="0.2">
      <c r="B32" s="60" t="s">
        <v>239</v>
      </c>
      <c r="C32" s="52">
        <v>0.35994999999999999</v>
      </c>
      <c r="D32" s="52">
        <v>1.2358</v>
      </c>
      <c r="E32" s="52">
        <v>0.46123999999999998</v>
      </c>
      <c r="F32" s="61">
        <v>1.5794999999999999</v>
      </c>
      <c r="H32" s="79"/>
      <c r="I32" s="52"/>
      <c r="J32" s="53"/>
      <c r="K32" s="53"/>
      <c r="L32" s="53"/>
    </row>
    <row r="33" spans="2:12" x14ac:dyDescent="0.2">
      <c r="B33" s="60" t="s">
        <v>238</v>
      </c>
      <c r="C33" s="52">
        <v>0.34820000000000001</v>
      </c>
      <c r="D33" s="52">
        <v>1.212</v>
      </c>
      <c r="E33" s="52">
        <v>0.45950000000000002</v>
      </c>
      <c r="F33" s="61">
        <v>1.5713999999999999</v>
      </c>
      <c r="H33" s="79"/>
      <c r="I33" s="52"/>
      <c r="J33" s="53"/>
      <c r="K33" s="53"/>
      <c r="L33" s="53"/>
    </row>
    <row r="34" spans="2:12" x14ac:dyDescent="0.2">
      <c r="B34" s="60" t="s">
        <v>242</v>
      </c>
      <c r="C34" s="52">
        <v>0.98899999999999999</v>
      </c>
      <c r="D34" s="52">
        <v>0.997</v>
      </c>
      <c r="E34" s="52">
        <v>0.99099999999999999</v>
      </c>
      <c r="F34" s="61">
        <v>0.98799999999999999</v>
      </c>
      <c r="H34" s="79"/>
      <c r="I34" s="52"/>
      <c r="J34" s="53"/>
      <c r="K34" s="53"/>
      <c r="L34" s="53"/>
    </row>
    <row r="35" spans="2:12" ht="13.5" thickBot="1" x14ac:dyDescent="0.25">
      <c r="B35" s="62" t="s">
        <v>243</v>
      </c>
      <c r="C35" s="63" t="s">
        <v>244</v>
      </c>
      <c r="D35" s="64" t="s">
        <v>244</v>
      </c>
      <c r="E35" s="64" t="s">
        <v>244</v>
      </c>
      <c r="F35" s="65" t="s">
        <v>244</v>
      </c>
      <c r="H35" s="79"/>
      <c r="I35" s="80"/>
      <c r="J35" s="80"/>
      <c r="K35" s="80"/>
      <c r="L35" s="80"/>
    </row>
    <row r="36" spans="2:12" ht="13.5" thickBot="1" x14ac:dyDescent="0.25">
      <c r="B36" s="45"/>
      <c r="H36" s="77"/>
      <c r="I36" s="77"/>
      <c r="J36" s="77"/>
      <c r="K36" s="77"/>
      <c r="L36" s="77"/>
    </row>
    <row r="37" spans="2:12" x14ac:dyDescent="0.2">
      <c r="B37" s="66">
        <v>0</v>
      </c>
      <c r="C37" s="67">
        <f>(1+($C$30-1)/(1+EXP(-$C$31*(B37-$C$32))))</f>
        <v>1.6060023968182284</v>
      </c>
      <c r="D37" s="67">
        <f>(1+($D$30-1)/(1+EXP(-$D$31*(B37-$D$32))))</f>
        <v>1.0015197220359202</v>
      </c>
      <c r="E37" s="67">
        <f>(1+($E$30-1)/(1+EXP(-$E$31*(B37-$E$32))))</f>
        <v>3.5786759123634981</v>
      </c>
      <c r="F37" s="68">
        <f>(1+($F$30-1)/(1+EXP(-$F$31*(B37-$F$32))))</f>
        <v>1.1197590560445736</v>
      </c>
      <c r="H37" s="70"/>
      <c r="I37" s="70"/>
      <c r="J37" s="70"/>
      <c r="K37" s="70"/>
      <c r="L37" s="70"/>
    </row>
    <row r="38" spans="2:12" x14ac:dyDescent="0.2">
      <c r="B38" s="69">
        <v>1E-3</v>
      </c>
      <c r="C38" s="70">
        <f t="shared" ref="C38:C102" si="1">(1+($C$30-1)/(1+EXP(-$C$31*(B38-$C$32))))</f>
        <v>1.6115122283543677</v>
      </c>
      <c r="D38" s="70">
        <f t="shared" ref="D38:D100" si="2">(1+($D$30-1)/(1+EXP(-$D$31*(B38-$D$32))))</f>
        <v>1.0015307617705693</v>
      </c>
      <c r="E38" s="70">
        <f t="shared" ref="E38:E100" si="3">(1+($E$30-1)/(1+EXP(-$E$31*(B38-$E$32))))</f>
        <v>3.6006077299502897</v>
      </c>
      <c r="F38" s="71">
        <f t="shared" ref="F38:F100" si="4">(1+($F$30-1)/(1+EXP(-$F$31*(B38-$F$32))))</f>
        <v>1.1202325622568106</v>
      </c>
      <c r="H38" s="70"/>
      <c r="I38" s="70"/>
      <c r="J38" s="70"/>
      <c r="K38" s="70"/>
      <c r="L38" s="70"/>
    </row>
    <row r="39" spans="2:12" x14ac:dyDescent="0.2">
      <c r="B39" s="69">
        <v>0.01</v>
      </c>
      <c r="C39" s="70">
        <f t="shared" si="1"/>
        <v>1.6633237250120159</v>
      </c>
      <c r="D39" s="70">
        <f t="shared" si="2"/>
        <v>1.0016337984952741</v>
      </c>
      <c r="E39" s="70">
        <f t="shared" si="3"/>
        <v>3.8064066309153066</v>
      </c>
      <c r="F39" s="71">
        <f t="shared" si="4"/>
        <v>1.1245790879590019</v>
      </c>
      <c r="H39" s="70"/>
      <c r="I39" s="70"/>
      <c r="J39" s="70"/>
      <c r="K39" s="70"/>
      <c r="L39" s="70"/>
    </row>
    <row r="40" spans="2:12" x14ac:dyDescent="0.2">
      <c r="B40" s="69">
        <v>0.05</v>
      </c>
      <c r="C40" s="70">
        <f t="shared" si="1"/>
        <v>1.9490064373670308</v>
      </c>
      <c r="D40" s="70">
        <f t="shared" si="2"/>
        <v>1.0021823900836573</v>
      </c>
      <c r="E40" s="70">
        <f t="shared" si="3"/>
        <v>4.9307552164324084</v>
      </c>
      <c r="F40" s="71">
        <f t="shared" si="4"/>
        <v>1.1458740594110348</v>
      </c>
      <c r="H40" s="70"/>
      <c r="I40" s="70"/>
      <c r="J40" s="70"/>
      <c r="K40" s="70"/>
      <c r="L40" s="70"/>
    </row>
    <row r="41" spans="2:12" x14ac:dyDescent="0.2">
      <c r="B41" s="69">
        <v>0.2</v>
      </c>
      <c r="C41" s="70">
        <f t="shared" si="1"/>
        <v>4.3328045275129314</v>
      </c>
      <c r="D41" s="70">
        <f t="shared" si="2"/>
        <v>1.0064617730738556</v>
      </c>
      <c r="E41" s="70">
        <f t="shared" si="3"/>
        <v>14.350992877661815</v>
      </c>
      <c r="F41" s="71">
        <f t="shared" si="4"/>
        <v>1.2634571901020832</v>
      </c>
      <c r="H41" s="70"/>
      <c r="I41" s="70"/>
      <c r="J41" s="70"/>
      <c r="K41" s="70"/>
      <c r="L41" s="70"/>
    </row>
    <row r="42" spans="2:12" x14ac:dyDescent="0.2">
      <c r="B42" s="69">
        <v>0.4</v>
      </c>
      <c r="C42" s="70">
        <f t="shared" si="1"/>
        <v>11.807447602370633</v>
      </c>
      <c r="D42" s="70">
        <f t="shared" si="2"/>
        <v>1.027437301399831</v>
      </c>
      <c r="E42" s="70">
        <f t="shared" si="3"/>
        <v>53.121688322678949</v>
      </c>
      <c r="F42" s="71">
        <f t="shared" si="4"/>
        <v>1.5779631748083649</v>
      </c>
      <c r="H42" s="70"/>
      <c r="I42" s="70"/>
      <c r="J42" s="70"/>
      <c r="K42" s="70"/>
      <c r="L42" s="70"/>
    </row>
    <row r="43" spans="2:12" x14ac:dyDescent="0.2">
      <c r="B43" s="69">
        <v>0.6</v>
      </c>
      <c r="C43" s="70">
        <f t="shared" si="1"/>
        <v>17.492913038655367</v>
      </c>
      <c r="D43" s="70">
        <f t="shared" si="2"/>
        <v>1.1158251186830024</v>
      </c>
      <c r="E43" s="70">
        <f t="shared" si="3"/>
        <v>108.931616781123</v>
      </c>
      <c r="F43" s="71">
        <f t="shared" si="4"/>
        <v>2.2602313674778634</v>
      </c>
      <c r="H43" s="70"/>
      <c r="I43" s="70"/>
      <c r="J43" s="70"/>
      <c r="K43" s="70"/>
      <c r="L43" s="70"/>
    </row>
    <row r="44" spans="2:12" x14ac:dyDescent="0.2">
      <c r="B44" s="69">
        <v>0.8</v>
      </c>
      <c r="C44" s="70">
        <f t="shared" si="1"/>
        <v>18.943842762802024</v>
      </c>
      <c r="D44" s="70">
        <f t="shared" si="2"/>
        <v>1.4772752199268027</v>
      </c>
      <c r="E44" s="70">
        <f t="shared" si="3"/>
        <v>134.35801681355164</v>
      </c>
      <c r="F44" s="71">
        <f t="shared" si="4"/>
        <v>3.7122389680633998</v>
      </c>
      <c r="H44" s="70"/>
      <c r="I44" s="70"/>
      <c r="J44" s="70"/>
      <c r="K44" s="70"/>
      <c r="L44" s="70"/>
    </row>
    <row r="45" spans="2:12" x14ac:dyDescent="0.2">
      <c r="B45" s="69">
        <v>1</v>
      </c>
      <c r="C45" s="70">
        <f t="shared" si="1"/>
        <v>19.189803079801255</v>
      </c>
      <c r="D45" s="70">
        <f t="shared" si="2"/>
        <v>2.7917409222201908</v>
      </c>
      <c r="E45" s="70">
        <f t="shared" si="3"/>
        <v>140.19702244751537</v>
      </c>
      <c r="F45" s="71">
        <f t="shared" si="4"/>
        <v>6.6803433991706678</v>
      </c>
      <c r="H45" s="70"/>
      <c r="I45" s="70"/>
      <c r="J45" s="70"/>
      <c r="K45" s="70"/>
      <c r="L45" s="70"/>
    </row>
    <row r="46" spans="2:12" x14ac:dyDescent="0.2">
      <c r="B46" s="69">
        <v>1.2</v>
      </c>
      <c r="C46" s="70">
        <f t="shared" si="1"/>
        <v>19.228207533482472</v>
      </c>
      <c r="D46" s="70">
        <f t="shared" si="2"/>
        <v>6.0822876679694264</v>
      </c>
      <c r="E46" s="70">
        <f t="shared" si="3"/>
        <v>141.29078148995126</v>
      </c>
      <c r="F46" s="71">
        <f t="shared" si="4"/>
        <v>12.277054426687616</v>
      </c>
      <c r="H46" s="70"/>
      <c r="I46" s="70"/>
      <c r="J46" s="70"/>
      <c r="K46" s="70"/>
      <c r="L46" s="70"/>
    </row>
    <row r="47" spans="2:12" x14ac:dyDescent="0.2">
      <c r="B47" s="69">
        <v>1.4</v>
      </c>
      <c r="C47" s="70">
        <f t="shared" si="1"/>
        <v>19.234124873928483</v>
      </c>
      <c r="D47" s="70">
        <f t="shared" si="2"/>
        <v>9.9435802283714931</v>
      </c>
      <c r="E47" s="70">
        <f t="shared" si="3"/>
        <v>141.48734444410758</v>
      </c>
      <c r="F47" s="71">
        <f t="shared" si="4"/>
        <v>21.386310407200945</v>
      </c>
      <c r="H47" s="70"/>
      <c r="I47" s="70"/>
      <c r="J47" s="70"/>
      <c r="K47" s="70"/>
      <c r="L47" s="70"/>
    </row>
    <row r="48" spans="2:12" x14ac:dyDescent="0.2">
      <c r="B48" s="69">
        <v>1.6</v>
      </c>
      <c r="C48" s="70">
        <f t="shared" si="1"/>
        <v>19.235034739485041</v>
      </c>
      <c r="D48" s="70">
        <f t="shared" si="2"/>
        <v>11.888327054386989</v>
      </c>
      <c r="E48" s="70">
        <f t="shared" si="3"/>
        <v>141.52240274460991</v>
      </c>
      <c r="F48" s="71">
        <f t="shared" si="4"/>
        <v>33.171840376266843</v>
      </c>
      <c r="H48" s="70"/>
      <c r="I48" s="70"/>
      <c r="J48" s="70"/>
      <c r="K48" s="70"/>
      <c r="L48" s="70"/>
    </row>
    <row r="49" spans="2:12" x14ac:dyDescent="0.2">
      <c r="B49" s="69">
        <v>1.8</v>
      </c>
      <c r="C49" s="70">
        <f t="shared" si="1"/>
        <v>19.235174598435233</v>
      </c>
      <c r="D49" s="70">
        <f t="shared" si="2"/>
        <v>12.474909956082309</v>
      </c>
      <c r="E49" s="70">
        <f t="shared" si="3"/>
        <v>141.52864715269621</v>
      </c>
      <c r="F49" s="71">
        <f t="shared" si="4"/>
        <v>44.603804366552239</v>
      </c>
      <c r="H49" s="70"/>
      <c r="I49" s="70"/>
      <c r="J49" s="70"/>
      <c r="K49" s="70"/>
      <c r="L49" s="70"/>
    </row>
    <row r="50" spans="2:12" x14ac:dyDescent="0.2">
      <c r="B50" s="69">
        <v>2</v>
      </c>
      <c r="C50" s="70">
        <f t="shared" si="1"/>
        <v>19.235196095647503</v>
      </c>
      <c r="D50" s="70">
        <f t="shared" si="2"/>
        <v>12.622100983235789</v>
      </c>
      <c r="E50" s="70">
        <f t="shared" si="3"/>
        <v>141.52975910656028</v>
      </c>
      <c r="F50" s="71">
        <f t="shared" si="4"/>
        <v>52.980468750069676</v>
      </c>
      <c r="H50" s="70"/>
      <c r="I50" s="70"/>
      <c r="J50" s="70"/>
      <c r="K50" s="70"/>
      <c r="L50" s="70"/>
    </row>
    <row r="51" spans="2:12" x14ac:dyDescent="0.2">
      <c r="B51" s="69">
        <v>2.2000000000000002</v>
      </c>
      <c r="C51" s="70">
        <f t="shared" si="1"/>
        <v>19.235199399881331</v>
      </c>
      <c r="D51" s="70">
        <f t="shared" si="2"/>
        <v>12.657253525617559</v>
      </c>
      <c r="E51" s="70">
        <f t="shared" si="3"/>
        <v>141.52995710582286</v>
      </c>
      <c r="F51" s="71">
        <f t="shared" si="4"/>
        <v>57.941370553185038</v>
      </c>
      <c r="H51" s="70"/>
      <c r="I51" s="70"/>
      <c r="J51" s="70"/>
      <c r="K51" s="70"/>
      <c r="L51" s="70"/>
    </row>
    <row r="52" spans="2:12" x14ac:dyDescent="0.2">
      <c r="B52" s="69">
        <v>2.4</v>
      </c>
      <c r="C52" s="70">
        <f t="shared" si="1"/>
        <v>19.235199907758748</v>
      </c>
      <c r="D52" s="70">
        <f t="shared" si="2"/>
        <v>12.66554832147161</v>
      </c>
      <c r="E52" s="70">
        <f t="shared" si="3"/>
        <v>141.52999236214856</v>
      </c>
      <c r="F52" s="71">
        <f t="shared" si="4"/>
        <v>60.517397198842325</v>
      </c>
      <c r="H52" s="70"/>
      <c r="I52" s="70"/>
      <c r="J52" s="70"/>
      <c r="K52" s="70"/>
      <c r="L52" s="70"/>
    </row>
    <row r="53" spans="2:12" x14ac:dyDescent="0.2">
      <c r="B53" s="69">
        <v>2.6</v>
      </c>
      <c r="C53" s="70">
        <f t="shared" si="1"/>
        <v>19.235199985822057</v>
      </c>
      <c r="D53" s="70">
        <f t="shared" si="2"/>
        <v>12.667500033416399</v>
      </c>
      <c r="E53" s="70">
        <f t="shared" si="3"/>
        <v>141.52999863998409</v>
      </c>
      <c r="F53" s="71">
        <f t="shared" si="4"/>
        <v>61.764078167739136</v>
      </c>
      <c r="H53" s="70"/>
      <c r="I53" s="70"/>
      <c r="J53" s="70"/>
      <c r="K53" s="70"/>
      <c r="L53" s="70"/>
    </row>
    <row r="54" spans="2:12" x14ac:dyDescent="0.2">
      <c r="B54" s="69">
        <v>2.8</v>
      </c>
      <c r="C54" s="70">
        <f t="shared" si="1"/>
        <v>19.235199997820779</v>
      </c>
      <c r="D54" s="70">
        <f t="shared" si="2"/>
        <v>12.667958950161593</v>
      </c>
      <c r="E54" s="70">
        <f t="shared" si="3"/>
        <v>141.52999975783203</v>
      </c>
      <c r="F54" s="71">
        <f t="shared" si="4"/>
        <v>62.346837937563016</v>
      </c>
      <c r="H54" s="70"/>
      <c r="I54" s="70"/>
      <c r="J54" s="70"/>
      <c r="K54" s="70"/>
      <c r="L54" s="70"/>
    </row>
    <row r="55" spans="2:12" x14ac:dyDescent="0.2">
      <c r="B55" s="69">
        <v>3</v>
      </c>
      <c r="C55" s="70">
        <f t="shared" si="1"/>
        <v>19.235199999665042</v>
      </c>
      <c r="D55" s="70">
        <f t="shared" si="2"/>
        <v>12.668066840722608</v>
      </c>
      <c r="E55" s="70">
        <f t="shared" si="3"/>
        <v>141.52999995687895</v>
      </c>
      <c r="F55" s="71">
        <f t="shared" si="4"/>
        <v>62.614825013555276</v>
      </c>
      <c r="H55" s="70"/>
      <c r="I55" s="70"/>
      <c r="J55" s="70"/>
      <c r="K55" s="70"/>
      <c r="L55" s="70"/>
    </row>
    <row r="56" spans="2:12" x14ac:dyDescent="0.2">
      <c r="B56" s="69">
        <v>3.2</v>
      </c>
      <c r="C56" s="70">
        <f t="shared" si="1"/>
        <v>19.235199999948517</v>
      </c>
      <c r="D56" s="70">
        <f t="shared" si="2"/>
        <v>12.66809220467097</v>
      </c>
      <c r="E56" s="70">
        <f t="shared" si="3"/>
        <v>141.52999999232173</v>
      </c>
      <c r="F56" s="71">
        <f t="shared" si="4"/>
        <v>62.737132799709563</v>
      </c>
      <c r="H56" s="70"/>
      <c r="I56" s="70"/>
      <c r="J56" s="70"/>
      <c r="K56" s="70"/>
      <c r="L56" s="70"/>
    </row>
    <row r="57" spans="2:12" x14ac:dyDescent="0.2">
      <c r="B57" s="69">
        <v>3.4</v>
      </c>
      <c r="C57" s="70">
        <f t="shared" si="1"/>
        <v>19.235199999992087</v>
      </c>
      <c r="D57" s="70">
        <f t="shared" si="2"/>
        <v>12.668098167419243</v>
      </c>
      <c r="E57" s="70">
        <f t="shared" si="3"/>
        <v>141.5299999986328</v>
      </c>
      <c r="F57" s="71">
        <f t="shared" si="4"/>
        <v>62.792760674126903</v>
      </c>
      <c r="H57" s="70"/>
      <c r="I57" s="70"/>
      <c r="J57" s="70"/>
      <c r="K57" s="70"/>
      <c r="L57" s="70"/>
    </row>
    <row r="58" spans="2:12" x14ac:dyDescent="0.2">
      <c r="B58" s="69">
        <v>3.6</v>
      </c>
      <c r="C58" s="70">
        <f t="shared" si="1"/>
        <v>19.235199999998784</v>
      </c>
      <c r="D58" s="70">
        <f t="shared" si="2"/>
        <v>12.668099569184202</v>
      </c>
      <c r="E58" s="70">
        <f t="shared" si="3"/>
        <v>141.52999999975654</v>
      </c>
      <c r="F58" s="71">
        <f t="shared" si="4"/>
        <v>62.818021473634346</v>
      </c>
      <c r="H58" s="70"/>
      <c r="I58" s="70"/>
      <c r="J58" s="70"/>
      <c r="K58" s="70"/>
      <c r="L58" s="70"/>
    </row>
    <row r="59" spans="2:12" x14ac:dyDescent="0.2">
      <c r="B59" s="69">
        <v>3.8</v>
      </c>
      <c r="C59" s="70">
        <f t="shared" si="1"/>
        <v>19.235199999999814</v>
      </c>
      <c r="D59" s="70">
        <f t="shared" si="2"/>
        <v>12.668099898720842</v>
      </c>
      <c r="E59" s="70">
        <f t="shared" si="3"/>
        <v>141.52999999995666</v>
      </c>
      <c r="F59" s="71">
        <f t="shared" si="4"/>
        <v>62.829484283770476</v>
      </c>
      <c r="H59" s="70"/>
      <c r="I59" s="70"/>
      <c r="J59" s="70"/>
      <c r="K59" s="70"/>
      <c r="L59" s="70"/>
    </row>
    <row r="60" spans="2:12" x14ac:dyDescent="0.2">
      <c r="B60" s="69">
        <v>4</v>
      </c>
      <c r="C60" s="70">
        <f t="shared" si="1"/>
        <v>19.235199999999971</v>
      </c>
      <c r="D60" s="70">
        <f t="shared" si="2"/>
        <v>12.668099976190595</v>
      </c>
      <c r="E60" s="70">
        <f t="shared" si="3"/>
        <v>141.5299999999923</v>
      </c>
      <c r="F60" s="71">
        <f t="shared" si="4"/>
        <v>62.83468417340822</v>
      </c>
      <c r="H60" s="70"/>
      <c r="I60" s="70"/>
      <c r="J60" s="70"/>
      <c r="K60" s="70"/>
      <c r="L60" s="70"/>
    </row>
    <row r="61" spans="2:12" x14ac:dyDescent="0.2">
      <c r="B61" s="69">
        <v>4.2</v>
      </c>
      <c r="C61" s="70">
        <f t="shared" si="1"/>
        <v>19.235199999999995</v>
      </c>
      <c r="D61" s="70">
        <f t="shared" si="2"/>
        <v>12.668099994402722</v>
      </c>
      <c r="E61" s="70">
        <f t="shared" si="3"/>
        <v>141.52999999999864</v>
      </c>
      <c r="F61" s="71">
        <f t="shared" si="4"/>
        <v>62.837042658823592</v>
      </c>
      <c r="H61" s="70"/>
      <c r="I61" s="70"/>
      <c r="J61" s="70"/>
      <c r="K61" s="70"/>
      <c r="L61" s="70"/>
    </row>
    <row r="62" spans="2:12" x14ac:dyDescent="0.2">
      <c r="B62" s="69">
        <v>4.4000000000000004</v>
      </c>
      <c r="C62" s="70">
        <f t="shared" si="1"/>
        <v>19.235199999999999</v>
      </c>
      <c r="D62" s="70">
        <f t="shared" si="2"/>
        <v>12.668099998684152</v>
      </c>
      <c r="E62" s="70">
        <f t="shared" si="3"/>
        <v>141.52999999999975</v>
      </c>
      <c r="F62" s="71">
        <f t="shared" si="4"/>
        <v>62.838112312659973</v>
      </c>
      <c r="H62" s="70"/>
      <c r="I62" s="70"/>
      <c r="J62" s="70"/>
      <c r="K62" s="70"/>
      <c r="L62" s="70"/>
    </row>
    <row r="63" spans="2:12" x14ac:dyDescent="0.2">
      <c r="B63" s="69">
        <v>4.5999999999999996</v>
      </c>
      <c r="C63" s="70">
        <f t="shared" si="1"/>
        <v>19.235199999999999</v>
      </c>
      <c r="D63" s="70">
        <f t="shared" si="2"/>
        <v>12.668099999690662</v>
      </c>
      <c r="E63" s="70">
        <f t="shared" si="3"/>
        <v>141.52999999999997</v>
      </c>
      <c r="F63" s="71">
        <f t="shared" si="4"/>
        <v>62.838597422577962</v>
      </c>
      <c r="H63" s="70"/>
      <c r="I63" s="70"/>
      <c r="J63" s="70"/>
      <c r="K63" s="70"/>
      <c r="L63" s="70"/>
    </row>
    <row r="64" spans="2:12" x14ac:dyDescent="0.2">
      <c r="B64" s="69">
        <v>4.8</v>
      </c>
      <c r="C64" s="70">
        <f t="shared" si="1"/>
        <v>19.235199999999999</v>
      </c>
      <c r="D64" s="70">
        <f t="shared" si="2"/>
        <v>12.668099999927279</v>
      </c>
      <c r="E64" s="70">
        <f t="shared" si="3"/>
        <v>141.53</v>
      </c>
      <c r="F64" s="71">
        <f t="shared" si="4"/>
        <v>62.838817426836421</v>
      </c>
      <c r="H64" s="70"/>
      <c r="I64" s="70"/>
      <c r="J64" s="70"/>
      <c r="K64" s="70"/>
      <c r="L64" s="70"/>
    </row>
    <row r="65" spans="2:12" x14ac:dyDescent="0.2">
      <c r="B65" s="69">
        <v>5</v>
      </c>
      <c r="C65" s="70">
        <f t="shared" si="1"/>
        <v>19.235199999999999</v>
      </c>
      <c r="D65" s="70">
        <f t="shared" si="2"/>
        <v>12.668099999982903</v>
      </c>
      <c r="E65" s="70">
        <f t="shared" si="3"/>
        <v>141.53</v>
      </c>
      <c r="F65" s="71">
        <f t="shared" si="4"/>
        <v>62.83891720127999</v>
      </c>
      <c r="H65" s="70"/>
      <c r="I65" s="70"/>
      <c r="J65" s="70"/>
      <c r="K65" s="70"/>
      <c r="L65" s="70"/>
    </row>
    <row r="66" spans="2:12" x14ac:dyDescent="0.2">
      <c r="B66" s="69">
        <v>5.2</v>
      </c>
      <c r="C66" s="70">
        <f t="shared" si="1"/>
        <v>19.235199999999999</v>
      </c>
      <c r="D66" s="70">
        <f t="shared" si="2"/>
        <v>12.668099999995983</v>
      </c>
      <c r="E66" s="70">
        <f t="shared" si="3"/>
        <v>141.53</v>
      </c>
      <c r="F66" s="71">
        <f t="shared" si="4"/>
        <v>62.838962450001659</v>
      </c>
      <c r="H66" s="70"/>
      <c r="I66" s="70"/>
      <c r="J66" s="70"/>
      <c r="K66" s="70"/>
      <c r="L66" s="70"/>
    </row>
    <row r="67" spans="2:12" x14ac:dyDescent="0.2">
      <c r="B67" s="69">
        <v>5.4</v>
      </c>
      <c r="C67" s="70">
        <f t="shared" si="1"/>
        <v>19.235199999999999</v>
      </c>
      <c r="D67" s="70">
        <f t="shared" si="2"/>
        <v>12.668099999999056</v>
      </c>
      <c r="E67" s="70">
        <f t="shared" si="3"/>
        <v>141.53</v>
      </c>
      <c r="F67" s="71">
        <f t="shared" si="4"/>
        <v>62.838982970729354</v>
      </c>
      <c r="H67" s="70"/>
      <c r="I67" s="70"/>
      <c r="J67" s="70"/>
      <c r="K67" s="70"/>
      <c r="L67" s="70"/>
    </row>
    <row r="68" spans="2:12" x14ac:dyDescent="0.2">
      <c r="B68" s="69">
        <v>5.6</v>
      </c>
      <c r="C68" s="70">
        <f t="shared" si="1"/>
        <v>19.235199999999999</v>
      </c>
      <c r="D68" s="70">
        <f t="shared" si="2"/>
        <v>12.668099999999779</v>
      </c>
      <c r="E68" s="70">
        <f t="shared" si="3"/>
        <v>141.53</v>
      </c>
      <c r="F68" s="71">
        <f t="shared" si="4"/>
        <v>62.838992277070076</v>
      </c>
      <c r="H68" s="70"/>
      <c r="I68" s="70"/>
      <c r="J68" s="70"/>
      <c r="K68" s="70"/>
      <c r="L68" s="70"/>
    </row>
    <row r="69" spans="2:12" x14ac:dyDescent="0.2">
      <c r="B69" s="69">
        <v>5.8</v>
      </c>
      <c r="C69" s="70">
        <f t="shared" si="1"/>
        <v>19.235199999999999</v>
      </c>
      <c r="D69" s="70">
        <f t="shared" si="2"/>
        <v>12.668099999999949</v>
      </c>
      <c r="E69" s="70">
        <f t="shared" si="3"/>
        <v>141.53</v>
      </c>
      <c r="F69" s="71">
        <f t="shared" si="4"/>
        <v>62.838996497580951</v>
      </c>
      <c r="H69" s="70"/>
      <c r="I69" s="70"/>
      <c r="J69" s="70"/>
      <c r="K69" s="70"/>
      <c r="L69" s="70"/>
    </row>
    <row r="70" spans="2:12" x14ac:dyDescent="0.2">
      <c r="B70" s="69">
        <v>6</v>
      </c>
      <c r="C70" s="70">
        <f t="shared" si="1"/>
        <v>19.235199999999999</v>
      </c>
      <c r="D70" s="70">
        <f t="shared" si="2"/>
        <v>12.668099999999988</v>
      </c>
      <c r="E70" s="70">
        <f t="shared" si="3"/>
        <v>141.53</v>
      </c>
      <c r="F70" s="71">
        <f t="shared" si="4"/>
        <v>62.838998411621127</v>
      </c>
      <c r="H70" s="70"/>
      <c r="I70" s="70"/>
      <c r="J70" s="70"/>
      <c r="K70" s="70"/>
      <c r="L70" s="70"/>
    </row>
    <row r="71" spans="2:12" x14ac:dyDescent="0.2">
      <c r="B71" s="69">
        <v>6.2</v>
      </c>
      <c r="C71" s="70">
        <f t="shared" si="1"/>
        <v>19.235199999999999</v>
      </c>
      <c r="D71" s="70">
        <f t="shared" si="2"/>
        <v>12.668099999999999</v>
      </c>
      <c r="E71" s="70">
        <f t="shared" si="3"/>
        <v>141.53</v>
      </c>
      <c r="F71" s="71">
        <f t="shared" si="4"/>
        <v>62.838999279655759</v>
      </c>
      <c r="H71" s="70"/>
      <c r="I71" s="70"/>
      <c r="J71" s="70"/>
      <c r="K71" s="70"/>
      <c r="L71" s="70"/>
    </row>
    <row r="72" spans="2:12" x14ac:dyDescent="0.2">
      <c r="B72" s="69">
        <v>6.4</v>
      </c>
      <c r="C72" s="70">
        <f t="shared" si="1"/>
        <v>19.235199999999999</v>
      </c>
      <c r="D72" s="70">
        <f t="shared" si="2"/>
        <v>12.668100000000001</v>
      </c>
      <c r="E72" s="70">
        <f t="shared" si="3"/>
        <v>141.53</v>
      </c>
      <c r="F72" s="71">
        <f t="shared" si="4"/>
        <v>62.838999673317346</v>
      </c>
      <c r="H72" s="70"/>
      <c r="I72" s="70"/>
      <c r="J72" s="70"/>
      <c r="K72" s="70"/>
      <c r="L72" s="70"/>
    </row>
    <row r="73" spans="2:12" x14ac:dyDescent="0.2">
      <c r="B73" s="69">
        <v>6.6</v>
      </c>
      <c r="C73" s="70">
        <f t="shared" si="1"/>
        <v>19.235199999999999</v>
      </c>
      <c r="D73" s="70">
        <f t="shared" si="2"/>
        <v>12.668100000000001</v>
      </c>
      <c r="E73" s="70">
        <f t="shared" si="3"/>
        <v>141.53</v>
      </c>
      <c r="F73" s="71">
        <f t="shared" si="4"/>
        <v>62.838999851846452</v>
      </c>
      <c r="H73" s="70"/>
      <c r="I73" s="70"/>
      <c r="J73" s="70"/>
      <c r="K73" s="70"/>
      <c r="L73" s="70"/>
    </row>
    <row r="74" spans="2:12" x14ac:dyDescent="0.2">
      <c r="B74" s="69">
        <v>6.8</v>
      </c>
      <c r="C74" s="70">
        <f t="shared" si="1"/>
        <v>19.235199999999999</v>
      </c>
      <c r="D74" s="70">
        <f t="shared" si="2"/>
        <v>12.668100000000001</v>
      </c>
      <c r="E74" s="70">
        <f t="shared" si="3"/>
        <v>141.53</v>
      </c>
      <c r="F74" s="71">
        <f t="shared" si="4"/>
        <v>62.838999932811021</v>
      </c>
      <c r="H74" s="70"/>
      <c r="I74" s="70"/>
      <c r="J74" s="70"/>
      <c r="K74" s="70"/>
      <c r="L74" s="70"/>
    </row>
    <row r="75" spans="2:12" x14ac:dyDescent="0.2">
      <c r="B75" s="69">
        <v>7</v>
      </c>
      <c r="C75" s="70">
        <f t="shared" si="1"/>
        <v>19.235199999999999</v>
      </c>
      <c r="D75" s="70">
        <f t="shared" si="2"/>
        <v>12.668100000000001</v>
      </c>
      <c r="E75" s="70">
        <f t="shared" si="3"/>
        <v>141.53</v>
      </c>
      <c r="F75" s="71">
        <f t="shared" si="4"/>
        <v>62.838999969529183</v>
      </c>
      <c r="H75" s="70"/>
      <c r="I75" s="70"/>
      <c r="J75" s="70"/>
      <c r="K75" s="70"/>
      <c r="L75" s="70"/>
    </row>
    <row r="76" spans="2:12" x14ac:dyDescent="0.2">
      <c r="B76" s="69">
        <v>7.2</v>
      </c>
      <c r="C76" s="70">
        <f t="shared" si="1"/>
        <v>19.235199999999999</v>
      </c>
      <c r="D76" s="70">
        <f t="shared" si="2"/>
        <v>12.668100000000001</v>
      </c>
      <c r="E76" s="70">
        <f t="shared" si="3"/>
        <v>141.53</v>
      </c>
      <c r="F76" s="71">
        <f t="shared" si="4"/>
        <v>62.838999986181214</v>
      </c>
      <c r="H76" s="70"/>
      <c r="I76" s="70"/>
      <c r="J76" s="70"/>
      <c r="K76" s="70"/>
      <c r="L76" s="70"/>
    </row>
    <row r="77" spans="2:12" x14ac:dyDescent="0.2">
      <c r="B77" s="69">
        <v>7.4</v>
      </c>
      <c r="C77" s="70">
        <f t="shared" si="1"/>
        <v>19.235199999999999</v>
      </c>
      <c r="D77" s="70">
        <f t="shared" si="2"/>
        <v>12.668100000000001</v>
      </c>
      <c r="E77" s="70">
        <f t="shared" si="3"/>
        <v>141.53</v>
      </c>
      <c r="F77" s="71">
        <f t="shared" si="4"/>
        <v>62.838999993733054</v>
      </c>
      <c r="H77" s="70"/>
      <c r="I77" s="70"/>
      <c r="J77" s="70"/>
      <c r="K77" s="70"/>
      <c r="L77" s="70"/>
    </row>
    <row r="78" spans="2:12" x14ac:dyDescent="0.2">
      <c r="B78" s="69">
        <v>7.6</v>
      </c>
      <c r="C78" s="70">
        <f t="shared" si="1"/>
        <v>19.235199999999999</v>
      </c>
      <c r="D78" s="70">
        <f t="shared" si="2"/>
        <v>12.668100000000001</v>
      </c>
      <c r="E78" s="70">
        <f t="shared" si="3"/>
        <v>141.53</v>
      </c>
      <c r="F78" s="71">
        <f t="shared" si="4"/>
        <v>62.838999997157885</v>
      </c>
      <c r="H78" s="70"/>
      <c r="I78" s="70"/>
      <c r="J78" s="70"/>
      <c r="K78" s="70"/>
      <c r="L78" s="70"/>
    </row>
    <row r="79" spans="2:12" x14ac:dyDescent="0.2">
      <c r="B79" s="69">
        <v>7.8</v>
      </c>
      <c r="C79" s="70">
        <f t="shared" si="1"/>
        <v>19.235199999999999</v>
      </c>
      <c r="D79" s="70">
        <f t="shared" si="2"/>
        <v>12.668100000000001</v>
      </c>
      <c r="E79" s="70">
        <f t="shared" si="3"/>
        <v>141.53</v>
      </c>
      <c r="F79" s="71">
        <f t="shared" si="4"/>
        <v>62.838999998711067</v>
      </c>
      <c r="H79" s="70"/>
      <c r="I79" s="70"/>
      <c r="J79" s="70"/>
      <c r="K79" s="70"/>
      <c r="L79" s="70"/>
    </row>
    <row r="80" spans="2:12" x14ac:dyDescent="0.2">
      <c r="B80" s="69">
        <v>8</v>
      </c>
      <c r="C80" s="70">
        <f t="shared" si="1"/>
        <v>19.235199999999999</v>
      </c>
      <c r="D80" s="70">
        <f t="shared" si="2"/>
        <v>12.668100000000001</v>
      </c>
      <c r="E80" s="70">
        <f t="shared" si="3"/>
        <v>141.53</v>
      </c>
      <c r="F80" s="71">
        <f t="shared" si="4"/>
        <v>62.838999999415456</v>
      </c>
      <c r="H80" s="70"/>
      <c r="I80" s="70"/>
      <c r="J80" s="70"/>
      <c r="K80" s="70"/>
      <c r="L80" s="70"/>
    </row>
    <row r="81" spans="2:12" x14ac:dyDescent="0.2">
      <c r="B81" s="69">
        <v>8.1999999999999993</v>
      </c>
      <c r="C81" s="70">
        <f t="shared" si="1"/>
        <v>19.235199999999999</v>
      </c>
      <c r="D81" s="70">
        <f t="shared" si="2"/>
        <v>12.668100000000001</v>
      </c>
      <c r="E81" s="70">
        <f t="shared" si="3"/>
        <v>141.53</v>
      </c>
      <c r="F81" s="71">
        <f t="shared" si="4"/>
        <v>62.838999999734909</v>
      </c>
      <c r="H81" s="70"/>
      <c r="I81" s="70"/>
      <c r="J81" s="70"/>
      <c r="K81" s="70"/>
      <c r="L81" s="70"/>
    </row>
    <row r="82" spans="2:12" x14ac:dyDescent="0.2">
      <c r="B82" s="69">
        <v>8.4</v>
      </c>
      <c r="C82" s="70">
        <f t="shared" si="1"/>
        <v>19.235199999999999</v>
      </c>
      <c r="D82" s="70">
        <f t="shared" si="2"/>
        <v>12.668100000000001</v>
      </c>
      <c r="E82" s="70">
        <f t="shared" si="3"/>
        <v>141.53</v>
      </c>
      <c r="F82" s="71">
        <f t="shared" si="4"/>
        <v>62.838999999879768</v>
      </c>
      <c r="H82" s="70"/>
      <c r="I82" s="70"/>
      <c r="J82" s="70"/>
      <c r="K82" s="70"/>
      <c r="L82" s="70"/>
    </row>
    <row r="83" spans="2:12" x14ac:dyDescent="0.2">
      <c r="B83" s="69">
        <v>8.6</v>
      </c>
      <c r="C83" s="70">
        <f t="shared" si="1"/>
        <v>19.235199999999999</v>
      </c>
      <c r="D83" s="70">
        <f t="shared" si="2"/>
        <v>12.668100000000001</v>
      </c>
      <c r="E83" s="70">
        <f t="shared" si="3"/>
        <v>141.53</v>
      </c>
      <c r="F83" s="71">
        <f t="shared" si="4"/>
        <v>62.838999999945472</v>
      </c>
      <c r="H83" s="70"/>
      <c r="I83" s="70"/>
      <c r="J83" s="70"/>
      <c r="K83" s="70"/>
      <c r="L83" s="70"/>
    </row>
    <row r="84" spans="2:12" x14ac:dyDescent="0.2">
      <c r="B84" s="69">
        <v>8.8000000000000007</v>
      </c>
      <c r="C84" s="70">
        <f t="shared" si="1"/>
        <v>19.235199999999999</v>
      </c>
      <c r="D84" s="70">
        <f t="shared" si="2"/>
        <v>12.668100000000001</v>
      </c>
      <c r="E84" s="70">
        <f t="shared" si="3"/>
        <v>141.53</v>
      </c>
      <c r="F84" s="71">
        <f t="shared" si="4"/>
        <v>62.838999999975272</v>
      </c>
      <c r="H84" s="70"/>
      <c r="I84" s="70"/>
      <c r="J84" s="70"/>
      <c r="K84" s="70"/>
      <c r="L84" s="70"/>
    </row>
    <row r="85" spans="2:12" x14ac:dyDescent="0.2">
      <c r="B85" s="69">
        <v>9</v>
      </c>
      <c r="C85" s="70">
        <f t="shared" si="1"/>
        <v>19.235199999999999</v>
      </c>
      <c r="D85" s="70">
        <f t="shared" si="2"/>
        <v>12.668100000000001</v>
      </c>
      <c r="E85" s="70">
        <f t="shared" si="3"/>
        <v>141.53</v>
      </c>
      <c r="F85" s="71">
        <f t="shared" si="4"/>
        <v>62.838999999988779</v>
      </c>
      <c r="H85" s="70"/>
      <c r="I85" s="70"/>
      <c r="J85" s="70"/>
      <c r="K85" s="70"/>
      <c r="L85" s="70"/>
    </row>
    <row r="86" spans="2:12" x14ac:dyDescent="0.2">
      <c r="B86" s="69">
        <v>9.1999999999999993</v>
      </c>
      <c r="C86" s="70">
        <f t="shared" si="1"/>
        <v>19.235199999999999</v>
      </c>
      <c r="D86" s="70">
        <f t="shared" si="2"/>
        <v>12.668100000000001</v>
      </c>
      <c r="E86" s="70">
        <f t="shared" si="3"/>
        <v>141.53</v>
      </c>
      <c r="F86" s="71">
        <f t="shared" si="4"/>
        <v>62.838999999994918</v>
      </c>
      <c r="H86" s="70"/>
      <c r="I86" s="70"/>
      <c r="J86" s="70"/>
      <c r="K86" s="70"/>
      <c r="L86" s="70"/>
    </row>
    <row r="87" spans="2:12" x14ac:dyDescent="0.2">
      <c r="B87" s="69">
        <v>9.4</v>
      </c>
      <c r="C87" s="70">
        <f t="shared" si="1"/>
        <v>19.235199999999999</v>
      </c>
      <c r="D87" s="70">
        <f t="shared" si="2"/>
        <v>12.668100000000001</v>
      </c>
      <c r="E87" s="70">
        <f t="shared" si="3"/>
        <v>141.53</v>
      </c>
      <c r="F87" s="71">
        <f t="shared" si="4"/>
        <v>62.838999999997689</v>
      </c>
      <c r="H87" s="70"/>
      <c r="I87" s="70"/>
      <c r="J87" s="70"/>
      <c r="K87" s="70"/>
      <c r="L87" s="70"/>
    </row>
    <row r="88" spans="2:12" x14ac:dyDescent="0.2">
      <c r="B88" s="69">
        <v>9.6</v>
      </c>
      <c r="C88" s="70">
        <f t="shared" si="1"/>
        <v>19.235199999999999</v>
      </c>
      <c r="D88" s="70">
        <f t="shared" si="2"/>
        <v>12.668100000000001</v>
      </c>
      <c r="E88" s="70">
        <f t="shared" si="3"/>
        <v>141.53</v>
      </c>
      <c r="F88" s="71">
        <f t="shared" si="4"/>
        <v>62.838999999998954</v>
      </c>
      <c r="H88" s="70"/>
      <c r="I88" s="70"/>
      <c r="J88" s="70"/>
      <c r="K88" s="70"/>
      <c r="L88" s="70"/>
    </row>
    <row r="89" spans="2:12" x14ac:dyDescent="0.2">
      <c r="B89" s="69">
        <v>9.8000000000000007</v>
      </c>
      <c r="C89" s="70">
        <f t="shared" si="1"/>
        <v>19.235199999999999</v>
      </c>
      <c r="D89" s="70">
        <f t="shared" si="2"/>
        <v>12.668100000000001</v>
      </c>
      <c r="E89" s="70">
        <f t="shared" si="3"/>
        <v>141.53</v>
      </c>
      <c r="F89" s="71">
        <f t="shared" si="4"/>
        <v>62.838999999999515</v>
      </c>
      <c r="H89" s="70"/>
      <c r="I89" s="70"/>
      <c r="J89" s="70"/>
      <c r="K89" s="70"/>
      <c r="L89" s="70"/>
    </row>
    <row r="90" spans="2:12" x14ac:dyDescent="0.2">
      <c r="B90" s="69">
        <v>10</v>
      </c>
      <c r="C90" s="70">
        <f t="shared" si="1"/>
        <v>19.235199999999999</v>
      </c>
      <c r="D90" s="70">
        <f t="shared" si="2"/>
        <v>12.668100000000001</v>
      </c>
      <c r="E90" s="70">
        <f t="shared" si="3"/>
        <v>141.53</v>
      </c>
      <c r="F90" s="71">
        <f t="shared" si="4"/>
        <v>62.838999999999778</v>
      </c>
      <c r="H90" s="70"/>
      <c r="I90" s="70"/>
      <c r="J90" s="70"/>
      <c r="K90" s="70"/>
      <c r="L90" s="70"/>
    </row>
    <row r="91" spans="2:12" x14ac:dyDescent="0.2">
      <c r="B91" s="69">
        <v>10.199999999999999</v>
      </c>
      <c r="C91" s="70">
        <f t="shared" si="1"/>
        <v>19.235199999999999</v>
      </c>
      <c r="D91" s="70">
        <f t="shared" si="2"/>
        <v>12.668100000000001</v>
      </c>
      <c r="E91" s="70">
        <f t="shared" si="3"/>
        <v>141.53</v>
      </c>
      <c r="F91" s="71">
        <f t="shared" si="4"/>
        <v>62.838999999999899</v>
      </c>
      <c r="H91" s="70"/>
      <c r="I91" s="70"/>
      <c r="J91" s="70"/>
      <c r="K91" s="70"/>
      <c r="L91" s="70"/>
    </row>
    <row r="92" spans="2:12" x14ac:dyDescent="0.2">
      <c r="B92" s="69">
        <v>10.4</v>
      </c>
      <c r="C92" s="70">
        <f t="shared" si="1"/>
        <v>19.235199999999999</v>
      </c>
      <c r="D92" s="70">
        <f t="shared" si="2"/>
        <v>12.668100000000001</v>
      </c>
      <c r="E92" s="70">
        <f t="shared" si="3"/>
        <v>141.53</v>
      </c>
      <c r="F92" s="71">
        <f t="shared" si="4"/>
        <v>62.838999999999956</v>
      </c>
      <c r="H92" s="70"/>
      <c r="I92" s="70"/>
      <c r="J92" s="70"/>
      <c r="K92" s="70"/>
      <c r="L92" s="70"/>
    </row>
    <row r="93" spans="2:12" x14ac:dyDescent="0.2">
      <c r="B93" s="69">
        <v>10.6</v>
      </c>
      <c r="C93" s="70">
        <f t="shared" si="1"/>
        <v>19.235199999999999</v>
      </c>
      <c r="D93" s="70">
        <f t="shared" si="2"/>
        <v>12.668100000000001</v>
      </c>
      <c r="E93" s="70">
        <f t="shared" si="3"/>
        <v>141.53</v>
      </c>
      <c r="F93" s="71">
        <f t="shared" si="4"/>
        <v>62.838999999999984</v>
      </c>
      <c r="H93" s="70"/>
      <c r="I93" s="70"/>
      <c r="J93" s="70"/>
      <c r="K93" s="70"/>
      <c r="L93" s="70"/>
    </row>
    <row r="94" spans="2:12" x14ac:dyDescent="0.2">
      <c r="B94" s="69">
        <v>10.8</v>
      </c>
      <c r="C94" s="70">
        <f t="shared" si="1"/>
        <v>19.235199999999999</v>
      </c>
      <c r="D94" s="70">
        <f t="shared" si="2"/>
        <v>12.668100000000001</v>
      </c>
      <c r="E94" s="70">
        <f t="shared" si="3"/>
        <v>141.53</v>
      </c>
      <c r="F94" s="71">
        <f t="shared" si="4"/>
        <v>62.838999999999984</v>
      </c>
      <c r="H94" s="70"/>
      <c r="I94" s="70"/>
      <c r="J94" s="70"/>
      <c r="K94" s="70"/>
      <c r="L94" s="70"/>
    </row>
    <row r="95" spans="2:12" x14ac:dyDescent="0.2">
      <c r="B95" s="69">
        <v>11</v>
      </c>
      <c r="C95" s="70">
        <f t="shared" si="1"/>
        <v>19.235199999999999</v>
      </c>
      <c r="D95" s="70">
        <f t="shared" si="2"/>
        <v>12.668100000000001</v>
      </c>
      <c r="E95" s="70">
        <f t="shared" si="3"/>
        <v>141.53</v>
      </c>
      <c r="F95" s="71">
        <f t="shared" si="4"/>
        <v>62.838999999999999</v>
      </c>
      <c r="H95" s="70"/>
      <c r="I95" s="70"/>
      <c r="J95" s="70"/>
      <c r="K95" s="70"/>
      <c r="L95" s="70"/>
    </row>
    <row r="96" spans="2:12" x14ac:dyDescent="0.2">
      <c r="B96" s="69">
        <v>11.2</v>
      </c>
      <c r="C96" s="70">
        <f t="shared" si="1"/>
        <v>19.235199999999999</v>
      </c>
      <c r="D96" s="70">
        <f t="shared" si="2"/>
        <v>12.668100000000001</v>
      </c>
      <c r="E96" s="70">
        <f t="shared" si="3"/>
        <v>141.53</v>
      </c>
      <c r="F96" s="71">
        <f t="shared" si="4"/>
        <v>62.838999999999999</v>
      </c>
      <c r="H96" s="70"/>
      <c r="I96" s="70"/>
      <c r="J96" s="70"/>
      <c r="K96" s="70"/>
      <c r="L96" s="70"/>
    </row>
    <row r="97" spans="2:12" x14ac:dyDescent="0.2">
      <c r="B97" s="69">
        <v>11.4</v>
      </c>
      <c r="C97" s="70">
        <f t="shared" si="1"/>
        <v>19.235199999999999</v>
      </c>
      <c r="D97" s="70">
        <f t="shared" si="2"/>
        <v>12.668100000000001</v>
      </c>
      <c r="E97" s="70">
        <f t="shared" si="3"/>
        <v>141.53</v>
      </c>
      <c r="F97" s="71">
        <f t="shared" si="4"/>
        <v>62.838999999999999</v>
      </c>
      <c r="H97" s="70"/>
      <c r="I97" s="70"/>
      <c r="J97" s="70"/>
      <c r="K97" s="70"/>
      <c r="L97" s="70"/>
    </row>
    <row r="98" spans="2:12" x14ac:dyDescent="0.2">
      <c r="B98" s="69">
        <v>11.6</v>
      </c>
      <c r="C98" s="70">
        <f t="shared" si="1"/>
        <v>19.235199999999999</v>
      </c>
      <c r="D98" s="70">
        <f t="shared" si="2"/>
        <v>12.668100000000001</v>
      </c>
      <c r="E98" s="70">
        <f t="shared" si="3"/>
        <v>141.53</v>
      </c>
      <c r="F98" s="71">
        <f t="shared" si="4"/>
        <v>62.838999999999999</v>
      </c>
      <c r="H98" s="70"/>
      <c r="I98" s="70"/>
      <c r="J98" s="70"/>
      <c r="K98" s="70"/>
      <c r="L98" s="70"/>
    </row>
    <row r="99" spans="2:12" x14ac:dyDescent="0.2">
      <c r="B99" s="69">
        <v>11.8</v>
      </c>
      <c r="C99" s="70">
        <f t="shared" si="1"/>
        <v>19.235199999999999</v>
      </c>
      <c r="D99" s="70">
        <f t="shared" si="2"/>
        <v>12.668100000000001</v>
      </c>
      <c r="E99" s="70">
        <f t="shared" si="3"/>
        <v>141.53</v>
      </c>
      <c r="F99" s="71">
        <f t="shared" si="4"/>
        <v>62.838999999999999</v>
      </c>
      <c r="H99" s="70"/>
      <c r="I99" s="70"/>
      <c r="J99" s="70"/>
      <c r="K99" s="70"/>
      <c r="L99" s="70"/>
    </row>
    <row r="100" spans="2:12" x14ac:dyDescent="0.2">
      <c r="B100" s="69">
        <v>12</v>
      </c>
      <c r="C100" s="70">
        <f t="shared" si="1"/>
        <v>19.235199999999999</v>
      </c>
      <c r="D100" s="70">
        <f t="shared" si="2"/>
        <v>12.668100000000001</v>
      </c>
      <c r="E100" s="70">
        <f t="shared" si="3"/>
        <v>141.53</v>
      </c>
      <c r="F100" s="71">
        <f t="shared" si="4"/>
        <v>62.838999999999999</v>
      </c>
      <c r="H100" s="70"/>
      <c r="I100" s="70"/>
      <c r="J100" s="70"/>
      <c r="K100" s="70"/>
      <c r="L100" s="70"/>
    </row>
    <row r="101" spans="2:12" x14ac:dyDescent="0.2">
      <c r="B101" s="69">
        <v>12.2</v>
      </c>
      <c r="C101" s="70">
        <f>(1+($C$30-1)/(1+EXP(-$C$31*(B101-$C$32))))</f>
        <v>19.235199999999999</v>
      </c>
      <c r="D101" s="70">
        <f>(1+($D$30-1)/(1+EXP(-$D$31*(B101-$D$32))))</f>
        <v>12.668100000000001</v>
      </c>
      <c r="E101" s="70">
        <f>(1+($E$30-1)/(1+EXP(-$E$31*(B101-$E$32))))</f>
        <v>141.53</v>
      </c>
      <c r="F101" s="71">
        <f>(1+($F$30-1)/(1+EXP(-$F$31*(B101-$F$32))))</f>
        <v>62.838999999999999</v>
      </c>
      <c r="H101" s="70"/>
      <c r="I101" s="70"/>
      <c r="J101" s="70"/>
      <c r="K101" s="70"/>
      <c r="L101" s="70"/>
    </row>
    <row r="102" spans="2:12" x14ac:dyDescent="0.2">
      <c r="B102" s="69">
        <v>12.4</v>
      </c>
      <c r="C102" s="70">
        <f t="shared" si="1"/>
        <v>19.235199999999999</v>
      </c>
      <c r="D102" s="70">
        <f t="shared" ref="D102:D140" si="5">(1+($D$30-1)/(1+EXP(-$D$31*(B102-$D$32))))</f>
        <v>12.668100000000001</v>
      </c>
      <c r="E102" s="70">
        <f t="shared" ref="E102:E140" si="6">(1+($E$30-1)/(1+EXP(-$E$31*(B102-$E$32))))</f>
        <v>141.53</v>
      </c>
      <c r="F102" s="71">
        <f t="shared" ref="F102:F140" si="7">(1+($F$30-1)/(1+EXP(-$F$31*(B102-$F$32))))</f>
        <v>62.838999999999999</v>
      </c>
      <c r="H102" s="70"/>
      <c r="I102" s="70"/>
      <c r="J102" s="70"/>
      <c r="K102" s="70"/>
      <c r="L102" s="70"/>
    </row>
    <row r="103" spans="2:12" x14ac:dyDescent="0.2">
      <c r="B103" s="69">
        <v>12.6</v>
      </c>
      <c r="C103" s="70">
        <f t="shared" ref="C103:C140" si="8">(1+($C$30-1)/(1+EXP(-$C$31*(B103-$C$32))))</f>
        <v>19.235199999999999</v>
      </c>
      <c r="D103" s="70">
        <f t="shared" si="5"/>
        <v>12.668100000000001</v>
      </c>
      <c r="E103" s="70">
        <f t="shared" si="6"/>
        <v>141.53</v>
      </c>
      <c r="F103" s="71">
        <f t="shared" si="7"/>
        <v>62.838999999999999</v>
      </c>
      <c r="H103" s="70"/>
      <c r="I103" s="70"/>
      <c r="J103" s="70"/>
      <c r="K103" s="70"/>
      <c r="L103" s="70"/>
    </row>
    <row r="104" spans="2:12" x14ac:dyDescent="0.2">
      <c r="B104" s="69">
        <v>12.8</v>
      </c>
      <c r="C104" s="70">
        <f t="shared" si="8"/>
        <v>19.235199999999999</v>
      </c>
      <c r="D104" s="70">
        <f t="shared" si="5"/>
        <v>12.668100000000001</v>
      </c>
      <c r="E104" s="70">
        <f t="shared" si="6"/>
        <v>141.53</v>
      </c>
      <c r="F104" s="71">
        <f t="shared" si="7"/>
        <v>62.838999999999999</v>
      </c>
      <c r="H104" s="70"/>
      <c r="I104" s="70"/>
      <c r="J104" s="70"/>
      <c r="K104" s="70"/>
      <c r="L104" s="70"/>
    </row>
    <row r="105" spans="2:12" x14ac:dyDescent="0.2">
      <c r="B105" s="69">
        <v>13</v>
      </c>
      <c r="C105" s="70">
        <f t="shared" si="8"/>
        <v>19.235199999999999</v>
      </c>
      <c r="D105" s="70">
        <f t="shared" si="5"/>
        <v>12.668100000000001</v>
      </c>
      <c r="E105" s="70">
        <f t="shared" si="6"/>
        <v>141.53</v>
      </c>
      <c r="F105" s="71">
        <f t="shared" si="7"/>
        <v>62.838999999999999</v>
      </c>
      <c r="H105" s="70"/>
      <c r="I105" s="70"/>
      <c r="J105" s="70"/>
      <c r="K105" s="70"/>
      <c r="L105" s="70"/>
    </row>
    <row r="106" spans="2:12" x14ac:dyDescent="0.2">
      <c r="B106" s="69">
        <v>13.2</v>
      </c>
      <c r="C106" s="70">
        <f t="shared" si="8"/>
        <v>19.235199999999999</v>
      </c>
      <c r="D106" s="70">
        <f t="shared" si="5"/>
        <v>12.668100000000001</v>
      </c>
      <c r="E106" s="70">
        <f t="shared" si="6"/>
        <v>141.53</v>
      </c>
      <c r="F106" s="71">
        <f t="shared" si="7"/>
        <v>62.838999999999999</v>
      </c>
      <c r="H106" s="70"/>
      <c r="I106" s="70"/>
      <c r="J106" s="70"/>
      <c r="K106" s="70"/>
      <c r="L106" s="70"/>
    </row>
    <row r="107" spans="2:12" x14ac:dyDescent="0.2">
      <c r="B107" s="69">
        <v>13.4</v>
      </c>
      <c r="C107" s="70">
        <f t="shared" si="8"/>
        <v>19.235199999999999</v>
      </c>
      <c r="D107" s="70">
        <f t="shared" si="5"/>
        <v>12.668100000000001</v>
      </c>
      <c r="E107" s="70">
        <f t="shared" si="6"/>
        <v>141.53</v>
      </c>
      <c r="F107" s="71">
        <f t="shared" si="7"/>
        <v>62.838999999999999</v>
      </c>
      <c r="H107" s="70"/>
      <c r="I107" s="70"/>
      <c r="J107" s="70"/>
      <c r="K107" s="70"/>
      <c r="L107" s="70"/>
    </row>
    <row r="108" spans="2:12" x14ac:dyDescent="0.2">
      <c r="B108" s="69">
        <v>13.6</v>
      </c>
      <c r="C108" s="70">
        <f t="shared" si="8"/>
        <v>19.235199999999999</v>
      </c>
      <c r="D108" s="70">
        <f t="shared" si="5"/>
        <v>12.668100000000001</v>
      </c>
      <c r="E108" s="70">
        <f t="shared" si="6"/>
        <v>141.53</v>
      </c>
      <c r="F108" s="71">
        <f t="shared" si="7"/>
        <v>62.838999999999999</v>
      </c>
      <c r="H108" s="70"/>
      <c r="I108" s="70"/>
      <c r="J108" s="70"/>
      <c r="K108" s="70"/>
      <c r="L108" s="70"/>
    </row>
    <row r="109" spans="2:12" x14ac:dyDescent="0.2">
      <c r="B109" s="69">
        <v>13.8</v>
      </c>
      <c r="C109" s="70">
        <f t="shared" si="8"/>
        <v>19.235199999999999</v>
      </c>
      <c r="D109" s="70">
        <f t="shared" si="5"/>
        <v>12.668100000000001</v>
      </c>
      <c r="E109" s="70">
        <f t="shared" si="6"/>
        <v>141.53</v>
      </c>
      <c r="F109" s="71">
        <f t="shared" si="7"/>
        <v>62.838999999999999</v>
      </c>
      <c r="H109" s="70"/>
      <c r="I109" s="70"/>
      <c r="J109" s="70"/>
      <c r="K109" s="70"/>
      <c r="L109" s="70"/>
    </row>
    <row r="110" spans="2:12" x14ac:dyDescent="0.2">
      <c r="B110" s="69">
        <v>14</v>
      </c>
      <c r="C110" s="70">
        <f t="shared" si="8"/>
        <v>19.235199999999999</v>
      </c>
      <c r="D110" s="70">
        <f t="shared" si="5"/>
        <v>12.668100000000001</v>
      </c>
      <c r="E110" s="70">
        <f t="shared" si="6"/>
        <v>141.53</v>
      </c>
      <c r="F110" s="71">
        <f t="shared" si="7"/>
        <v>62.838999999999999</v>
      </c>
      <c r="H110" s="70"/>
      <c r="I110" s="70"/>
      <c r="J110" s="70"/>
      <c r="K110" s="70"/>
      <c r="L110" s="70"/>
    </row>
    <row r="111" spans="2:12" x14ac:dyDescent="0.2">
      <c r="B111" s="69">
        <v>14.2</v>
      </c>
      <c r="C111" s="70">
        <f t="shared" si="8"/>
        <v>19.235199999999999</v>
      </c>
      <c r="D111" s="70">
        <f t="shared" si="5"/>
        <v>12.668100000000001</v>
      </c>
      <c r="E111" s="70">
        <f t="shared" si="6"/>
        <v>141.53</v>
      </c>
      <c r="F111" s="71">
        <f t="shared" si="7"/>
        <v>62.838999999999999</v>
      </c>
      <c r="H111" s="70"/>
      <c r="I111" s="70"/>
      <c r="J111" s="70"/>
      <c r="K111" s="70"/>
      <c r="L111" s="70"/>
    </row>
    <row r="112" spans="2:12" x14ac:dyDescent="0.2">
      <c r="B112" s="69">
        <v>14.4</v>
      </c>
      <c r="C112" s="70">
        <f t="shared" si="8"/>
        <v>19.235199999999999</v>
      </c>
      <c r="D112" s="70">
        <f t="shared" si="5"/>
        <v>12.668100000000001</v>
      </c>
      <c r="E112" s="70">
        <f t="shared" si="6"/>
        <v>141.53</v>
      </c>
      <c r="F112" s="71">
        <f t="shared" si="7"/>
        <v>62.838999999999999</v>
      </c>
      <c r="H112" s="70"/>
      <c r="I112" s="70"/>
      <c r="J112" s="70"/>
      <c r="K112" s="70"/>
      <c r="L112" s="70"/>
    </row>
    <row r="113" spans="2:12" x14ac:dyDescent="0.2">
      <c r="B113" s="69">
        <v>14.6</v>
      </c>
      <c r="C113" s="70">
        <f t="shared" si="8"/>
        <v>19.235199999999999</v>
      </c>
      <c r="D113" s="70">
        <f t="shared" si="5"/>
        <v>12.668100000000001</v>
      </c>
      <c r="E113" s="70">
        <f t="shared" si="6"/>
        <v>141.53</v>
      </c>
      <c r="F113" s="71">
        <f t="shared" si="7"/>
        <v>62.838999999999999</v>
      </c>
      <c r="H113" s="70"/>
      <c r="I113" s="70"/>
      <c r="J113" s="70"/>
      <c r="K113" s="70"/>
      <c r="L113" s="70"/>
    </row>
    <row r="114" spans="2:12" x14ac:dyDescent="0.2">
      <c r="B114" s="69">
        <v>14.8</v>
      </c>
      <c r="C114" s="70">
        <f t="shared" si="8"/>
        <v>19.235199999999999</v>
      </c>
      <c r="D114" s="70">
        <f t="shared" si="5"/>
        <v>12.668100000000001</v>
      </c>
      <c r="E114" s="70">
        <f t="shared" si="6"/>
        <v>141.53</v>
      </c>
      <c r="F114" s="71">
        <f t="shared" si="7"/>
        <v>62.838999999999999</v>
      </c>
      <c r="H114" s="70"/>
      <c r="I114" s="70"/>
      <c r="J114" s="70"/>
      <c r="K114" s="70"/>
      <c r="L114" s="70"/>
    </row>
    <row r="115" spans="2:12" x14ac:dyDescent="0.2">
      <c r="B115" s="69">
        <v>15</v>
      </c>
      <c r="C115" s="70">
        <f t="shared" si="8"/>
        <v>19.235199999999999</v>
      </c>
      <c r="D115" s="70">
        <f t="shared" si="5"/>
        <v>12.668100000000001</v>
      </c>
      <c r="E115" s="70">
        <f t="shared" si="6"/>
        <v>141.53</v>
      </c>
      <c r="F115" s="71">
        <f t="shared" si="7"/>
        <v>62.838999999999999</v>
      </c>
      <c r="H115" s="70"/>
      <c r="I115" s="70"/>
      <c r="J115" s="70"/>
      <c r="K115" s="70"/>
      <c r="L115" s="70"/>
    </row>
    <row r="116" spans="2:12" x14ac:dyDescent="0.2">
      <c r="B116" s="69">
        <v>15.2</v>
      </c>
      <c r="C116" s="70">
        <f t="shared" si="8"/>
        <v>19.235199999999999</v>
      </c>
      <c r="D116" s="70">
        <f t="shared" si="5"/>
        <v>12.668100000000001</v>
      </c>
      <c r="E116" s="70">
        <f t="shared" si="6"/>
        <v>141.53</v>
      </c>
      <c r="F116" s="71">
        <f t="shared" si="7"/>
        <v>62.838999999999999</v>
      </c>
      <c r="H116" s="70"/>
      <c r="I116" s="70"/>
      <c r="J116" s="70"/>
      <c r="K116" s="70"/>
      <c r="L116" s="70"/>
    </row>
    <row r="117" spans="2:12" x14ac:dyDescent="0.2">
      <c r="B117" s="69">
        <v>15.4</v>
      </c>
      <c r="C117" s="70">
        <f t="shared" si="8"/>
        <v>19.235199999999999</v>
      </c>
      <c r="D117" s="70">
        <f t="shared" si="5"/>
        <v>12.668100000000001</v>
      </c>
      <c r="E117" s="70">
        <f t="shared" si="6"/>
        <v>141.53</v>
      </c>
      <c r="F117" s="71">
        <f t="shared" si="7"/>
        <v>62.838999999999999</v>
      </c>
      <c r="H117" s="70"/>
      <c r="I117" s="70"/>
      <c r="J117" s="70"/>
      <c r="K117" s="70"/>
      <c r="L117" s="70"/>
    </row>
    <row r="118" spans="2:12" x14ac:dyDescent="0.2">
      <c r="B118" s="69">
        <v>15.6</v>
      </c>
      <c r="C118" s="70">
        <f t="shared" si="8"/>
        <v>19.235199999999999</v>
      </c>
      <c r="D118" s="70">
        <f t="shared" si="5"/>
        <v>12.668100000000001</v>
      </c>
      <c r="E118" s="70">
        <f t="shared" si="6"/>
        <v>141.53</v>
      </c>
      <c r="F118" s="71">
        <f t="shared" si="7"/>
        <v>62.838999999999999</v>
      </c>
      <c r="H118" s="70"/>
      <c r="I118" s="70"/>
      <c r="J118" s="70"/>
      <c r="K118" s="70"/>
      <c r="L118" s="70"/>
    </row>
    <row r="119" spans="2:12" x14ac:dyDescent="0.2">
      <c r="B119" s="69">
        <v>15.8</v>
      </c>
      <c r="C119" s="70">
        <f t="shared" si="8"/>
        <v>19.235199999999999</v>
      </c>
      <c r="D119" s="70">
        <f t="shared" si="5"/>
        <v>12.668100000000001</v>
      </c>
      <c r="E119" s="70">
        <f t="shared" si="6"/>
        <v>141.53</v>
      </c>
      <c r="F119" s="71">
        <f t="shared" si="7"/>
        <v>62.838999999999999</v>
      </c>
      <c r="H119" s="70"/>
      <c r="I119" s="70"/>
      <c r="J119" s="70"/>
      <c r="K119" s="70"/>
      <c r="L119" s="70"/>
    </row>
    <row r="120" spans="2:12" x14ac:dyDescent="0.2">
      <c r="B120" s="69">
        <v>16</v>
      </c>
      <c r="C120" s="70">
        <f t="shared" si="8"/>
        <v>19.235199999999999</v>
      </c>
      <c r="D120" s="70">
        <f t="shared" si="5"/>
        <v>12.668100000000001</v>
      </c>
      <c r="E120" s="70">
        <f t="shared" si="6"/>
        <v>141.53</v>
      </c>
      <c r="F120" s="71">
        <f t="shared" si="7"/>
        <v>62.838999999999999</v>
      </c>
      <c r="H120" s="70"/>
      <c r="I120" s="70"/>
      <c r="J120" s="70"/>
      <c r="K120" s="70"/>
      <c r="L120" s="70"/>
    </row>
    <row r="121" spans="2:12" x14ac:dyDescent="0.2">
      <c r="B121" s="69">
        <v>16.2</v>
      </c>
      <c r="C121" s="70">
        <f t="shared" si="8"/>
        <v>19.235199999999999</v>
      </c>
      <c r="D121" s="70">
        <f t="shared" si="5"/>
        <v>12.668100000000001</v>
      </c>
      <c r="E121" s="70">
        <f t="shared" si="6"/>
        <v>141.53</v>
      </c>
      <c r="F121" s="71">
        <f t="shared" si="7"/>
        <v>62.838999999999999</v>
      </c>
      <c r="H121" s="70"/>
      <c r="I121" s="70"/>
      <c r="J121" s="70"/>
      <c r="K121" s="70"/>
      <c r="L121" s="70"/>
    </row>
    <row r="122" spans="2:12" x14ac:dyDescent="0.2">
      <c r="B122" s="69">
        <v>16.399999999999999</v>
      </c>
      <c r="C122" s="70">
        <f t="shared" si="8"/>
        <v>19.235199999999999</v>
      </c>
      <c r="D122" s="70">
        <f t="shared" si="5"/>
        <v>12.668100000000001</v>
      </c>
      <c r="E122" s="70">
        <f t="shared" si="6"/>
        <v>141.53</v>
      </c>
      <c r="F122" s="71">
        <f t="shared" si="7"/>
        <v>62.838999999999999</v>
      </c>
      <c r="H122" s="70"/>
      <c r="I122" s="70"/>
      <c r="J122" s="70"/>
      <c r="K122" s="70"/>
      <c r="L122" s="70"/>
    </row>
    <row r="123" spans="2:12" x14ac:dyDescent="0.2">
      <c r="B123" s="69">
        <v>16.600000000000001</v>
      </c>
      <c r="C123" s="70">
        <f t="shared" si="8"/>
        <v>19.235199999999999</v>
      </c>
      <c r="D123" s="70">
        <f t="shared" si="5"/>
        <v>12.668100000000001</v>
      </c>
      <c r="E123" s="70">
        <f t="shared" si="6"/>
        <v>141.53</v>
      </c>
      <c r="F123" s="71">
        <f t="shared" si="7"/>
        <v>62.838999999999999</v>
      </c>
      <c r="H123" s="70"/>
      <c r="I123" s="70"/>
      <c r="J123" s="70"/>
      <c r="K123" s="70"/>
      <c r="L123" s="70"/>
    </row>
    <row r="124" spans="2:12" x14ac:dyDescent="0.2">
      <c r="B124" s="69">
        <v>16.8</v>
      </c>
      <c r="C124" s="70">
        <f t="shared" si="8"/>
        <v>19.235199999999999</v>
      </c>
      <c r="D124" s="70">
        <f t="shared" si="5"/>
        <v>12.668100000000001</v>
      </c>
      <c r="E124" s="70">
        <f t="shared" si="6"/>
        <v>141.53</v>
      </c>
      <c r="F124" s="71">
        <f t="shared" si="7"/>
        <v>62.838999999999999</v>
      </c>
      <c r="H124" s="70"/>
      <c r="I124" s="70"/>
      <c r="J124" s="70"/>
      <c r="K124" s="70"/>
      <c r="L124" s="70"/>
    </row>
    <row r="125" spans="2:12" x14ac:dyDescent="0.2">
      <c r="B125" s="69">
        <v>17</v>
      </c>
      <c r="C125" s="70">
        <f t="shared" si="8"/>
        <v>19.235199999999999</v>
      </c>
      <c r="D125" s="70">
        <f t="shared" si="5"/>
        <v>12.668100000000001</v>
      </c>
      <c r="E125" s="70">
        <f t="shared" si="6"/>
        <v>141.53</v>
      </c>
      <c r="F125" s="71">
        <f t="shared" si="7"/>
        <v>62.838999999999999</v>
      </c>
      <c r="H125" s="70"/>
      <c r="I125" s="70"/>
      <c r="J125" s="70"/>
      <c r="K125" s="70"/>
      <c r="L125" s="70"/>
    </row>
    <row r="126" spans="2:12" x14ac:dyDescent="0.2">
      <c r="B126" s="69">
        <v>17.2</v>
      </c>
      <c r="C126" s="70">
        <f t="shared" si="8"/>
        <v>19.235199999999999</v>
      </c>
      <c r="D126" s="70">
        <f t="shared" si="5"/>
        <v>12.668100000000001</v>
      </c>
      <c r="E126" s="70">
        <f t="shared" si="6"/>
        <v>141.53</v>
      </c>
      <c r="F126" s="71">
        <f t="shared" si="7"/>
        <v>62.838999999999999</v>
      </c>
      <c r="H126" s="70"/>
      <c r="I126" s="70"/>
      <c r="J126" s="70"/>
      <c r="K126" s="70"/>
      <c r="L126" s="70"/>
    </row>
    <row r="127" spans="2:12" x14ac:dyDescent="0.2">
      <c r="B127" s="69">
        <v>17.399999999999999</v>
      </c>
      <c r="C127" s="70">
        <f t="shared" si="8"/>
        <v>19.235199999999999</v>
      </c>
      <c r="D127" s="70">
        <f t="shared" si="5"/>
        <v>12.668100000000001</v>
      </c>
      <c r="E127" s="70">
        <f t="shared" si="6"/>
        <v>141.53</v>
      </c>
      <c r="F127" s="71">
        <f t="shared" si="7"/>
        <v>62.838999999999999</v>
      </c>
      <c r="H127" s="70"/>
      <c r="I127" s="70"/>
      <c r="J127" s="70"/>
      <c r="K127" s="70"/>
      <c r="L127" s="70"/>
    </row>
    <row r="128" spans="2:12" x14ac:dyDescent="0.2">
      <c r="B128" s="69">
        <v>17.600000000000001</v>
      </c>
      <c r="C128" s="70">
        <f t="shared" si="8"/>
        <v>19.235199999999999</v>
      </c>
      <c r="D128" s="70">
        <f t="shared" si="5"/>
        <v>12.668100000000001</v>
      </c>
      <c r="E128" s="70">
        <f t="shared" si="6"/>
        <v>141.53</v>
      </c>
      <c r="F128" s="71">
        <f t="shared" si="7"/>
        <v>62.838999999999999</v>
      </c>
      <c r="H128" s="70"/>
      <c r="I128" s="70"/>
      <c r="J128" s="70"/>
      <c r="K128" s="70"/>
      <c r="L128" s="70"/>
    </row>
    <row r="129" spans="2:12" x14ac:dyDescent="0.2">
      <c r="B129" s="69">
        <v>17.8</v>
      </c>
      <c r="C129" s="70">
        <f t="shared" si="8"/>
        <v>19.235199999999999</v>
      </c>
      <c r="D129" s="70">
        <f t="shared" si="5"/>
        <v>12.668100000000001</v>
      </c>
      <c r="E129" s="70">
        <f t="shared" si="6"/>
        <v>141.53</v>
      </c>
      <c r="F129" s="71">
        <f t="shared" si="7"/>
        <v>62.838999999999999</v>
      </c>
      <c r="H129" s="70"/>
      <c r="I129" s="70"/>
      <c r="J129" s="70"/>
      <c r="K129" s="70"/>
      <c r="L129" s="70"/>
    </row>
    <row r="130" spans="2:12" x14ac:dyDescent="0.2">
      <c r="B130" s="69">
        <v>18</v>
      </c>
      <c r="C130" s="70">
        <f t="shared" si="8"/>
        <v>19.235199999999999</v>
      </c>
      <c r="D130" s="70">
        <f t="shared" si="5"/>
        <v>12.668100000000001</v>
      </c>
      <c r="E130" s="70">
        <f t="shared" si="6"/>
        <v>141.53</v>
      </c>
      <c r="F130" s="71">
        <f t="shared" si="7"/>
        <v>62.838999999999999</v>
      </c>
      <c r="H130" s="70"/>
      <c r="I130" s="70"/>
      <c r="J130" s="70"/>
      <c r="K130" s="70"/>
      <c r="L130" s="70"/>
    </row>
    <row r="131" spans="2:12" x14ac:dyDescent="0.2">
      <c r="B131" s="69">
        <v>18.2</v>
      </c>
      <c r="C131" s="70">
        <f t="shared" si="8"/>
        <v>19.235199999999999</v>
      </c>
      <c r="D131" s="70">
        <f t="shared" si="5"/>
        <v>12.668100000000001</v>
      </c>
      <c r="E131" s="70">
        <f t="shared" si="6"/>
        <v>141.53</v>
      </c>
      <c r="F131" s="71">
        <f t="shared" si="7"/>
        <v>62.838999999999999</v>
      </c>
      <c r="H131" s="70"/>
      <c r="I131" s="70"/>
      <c r="J131" s="70"/>
      <c r="K131" s="70"/>
      <c r="L131" s="70"/>
    </row>
    <row r="132" spans="2:12" x14ac:dyDescent="0.2">
      <c r="B132" s="69">
        <v>18.399999999999999</v>
      </c>
      <c r="C132" s="70">
        <f t="shared" si="8"/>
        <v>19.235199999999999</v>
      </c>
      <c r="D132" s="70">
        <f t="shared" si="5"/>
        <v>12.668100000000001</v>
      </c>
      <c r="E132" s="70">
        <f t="shared" si="6"/>
        <v>141.53</v>
      </c>
      <c r="F132" s="71">
        <f t="shared" si="7"/>
        <v>62.838999999999999</v>
      </c>
      <c r="H132" s="70"/>
      <c r="I132" s="70"/>
      <c r="J132" s="70"/>
      <c r="K132" s="70"/>
      <c r="L132" s="70"/>
    </row>
    <row r="133" spans="2:12" x14ac:dyDescent="0.2">
      <c r="B133" s="69">
        <v>18.600000000000001</v>
      </c>
      <c r="C133" s="70">
        <f t="shared" si="8"/>
        <v>19.235199999999999</v>
      </c>
      <c r="D133" s="70">
        <f t="shared" si="5"/>
        <v>12.668100000000001</v>
      </c>
      <c r="E133" s="70">
        <f t="shared" si="6"/>
        <v>141.53</v>
      </c>
      <c r="F133" s="71">
        <f t="shared" si="7"/>
        <v>62.838999999999999</v>
      </c>
      <c r="H133" s="70"/>
      <c r="I133" s="70"/>
      <c r="J133" s="70"/>
      <c r="K133" s="70"/>
      <c r="L133" s="70"/>
    </row>
    <row r="134" spans="2:12" x14ac:dyDescent="0.2">
      <c r="B134" s="69">
        <v>18.8</v>
      </c>
      <c r="C134" s="70">
        <f t="shared" si="8"/>
        <v>19.235199999999999</v>
      </c>
      <c r="D134" s="70">
        <f t="shared" si="5"/>
        <v>12.668100000000001</v>
      </c>
      <c r="E134" s="70">
        <f t="shared" si="6"/>
        <v>141.53</v>
      </c>
      <c r="F134" s="71">
        <f t="shared" si="7"/>
        <v>62.838999999999999</v>
      </c>
      <c r="H134" s="70"/>
      <c r="I134" s="70"/>
      <c r="J134" s="70"/>
      <c r="K134" s="70"/>
      <c r="L134" s="70"/>
    </row>
    <row r="135" spans="2:12" x14ac:dyDescent="0.2">
      <c r="B135" s="69">
        <v>19</v>
      </c>
      <c r="C135" s="70">
        <f t="shared" si="8"/>
        <v>19.235199999999999</v>
      </c>
      <c r="D135" s="70">
        <f t="shared" si="5"/>
        <v>12.668100000000001</v>
      </c>
      <c r="E135" s="70">
        <f t="shared" si="6"/>
        <v>141.53</v>
      </c>
      <c r="F135" s="71">
        <f t="shared" si="7"/>
        <v>62.838999999999999</v>
      </c>
      <c r="H135" s="70"/>
      <c r="I135" s="70"/>
      <c r="J135" s="70"/>
      <c r="K135" s="70"/>
      <c r="L135" s="70"/>
    </row>
    <row r="136" spans="2:12" x14ac:dyDescent="0.2">
      <c r="B136" s="69">
        <v>19.2</v>
      </c>
      <c r="C136" s="70">
        <f t="shared" si="8"/>
        <v>19.235199999999999</v>
      </c>
      <c r="D136" s="70">
        <f t="shared" si="5"/>
        <v>12.668100000000001</v>
      </c>
      <c r="E136" s="70">
        <f t="shared" si="6"/>
        <v>141.53</v>
      </c>
      <c r="F136" s="71">
        <f t="shared" si="7"/>
        <v>62.838999999999999</v>
      </c>
      <c r="H136" s="70"/>
      <c r="I136" s="70"/>
      <c r="J136" s="70"/>
      <c r="K136" s="70"/>
      <c r="L136" s="70"/>
    </row>
    <row r="137" spans="2:12" x14ac:dyDescent="0.2">
      <c r="B137" s="69">
        <v>19.399999999999999</v>
      </c>
      <c r="C137" s="70">
        <f t="shared" si="8"/>
        <v>19.235199999999999</v>
      </c>
      <c r="D137" s="70">
        <f t="shared" si="5"/>
        <v>12.668100000000001</v>
      </c>
      <c r="E137" s="70">
        <f t="shared" si="6"/>
        <v>141.53</v>
      </c>
      <c r="F137" s="71">
        <f t="shared" si="7"/>
        <v>62.838999999999999</v>
      </c>
      <c r="H137" s="70"/>
      <c r="I137" s="70"/>
      <c r="J137" s="70"/>
      <c r="K137" s="70"/>
      <c r="L137" s="70"/>
    </row>
    <row r="138" spans="2:12" x14ac:dyDescent="0.2">
      <c r="B138" s="69">
        <v>19.600000000000001</v>
      </c>
      <c r="C138" s="70">
        <f t="shared" si="8"/>
        <v>19.235199999999999</v>
      </c>
      <c r="D138" s="70">
        <f t="shared" si="5"/>
        <v>12.668100000000001</v>
      </c>
      <c r="E138" s="70">
        <f t="shared" si="6"/>
        <v>141.53</v>
      </c>
      <c r="F138" s="71">
        <f t="shared" si="7"/>
        <v>62.838999999999999</v>
      </c>
      <c r="H138" s="70"/>
      <c r="I138" s="70"/>
      <c r="J138" s="70"/>
      <c r="K138" s="70"/>
      <c r="L138" s="70"/>
    </row>
    <row r="139" spans="2:12" x14ac:dyDescent="0.2">
      <c r="B139" s="69">
        <v>19.8</v>
      </c>
      <c r="C139" s="70">
        <f t="shared" si="8"/>
        <v>19.235199999999999</v>
      </c>
      <c r="D139" s="70">
        <f t="shared" si="5"/>
        <v>12.668100000000001</v>
      </c>
      <c r="E139" s="70">
        <f t="shared" si="6"/>
        <v>141.53</v>
      </c>
      <c r="F139" s="71">
        <f t="shared" si="7"/>
        <v>62.838999999999999</v>
      </c>
      <c r="H139" s="70"/>
      <c r="I139" s="70"/>
      <c r="J139" s="70"/>
      <c r="K139" s="70"/>
      <c r="L139" s="70"/>
    </row>
    <row r="140" spans="2:12" ht="13.5" thickBot="1" x14ac:dyDescent="0.25">
      <c r="B140" s="72">
        <v>20</v>
      </c>
      <c r="C140" s="73">
        <f t="shared" si="8"/>
        <v>19.235199999999999</v>
      </c>
      <c r="D140" s="73">
        <f t="shared" si="5"/>
        <v>12.668100000000001</v>
      </c>
      <c r="E140" s="73">
        <f t="shared" si="6"/>
        <v>141.53</v>
      </c>
      <c r="F140" s="74">
        <f t="shared" si="7"/>
        <v>62.838999999999999</v>
      </c>
      <c r="H140" s="70"/>
      <c r="I140" s="70"/>
      <c r="J140" s="70"/>
      <c r="K140" s="70"/>
      <c r="L140" s="70"/>
    </row>
  </sheetData>
  <mergeCells count="4">
    <mergeCell ref="B2:D2"/>
    <mergeCell ref="E2:G2"/>
    <mergeCell ref="H2:J2"/>
    <mergeCell ref="K2:M2"/>
  </mergeCells>
  <pageMargins left="0.78740157499999996" right="0.78740157499999996" top="0.984251969" bottom="0.984251969" header="0.5" footer="0.5"/>
  <pageSetup orientation="portrait" horizontalDpi="4294967292" verticalDpi="4294967292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workbookViewId="0">
      <selection activeCell="L18" sqref="L18"/>
    </sheetView>
  </sheetViews>
  <sheetFormatPr baseColWidth="10" defaultRowHeight="12.75" x14ac:dyDescent="0.2"/>
  <cols>
    <col min="1" max="1" width="10.28515625" customWidth="1"/>
    <col min="2" max="2" width="12" customWidth="1"/>
    <col min="3" max="3" width="12.7109375" customWidth="1"/>
    <col min="4" max="5" width="11.42578125" customWidth="1"/>
    <col min="6" max="6" width="13.85546875" customWidth="1"/>
    <col min="7" max="7" width="12.85546875" customWidth="1"/>
    <col min="8" max="8" width="13" customWidth="1"/>
    <col min="9" max="9" width="12.85546875" customWidth="1"/>
    <col min="10" max="10" width="12.7109375" customWidth="1"/>
    <col min="11" max="11" width="13" customWidth="1"/>
    <col min="12" max="12" width="12.140625" customWidth="1"/>
    <col min="13" max="13" width="11.42578125" customWidth="1"/>
    <col min="14" max="14" width="12.42578125" customWidth="1"/>
    <col min="15" max="15" width="13.85546875" customWidth="1"/>
    <col min="16" max="17" width="11.42578125" customWidth="1"/>
    <col min="18" max="18" width="12.85546875" customWidth="1"/>
    <col min="19" max="19" width="12.7109375" customWidth="1"/>
  </cols>
  <sheetData>
    <row r="2" spans="1:21" ht="13.5" thickBot="1" x14ac:dyDescent="0.25">
      <c r="B2" s="106">
        <v>42160</v>
      </c>
      <c r="F2" s="106">
        <v>42026</v>
      </c>
      <c r="J2" s="106">
        <v>42109</v>
      </c>
      <c r="N2" s="106">
        <v>42093</v>
      </c>
      <c r="R2" t="s">
        <v>343</v>
      </c>
    </row>
    <row r="3" spans="1:21" ht="13.5" thickBot="1" x14ac:dyDescent="0.25">
      <c r="B3" s="135" t="s">
        <v>313</v>
      </c>
      <c r="C3" s="136" t="s">
        <v>314</v>
      </c>
      <c r="D3" s="136" t="s">
        <v>227</v>
      </c>
      <c r="E3" s="136" t="s">
        <v>228</v>
      </c>
      <c r="F3" s="137" t="s">
        <v>313</v>
      </c>
      <c r="G3" s="137" t="s">
        <v>314</v>
      </c>
      <c r="H3" s="137" t="s">
        <v>227</v>
      </c>
      <c r="I3" s="137" t="s">
        <v>228</v>
      </c>
      <c r="J3" s="138" t="s">
        <v>313</v>
      </c>
      <c r="K3" s="138" t="s">
        <v>314</v>
      </c>
      <c r="L3" s="138" t="s">
        <v>227</v>
      </c>
      <c r="M3" s="138" t="s">
        <v>228</v>
      </c>
      <c r="N3" s="139" t="s">
        <v>313</v>
      </c>
      <c r="O3" s="139" t="s">
        <v>314</v>
      </c>
      <c r="P3" s="139" t="s">
        <v>227</v>
      </c>
      <c r="Q3" s="139" t="s">
        <v>228</v>
      </c>
      <c r="R3" s="140" t="s">
        <v>313</v>
      </c>
      <c r="S3" s="140" t="s">
        <v>314</v>
      </c>
      <c r="T3" s="140" t="s">
        <v>227</v>
      </c>
      <c r="U3" s="141" t="s">
        <v>228</v>
      </c>
    </row>
    <row r="4" spans="1:21" x14ac:dyDescent="0.2">
      <c r="A4" s="107" t="s">
        <v>144</v>
      </c>
      <c r="B4" s="108">
        <v>1.1029383337087393</v>
      </c>
      <c r="C4" s="132"/>
      <c r="D4" s="108">
        <v>0.97621752206923484</v>
      </c>
      <c r="E4" s="108"/>
      <c r="F4" s="109"/>
      <c r="G4" s="109"/>
      <c r="H4" s="109"/>
      <c r="I4" s="109"/>
      <c r="J4" s="110"/>
      <c r="K4" s="110"/>
      <c r="L4" s="110"/>
      <c r="M4" s="110"/>
      <c r="N4" s="111"/>
      <c r="O4" s="111"/>
      <c r="P4" s="111"/>
      <c r="Q4" s="111"/>
      <c r="R4" s="112"/>
      <c r="S4" s="112"/>
      <c r="T4" s="112"/>
      <c r="U4" s="113"/>
    </row>
    <row r="5" spans="1:21" x14ac:dyDescent="0.2">
      <c r="A5" s="114" t="s">
        <v>145</v>
      </c>
      <c r="B5" s="115">
        <v>0.84287988899123867</v>
      </c>
      <c r="C5" s="133"/>
      <c r="D5" s="115">
        <v>1.6963809251058168</v>
      </c>
      <c r="E5" s="115"/>
      <c r="F5" s="116"/>
      <c r="G5" s="116"/>
      <c r="H5" s="116"/>
      <c r="I5" s="116"/>
      <c r="J5" s="117">
        <v>0.93626557687944156</v>
      </c>
      <c r="K5" s="117"/>
      <c r="L5" s="117">
        <v>0.27429162207292312</v>
      </c>
      <c r="M5" s="117"/>
      <c r="N5" s="118"/>
      <c r="O5" s="118"/>
      <c r="P5" s="118"/>
      <c r="Q5" s="118"/>
      <c r="R5" s="119"/>
      <c r="S5" s="119"/>
      <c r="T5" s="119"/>
      <c r="U5" s="120"/>
    </row>
    <row r="6" spans="1:21" x14ac:dyDescent="0.2">
      <c r="A6" s="114" t="s">
        <v>146</v>
      </c>
      <c r="B6" s="115">
        <v>1.2782169506578374</v>
      </c>
      <c r="C6" s="133"/>
      <c r="D6" s="115">
        <v>0.68556807276038212</v>
      </c>
      <c r="E6" s="115"/>
      <c r="F6" s="116"/>
      <c r="G6" s="116"/>
      <c r="H6" s="116"/>
      <c r="I6" s="116"/>
      <c r="J6" s="117">
        <v>0.92872816474696029</v>
      </c>
      <c r="K6" s="117"/>
      <c r="L6" s="117">
        <v>1.3340929258662828</v>
      </c>
      <c r="M6" s="117"/>
      <c r="N6" s="118"/>
      <c r="O6" s="118"/>
      <c r="P6" s="118"/>
      <c r="Q6" s="118"/>
      <c r="R6" s="119"/>
      <c r="S6" s="119"/>
      <c r="T6" s="119">
        <v>1.1469271091412969</v>
      </c>
      <c r="U6" s="120"/>
    </row>
    <row r="7" spans="1:21" x14ac:dyDescent="0.2">
      <c r="A7" s="114" t="s">
        <v>147</v>
      </c>
      <c r="B7" s="115">
        <v>1.11829661770386</v>
      </c>
      <c r="C7" s="133"/>
      <c r="D7" s="115">
        <v>0.9056949006920888</v>
      </c>
      <c r="E7" s="115"/>
      <c r="F7" s="116"/>
      <c r="G7" s="116"/>
      <c r="H7" s="116"/>
      <c r="I7" s="116"/>
      <c r="J7" s="117">
        <v>0.81607059388877767</v>
      </c>
      <c r="K7" s="117"/>
      <c r="L7" s="117">
        <v>0.50735473466866632</v>
      </c>
      <c r="M7" s="117"/>
      <c r="N7" s="118"/>
      <c r="O7" s="118"/>
      <c r="P7" s="118"/>
      <c r="Q7" s="118"/>
      <c r="R7" s="119"/>
      <c r="S7" s="119"/>
      <c r="T7" s="119">
        <v>0.85806248549262409</v>
      </c>
      <c r="U7" s="120"/>
    </row>
    <row r="8" spans="1:21" x14ac:dyDescent="0.2">
      <c r="A8" s="114" t="s">
        <v>217</v>
      </c>
      <c r="B8" s="115">
        <v>0.75191064468165547</v>
      </c>
      <c r="C8" s="133"/>
      <c r="D8" s="115">
        <v>0.77766710004480555</v>
      </c>
      <c r="E8" s="115"/>
      <c r="F8" s="116">
        <v>0.97060455520596067</v>
      </c>
      <c r="G8" s="116"/>
      <c r="H8" s="116">
        <v>1.075173815166945</v>
      </c>
      <c r="I8" s="116"/>
      <c r="J8" s="117">
        <v>1.0843897818230077</v>
      </c>
      <c r="K8" s="117"/>
      <c r="L8" s="117">
        <v>2.0053995971506642</v>
      </c>
      <c r="M8" s="117"/>
      <c r="N8" s="118">
        <v>0.88071965681512521</v>
      </c>
      <c r="O8" s="118"/>
      <c r="P8" s="118">
        <v>0.82304535243750365</v>
      </c>
      <c r="Q8" s="118"/>
      <c r="R8" s="119">
        <v>1.0555590803153565</v>
      </c>
      <c r="S8" s="119"/>
      <c r="T8" s="119">
        <v>0.88205019964949172</v>
      </c>
      <c r="U8" s="120"/>
    </row>
    <row r="9" spans="1:21" x14ac:dyDescent="0.2">
      <c r="A9" s="114" t="s">
        <v>218</v>
      </c>
      <c r="B9" s="115">
        <v>0.90575756425666953</v>
      </c>
      <c r="C9" s="133"/>
      <c r="D9" s="115">
        <v>0.81448348687488814</v>
      </c>
      <c r="E9" s="115"/>
      <c r="F9" s="116">
        <v>0.86778939624940776</v>
      </c>
      <c r="G9" s="116"/>
      <c r="H9" s="116">
        <v>1.2701751976973001</v>
      </c>
      <c r="I9" s="116"/>
      <c r="J9" s="117">
        <v>0.99396833835516407</v>
      </c>
      <c r="K9" s="117"/>
      <c r="L9" s="117">
        <v>0.82742362236438893</v>
      </c>
      <c r="M9" s="117"/>
      <c r="N9" s="118">
        <v>0.88195959389487943</v>
      </c>
      <c r="O9" s="118"/>
      <c r="P9" s="118">
        <v>1.1872111834966239</v>
      </c>
      <c r="Q9" s="118"/>
      <c r="R9" s="119">
        <v>1.0463949067810097</v>
      </c>
      <c r="S9" s="119"/>
      <c r="T9" s="119">
        <v>1.1837505467042715</v>
      </c>
      <c r="U9" s="120"/>
    </row>
    <row r="10" spans="1:21" x14ac:dyDescent="0.2">
      <c r="A10" s="114" t="s">
        <v>219</v>
      </c>
      <c r="B10" s="115">
        <v>1.4607467564288699</v>
      </c>
      <c r="C10" s="133"/>
      <c r="D10" s="115">
        <v>0.90572748316144502</v>
      </c>
      <c r="E10" s="115"/>
      <c r="F10" s="116">
        <v>1.1616060485446313</v>
      </c>
      <c r="G10" s="116"/>
      <c r="H10" s="116">
        <v>0.65465098713575487</v>
      </c>
      <c r="I10" s="116"/>
      <c r="J10" s="117">
        <v>1.2405775443066498</v>
      </c>
      <c r="K10" s="117"/>
      <c r="L10" s="117">
        <v>1.0514374978770737</v>
      </c>
      <c r="M10" s="117"/>
      <c r="N10" s="118">
        <v>1.0820937123882282</v>
      </c>
      <c r="O10" s="118"/>
      <c r="P10" s="118">
        <v>1.0446810162663196</v>
      </c>
      <c r="Q10" s="118"/>
      <c r="R10" s="119">
        <v>0.89804601290363395</v>
      </c>
      <c r="S10" s="119"/>
      <c r="T10" s="119">
        <v>0.93976907901467255</v>
      </c>
      <c r="U10" s="120"/>
    </row>
    <row r="11" spans="1:21" ht="13.5" thickBot="1" x14ac:dyDescent="0.25">
      <c r="A11" s="121" t="s">
        <v>220</v>
      </c>
      <c r="B11" s="122">
        <v>1.2458639954483572</v>
      </c>
      <c r="C11" s="134"/>
      <c r="D11" s="122">
        <v>1.2382605092913397</v>
      </c>
      <c r="E11" s="122"/>
      <c r="F11" s="123"/>
      <c r="G11" s="123"/>
      <c r="H11" s="130"/>
      <c r="I11" s="123"/>
      <c r="J11" s="131"/>
      <c r="K11" s="124"/>
      <c r="L11" s="131"/>
      <c r="M11" s="124"/>
      <c r="N11" s="125">
        <v>1.155227036901767</v>
      </c>
      <c r="O11" s="125"/>
      <c r="P11" s="125">
        <v>0.9450624477995524</v>
      </c>
      <c r="Q11" s="125"/>
      <c r="R11" s="126"/>
      <c r="S11" s="126"/>
      <c r="T11" s="126">
        <v>0.98944057999764368</v>
      </c>
      <c r="U11" s="127"/>
    </row>
    <row r="12" spans="1:21" x14ac:dyDescent="0.2">
      <c r="A12" s="107" t="s">
        <v>315</v>
      </c>
      <c r="B12" s="108">
        <v>0.77855422110202377</v>
      </c>
      <c r="C12" s="108">
        <v>0.70204205573138379</v>
      </c>
      <c r="D12" s="108">
        <v>1.9201441956968321</v>
      </c>
      <c r="E12" s="108">
        <v>1.4759332699637682</v>
      </c>
      <c r="F12" s="109">
        <v>1.9088363711249374</v>
      </c>
      <c r="G12" s="109"/>
      <c r="H12" s="109">
        <v>1.5098873486901006</v>
      </c>
      <c r="I12" s="109"/>
      <c r="J12" s="110">
        <v>1.2482782118690749</v>
      </c>
      <c r="K12" s="110"/>
      <c r="L12" s="110">
        <v>0.80976308417929166</v>
      </c>
      <c r="M12" s="110"/>
      <c r="N12" s="111">
        <v>1.2458903340884599</v>
      </c>
      <c r="O12" s="111">
        <v>0.66441550867976307</v>
      </c>
      <c r="P12" s="111">
        <v>1.7704672458602677</v>
      </c>
      <c r="Q12" s="111">
        <v>0.96768248832343162</v>
      </c>
      <c r="R12" s="112">
        <v>1.0100726619018594</v>
      </c>
      <c r="S12" s="112"/>
      <c r="T12" s="112">
        <v>1.7427608818908382</v>
      </c>
      <c r="U12" s="113"/>
    </row>
    <row r="13" spans="1:21" x14ac:dyDescent="0.2">
      <c r="A13" s="114" t="s">
        <v>316</v>
      </c>
      <c r="B13" s="115">
        <v>1.0000929169075561</v>
      </c>
      <c r="C13" s="115">
        <v>0.73401897142009709</v>
      </c>
      <c r="D13" s="115">
        <v>1.956608298434634</v>
      </c>
      <c r="E13" s="115">
        <v>1.3162247053022516</v>
      </c>
      <c r="F13" s="116">
        <v>2.0197693882540375</v>
      </c>
      <c r="G13" s="116"/>
      <c r="H13" s="116">
        <v>1.4309999141877709</v>
      </c>
      <c r="I13" s="116"/>
      <c r="J13" s="117">
        <v>0.8247336824060485</v>
      </c>
      <c r="K13" s="117"/>
      <c r="L13" s="117">
        <v>0.75819392045736522</v>
      </c>
      <c r="M13" s="117"/>
      <c r="N13" s="118">
        <v>1.2294483543950188</v>
      </c>
      <c r="O13" s="118">
        <v>0.68419747440328005</v>
      </c>
      <c r="P13" s="118">
        <v>1.9061410837464607</v>
      </c>
      <c r="Q13" s="118">
        <v>1.0013218730702176</v>
      </c>
      <c r="R13" s="119">
        <v>1.8204076326863192</v>
      </c>
      <c r="S13" s="119"/>
      <c r="T13" s="119">
        <v>1.7226530556568209</v>
      </c>
      <c r="U13" s="120"/>
    </row>
    <row r="14" spans="1:21" x14ac:dyDescent="0.2">
      <c r="A14" s="114" t="s">
        <v>317</v>
      </c>
      <c r="B14" s="115">
        <v>0.85504409317920127</v>
      </c>
      <c r="C14" s="115">
        <v>0.71832092034521544</v>
      </c>
      <c r="D14" s="115">
        <v>2.7064239142515891</v>
      </c>
      <c r="E14" s="115">
        <v>0.91436133464323943</v>
      </c>
      <c r="F14" s="116">
        <v>2.038228782160374</v>
      </c>
      <c r="G14" s="116"/>
      <c r="H14" s="116">
        <v>1.3682523055998264</v>
      </c>
      <c r="I14" s="116"/>
      <c r="J14" s="117">
        <v>0.89935020949330924</v>
      </c>
      <c r="K14" s="117"/>
      <c r="L14" s="117">
        <v>6.0788289270508873</v>
      </c>
      <c r="M14" s="117"/>
      <c r="N14" s="118">
        <v>0.52495591253982787</v>
      </c>
      <c r="O14" s="118">
        <v>1.0193179737368532</v>
      </c>
      <c r="P14" s="118">
        <v>1.5151870540853729</v>
      </c>
      <c r="Q14" s="118">
        <v>1.0597613900525384</v>
      </c>
      <c r="R14" s="119">
        <v>1.2967942266348418</v>
      </c>
      <c r="S14" s="119"/>
      <c r="T14" s="119">
        <v>1.6905945906950623</v>
      </c>
      <c r="U14" s="120"/>
    </row>
    <row r="15" spans="1:21" ht="13.5" thickBot="1" x14ac:dyDescent="0.25">
      <c r="A15" s="121" t="s">
        <v>318</v>
      </c>
      <c r="B15" s="122">
        <v>0.97937082878245307</v>
      </c>
      <c r="C15" s="122">
        <v>0.69542808578945015</v>
      </c>
      <c r="D15" s="122">
        <v>3.0628669965166533</v>
      </c>
      <c r="E15" s="122">
        <v>0.96499142199350862</v>
      </c>
      <c r="F15" s="123"/>
      <c r="G15" s="123"/>
      <c r="H15" s="130"/>
      <c r="I15" s="123"/>
      <c r="J15" s="124"/>
      <c r="K15" s="124"/>
      <c r="L15" s="131"/>
      <c r="M15" s="124"/>
      <c r="N15" s="125">
        <v>0.64477456495783658</v>
      </c>
      <c r="O15" s="125">
        <v>0.85910487359649312</v>
      </c>
      <c r="P15" s="125">
        <v>1.4252462976925255</v>
      </c>
      <c r="Q15" s="125">
        <v>1.0373860270732553</v>
      </c>
      <c r="R15" s="126"/>
      <c r="S15" s="126"/>
      <c r="T15" s="126"/>
      <c r="U15" s="127"/>
    </row>
    <row r="16" spans="1:21" x14ac:dyDescent="0.2">
      <c r="A16" s="107" t="s">
        <v>319</v>
      </c>
      <c r="B16" s="108">
        <v>2.4774489451366235</v>
      </c>
      <c r="C16" s="108">
        <v>0.67538314982656311</v>
      </c>
      <c r="D16" s="108">
        <v>6.8267942454678314</v>
      </c>
      <c r="E16" s="108">
        <v>1.0854183249236526</v>
      </c>
      <c r="F16" s="109">
        <v>5.7023326651266979</v>
      </c>
      <c r="G16" s="109"/>
      <c r="H16" s="109">
        <v>5.1474156299968739</v>
      </c>
      <c r="I16" s="109"/>
      <c r="J16" s="110">
        <v>1.8384509782371612</v>
      </c>
      <c r="K16" s="110"/>
      <c r="L16" s="110">
        <v>4.2796888941454716</v>
      </c>
      <c r="M16" s="110"/>
      <c r="N16" s="111">
        <v>1.1122853189493911</v>
      </c>
      <c r="O16" s="111">
        <v>0.62562530013398221</v>
      </c>
      <c r="P16" s="111">
        <v>4.9657390848176091</v>
      </c>
      <c r="Q16" s="111">
        <v>1.399151641508358</v>
      </c>
      <c r="R16" s="112">
        <v>5.5763007825342177</v>
      </c>
      <c r="S16" s="112"/>
      <c r="T16" s="112">
        <v>7.1442042642660839</v>
      </c>
      <c r="U16" s="113"/>
    </row>
    <row r="17" spans="1:21" x14ac:dyDescent="0.2">
      <c r="A17" s="114" t="s">
        <v>320</v>
      </c>
      <c r="B17" s="115">
        <v>2.6315764063298301</v>
      </c>
      <c r="C17" s="115">
        <v>0.8004406188605736</v>
      </c>
      <c r="D17" s="115">
        <v>11.944973599531282</v>
      </c>
      <c r="E17" s="115">
        <v>1.3807422109164014</v>
      </c>
      <c r="F17" s="116">
        <v>3.5440725301907232</v>
      </c>
      <c r="G17" s="116"/>
      <c r="H17" s="116">
        <v>6.8636881320407523</v>
      </c>
      <c r="I17" s="116"/>
      <c r="J17" s="117">
        <v>1.7361294493707315</v>
      </c>
      <c r="K17" s="117"/>
      <c r="L17" s="117">
        <v>7.6912690865200117</v>
      </c>
      <c r="M17" s="117"/>
      <c r="N17" s="118">
        <v>0.90652498103946333</v>
      </c>
      <c r="O17" s="118">
        <v>0.5437231454619188</v>
      </c>
      <c r="P17" s="118">
        <v>5.8747504966829007</v>
      </c>
      <c r="Q17" s="118">
        <v>1.6914926322979693</v>
      </c>
      <c r="R17" s="119">
        <v>3.1289415301717227</v>
      </c>
      <c r="S17" s="119"/>
      <c r="T17" s="119">
        <v>5.3883587104206754</v>
      </c>
      <c r="U17" s="120"/>
    </row>
    <row r="18" spans="1:21" x14ac:dyDescent="0.2">
      <c r="A18" s="114" t="s">
        <v>321</v>
      </c>
      <c r="B18" s="115">
        <v>2.1766944167782509</v>
      </c>
      <c r="C18" s="115">
        <v>0.81982173620914578</v>
      </c>
      <c r="D18" s="115">
        <v>10.120095300552782</v>
      </c>
      <c r="E18" s="115">
        <v>1.1707185686709487</v>
      </c>
      <c r="F18" s="116">
        <v>3.795166629830423</v>
      </c>
      <c r="G18" s="116"/>
      <c r="H18" s="116">
        <v>17.110363898983376</v>
      </c>
      <c r="I18" s="116"/>
      <c r="J18" s="117">
        <v>1.6056875497229468</v>
      </c>
      <c r="K18" s="117"/>
      <c r="L18" s="117">
        <v>4.2259525274113194</v>
      </c>
      <c r="M18" s="117"/>
      <c r="N18" s="118">
        <v>1.9141862914047569</v>
      </c>
      <c r="O18" s="118">
        <v>0.60566085022840399</v>
      </c>
      <c r="P18" s="118">
        <v>5.2126095690668954</v>
      </c>
      <c r="Q18" s="118">
        <v>1.0668083967383095</v>
      </c>
      <c r="R18" s="119">
        <v>2.6931371650041394</v>
      </c>
      <c r="S18" s="119"/>
      <c r="T18" s="119">
        <v>4.0806229396631721</v>
      </c>
      <c r="U18" s="120"/>
    </row>
    <row r="19" spans="1:21" ht="13.5" thickBot="1" x14ac:dyDescent="0.25">
      <c r="A19" s="121" t="s">
        <v>322</v>
      </c>
      <c r="B19" s="122">
        <v>2.3716372587867469</v>
      </c>
      <c r="C19" s="122">
        <v>0.74313169857877026</v>
      </c>
      <c r="D19" s="122">
        <v>11.349916993009295</v>
      </c>
      <c r="E19" s="122">
        <v>0.98272394557327047</v>
      </c>
      <c r="F19" s="123"/>
      <c r="G19" s="123"/>
      <c r="H19" s="130"/>
      <c r="I19" s="123"/>
      <c r="J19" s="124"/>
      <c r="K19" s="124"/>
      <c r="L19" s="131"/>
      <c r="M19" s="124"/>
      <c r="N19" s="125">
        <v>1.5337033541056009</v>
      </c>
      <c r="O19" s="125">
        <v>1.3584547874485369</v>
      </c>
      <c r="P19" s="125">
        <v>5.9047730784209387</v>
      </c>
      <c r="Q19" s="125">
        <v>1.0377931386760464</v>
      </c>
      <c r="R19" s="126"/>
      <c r="S19" s="126"/>
      <c r="T19" s="126"/>
      <c r="U19" s="127"/>
    </row>
    <row r="20" spans="1:21" x14ac:dyDescent="0.2">
      <c r="A20" s="107" t="s">
        <v>323</v>
      </c>
      <c r="B20" s="108">
        <v>3.5101520302135607</v>
      </c>
      <c r="C20" s="108">
        <v>0.85588017869074817</v>
      </c>
      <c r="D20" s="108">
        <v>20.511195496223962</v>
      </c>
      <c r="E20" s="108">
        <v>0.88704940057808013</v>
      </c>
      <c r="F20" s="109">
        <v>5.6011245904365881</v>
      </c>
      <c r="G20" s="109"/>
      <c r="H20" s="109">
        <v>14.671273320327298</v>
      </c>
      <c r="I20" s="109"/>
      <c r="J20" s="110">
        <v>3.2485187533848969</v>
      </c>
      <c r="K20" s="110"/>
      <c r="L20" s="110">
        <v>60.041060928833936</v>
      </c>
      <c r="M20" s="110"/>
      <c r="N20" s="111">
        <v>2.8358837850817107</v>
      </c>
      <c r="O20" s="111">
        <v>0.44828521692960055</v>
      </c>
      <c r="P20" s="111">
        <v>10.36074330490645</v>
      </c>
      <c r="Q20" s="111">
        <v>0.8736022464030978</v>
      </c>
      <c r="R20" s="112">
        <v>4.0724324558379683</v>
      </c>
      <c r="S20" s="112"/>
      <c r="T20" s="112">
        <v>13.327743313469121</v>
      </c>
      <c r="U20" s="113"/>
    </row>
    <row r="21" spans="1:21" x14ac:dyDescent="0.2">
      <c r="A21" s="114" t="s">
        <v>324</v>
      </c>
      <c r="B21" s="115">
        <v>3.9170971126656848</v>
      </c>
      <c r="C21" s="115">
        <v>0.85737264463121432</v>
      </c>
      <c r="D21" s="115">
        <v>19.975688682810642</v>
      </c>
      <c r="E21" s="115">
        <v>1.6322755812552143</v>
      </c>
      <c r="F21" s="116">
        <v>6.170847165504723</v>
      </c>
      <c r="G21" s="116"/>
      <c r="H21" s="116">
        <v>7.1040791851606482</v>
      </c>
      <c r="I21" s="116"/>
      <c r="J21" s="117">
        <v>2.7112441275422108</v>
      </c>
      <c r="K21" s="117"/>
      <c r="L21" s="117">
        <v>15.144435594527062</v>
      </c>
      <c r="M21" s="117"/>
      <c r="N21" s="118">
        <v>4.1816492618572259</v>
      </c>
      <c r="O21" s="118">
        <v>0.67813362980522762</v>
      </c>
      <c r="P21" s="118">
        <v>11.532134545228173</v>
      </c>
      <c r="Q21" s="118">
        <v>1.0887757390145334</v>
      </c>
      <c r="R21" s="119">
        <v>3.851311491068127</v>
      </c>
      <c r="S21" s="119"/>
      <c r="T21" s="119">
        <v>10.198121019873213</v>
      </c>
      <c r="U21" s="120"/>
    </row>
    <row r="22" spans="1:21" x14ac:dyDescent="0.2">
      <c r="A22" s="114" t="s">
        <v>325</v>
      </c>
      <c r="B22" s="115">
        <v>4.524030000484708</v>
      </c>
      <c r="C22" s="115">
        <v>0.81799434776984625</v>
      </c>
      <c r="D22" s="115">
        <v>25.572829325762545</v>
      </c>
      <c r="E22" s="115">
        <v>1.1346636937678667</v>
      </c>
      <c r="F22" s="116">
        <v>5.9897689652431847</v>
      </c>
      <c r="G22" s="116"/>
      <c r="H22" s="116">
        <v>27.902302678040353</v>
      </c>
      <c r="I22" s="116"/>
      <c r="J22" s="117">
        <v>2.7449384053785133</v>
      </c>
      <c r="K22" s="117"/>
      <c r="L22" s="117">
        <v>6.1575429957099059</v>
      </c>
      <c r="M22" s="117"/>
      <c r="N22" s="118">
        <v>3.7563640581512354</v>
      </c>
      <c r="O22" s="118">
        <v>0.8903734203334811</v>
      </c>
      <c r="P22" s="118">
        <v>13.87664523741536</v>
      </c>
      <c r="Q22" s="118">
        <v>1.0890916008477265</v>
      </c>
      <c r="R22" s="119">
        <v>3.4510636847976817</v>
      </c>
      <c r="S22" s="119"/>
      <c r="T22" s="119">
        <v>12.445638527885775</v>
      </c>
      <c r="U22" s="120"/>
    </row>
    <row r="23" spans="1:21" ht="13.5" thickBot="1" x14ac:dyDescent="0.25">
      <c r="A23" s="121" t="s">
        <v>326</v>
      </c>
      <c r="B23" s="122">
        <v>4.3242469852483447</v>
      </c>
      <c r="C23" s="122">
        <v>0.78585806856108753</v>
      </c>
      <c r="D23" s="122">
        <v>15.548806282946813</v>
      </c>
      <c r="E23" s="122">
        <v>1.5990498485903382</v>
      </c>
      <c r="F23" s="123"/>
      <c r="G23" s="123"/>
      <c r="H23" s="130"/>
      <c r="I23" s="123"/>
      <c r="J23" s="124"/>
      <c r="K23" s="124"/>
      <c r="L23" s="131"/>
      <c r="M23" s="124"/>
      <c r="N23" s="125">
        <v>4.2687543233910787</v>
      </c>
      <c r="O23" s="125">
        <v>1.0375098353225414</v>
      </c>
      <c r="P23" s="125">
        <v>11.245101203538649</v>
      </c>
      <c r="Q23" s="125">
        <v>1.3001133567730443</v>
      </c>
      <c r="R23" s="126"/>
      <c r="S23" s="126"/>
      <c r="T23" s="126"/>
      <c r="U23" s="127"/>
    </row>
    <row r="24" spans="1:21" x14ac:dyDescent="0.2">
      <c r="A24" s="107" t="s">
        <v>327</v>
      </c>
      <c r="B24" s="108">
        <v>18.906607446799942</v>
      </c>
      <c r="C24" s="108">
        <v>1.7358099858337566</v>
      </c>
      <c r="D24" s="108">
        <v>80.905119037906914</v>
      </c>
      <c r="E24" s="108">
        <v>2.2125169096801898</v>
      </c>
      <c r="F24" s="109">
        <v>13.771904015302749</v>
      </c>
      <c r="G24" s="109"/>
      <c r="H24" s="109">
        <v>27.80772428617697</v>
      </c>
      <c r="I24" s="109"/>
      <c r="J24" s="110">
        <v>11.26671261935765</v>
      </c>
      <c r="K24" s="110"/>
      <c r="L24" s="110">
        <v>48.788875361553515</v>
      </c>
      <c r="M24" s="110"/>
      <c r="N24" s="111">
        <v>10.436885852343723</v>
      </c>
      <c r="O24" s="111">
        <v>0.95353293428108654</v>
      </c>
      <c r="P24" s="111">
        <v>154.13392764585183</v>
      </c>
      <c r="Q24" s="111">
        <v>2.9953929457967554</v>
      </c>
      <c r="R24" s="112"/>
      <c r="S24" s="112"/>
      <c r="T24" s="112">
        <v>93.007376568736944</v>
      </c>
      <c r="U24" s="113"/>
    </row>
    <row r="25" spans="1:21" x14ac:dyDescent="0.2">
      <c r="A25" s="114" t="s">
        <v>328</v>
      </c>
      <c r="B25" s="115">
        <v>12.154460456389131</v>
      </c>
      <c r="C25" s="115">
        <v>2.2114941828140675</v>
      </c>
      <c r="D25" s="115">
        <v>55.194984399013485</v>
      </c>
      <c r="E25" s="115">
        <v>1.6365434128475262</v>
      </c>
      <c r="F25" s="116">
        <v>11.714850922202302</v>
      </c>
      <c r="G25" s="116"/>
      <c r="H25" s="116">
        <v>31.97202998500233</v>
      </c>
      <c r="I25" s="116"/>
      <c r="J25" s="117">
        <v>9.9195777853387188</v>
      </c>
      <c r="K25" s="117"/>
      <c r="L25" s="117">
        <v>37.974903807568126</v>
      </c>
      <c r="M25" s="117"/>
      <c r="N25" s="118">
        <v>18.428815763949409</v>
      </c>
      <c r="O25" s="118">
        <v>1.9673388592193897</v>
      </c>
      <c r="P25" s="118">
        <v>121.58676402655769</v>
      </c>
      <c r="Q25" s="118">
        <v>4.4139902976156513</v>
      </c>
      <c r="R25" s="119">
        <v>11.747223083190795</v>
      </c>
      <c r="S25" s="119"/>
      <c r="T25" s="119">
        <v>70.618983021325903</v>
      </c>
      <c r="U25" s="120"/>
    </row>
    <row r="26" spans="1:21" x14ac:dyDescent="0.2">
      <c r="A26" s="114" t="s">
        <v>329</v>
      </c>
      <c r="B26" s="115">
        <v>13.986813787368082</v>
      </c>
      <c r="C26" s="115">
        <v>1.3922672741184514</v>
      </c>
      <c r="D26" s="115">
        <v>116.85490248068035</v>
      </c>
      <c r="E26" s="115">
        <v>2.6398661538725468</v>
      </c>
      <c r="F26" s="116">
        <v>21.963160855979059</v>
      </c>
      <c r="G26" s="116"/>
      <c r="H26" s="116">
        <v>24.927095279399882</v>
      </c>
      <c r="I26" s="116"/>
      <c r="J26" s="117">
        <v>12.003970862324373</v>
      </c>
      <c r="K26" s="117"/>
      <c r="L26" s="117">
        <v>47.45416559749556</v>
      </c>
      <c r="M26" s="117"/>
      <c r="N26" s="118">
        <v>15.438690727353434</v>
      </c>
      <c r="O26" s="118">
        <v>1.3802572057180704</v>
      </c>
      <c r="P26" s="118">
        <v>80.654465291686009</v>
      </c>
      <c r="Q26" s="118">
        <v>1.8301082849344892</v>
      </c>
      <c r="R26" s="119">
        <v>18.578199670164757</v>
      </c>
      <c r="S26" s="119"/>
      <c r="T26" s="119">
        <v>60.097712983434342</v>
      </c>
      <c r="U26" s="120"/>
    </row>
    <row r="27" spans="1:21" ht="13.5" thickBot="1" x14ac:dyDescent="0.25">
      <c r="A27" s="121" t="s">
        <v>330</v>
      </c>
      <c r="B27" s="122">
        <v>12.826150853075461</v>
      </c>
      <c r="C27" s="122">
        <v>1.4111732856176329</v>
      </c>
      <c r="D27" s="122">
        <v>67.894326794665275</v>
      </c>
      <c r="E27" s="122">
        <v>0.64652822513871</v>
      </c>
      <c r="F27" s="123"/>
      <c r="G27" s="123"/>
      <c r="H27" s="123"/>
      <c r="I27" s="123"/>
      <c r="J27" s="124"/>
      <c r="K27" s="124"/>
      <c r="L27" s="131"/>
      <c r="M27" s="124"/>
      <c r="N27" s="125">
        <v>14.160149736889776</v>
      </c>
      <c r="O27" s="125">
        <v>1.3216894693693197</v>
      </c>
      <c r="P27" s="125">
        <v>74.472481507648197</v>
      </c>
      <c r="Q27" s="125">
        <v>2.4782716358487877</v>
      </c>
      <c r="R27" s="126"/>
      <c r="S27" s="126"/>
      <c r="T27" s="126"/>
      <c r="U27" s="127"/>
    </row>
    <row r="28" spans="1:21" x14ac:dyDescent="0.2">
      <c r="A28" s="107" t="s">
        <v>331</v>
      </c>
      <c r="B28" s="108">
        <v>15.819171186300535</v>
      </c>
      <c r="C28" s="108">
        <v>2.1957512886740105</v>
      </c>
      <c r="D28" s="108">
        <v>109.81869650896563</v>
      </c>
      <c r="E28" s="108">
        <v>8.1222746960819112</v>
      </c>
      <c r="F28" s="109">
        <v>17.95193886089384</v>
      </c>
      <c r="G28" s="109"/>
      <c r="H28" s="128"/>
      <c r="I28" s="109"/>
      <c r="J28" s="110">
        <v>17.005597314288867</v>
      </c>
      <c r="K28" s="110"/>
      <c r="L28" s="110">
        <v>82.124913744750117</v>
      </c>
      <c r="M28" s="110"/>
      <c r="N28" s="111">
        <v>17.685393626733852</v>
      </c>
      <c r="O28" s="111">
        <v>3.1734871732067775</v>
      </c>
      <c r="P28" s="111">
        <v>101.96317587492155</v>
      </c>
      <c r="Q28" s="111">
        <v>6.1182237010759017</v>
      </c>
      <c r="R28" s="112">
        <v>20.954291701825891</v>
      </c>
      <c r="S28" s="112"/>
      <c r="T28" s="112">
        <v>183.05454572276318</v>
      </c>
      <c r="U28" s="113"/>
    </row>
    <row r="29" spans="1:21" x14ac:dyDescent="0.2">
      <c r="A29" s="114" t="s">
        <v>332</v>
      </c>
      <c r="B29" s="115">
        <v>18.340807359659401</v>
      </c>
      <c r="C29" s="115">
        <v>2.7034747216804735</v>
      </c>
      <c r="D29" s="115">
        <v>106.34726749710858</v>
      </c>
      <c r="E29" s="115">
        <v>0.14909578972754423</v>
      </c>
      <c r="F29" s="116">
        <v>18.280953940052093</v>
      </c>
      <c r="G29" s="116"/>
      <c r="H29" s="116">
        <v>92.344202390410501</v>
      </c>
      <c r="I29" s="116"/>
      <c r="J29" s="117">
        <v>15.251378207974195</v>
      </c>
      <c r="K29" s="117"/>
      <c r="L29" s="117">
        <v>84.103822410662175</v>
      </c>
      <c r="M29" s="117"/>
      <c r="N29" s="118">
        <v>21.535898502893215</v>
      </c>
      <c r="O29" s="118">
        <v>1.9205882522455755</v>
      </c>
      <c r="P29" s="118">
        <v>140.73874883205769</v>
      </c>
      <c r="Q29" s="118">
        <v>4.7405046483981792</v>
      </c>
      <c r="R29" s="119">
        <v>17.816272815253281</v>
      </c>
      <c r="S29" s="119"/>
      <c r="T29" s="119">
        <v>180.69132538994265</v>
      </c>
      <c r="U29" s="120"/>
    </row>
    <row r="30" spans="1:21" x14ac:dyDescent="0.2">
      <c r="A30" s="114" t="s">
        <v>333</v>
      </c>
      <c r="B30" s="115">
        <v>15.906628633151952</v>
      </c>
      <c r="C30" s="115">
        <v>2.9721761163065521</v>
      </c>
      <c r="D30" s="115">
        <v>78.939443579383322</v>
      </c>
      <c r="E30" s="115">
        <v>8.0378901695878184</v>
      </c>
      <c r="F30" s="116">
        <v>35.278801851026721</v>
      </c>
      <c r="G30" s="116"/>
      <c r="H30" s="116">
        <v>137.49077237104186</v>
      </c>
      <c r="I30" s="116"/>
      <c r="J30" s="117">
        <v>16.417959184261793</v>
      </c>
      <c r="K30" s="117"/>
      <c r="L30" s="117">
        <v>87.398120906158169</v>
      </c>
      <c r="M30" s="117"/>
      <c r="N30" s="118">
        <v>21.547050230898439</v>
      </c>
      <c r="O30" s="118">
        <v>2.5817039039809577</v>
      </c>
      <c r="P30" s="118">
        <v>116.32341556954633</v>
      </c>
      <c r="Q30" s="118">
        <v>5.1197154905483888</v>
      </c>
      <c r="R30" s="119">
        <v>18.201240295214841</v>
      </c>
      <c r="S30" s="119"/>
      <c r="T30" s="119">
        <v>123.49327413783361</v>
      </c>
      <c r="U30" s="120"/>
    </row>
    <row r="31" spans="1:21" ht="13.5" thickBot="1" x14ac:dyDescent="0.25">
      <c r="A31" s="121" t="s">
        <v>334</v>
      </c>
      <c r="B31" s="122">
        <v>17.987544954354952</v>
      </c>
      <c r="C31" s="122">
        <v>3.2455380200145796</v>
      </c>
      <c r="D31" s="122">
        <v>178.23914857492807</v>
      </c>
      <c r="E31" s="122">
        <v>10.50617036477842</v>
      </c>
      <c r="F31" s="123"/>
      <c r="G31" s="123"/>
      <c r="H31" s="130"/>
      <c r="I31" s="123"/>
      <c r="J31" s="124"/>
      <c r="K31" s="124"/>
      <c r="L31" s="131"/>
      <c r="M31" s="124"/>
      <c r="N31" s="125">
        <v>14.590912425483642</v>
      </c>
      <c r="O31" s="125">
        <v>2.4442303648733281</v>
      </c>
      <c r="P31" s="125">
        <v>104.82175004907332</v>
      </c>
      <c r="Q31" s="125">
        <v>5.496097383120059</v>
      </c>
      <c r="R31" s="126"/>
      <c r="S31" s="126"/>
      <c r="T31" s="126"/>
      <c r="U31" s="127"/>
    </row>
    <row r="32" spans="1:21" x14ac:dyDescent="0.2">
      <c r="A32" s="107" t="s">
        <v>335</v>
      </c>
      <c r="B32" s="108">
        <v>20.994372785633647</v>
      </c>
      <c r="C32" s="108">
        <v>15.59344681844537</v>
      </c>
      <c r="D32" s="108">
        <v>102.48819617676928</v>
      </c>
      <c r="E32" s="108">
        <v>57.450223456487514</v>
      </c>
      <c r="F32" s="109">
        <v>23.80399007976818</v>
      </c>
      <c r="G32" s="109"/>
      <c r="H32" s="109">
        <v>114.89750714785443</v>
      </c>
      <c r="I32" s="109"/>
      <c r="J32" s="110">
        <v>14.418073563863725</v>
      </c>
      <c r="K32" s="110"/>
      <c r="L32" s="110">
        <v>210.777543781552</v>
      </c>
      <c r="M32" s="110"/>
      <c r="N32" s="111">
        <v>22.315327585451101</v>
      </c>
      <c r="O32" s="111">
        <v>10.868423757158062</v>
      </c>
      <c r="P32" s="111">
        <v>187.98626117044438</v>
      </c>
      <c r="Q32" s="111">
        <v>38.052762963957946</v>
      </c>
      <c r="R32" s="112">
        <v>27.581235641563744</v>
      </c>
      <c r="S32" s="112"/>
      <c r="T32" s="112">
        <v>226.48412252952883</v>
      </c>
      <c r="U32" s="113"/>
    </row>
    <row r="33" spans="1:21" x14ac:dyDescent="0.2">
      <c r="A33" s="114" t="s">
        <v>336</v>
      </c>
      <c r="B33" s="115">
        <v>14.345292023538523</v>
      </c>
      <c r="C33" s="115">
        <v>9.8844376315740945</v>
      </c>
      <c r="D33" s="115">
        <v>182.63260668370333</v>
      </c>
      <c r="E33" s="115">
        <v>62.608979173136241</v>
      </c>
      <c r="F33" s="116">
        <v>28.301103253429869</v>
      </c>
      <c r="G33" s="116"/>
      <c r="H33" s="116">
        <v>143.94630736829342</v>
      </c>
      <c r="I33" s="116"/>
      <c r="J33" s="117">
        <v>16.025257878695662</v>
      </c>
      <c r="K33" s="117"/>
      <c r="L33" s="117"/>
      <c r="M33" s="117"/>
      <c r="N33" s="118">
        <v>28.350533261031313</v>
      </c>
      <c r="O33" s="118">
        <v>16.537826859623308</v>
      </c>
      <c r="P33" s="118">
        <v>175.75200033786672</v>
      </c>
      <c r="Q33" s="118">
        <v>40.482513905124293</v>
      </c>
      <c r="R33" s="119">
        <v>23.841122457800807</v>
      </c>
      <c r="S33" s="119"/>
      <c r="T33" s="119">
        <v>228.688352397925</v>
      </c>
      <c r="U33" s="120"/>
    </row>
    <row r="34" spans="1:21" x14ac:dyDescent="0.2">
      <c r="A34" s="114" t="s">
        <v>337</v>
      </c>
      <c r="B34" s="115">
        <v>23.101506505647105</v>
      </c>
      <c r="C34" s="115">
        <v>16.039714395872622</v>
      </c>
      <c r="D34" s="115">
        <v>149.08141904901612</v>
      </c>
      <c r="E34" s="115">
        <v>47.491865047143754</v>
      </c>
      <c r="F34" s="116">
        <v>20.841469774529369</v>
      </c>
      <c r="G34" s="116"/>
      <c r="H34" s="116">
        <v>126.90651422083116</v>
      </c>
      <c r="I34" s="116"/>
      <c r="J34" s="117">
        <v>16.304685066471102</v>
      </c>
      <c r="K34" s="117"/>
      <c r="L34" s="117">
        <v>315.02482187613185</v>
      </c>
      <c r="M34" s="117"/>
      <c r="N34" s="118">
        <v>28.096870554786587</v>
      </c>
      <c r="O34" s="118">
        <v>7.965725015820162</v>
      </c>
      <c r="P34" s="118">
        <v>162.21414343737521</v>
      </c>
      <c r="Q34" s="118">
        <v>50.107593847706234</v>
      </c>
      <c r="R34" s="119">
        <v>32.356715919305366</v>
      </c>
      <c r="S34" s="119"/>
      <c r="T34" s="119">
        <v>191.38297353946632</v>
      </c>
      <c r="U34" s="120"/>
    </row>
    <row r="35" spans="1:21" ht="13.5" thickBot="1" x14ac:dyDescent="0.25">
      <c r="A35" s="121" t="s">
        <v>338</v>
      </c>
      <c r="B35" s="122">
        <v>18.730852554274033</v>
      </c>
      <c r="C35" s="122">
        <v>7.0648528701571669</v>
      </c>
      <c r="D35" s="122">
        <v>199.44897424786635</v>
      </c>
      <c r="E35" s="122">
        <v>54.621972888021773</v>
      </c>
      <c r="F35" s="123"/>
      <c r="G35" s="123"/>
      <c r="H35" s="130"/>
      <c r="I35" s="123"/>
      <c r="J35" s="124"/>
      <c r="K35" s="124"/>
      <c r="L35" s="124"/>
      <c r="M35" s="124"/>
      <c r="N35" s="125">
        <v>29.472550922097618</v>
      </c>
      <c r="O35" s="125">
        <v>12.361894991687995</v>
      </c>
      <c r="P35" s="125">
        <v>115.50926206221807</v>
      </c>
      <c r="Q35" s="125">
        <v>33.295185434600832</v>
      </c>
      <c r="R35" s="126"/>
      <c r="S35" s="126"/>
      <c r="T35" s="126"/>
      <c r="U35" s="127"/>
    </row>
    <row r="36" spans="1:21" x14ac:dyDescent="0.2">
      <c r="A36" s="107" t="s">
        <v>339</v>
      </c>
      <c r="B36" s="108">
        <v>19.376732395875223</v>
      </c>
      <c r="C36" s="108">
        <v>11.974189304301284</v>
      </c>
      <c r="D36" s="108">
        <v>141.79564299939614</v>
      </c>
      <c r="E36" s="108">
        <v>76.617695238813226</v>
      </c>
      <c r="F36" s="109"/>
      <c r="G36" s="109"/>
      <c r="H36" s="128"/>
      <c r="I36" s="109"/>
      <c r="J36" s="110"/>
      <c r="K36" s="110"/>
      <c r="L36" s="110"/>
      <c r="M36" s="110"/>
      <c r="N36" s="111">
        <v>30.553889239685958</v>
      </c>
      <c r="O36" s="111">
        <v>18.997446588103521</v>
      </c>
      <c r="P36" s="111">
        <v>198.67063650341416</v>
      </c>
      <c r="Q36" s="111">
        <v>67.958176106271168</v>
      </c>
      <c r="R36" s="112"/>
      <c r="S36" s="112"/>
      <c r="T36" s="112"/>
      <c r="U36" s="113"/>
    </row>
    <row r="37" spans="1:21" x14ac:dyDescent="0.2">
      <c r="A37" s="114" t="s">
        <v>340</v>
      </c>
      <c r="B37" s="115">
        <v>18.195602433151329</v>
      </c>
      <c r="C37" s="115">
        <v>14.83075290810687</v>
      </c>
      <c r="D37" s="115">
        <v>147.61173441312638</v>
      </c>
      <c r="E37" s="115">
        <v>60.615687038709666</v>
      </c>
      <c r="F37" s="116"/>
      <c r="G37" s="116"/>
      <c r="H37" s="129"/>
      <c r="I37" s="116"/>
      <c r="J37" s="117"/>
      <c r="K37" s="117"/>
      <c r="L37" s="117"/>
      <c r="M37" s="117"/>
      <c r="N37" s="118">
        <v>33.567558441228122</v>
      </c>
      <c r="O37" s="118">
        <v>11.657178807197852</v>
      </c>
      <c r="P37" s="118">
        <v>211.11847175166756</v>
      </c>
      <c r="Q37" s="118">
        <v>75.474293055312415</v>
      </c>
      <c r="R37" s="119"/>
      <c r="S37" s="119"/>
      <c r="T37" s="119"/>
      <c r="U37" s="120"/>
    </row>
    <row r="38" spans="1:21" x14ac:dyDescent="0.2">
      <c r="A38" s="114" t="s">
        <v>341</v>
      </c>
      <c r="B38" s="115">
        <v>19.585282352528996</v>
      </c>
      <c r="C38" s="115">
        <v>16.297705212399851</v>
      </c>
      <c r="D38" s="115">
        <v>131.57916437441088</v>
      </c>
      <c r="E38" s="115">
        <v>88.735844762845133</v>
      </c>
      <c r="F38" s="116"/>
      <c r="G38" s="116"/>
      <c r="H38" s="129"/>
      <c r="I38" s="116"/>
      <c r="J38" s="117"/>
      <c r="K38" s="117"/>
      <c r="L38" s="117"/>
      <c r="M38" s="117"/>
      <c r="N38" s="118">
        <v>25.233281558503613</v>
      </c>
      <c r="O38" s="118">
        <v>26.20633335934772</v>
      </c>
      <c r="P38" s="118">
        <v>153.46097623701874</v>
      </c>
      <c r="Q38" s="118">
        <v>65.230270122768502</v>
      </c>
      <c r="R38" s="119"/>
      <c r="S38" s="119"/>
      <c r="T38" s="119"/>
      <c r="U38" s="120"/>
    </row>
    <row r="39" spans="1:21" ht="13.5" thickBot="1" x14ac:dyDescent="0.25">
      <c r="A39" s="121" t="s">
        <v>342</v>
      </c>
      <c r="B39" s="122">
        <v>16.463572672011253</v>
      </c>
      <c r="C39" s="122">
        <v>13.289378135655985</v>
      </c>
      <c r="D39" s="122">
        <v>139.86915351622082</v>
      </c>
      <c r="E39" s="122">
        <v>47.550409574321868</v>
      </c>
      <c r="F39" s="123"/>
      <c r="G39" s="123"/>
      <c r="H39" s="123"/>
      <c r="I39" s="123"/>
      <c r="J39" s="124"/>
      <c r="K39" s="124"/>
      <c r="L39" s="124"/>
      <c r="M39" s="124"/>
      <c r="N39" s="125">
        <v>41.847376346948423</v>
      </c>
      <c r="O39" s="125">
        <v>17.222203178253022</v>
      </c>
      <c r="P39" s="125">
        <v>225.75073617206812</v>
      </c>
      <c r="Q39" s="125">
        <v>71.413227927698784</v>
      </c>
      <c r="R39" s="126"/>
      <c r="S39" s="126"/>
      <c r="T39" s="126"/>
      <c r="U39" s="127"/>
    </row>
    <row r="40" spans="1:21" x14ac:dyDescent="0.2">
      <c r="A40" s="107" t="s">
        <v>344</v>
      </c>
      <c r="B40" s="108">
        <v>24.639386056652071</v>
      </c>
      <c r="C40" s="108">
        <v>11.397921756769385</v>
      </c>
      <c r="D40" s="108">
        <v>108.54173492165206</v>
      </c>
      <c r="E40" s="108">
        <v>59.772008022157337</v>
      </c>
      <c r="F40" s="109"/>
      <c r="G40" s="109"/>
      <c r="H40" s="109"/>
      <c r="I40" s="109"/>
      <c r="J40" s="110"/>
      <c r="K40" s="110"/>
      <c r="L40" s="110"/>
      <c r="M40" s="110"/>
      <c r="N40" s="111"/>
      <c r="O40" s="111"/>
      <c r="P40" s="111"/>
      <c r="Q40" s="111"/>
      <c r="R40" s="112"/>
      <c r="S40" s="112"/>
      <c r="T40" s="112"/>
      <c r="U40" s="113"/>
    </row>
    <row r="41" spans="1:21" x14ac:dyDescent="0.2">
      <c r="A41" s="114" t="s">
        <v>345</v>
      </c>
      <c r="B41" s="115">
        <v>24.787037548983356</v>
      </c>
      <c r="C41" s="115">
        <v>13.115716796531331</v>
      </c>
      <c r="D41" s="115">
        <v>136.65678719828941</v>
      </c>
      <c r="E41" s="115">
        <v>108.6099144033868</v>
      </c>
      <c r="F41" s="116"/>
      <c r="G41" s="116"/>
      <c r="H41" s="116"/>
      <c r="I41" s="116"/>
      <c r="J41" s="117"/>
      <c r="K41" s="117"/>
      <c r="L41" s="117"/>
      <c r="M41" s="117"/>
      <c r="N41" s="118"/>
      <c r="O41" s="118"/>
      <c r="P41" s="118"/>
      <c r="Q41" s="118"/>
      <c r="R41" s="119"/>
      <c r="S41" s="119"/>
      <c r="T41" s="119"/>
      <c r="U41" s="120"/>
    </row>
    <row r="42" spans="1:21" x14ac:dyDescent="0.2">
      <c r="A42" s="114" t="s">
        <v>346</v>
      </c>
      <c r="B42" s="115">
        <v>23.950985243930162</v>
      </c>
      <c r="C42" s="115">
        <v>12.479022124416991</v>
      </c>
      <c r="D42" s="115">
        <v>171.08296365887887</v>
      </c>
      <c r="E42" s="115">
        <v>100.31039602690019</v>
      </c>
      <c r="F42" s="116"/>
      <c r="G42" s="116"/>
      <c r="H42" s="116"/>
      <c r="I42" s="116"/>
      <c r="J42" s="117"/>
      <c r="K42" s="117"/>
      <c r="L42" s="117"/>
      <c r="M42" s="117"/>
      <c r="N42" s="118"/>
      <c r="O42" s="118"/>
      <c r="P42" s="118"/>
      <c r="Q42" s="118"/>
      <c r="R42" s="119"/>
      <c r="S42" s="119"/>
      <c r="T42" s="119"/>
      <c r="U42" s="120"/>
    </row>
    <row r="43" spans="1:21" ht="13.5" thickBot="1" x14ac:dyDescent="0.25">
      <c r="A43" s="121" t="s">
        <v>347</v>
      </c>
      <c r="B43" s="122">
        <v>20.509707693698143</v>
      </c>
      <c r="C43" s="122">
        <v>11.118032743800807</v>
      </c>
      <c r="D43" s="122">
        <v>236.97704040181983</v>
      </c>
      <c r="E43" s="122">
        <v>74.782691383027995</v>
      </c>
      <c r="F43" s="123"/>
      <c r="G43" s="123"/>
      <c r="H43" s="123"/>
      <c r="I43" s="123"/>
      <c r="J43" s="124"/>
      <c r="K43" s="124"/>
      <c r="L43" s="124"/>
      <c r="M43" s="124"/>
      <c r="N43" s="125"/>
      <c r="O43" s="125"/>
      <c r="P43" s="125"/>
      <c r="Q43" s="125"/>
      <c r="R43" s="126"/>
      <c r="S43" s="126"/>
      <c r="T43" s="126"/>
      <c r="U43" s="127"/>
    </row>
    <row r="44" spans="1:21" x14ac:dyDescent="0.2">
      <c r="F44" s="1"/>
      <c r="G44" s="1"/>
      <c r="H44" s="1"/>
      <c r="I44" s="1"/>
    </row>
    <row r="45" spans="1:21" x14ac:dyDescent="0.2">
      <c r="F45" s="1"/>
      <c r="G45" s="1"/>
      <c r="H45" s="1"/>
      <c r="I45" s="1"/>
    </row>
    <row r="46" spans="1:21" x14ac:dyDescent="0.2">
      <c r="F46" s="1"/>
      <c r="G46" s="1"/>
      <c r="H46" s="1"/>
      <c r="I46" s="1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U155"/>
  <sheetViews>
    <sheetView zoomScaleNormal="100" workbookViewId="0">
      <selection activeCell="J54" sqref="J54"/>
    </sheetView>
  </sheetViews>
  <sheetFormatPr baseColWidth="10" defaultRowHeight="12.75" x14ac:dyDescent="0.2"/>
  <cols>
    <col min="1" max="1" width="9.140625" style="87" customWidth="1"/>
    <col min="2" max="2" width="22.42578125" style="87" bestFit="1" customWidth="1"/>
    <col min="3" max="3" width="20.42578125" style="87" bestFit="1" customWidth="1"/>
    <col min="4" max="6" width="9.140625" style="87" customWidth="1"/>
    <col min="7" max="7" width="13.42578125" style="87" bestFit="1" customWidth="1"/>
    <col min="8" max="31" width="9.140625" style="87" customWidth="1"/>
    <col min="32" max="32" width="17.28515625" style="87" bestFit="1" customWidth="1"/>
    <col min="33" max="33" width="6" style="87" customWidth="1"/>
    <col min="34" max="40" width="3" style="87" bestFit="1" customWidth="1"/>
    <col min="41" max="43" width="2.28515625" style="87" bestFit="1" customWidth="1"/>
    <col min="44" max="44" width="2.28515625" style="87" customWidth="1"/>
    <col min="45" max="16384" width="11.42578125" style="87"/>
  </cols>
  <sheetData>
    <row r="2" spans="2:99" ht="15" x14ac:dyDescent="0.2">
      <c r="B2" s="170" t="s">
        <v>233</v>
      </c>
      <c r="D2" s="142" t="s">
        <v>360</v>
      </c>
      <c r="E2" s="87">
        <v>1</v>
      </c>
    </row>
    <row r="3" spans="2:99" ht="13.5" thickBot="1" x14ac:dyDescent="0.25"/>
    <row r="4" spans="2:99" ht="13.5" thickBot="1" x14ac:dyDescent="0.25">
      <c r="B4" s="171"/>
      <c r="C4" s="291" t="s">
        <v>348</v>
      </c>
      <c r="D4" s="292"/>
      <c r="E4" s="292"/>
      <c r="F4" s="292"/>
      <c r="G4" s="292"/>
      <c r="H4" s="292"/>
      <c r="I4" s="292"/>
      <c r="J4" s="293"/>
      <c r="K4" s="291" t="s">
        <v>349</v>
      </c>
      <c r="L4" s="292"/>
      <c r="M4" s="293"/>
      <c r="N4" s="291" t="s">
        <v>350</v>
      </c>
      <c r="O4" s="292"/>
      <c r="P4" s="292"/>
      <c r="Q4" s="292"/>
      <c r="R4" s="292"/>
      <c r="S4" s="293"/>
      <c r="T4" s="291" t="s">
        <v>351</v>
      </c>
      <c r="U4" s="292"/>
      <c r="V4" s="292"/>
      <c r="W4" s="293"/>
      <c r="X4" s="291" t="s">
        <v>352</v>
      </c>
      <c r="Y4" s="292"/>
      <c r="Z4" s="292"/>
      <c r="AA4" s="292"/>
      <c r="AB4" s="292"/>
      <c r="AC4" s="293"/>
    </row>
    <row r="5" spans="2:99" ht="13.5" thickBot="1" x14ac:dyDescent="0.25">
      <c r="B5" s="172" t="s">
        <v>269</v>
      </c>
      <c r="C5" s="147">
        <v>1</v>
      </c>
      <c r="D5" s="148">
        <v>2</v>
      </c>
      <c r="E5" s="148">
        <v>3</v>
      </c>
      <c r="F5" s="148">
        <v>4</v>
      </c>
      <c r="G5" s="148">
        <v>5</v>
      </c>
      <c r="H5" s="148">
        <v>6</v>
      </c>
      <c r="I5" s="148">
        <v>7</v>
      </c>
      <c r="J5" s="149">
        <v>8</v>
      </c>
      <c r="K5" s="147">
        <v>1</v>
      </c>
      <c r="L5" s="148">
        <v>2</v>
      </c>
      <c r="M5" s="149">
        <v>3</v>
      </c>
      <c r="N5" s="147">
        <v>1</v>
      </c>
      <c r="O5" s="148">
        <v>2</v>
      </c>
      <c r="P5" s="148">
        <v>3</v>
      </c>
      <c r="Q5" s="148">
        <v>4</v>
      </c>
      <c r="R5" s="148">
        <v>5</v>
      </c>
      <c r="S5" s="149">
        <v>6</v>
      </c>
      <c r="T5" s="147">
        <v>1</v>
      </c>
      <c r="U5" s="148">
        <v>2</v>
      </c>
      <c r="V5" s="148">
        <v>3</v>
      </c>
      <c r="W5" s="149">
        <v>4</v>
      </c>
      <c r="X5" s="147">
        <v>1</v>
      </c>
      <c r="Y5" s="148">
        <v>2</v>
      </c>
      <c r="Z5" s="148">
        <v>3</v>
      </c>
      <c r="AA5" s="148">
        <v>4</v>
      </c>
      <c r="AB5" s="148">
        <v>5</v>
      </c>
      <c r="AC5" s="149">
        <v>6</v>
      </c>
      <c r="AD5" s="143" t="s">
        <v>0</v>
      </c>
      <c r="AE5" s="143" t="s">
        <v>361</v>
      </c>
      <c r="AF5" s="143" t="s">
        <v>353</v>
      </c>
      <c r="AS5" s="294" t="s">
        <v>348</v>
      </c>
      <c r="AT5" s="295"/>
      <c r="AU5" s="295"/>
      <c r="AV5" s="295"/>
      <c r="AW5" s="295"/>
      <c r="AX5" s="295"/>
      <c r="AY5" s="295"/>
      <c r="AZ5" s="296"/>
      <c r="BA5" s="294" t="s">
        <v>349</v>
      </c>
      <c r="BB5" s="295"/>
      <c r="BC5" s="296"/>
      <c r="BD5" s="294" t="s">
        <v>350</v>
      </c>
      <c r="BE5" s="295"/>
      <c r="BF5" s="295"/>
      <c r="BG5" s="295"/>
      <c r="BH5" s="295"/>
      <c r="BI5" s="296"/>
      <c r="BJ5" s="294" t="s">
        <v>351</v>
      </c>
      <c r="BK5" s="295"/>
      <c r="BL5" s="295"/>
      <c r="BM5" s="296"/>
      <c r="BN5" s="294" t="s">
        <v>352</v>
      </c>
      <c r="BO5" s="295"/>
      <c r="BP5" s="295"/>
      <c r="BQ5" s="295"/>
      <c r="BR5" s="295"/>
      <c r="BS5" s="296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</row>
    <row r="6" spans="2:99" ht="13.5" thickBot="1" x14ac:dyDescent="0.25">
      <c r="B6" s="175">
        <v>0</v>
      </c>
      <c r="C6" s="69">
        <f t="array" ref="C6:J6">TRANSPOSE(ALL!B4:B11)</f>
        <v>1.1029383337087393</v>
      </c>
      <c r="D6" s="70">
        <v>0.84287988899123867</v>
      </c>
      <c r="E6" s="70">
        <v>1.2782169506578374</v>
      </c>
      <c r="F6" s="70">
        <v>1.11829661770386</v>
      </c>
      <c r="G6" s="70">
        <v>0.75191064468165547</v>
      </c>
      <c r="H6" s="70">
        <v>0.90575756425666953</v>
      </c>
      <c r="I6" s="70">
        <v>1.4607467564288699</v>
      </c>
      <c r="J6" s="71">
        <v>1.2458639954483572</v>
      </c>
      <c r="K6" s="69">
        <f t="array" ref="K6:M6">TRANSPOSE(ALL!F8:F10)</f>
        <v>0.97060455520596067</v>
      </c>
      <c r="L6" s="70">
        <v>0.86778939624940776</v>
      </c>
      <c r="M6" s="71">
        <v>1.1616060485446313</v>
      </c>
      <c r="N6" s="69">
        <f t="array" ref="N6:S6">TRANSPOSE(ALL!J5:J10)</f>
        <v>0.93626557687944156</v>
      </c>
      <c r="O6" s="70">
        <v>0.92872816474696029</v>
      </c>
      <c r="P6" s="70">
        <v>0.81607059388877767</v>
      </c>
      <c r="Q6" s="70">
        <v>1.0843897818230077</v>
      </c>
      <c r="R6" s="70">
        <v>0.99396833835516407</v>
      </c>
      <c r="S6" s="71">
        <v>1.2405775443066498</v>
      </c>
      <c r="T6" s="69">
        <f t="array" ref="T6:W6">TRANSPOSE(ALL!N8:N11)</f>
        <v>0.88071965681512521</v>
      </c>
      <c r="U6" s="70">
        <v>0.88195959389487943</v>
      </c>
      <c r="V6" s="70">
        <v>1.0820937123882282</v>
      </c>
      <c r="W6" s="71">
        <v>1.155227036901767</v>
      </c>
      <c r="X6" s="69">
        <f t="array" ref="X6:Z6">TRANSPOSE(ALL!R8:R10)</f>
        <v>1.0555590803153565</v>
      </c>
      <c r="Y6" s="70">
        <v>1.0463949067810097</v>
      </c>
      <c r="Z6" s="70">
        <v>0.89804601290363395</v>
      </c>
      <c r="AA6" s="70"/>
      <c r="AB6" s="70"/>
      <c r="AC6" s="71"/>
      <c r="AD6" s="145">
        <f>(COUNT(C6:J6)*AVERAGE(C6:J6)+COUNT(K6:M6)*AVERAGE(K6:M6)+COUNT(N6:S6)*AVERAGE(N6:S6)+COUNT(T6:W6)*AVERAGE(T6:W6)+COUNT(X6:AC6)*AVERAGE(X6:AC6))/COUNT(C6:AC6)</f>
        <v>1.0294421146615511</v>
      </c>
      <c r="AE6" s="178">
        <f>COUNT(C6:AC6)</f>
        <v>24</v>
      </c>
      <c r="AF6" s="145">
        <f t="array" ref="AF6">MMULT(TRANSPOSE(AD6:AD14),AE6:AE14)/SUM(AE6:AE14)</f>
        <v>10.178119006808386</v>
      </c>
      <c r="AH6" s="152">
        <f>COUNT(C6:AC6)</f>
        <v>24</v>
      </c>
      <c r="AI6" s="153">
        <v>0</v>
      </c>
      <c r="AJ6" s="153">
        <v>0</v>
      </c>
      <c r="AK6" s="153">
        <v>0</v>
      </c>
      <c r="AL6" s="153">
        <v>0</v>
      </c>
      <c r="AM6" s="153">
        <v>0</v>
      </c>
      <c r="AN6" s="153">
        <v>0</v>
      </c>
      <c r="AO6" s="153">
        <v>0</v>
      </c>
      <c r="AP6" s="153">
        <v>0</v>
      </c>
      <c r="AQ6" s="154">
        <v>0</v>
      </c>
      <c r="AR6" s="156"/>
      <c r="AS6" s="193">
        <v>1</v>
      </c>
      <c r="AT6" s="194">
        <v>2</v>
      </c>
      <c r="AU6" s="194">
        <v>3</v>
      </c>
      <c r="AV6" s="194">
        <v>4</v>
      </c>
      <c r="AW6" s="194">
        <v>5</v>
      </c>
      <c r="AX6" s="194">
        <v>6</v>
      </c>
      <c r="AY6" s="194">
        <v>7</v>
      </c>
      <c r="AZ6" s="195">
        <v>8</v>
      </c>
      <c r="BA6" s="193">
        <v>1</v>
      </c>
      <c r="BB6" s="194">
        <v>2</v>
      </c>
      <c r="BC6" s="195">
        <v>3</v>
      </c>
      <c r="BD6" s="193">
        <v>1</v>
      </c>
      <c r="BE6" s="194">
        <v>2</v>
      </c>
      <c r="BF6" s="194">
        <v>3</v>
      </c>
      <c r="BG6" s="194">
        <v>4</v>
      </c>
      <c r="BH6" s="194">
        <v>5</v>
      </c>
      <c r="BI6" s="195">
        <v>6</v>
      </c>
      <c r="BJ6" s="193">
        <v>1</v>
      </c>
      <c r="BK6" s="194">
        <v>2</v>
      </c>
      <c r="BL6" s="194">
        <v>3</v>
      </c>
      <c r="BM6" s="195">
        <v>4</v>
      </c>
      <c r="BN6" s="193">
        <v>1</v>
      </c>
      <c r="BO6" s="194">
        <v>2</v>
      </c>
      <c r="BP6" s="194">
        <v>3</v>
      </c>
      <c r="BQ6" s="194">
        <v>4</v>
      </c>
      <c r="BR6" s="194">
        <v>5</v>
      </c>
      <c r="BS6" s="195">
        <v>6</v>
      </c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</row>
    <row r="7" spans="2:99" x14ac:dyDescent="0.2">
      <c r="B7" s="173">
        <v>0.01</v>
      </c>
      <c r="C7" s="69">
        <f t="array" ref="C7:F7">TRANSPOSE(ALL!B12:B15)</f>
        <v>0.77855422110202377</v>
      </c>
      <c r="D7" s="70">
        <v>1.0000929169075561</v>
      </c>
      <c r="E7" s="70">
        <v>0.85504409317920127</v>
      </c>
      <c r="F7" s="70">
        <v>0.97937082878245307</v>
      </c>
      <c r="G7" s="70"/>
      <c r="H7" s="70"/>
      <c r="I7" s="70"/>
      <c r="J7" s="71"/>
      <c r="K7" s="69">
        <f t="array" ref="K7:M7">TRANSPOSE(ALL!F12:F14)</f>
        <v>1.9088363711249374</v>
      </c>
      <c r="L7" s="70">
        <v>2.0197693882540375</v>
      </c>
      <c r="M7" s="71">
        <v>2.038228782160374</v>
      </c>
      <c r="N7" s="69">
        <f t="array" ref="N7:P7">TRANSPOSE(ALL!J12:J14)</f>
        <v>1.2482782118690749</v>
      </c>
      <c r="O7" s="70">
        <v>0.8247336824060485</v>
      </c>
      <c r="P7" s="70">
        <v>0.89935020949330924</v>
      </c>
      <c r="Q7" s="70"/>
      <c r="R7" s="70"/>
      <c r="S7" s="71"/>
      <c r="T7" s="69">
        <f t="array" ref="T7:W7">TRANSPOSE(ALL!N12:N15)</f>
        <v>1.2458903340884599</v>
      </c>
      <c r="U7" s="70">
        <v>1.2294483543950188</v>
      </c>
      <c r="V7" s="70">
        <v>0.52495591253982787</v>
      </c>
      <c r="W7" s="71">
        <v>0.64477456495783658</v>
      </c>
      <c r="X7" s="69">
        <f t="array" ref="X7:Z7">TRANSPOSE(ALL!R12:R14)</f>
        <v>1.0100726619018594</v>
      </c>
      <c r="Y7" s="70">
        <v>1.8204076326863192</v>
      </c>
      <c r="Z7" s="70">
        <v>1.2967942266348418</v>
      </c>
      <c r="AA7" s="70"/>
      <c r="AB7" s="70"/>
      <c r="AC7" s="71"/>
      <c r="AD7" s="145">
        <f t="shared" ref="AD7:AD12" si="0">(COUNT(C7:J7)*AVERAGE(C7:J7)+COUNT(K7:M7)*AVERAGE(K7:M7)+COUNT(N7:S7)*AVERAGE(N7:S7)+COUNT(T7:W7)*AVERAGE(T7:W7)+COUNT(X7:AC7)*AVERAGE(X7:AC7))/COUNT(C7:AC7)</f>
        <v>1.1955648466166575</v>
      </c>
      <c r="AE7" s="178">
        <f t="shared" ref="AE7:AE14" si="1">COUNT(C7:AC7)</f>
        <v>17</v>
      </c>
      <c r="AF7" s="145">
        <f>AF6</f>
        <v>10.178119006808386</v>
      </c>
      <c r="AH7" s="155">
        <v>0</v>
      </c>
      <c r="AI7" s="156">
        <f t="array" ref="AI7">COUNT(C7:AC7)</f>
        <v>17</v>
      </c>
      <c r="AJ7" s="156">
        <v>0</v>
      </c>
      <c r="AK7" s="156">
        <v>0</v>
      </c>
      <c r="AL7" s="156">
        <v>0</v>
      </c>
      <c r="AM7" s="156">
        <v>0</v>
      </c>
      <c r="AN7" s="156">
        <v>0</v>
      </c>
      <c r="AO7" s="156">
        <v>0</v>
      </c>
      <c r="AP7" s="156">
        <v>0</v>
      </c>
      <c r="AQ7" s="157">
        <v>0</v>
      </c>
      <c r="AR7" s="156"/>
      <c r="AS7" s="69">
        <f>IF(C25="",0,C25)</f>
        <v>4.2551231317176683E-2</v>
      </c>
      <c r="AT7" s="70">
        <f t="shared" ref="AT7:AZ15" si="2">IF(D25="",0,D25)</f>
        <v>-7.4234308251671072E-2</v>
      </c>
      <c r="AU7" s="70">
        <f t="shared" si="2"/>
        <v>0.10660457250556749</v>
      </c>
      <c r="AV7" s="70">
        <f t="shared" si="2"/>
        <v>4.8557011373693081E-2</v>
      </c>
      <c r="AW7" s="70">
        <f t="shared" si="2"/>
        <v>-0.12383376689164625</v>
      </c>
      <c r="AX7" s="70">
        <f t="shared" si="2"/>
        <v>-4.298803035308469E-2</v>
      </c>
      <c r="AY7" s="70">
        <f t="shared" si="2"/>
        <v>0.16457493063754564</v>
      </c>
      <c r="AZ7" s="71">
        <f t="shared" si="2"/>
        <v>9.5470635220308353E-2</v>
      </c>
      <c r="BA7" s="69">
        <f t="shared" ref="BA7:BA15" si="3">IF(K25="",0,K25)</f>
        <v>-1.2957674800899755E-2</v>
      </c>
      <c r="BB7" s="70">
        <f t="shared" ref="BB7:BB15" si="4">IF(L25="",0,L25)</f>
        <v>-6.1585660934745767E-2</v>
      </c>
      <c r="BC7" s="71">
        <f t="shared" ref="BC7:BC15" si="5">IF(M25="",0,M25)</f>
        <v>6.5058864756429871E-2</v>
      </c>
      <c r="BD7" s="69">
        <f t="shared" ref="BD7:BD15" si="6">IF(N25="",0,N25)</f>
        <v>-2.860094376883349E-2</v>
      </c>
      <c r="BE7" s="70">
        <f t="shared" ref="BE7:BE15" si="7">IF(O25="",0,O25)</f>
        <v>-3.2111383773905502E-2</v>
      </c>
      <c r="BF7" s="70">
        <f t="shared" ref="BF7:BF15" si="8">IF(P25="",0,P25)</f>
        <v>-8.8272271135524577E-2</v>
      </c>
      <c r="BG7" s="70">
        <f t="shared" ref="BG7:BG15" si="9">IF(Q25="",0,Q25)</f>
        <v>3.518541658200848E-2</v>
      </c>
      <c r="BH7" s="70">
        <f t="shared" ref="BH7:BI15" si="10">IF(R25="",0,R25)</f>
        <v>-2.6274493015199037E-3</v>
      </c>
      <c r="BI7" s="71">
        <f t="shared" si="10"/>
        <v>9.3623915735950108E-2</v>
      </c>
      <c r="BJ7" s="69">
        <f t="shared" ref="BJ7:BJ15" si="11">IF(T25="",0,T25)</f>
        <v>-5.5162310513746551E-2</v>
      </c>
      <c r="BK7" s="70">
        <f t="shared" ref="BK7:BK15" si="12">IF(U25="",0,U25)</f>
        <v>-5.4551311183892795E-2</v>
      </c>
      <c r="BL7" s="70">
        <f t="shared" ref="BL7:BL15" si="13">IF(V25="",0,V25)</f>
        <v>3.4264873534624506E-2</v>
      </c>
      <c r="BM7" s="71">
        <f t="shared" ref="BM7:BM15" si="14">IF(W25="",0,W25)</f>
        <v>6.2667344560605132E-2</v>
      </c>
      <c r="BN7" s="69">
        <f t="shared" ref="BN7:BN15" si="15">IF(X25="",0,X25)</f>
        <v>2.3482546063268349E-2</v>
      </c>
      <c r="BO7" s="70">
        <f t="shared" ref="BO7:BO15" si="16">IF(Y25="",0,Y25)</f>
        <v>1.9695617101860765E-2</v>
      </c>
      <c r="BP7" s="70">
        <f t="shared" ref="BP7:BQ15" si="17">IF(Z25="",0,Z25)</f>
        <v>-4.6701410951625909E-2</v>
      </c>
      <c r="BQ7" s="70">
        <f t="shared" si="17"/>
        <v>0</v>
      </c>
      <c r="BR7" s="70">
        <f t="shared" ref="BR7:BR15" si="18">IF(AB25="",0,AB25)</f>
        <v>0</v>
      </c>
      <c r="BS7" s="71">
        <f t="shared" ref="BS7:BS15" si="19">IF(AC25="",0,AC25)</f>
        <v>0</v>
      </c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</row>
    <row r="8" spans="2:99" x14ac:dyDescent="0.2">
      <c r="B8" s="173">
        <v>0.05</v>
      </c>
      <c r="C8" s="69">
        <f t="array" ref="C8:F8">TRANSPOSE(ALL!B16:B19)</f>
        <v>2.4774489451366235</v>
      </c>
      <c r="D8" s="70">
        <v>2.6315764063298301</v>
      </c>
      <c r="E8" s="70">
        <v>2.1766944167782509</v>
      </c>
      <c r="F8" s="70">
        <v>2.3716372587867469</v>
      </c>
      <c r="G8" s="70"/>
      <c r="H8" s="70"/>
      <c r="I8" s="70"/>
      <c r="J8" s="71"/>
      <c r="K8" s="69">
        <f t="array" ref="K8:M8">TRANSPOSE(ALL!F16:F18)</f>
        <v>5.7023326651266979</v>
      </c>
      <c r="L8" s="70">
        <v>3.5440725301907232</v>
      </c>
      <c r="M8" s="71">
        <v>3.795166629830423</v>
      </c>
      <c r="N8" s="69">
        <f t="array" ref="N8:P8">TRANSPOSE(ALL!J16:J18)</f>
        <v>1.8384509782371612</v>
      </c>
      <c r="O8" s="70">
        <v>1.7361294493707315</v>
      </c>
      <c r="P8" s="70">
        <v>1.6056875497229468</v>
      </c>
      <c r="Q8" s="70"/>
      <c r="R8" s="70"/>
      <c r="S8" s="71"/>
      <c r="T8" s="69">
        <f t="array" ref="T8:W8">TRANSPOSE(ALL!N16:N19)</f>
        <v>1.1122853189493911</v>
      </c>
      <c r="U8" s="70">
        <v>0.90652498103946333</v>
      </c>
      <c r="V8" s="70">
        <v>1.9141862914047569</v>
      </c>
      <c r="W8" s="71">
        <v>1.5337033541056009</v>
      </c>
      <c r="X8" s="69">
        <f t="array" ref="X8:Z8">TRANSPOSE(ALL!R16:R18)</f>
        <v>5.5763007825342177</v>
      </c>
      <c r="Y8" s="70">
        <v>3.1289415301717227</v>
      </c>
      <c r="Z8" s="70">
        <v>2.6931371650041394</v>
      </c>
      <c r="AA8" s="70"/>
      <c r="AB8" s="70"/>
      <c r="AC8" s="71"/>
      <c r="AD8" s="145">
        <f t="shared" si="0"/>
        <v>2.6320162501599662</v>
      </c>
      <c r="AE8" s="178">
        <f t="shared" si="1"/>
        <v>17</v>
      </c>
      <c r="AF8" s="145">
        <f>AF6</f>
        <v>10.178119006808386</v>
      </c>
      <c r="AH8" s="155">
        <v>0</v>
      </c>
      <c r="AI8" s="156">
        <v>0</v>
      </c>
      <c r="AJ8" s="156">
        <f>COUNT(C8:AC8)</f>
        <v>17</v>
      </c>
      <c r="AK8" s="156">
        <v>0</v>
      </c>
      <c r="AL8" s="156">
        <v>0</v>
      </c>
      <c r="AM8" s="156">
        <v>0</v>
      </c>
      <c r="AN8" s="156">
        <v>0</v>
      </c>
      <c r="AO8" s="156">
        <v>0</v>
      </c>
      <c r="AP8" s="156">
        <v>0</v>
      </c>
      <c r="AQ8" s="157">
        <v>0</v>
      </c>
      <c r="AR8" s="156"/>
      <c r="AS8" s="69">
        <f t="shared" ref="AS8:AS15" si="20">IF(C26="",0,C26)</f>
        <v>-0.10871113633232239</v>
      </c>
      <c r="AT8" s="70">
        <f t="shared" si="2"/>
        <v>4.0351425591311251E-5</v>
      </c>
      <c r="AU8" s="70">
        <f t="shared" si="2"/>
        <v>-6.8011488861702843E-2</v>
      </c>
      <c r="AV8" s="70">
        <f t="shared" si="2"/>
        <v>-9.0528358778221366E-3</v>
      </c>
      <c r="AW8" s="70">
        <f t="shared" si="2"/>
        <v>0</v>
      </c>
      <c r="AX8" s="70">
        <f t="shared" si="2"/>
        <v>0</v>
      </c>
      <c r="AY8" s="70">
        <f t="shared" si="2"/>
        <v>0</v>
      </c>
      <c r="AZ8" s="71">
        <f t="shared" si="2"/>
        <v>0</v>
      </c>
      <c r="BA8" s="69">
        <f t="shared" si="3"/>
        <v>0.28076870148781996</v>
      </c>
      <c r="BB8" s="70">
        <f t="shared" si="4"/>
        <v>0.30530178572081329</v>
      </c>
      <c r="BC8" s="71">
        <f t="shared" si="5"/>
        <v>0.30925293004003723</v>
      </c>
      <c r="BD8" s="69">
        <f t="shared" si="6"/>
        <v>9.6311390165247104E-2</v>
      </c>
      <c r="BE8" s="70">
        <f t="shared" si="7"/>
        <v>-8.3686268339291728E-2</v>
      </c>
      <c r="BF8" s="70">
        <f t="shared" si="8"/>
        <v>-4.6071159842205105E-2</v>
      </c>
      <c r="BG8" s="70">
        <f t="shared" si="9"/>
        <v>0</v>
      </c>
      <c r="BH8" s="70">
        <f t="shared" si="10"/>
        <v>0</v>
      </c>
      <c r="BI8" s="71">
        <f t="shared" si="10"/>
        <v>0</v>
      </c>
      <c r="BJ8" s="69">
        <f t="shared" si="11"/>
        <v>9.5479816483422672E-2</v>
      </c>
      <c r="BK8" s="70">
        <f t="shared" si="12"/>
        <v>8.9710289990271724E-2</v>
      </c>
      <c r="BL8" s="70">
        <f t="shared" si="13"/>
        <v>-0.27987716848863692</v>
      </c>
      <c r="BM8" s="71">
        <f t="shared" si="14"/>
        <v>-0.19059210289703007</v>
      </c>
      <c r="BN8" s="69">
        <f t="shared" si="15"/>
        <v>4.3526168796171492E-3</v>
      </c>
      <c r="BO8" s="70">
        <f t="shared" si="16"/>
        <v>0.26016864776744764</v>
      </c>
      <c r="BP8" s="70">
        <f t="shared" si="17"/>
        <v>0.11287106835325034</v>
      </c>
      <c r="BQ8" s="70">
        <f t="shared" si="17"/>
        <v>0</v>
      </c>
      <c r="BR8" s="70">
        <f t="shared" si="18"/>
        <v>0</v>
      </c>
      <c r="BS8" s="71">
        <f t="shared" si="19"/>
        <v>0</v>
      </c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</row>
    <row r="9" spans="2:99" x14ac:dyDescent="0.2">
      <c r="B9" s="173">
        <v>0.1</v>
      </c>
      <c r="C9" s="69">
        <f t="array" ref="C9:F9">TRANSPOSE(ALL!B20:B23)</f>
        <v>3.5101520302135607</v>
      </c>
      <c r="D9" s="70">
        <v>3.9170971126656848</v>
      </c>
      <c r="E9" s="70">
        <v>4.524030000484708</v>
      </c>
      <c r="F9" s="70">
        <v>4.3242469852483447</v>
      </c>
      <c r="G9" s="70"/>
      <c r="H9" s="70"/>
      <c r="I9" s="70"/>
      <c r="J9" s="71"/>
      <c r="K9" s="69">
        <f t="array" ref="K9:M9">TRANSPOSE(ALL!F20:F22)</f>
        <v>5.6011245904365881</v>
      </c>
      <c r="L9" s="70">
        <v>6.170847165504723</v>
      </c>
      <c r="M9" s="71">
        <v>5.9897689652431847</v>
      </c>
      <c r="N9" s="69">
        <f t="array" ref="N9:P9">TRANSPOSE(ALL!J20:J22)</f>
        <v>3.2485187533848969</v>
      </c>
      <c r="O9" s="70">
        <v>2.7112441275422108</v>
      </c>
      <c r="P9" s="70">
        <v>2.7449384053785133</v>
      </c>
      <c r="Q9" s="70"/>
      <c r="R9" s="70"/>
      <c r="S9" s="71"/>
      <c r="T9" s="69">
        <f t="array" ref="T9:W9">TRANSPOSE(ALL!N20:N23)</f>
        <v>2.8358837850817107</v>
      </c>
      <c r="U9" s="70">
        <v>4.1816492618572259</v>
      </c>
      <c r="V9" s="70">
        <v>3.7563640581512354</v>
      </c>
      <c r="W9" s="71">
        <v>4.2687543233910787</v>
      </c>
      <c r="X9" s="69">
        <f t="array" ref="X9:Z9">TRANSPOSE(ALL!R20:R22)</f>
        <v>4.0724324558379683</v>
      </c>
      <c r="Y9" s="70">
        <v>3.851311491068127</v>
      </c>
      <c r="Z9" s="70">
        <v>3.4510636847976817</v>
      </c>
      <c r="AA9" s="70"/>
      <c r="AB9" s="70"/>
      <c r="AC9" s="71"/>
      <c r="AD9" s="145">
        <f t="shared" si="0"/>
        <v>4.0682015997816139</v>
      </c>
      <c r="AE9" s="178">
        <f t="shared" si="1"/>
        <v>17</v>
      </c>
      <c r="AF9" s="145">
        <f>AF6</f>
        <v>10.178119006808386</v>
      </c>
      <c r="AH9" s="155">
        <v>0</v>
      </c>
      <c r="AI9" s="156">
        <v>0</v>
      </c>
      <c r="AJ9" s="156">
        <v>0</v>
      </c>
      <c r="AK9" s="156">
        <f>COUNT(C9:AC9)</f>
        <v>17</v>
      </c>
      <c r="AL9" s="156">
        <v>0</v>
      </c>
      <c r="AM9" s="156">
        <v>0</v>
      </c>
      <c r="AN9" s="156">
        <v>0</v>
      </c>
      <c r="AO9" s="156">
        <v>0</v>
      </c>
      <c r="AP9" s="156">
        <v>0</v>
      </c>
      <c r="AQ9" s="157">
        <v>0</v>
      </c>
      <c r="AR9" s="156"/>
      <c r="AS9" s="69">
        <f t="shared" si="20"/>
        <v>0.39400471337975318</v>
      </c>
      <c r="AT9" s="70">
        <f t="shared" si="2"/>
        <v>0.42021598403055282</v>
      </c>
      <c r="AU9" s="70">
        <f t="shared" si="2"/>
        <v>0.33779746329821891</v>
      </c>
      <c r="AV9" s="70">
        <f t="shared" si="2"/>
        <v>0.37504826455974544</v>
      </c>
      <c r="AW9" s="70">
        <f t="shared" si="2"/>
        <v>0</v>
      </c>
      <c r="AX9" s="70">
        <f t="shared" si="2"/>
        <v>0</v>
      </c>
      <c r="AY9" s="70">
        <f t="shared" si="2"/>
        <v>0</v>
      </c>
      <c r="AZ9" s="71">
        <f t="shared" si="2"/>
        <v>0</v>
      </c>
      <c r="BA9" s="69">
        <f t="shared" si="3"/>
        <v>0.75605254977010083</v>
      </c>
      <c r="BB9" s="70">
        <f t="shared" si="4"/>
        <v>0.54950260123399697</v>
      </c>
      <c r="BC9" s="71">
        <f t="shared" si="5"/>
        <v>0.57923084869716379</v>
      </c>
      <c r="BD9" s="69">
        <f t="shared" si="6"/>
        <v>0.26445205402270233</v>
      </c>
      <c r="BE9" s="70">
        <f t="shared" si="7"/>
        <v>0.23958210393461771</v>
      </c>
      <c r="BF9" s="70">
        <f t="shared" si="8"/>
        <v>0.20566103992597193</v>
      </c>
      <c r="BG9" s="70">
        <f t="shared" si="9"/>
        <v>0</v>
      </c>
      <c r="BH9" s="70">
        <f t="shared" si="10"/>
        <v>0</v>
      </c>
      <c r="BI9" s="71">
        <f t="shared" si="10"/>
        <v>0</v>
      </c>
      <c r="BJ9" s="69">
        <f t="shared" si="11"/>
        <v>4.6216205007894098E-2</v>
      </c>
      <c r="BK9" s="70">
        <f t="shared" si="12"/>
        <v>-4.2620223583800208E-2</v>
      </c>
      <c r="BL9" s="70">
        <f t="shared" si="13"/>
        <v>0.28198420167074734</v>
      </c>
      <c r="BM9" s="71">
        <f t="shared" si="14"/>
        <v>0.18574136734868671</v>
      </c>
      <c r="BN9" s="69">
        <f t="shared" si="15"/>
        <v>0.74634619132234081</v>
      </c>
      <c r="BO9" s="70">
        <f t="shared" si="16"/>
        <v>0.49539744765848637</v>
      </c>
      <c r="BP9" s="70">
        <f t="shared" si="17"/>
        <v>0.4302584731617492</v>
      </c>
      <c r="BQ9" s="70">
        <f t="shared" si="17"/>
        <v>0</v>
      </c>
      <c r="BR9" s="70">
        <f t="shared" si="18"/>
        <v>0</v>
      </c>
      <c r="BS9" s="71">
        <f t="shared" si="19"/>
        <v>0</v>
      </c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</row>
    <row r="10" spans="2:99" x14ac:dyDescent="0.2">
      <c r="B10" s="173">
        <v>0.5</v>
      </c>
      <c r="C10" s="69">
        <f t="array" ref="C10:F10">TRANSPOSE(ALL!B24:B27)</f>
        <v>18.906607446799942</v>
      </c>
      <c r="D10" s="70">
        <v>12.154460456389131</v>
      </c>
      <c r="E10" s="70">
        <v>13.986813787368082</v>
      </c>
      <c r="F10" s="70">
        <v>12.826150853075461</v>
      </c>
      <c r="G10" s="70"/>
      <c r="H10" s="70"/>
      <c r="I10" s="70"/>
      <c r="J10" s="71"/>
      <c r="K10" s="69">
        <f t="array" ref="K10:M10">TRANSPOSE(ALL!F24:F26)</f>
        <v>13.771904015302749</v>
      </c>
      <c r="L10" s="70">
        <v>11.714850922202302</v>
      </c>
      <c r="M10" s="71">
        <v>21.963160855979059</v>
      </c>
      <c r="N10" s="69">
        <f t="array" ref="N10:P10">TRANSPOSE(ALL!J24:J26)</f>
        <v>11.26671261935765</v>
      </c>
      <c r="O10" s="70">
        <v>9.9195777853387188</v>
      </c>
      <c r="P10" s="70">
        <v>12.003970862324373</v>
      </c>
      <c r="Q10" s="70"/>
      <c r="R10" s="70"/>
      <c r="S10" s="71"/>
      <c r="T10" s="69">
        <f t="array" ref="T10:W10">TRANSPOSE(ALL!N24:N27)</f>
        <v>10.436885852343723</v>
      </c>
      <c r="U10" s="70">
        <v>18.428815763949409</v>
      </c>
      <c r="V10" s="70">
        <v>15.438690727353434</v>
      </c>
      <c r="W10" s="71">
        <v>14.160149736889776</v>
      </c>
      <c r="X10" s="69">
        <f t="array" ref="X10:Y10">TRANSPOSE(ALL!R25:R26)</f>
        <v>11.747223083190795</v>
      </c>
      <c r="Y10" s="70">
        <v>18.578199670164757</v>
      </c>
      <c r="Z10" s="70"/>
      <c r="AA10" s="70"/>
      <c r="AB10" s="70"/>
      <c r="AC10" s="71"/>
      <c r="AD10" s="145">
        <f t="shared" si="0"/>
        <v>14.206510902376836</v>
      </c>
      <c r="AE10" s="178">
        <f t="shared" si="1"/>
        <v>16</v>
      </c>
      <c r="AF10" s="145">
        <f>AF6</f>
        <v>10.178119006808386</v>
      </c>
      <c r="AH10" s="155">
        <v>0</v>
      </c>
      <c r="AI10" s="156">
        <v>0</v>
      </c>
      <c r="AJ10" s="156">
        <v>0</v>
      </c>
      <c r="AK10" s="156">
        <v>0</v>
      </c>
      <c r="AL10" s="156">
        <f>COUNT(C10:AC10)</f>
        <v>16</v>
      </c>
      <c r="AM10" s="156">
        <v>0</v>
      </c>
      <c r="AN10" s="156">
        <v>0</v>
      </c>
      <c r="AO10" s="156">
        <v>0</v>
      </c>
      <c r="AP10" s="156">
        <v>0</v>
      </c>
      <c r="AQ10" s="157">
        <v>0</v>
      </c>
      <c r="AR10" s="156"/>
      <c r="AS10" s="69">
        <f t="shared" si="20"/>
        <v>0.54532592685128534</v>
      </c>
      <c r="AT10" s="70">
        <f t="shared" si="2"/>
        <v>0.59296433870947374</v>
      </c>
      <c r="AU10" s="70">
        <f t="shared" si="2"/>
        <v>0.65552547622728219</v>
      </c>
      <c r="AV10" s="70">
        <f t="shared" si="2"/>
        <v>0.63591049130974986</v>
      </c>
      <c r="AW10" s="70">
        <f t="shared" si="2"/>
        <v>0</v>
      </c>
      <c r="AX10" s="70">
        <f t="shared" si="2"/>
        <v>0</v>
      </c>
      <c r="AY10" s="70">
        <f t="shared" si="2"/>
        <v>0</v>
      </c>
      <c r="AZ10" s="71">
        <f t="shared" si="2"/>
        <v>0</v>
      </c>
      <c r="BA10" s="69">
        <f t="shared" si="3"/>
        <v>0.74827523314674627</v>
      </c>
      <c r="BB10" s="70">
        <f t="shared" si="4"/>
        <v>0.79034479029707971</v>
      </c>
      <c r="BC10" s="71">
        <f t="shared" si="5"/>
        <v>0.77741007129497619</v>
      </c>
      <c r="BD10" s="69">
        <f t="shared" si="6"/>
        <v>0.51168537824870752</v>
      </c>
      <c r="BE10" s="70">
        <f t="shared" si="7"/>
        <v>0.43316862435695686</v>
      </c>
      <c r="BF10" s="70">
        <f t="shared" si="8"/>
        <v>0.43853260361148305</v>
      </c>
      <c r="BG10" s="70">
        <f t="shared" si="9"/>
        <v>0</v>
      </c>
      <c r="BH10" s="70">
        <f t="shared" si="10"/>
        <v>0</v>
      </c>
      <c r="BI10" s="71">
        <f t="shared" si="10"/>
        <v>0</v>
      </c>
      <c r="BJ10" s="69">
        <f t="shared" si="11"/>
        <v>0.4526884294264456</v>
      </c>
      <c r="BK10" s="70">
        <f t="shared" si="12"/>
        <v>0.62134760331954497</v>
      </c>
      <c r="BL10" s="70">
        <f t="shared" si="13"/>
        <v>0.57476767645460913</v>
      </c>
      <c r="BM10" s="71">
        <f t="shared" si="14"/>
        <v>0.63030116087894605</v>
      </c>
      <c r="BN10" s="69">
        <f t="shared" si="15"/>
        <v>0.60985388996026046</v>
      </c>
      <c r="BO10" s="70">
        <f t="shared" si="16"/>
        <v>0.58560864544207103</v>
      </c>
      <c r="BP10" s="70">
        <f t="shared" si="17"/>
        <v>0.53795297369340433</v>
      </c>
      <c r="BQ10" s="70">
        <f t="shared" si="17"/>
        <v>0</v>
      </c>
      <c r="BR10" s="70">
        <f t="shared" si="18"/>
        <v>0</v>
      </c>
      <c r="BS10" s="71">
        <f t="shared" si="19"/>
        <v>0</v>
      </c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</row>
    <row r="11" spans="2:99" x14ac:dyDescent="0.2">
      <c r="B11" s="173">
        <v>1</v>
      </c>
      <c r="C11" s="69">
        <f t="array" ref="C11:F11">TRANSPOSE(ALL!B28:B31)</f>
        <v>15.819171186300535</v>
      </c>
      <c r="D11" s="70">
        <v>18.340807359659401</v>
      </c>
      <c r="E11" s="70">
        <v>15.906628633151952</v>
      </c>
      <c r="F11" s="70">
        <v>17.987544954354952</v>
      </c>
      <c r="G11" s="70"/>
      <c r="H11" s="70"/>
      <c r="I11" s="70"/>
      <c r="J11" s="71"/>
      <c r="K11" s="69">
        <f t="array" ref="K11:M11">TRANSPOSE(ALL!F28:F30)</f>
        <v>17.95193886089384</v>
      </c>
      <c r="L11" s="70">
        <v>18.280953940052093</v>
      </c>
      <c r="M11" s="71">
        <v>35.278801851026721</v>
      </c>
      <c r="N11" s="69">
        <f t="array" ref="N11:P11">TRANSPOSE(ALL!J28:J30)</f>
        <v>17.005597314288867</v>
      </c>
      <c r="O11" s="70">
        <v>15.251378207974195</v>
      </c>
      <c r="P11" s="70">
        <v>16.417959184261793</v>
      </c>
      <c r="Q11" s="70"/>
      <c r="R11" s="70"/>
      <c r="S11" s="71"/>
      <c r="T11" s="69">
        <f t="array" ref="T11:W11">TRANSPOSE(ALL!N28:N31)</f>
        <v>17.685393626733852</v>
      </c>
      <c r="U11" s="70">
        <v>21.535898502893215</v>
      </c>
      <c r="V11" s="70">
        <v>21.547050230898439</v>
      </c>
      <c r="W11" s="71">
        <v>14.590912425483642</v>
      </c>
      <c r="X11" s="69">
        <f t="array" ref="X11:Z11">TRANSPOSE(ALL!R28:R30)</f>
        <v>20.954291701825891</v>
      </c>
      <c r="Y11" s="70">
        <v>17.816272815253281</v>
      </c>
      <c r="Z11" s="70">
        <v>18.201240295214841</v>
      </c>
      <c r="AA11" s="70"/>
      <c r="AB11" s="70"/>
      <c r="AC11" s="71"/>
      <c r="AD11" s="145">
        <f t="shared" si="0"/>
        <v>18.857167122956909</v>
      </c>
      <c r="AE11" s="178">
        <f t="shared" si="1"/>
        <v>17</v>
      </c>
      <c r="AF11" s="145">
        <f>AF6</f>
        <v>10.178119006808386</v>
      </c>
      <c r="AH11" s="155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f>COUNT(C11:AC11)</f>
        <v>17</v>
      </c>
      <c r="AN11" s="156">
        <v>0</v>
      </c>
      <c r="AO11" s="156">
        <v>0</v>
      </c>
      <c r="AP11" s="156">
        <v>0</v>
      </c>
      <c r="AQ11" s="157">
        <v>0</v>
      </c>
      <c r="AR11" s="156"/>
      <c r="AS11" s="69">
        <f t="shared" si="20"/>
        <v>1.2766136071467291</v>
      </c>
      <c r="AT11" s="70">
        <f t="shared" si="2"/>
        <v>1.0847356850210914</v>
      </c>
      <c r="AU11" s="70">
        <f t="shared" si="2"/>
        <v>1.1457187929648294</v>
      </c>
      <c r="AV11" s="70">
        <f t="shared" si="2"/>
        <v>1.1080963435083198</v>
      </c>
      <c r="AW11" s="70">
        <f t="shared" si="2"/>
        <v>0</v>
      </c>
      <c r="AX11" s="70">
        <f t="shared" si="2"/>
        <v>0</v>
      </c>
      <c r="AY11" s="70">
        <f t="shared" si="2"/>
        <v>0</v>
      </c>
      <c r="AZ11" s="71">
        <f t="shared" si="2"/>
        <v>0</v>
      </c>
      <c r="BA11" s="69">
        <f t="shared" si="3"/>
        <v>1.1389939871832582</v>
      </c>
      <c r="BB11" s="70">
        <f t="shared" si="4"/>
        <v>1.0687367663365785</v>
      </c>
      <c r="BC11" s="71">
        <f t="shared" si="5"/>
        <v>1.3416948423138051</v>
      </c>
      <c r="BD11" s="69">
        <f t="shared" si="6"/>
        <v>1.0517972168857519</v>
      </c>
      <c r="BE11" s="70">
        <f t="shared" si="7"/>
        <v>0.99649318733564218</v>
      </c>
      <c r="BF11" s="70">
        <f t="shared" si="8"/>
        <v>1.0793249325752827</v>
      </c>
      <c r="BG11" s="70">
        <f t="shared" si="9"/>
        <v>0</v>
      </c>
      <c r="BH11" s="70">
        <f t="shared" si="10"/>
        <v>0</v>
      </c>
      <c r="BI11" s="71">
        <f t="shared" si="10"/>
        <v>0</v>
      </c>
      <c r="BJ11" s="69">
        <f t="shared" si="11"/>
        <v>1.018570933637958</v>
      </c>
      <c r="BK11" s="70">
        <f t="shared" si="12"/>
        <v>1.2654974283440665</v>
      </c>
      <c r="BL11" s="70">
        <f t="shared" si="13"/>
        <v>1.1886104673730717</v>
      </c>
      <c r="BM11" s="71">
        <f t="shared" si="14"/>
        <v>1.1510678458368813</v>
      </c>
      <c r="BN11" s="69">
        <f t="shared" si="15"/>
        <v>1.0699352162095963</v>
      </c>
      <c r="BO11" s="70">
        <f t="shared" si="16"/>
        <v>1.2690036261702311</v>
      </c>
      <c r="BP11" s="70">
        <f t="shared" si="17"/>
        <v>0</v>
      </c>
      <c r="BQ11" s="70">
        <f t="shared" si="17"/>
        <v>0</v>
      </c>
      <c r="BR11" s="70">
        <f t="shared" si="18"/>
        <v>0</v>
      </c>
      <c r="BS11" s="71">
        <f t="shared" si="19"/>
        <v>0</v>
      </c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</row>
    <row r="12" spans="2:99" x14ac:dyDescent="0.2">
      <c r="B12" s="173">
        <v>5</v>
      </c>
      <c r="C12" s="69">
        <f t="array" ref="C12:F12">TRANSPOSE(ALL!B32:B35)</f>
        <v>20.994372785633647</v>
      </c>
      <c r="D12" s="70">
        <v>14.345292023538523</v>
      </c>
      <c r="E12" s="70">
        <v>23.101506505647105</v>
      </c>
      <c r="F12" s="70">
        <v>18.730852554274033</v>
      </c>
      <c r="G12" s="70"/>
      <c r="H12" s="70"/>
      <c r="I12" s="70"/>
      <c r="J12" s="71"/>
      <c r="K12" s="69">
        <f t="array" ref="K12:M12">TRANSPOSE(ALL!F32:F34)</f>
        <v>23.80399007976818</v>
      </c>
      <c r="L12" s="70">
        <v>28.301103253429869</v>
      </c>
      <c r="M12" s="71">
        <v>20.841469774529369</v>
      </c>
      <c r="N12" s="69">
        <f t="array" ref="N12:P12">TRANSPOSE(ALL!J32:J34)</f>
        <v>14.418073563863725</v>
      </c>
      <c r="O12" s="70">
        <v>16.025257878695662</v>
      </c>
      <c r="P12" s="70">
        <v>16.304685066471102</v>
      </c>
      <c r="Q12" s="70"/>
      <c r="R12" s="70"/>
      <c r="S12" s="71"/>
      <c r="T12" s="69">
        <f t="array" ref="T12:W12">TRANSPOSE(ALL!N32:N35)</f>
        <v>22.315327585451101</v>
      </c>
      <c r="U12" s="70">
        <v>28.350533261031313</v>
      </c>
      <c r="V12" s="70">
        <v>28.096870554786587</v>
      </c>
      <c r="W12" s="71">
        <v>29.472550922097618</v>
      </c>
      <c r="X12" s="69">
        <f t="array" ref="X12:Z12">TRANSPOSE(ALL!R32:R34)</f>
        <v>27.581235641563744</v>
      </c>
      <c r="Y12" s="70">
        <v>23.841122457800807</v>
      </c>
      <c r="Z12" s="70">
        <v>32.356715919305366</v>
      </c>
      <c r="AA12" s="150"/>
      <c r="AB12" s="70"/>
      <c r="AC12" s="71"/>
      <c r="AD12" s="145">
        <f t="shared" si="0"/>
        <v>22.875350578111043</v>
      </c>
      <c r="AE12" s="178">
        <f t="shared" si="1"/>
        <v>17</v>
      </c>
      <c r="AF12" s="145">
        <f>AF6</f>
        <v>10.178119006808386</v>
      </c>
      <c r="AH12" s="155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f>COUNT(C12:AC12)</f>
        <v>17</v>
      </c>
      <c r="AO12" s="156">
        <v>0</v>
      </c>
      <c r="AP12" s="156">
        <v>0</v>
      </c>
      <c r="AQ12" s="157">
        <v>0</v>
      </c>
      <c r="AR12" s="156"/>
      <c r="AS12" s="69">
        <f t="shared" si="20"/>
        <v>1.1991837257706688</v>
      </c>
      <c r="AT12" s="70">
        <f t="shared" si="2"/>
        <v>1.2634184493344109</v>
      </c>
      <c r="AU12" s="70">
        <f t="shared" si="2"/>
        <v>1.2015781418608726</v>
      </c>
      <c r="AV12" s="70">
        <f t="shared" si="2"/>
        <v>1.2549718923319526</v>
      </c>
      <c r="AW12" s="70">
        <f t="shared" si="2"/>
        <v>0</v>
      </c>
      <c r="AX12" s="70">
        <f t="shared" si="2"/>
        <v>0</v>
      </c>
      <c r="AY12" s="70">
        <f t="shared" si="2"/>
        <v>0</v>
      </c>
      <c r="AZ12" s="71">
        <f t="shared" si="2"/>
        <v>0</v>
      </c>
      <c r="BA12" s="69">
        <f t="shared" si="3"/>
        <v>1.2541113604973213</v>
      </c>
      <c r="BB12" s="70">
        <f t="shared" si="4"/>
        <v>1.2619988544224954</v>
      </c>
      <c r="BC12" s="71">
        <f t="shared" si="5"/>
        <v>1.5475138270741919</v>
      </c>
      <c r="BD12" s="69">
        <f t="shared" si="6"/>
        <v>1.2305918909434674</v>
      </c>
      <c r="BE12" s="70">
        <f t="shared" si="7"/>
        <v>1.1833090909662838</v>
      </c>
      <c r="BF12" s="70">
        <f t="shared" si="8"/>
        <v>1.2153191716568938</v>
      </c>
      <c r="BG12" s="70">
        <f t="shared" si="9"/>
        <v>0</v>
      </c>
      <c r="BH12" s="70">
        <f t="shared" si="10"/>
        <v>0</v>
      </c>
      <c r="BI12" s="71">
        <f t="shared" si="10"/>
        <v>0</v>
      </c>
      <c r="BJ12" s="69">
        <f t="shared" si="11"/>
        <v>1.247614730422526</v>
      </c>
      <c r="BK12" s="70">
        <f t="shared" si="12"/>
        <v>1.3331629957507329</v>
      </c>
      <c r="BL12" s="70">
        <f t="shared" si="13"/>
        <v>1.333387824096371</v>
      </c>
      <c r="BM12" s="71">
        <f t="shared" si="14"/>
        <v>1.1640824508353684</v>
      </c>
      <c r="BN12" s="69">
        <f t="shared" si="15"/>
        <v>1.3212729853708927</v>
      </c>
      <c r="BO12" s="70">
        <f t="shared" si="16"/>
        <v>1.2508168542983176</v>
      </c>
      <c r="BP12" s="70">
        <f t="shared" si="17"/>
        <v>1.2601009833155403</v>
      </c>
      <c r="BQ12" s="70">
        <f t="shared" si="17"/>
        <v>0</v>
      </c>
      <c r="BR12" s="70">
        <f t="shared" si="18"/>
        <v>0</v>
      </c>
      <c r="BS12" s="71">
        <f t="shared" si="19"/>
        <v>0</v>
      </c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</row>
    <row r="13" spans="2:99" x14ac:dyDescent="0.2">
      <c r="B13" s="173">
        <v>10</v>
      </c>
      <c r="C13" s="69">
        <f t="array" ref="C13:F13">TRANSPOSE(ALL!B36:B39)</f>
        <v>19.376732395875223</v>
      </c>
      <c r="D13" s="70">
        <v>18.195602433151329</v>
      </c>
      <c r="E13" s="70">
        <v>19.585282352528996</v>
      </c>
      <c r="F13" s="70">
        <v>16.463572672011253</v>
      </c>
      <c r="G13" s="70"/>
      <c r="H13" s="70"/>
      <c r="I13" s="70"/>
      <c r="J13" s="71"/>
      <c r="K13" s="69"/>
      <c r="L13" s="70"/>
      <c r="M13" s="71"/>
      <c r="N13" s="69"/>
      <c r="O13" s="70"/>
      <c r="P13" s="70"/>
      <c r="Q13" s="70"/>
      <c r="R13" s="70"/>
      <c r="S13" s="71"/>
      <c r="T13" s="69">
        <f t="array" ref="T13:W13">TRANSPOSE(ALL!N36:N39)</f>
        <v>30.553889239685958</v>
      </c>
      <c r="U13" s="70">
        <v>33.567558441228122</v>
      </c>
      <c r="V13" s="70">
        <v>25.233281558503613</v>
      </c>
      <c r="W13" s="71">
        <v>41.847376346948423</v>
      </c>
      <c r="X13" s="69"/>
      <c r="Y13" s="70"/>
      <c r="Z13" s="70"/>
      <c r="AA13" s="70"/>
      <c r="AB13" s="70"/>
      <c r="AC13" s="71"/>
      <c r="AD13" s="145">
        <f>(COUNT(C13:J13)*AVERAGE(C13:J13)+COUNT(T13:W13)*AVERAGE(T13:W13))/COUNT(C13:AC13)</f>
        <v>25.60291192999162</v>
      </c>
      <c r="AE13" s="178">
        <f t="shared" si="1"/>
        <v>8</v>
      </c>
      <c r="AF13" s="145">
        <f>AF6</f>
        <v>10.178119006808386</v>
      </c>
      <c r="AH13" s="155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f>COUNT(C13:AC13)</f>
        <v>8</v>
      </c>
      <c r="AP13" s="156">
        <v>0</v>
      </c>
      <c r="AQ13" s="157">
        <v>0</v>
      </c>
      <c r="AR13" s="156"/>
      <c r="AS13" s="69">
        <f t="shared" si="20"/>
        <v>1.3221029044653994</v>
      </c>
      <c r="AT13" s="70">
        <f t="shared" si="2"/>
        <v>1.1567093934966559</v>
      </c>
      <c r="AU13" s="70">
        <f t="shared" si="2"/>
        <v>1.3636403022192376</v>
      </c>
      <c r="AV13" s="70">
        <f t="shared" si="2"/>
        <v>1.2725575451910534</v>
      </c>
      <c r="AW13" s="70">
        <f t="shared" si="2"/>
        <v>0</v>
      </c>
      <c r="AX13" s="70">
        <f t="shared" si="2"/>
        <v>0</v>
      </c>
      <c r="AY13" s="70">
        <f t="shared" si="2"/>
        <v>0</v>
      </c>
      <c r="AZ13" s="71">
        <f t="shared" si="2"/>
        <v>0</v>
      </c>
      <c r="BA13" s="69">
        <f t="shared" si="3"/>
        <v>1.3766497606020478</v>
      </c>
      <c r="BB13" s="70">
        <f t="shared" si="4"/>
        <v>1.4518033658259717</v>
      </c>
      <c r="BC13" s="71">
        <f t="shared" si="5"/>
        <v>1.3189283428645171</v>
      </c>
      <c r="BD13" s="69">
        <f t="shared" si="6"/>
        <v>1.1589072370495621</v>
      </c>
      <c r="BE13" s="70">
        <f t="shared" si="7"/>
        <v>1.2048050269205528</v>
      </c>
      <c r="BF13" s="70">
        <f t="shared" si="8"/>
        <v>1.2123124145976834</v>
      </c>
      <c r="BG13" s="70">
        <f t="shared" si="9"/>
        <v>0</v>
      </c>
      <c r="BH13" s="70">
        <f t="shared" si="10"/>
        <v>0</v>
      </c>
      <c r="BI13" s="71">
        <f t="shared" si="10"/>
        <v>0</v>
      </c>
      <c r="BJ13" s="69">
        <f t="shared" si="11"/>
        <v>1.348603266597096</v>
      </c>
      <c r="BK13" s="70">
        <f t="shared" si="12"/>
        <v>1.4525612321934835</v>
      </c>
      <c r="BL13" s="70">
        <f t="shared" si="13"/>
        <v>1.4486579506355604</v>
      </c>
      <c r="BM13" s="71">
        <f t="shared" si="14"/>
        <v>1.4694177267371236</v>
      </c>
      <c r="BN13" s="69">
        <f t="shared" si="15"/>
        <v>1.4406137187032095</v>
      </c>
      <c r="BO13" s="70">
        <f t="shared" si="16"/>
        <v>1.3773266984571872</v>
      </c>
      <c r="BP13" s="70">
        <f t="shared" si="17"/>
        <v>1.5099644359778992</v>
      </c>
      <c r="BQ13" s="70">
        <f t="shared" si="17"/>
        <v>0</v>
      </c>
      <c r="BR13" s="70">
        <f t="shared" si="18"/>
        <v>0</v>
      </c>
      <c r="BS13" s="71">
        <f t="shared" si="19"/>
        <v>0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</row>
    <row r="14" spans="2:99" ht="13.5" thickBot="1" x14ac:dyDescent="0.25">
      <c r="B14" s="174">
        <v>20</v>
      </c>
      <c r="C14" s="72">
        <f t="array" ref="C14:F14">TRANSPOSE(ALL!B40:B43)</f>
        <v>24.639386056652071</v>
      </c>
      <c r="D14" s="73">
        <v>24.787037548983356</v>
      </c>
      <c r="E14" s="73">
        <v>23.950985243930162</v>
      </c>
      <c r="F14" s="73">
        <v>20.509707693698143</v>
      </c>
      <c r="G14" s="73"/>
      <c r="H14" s="73"/>
      <c r="I14" s="73"/>
      <c r="J14" s="74"/>
      <c r="K14" s="72"/>
      <c r="L14" s="73"/>
      <c r="M14" s="74"/>
      <c r="N14" s="72"/>
      <c r="O14" s="73"/>
      <c r="P14" s="73"/>
      <c r="Q14" s="73"/>
      <c r="R14" s="73"/>
      <c r="S14" s="74"/>
      <c r="T14" s="72"/>
      <c r="U14" s="73"/>
      <c r="V14" s="73"/>
      <c r="W14" s="74"/>
      <c r="X14" s="72"/>
      <c r="Y14" s="73"/>
      <c r="Z14" s="73"/>
      <c r="AA14" s="73"/>
      <c r="AB14" s="73"/>
      <c r="AC14" s="74"/>
      <c r="AD14" s="145">
        <f>(COUNT(C14:J14)*AVERAGE(C14:J14))/COUNT(C14:AC14)</f>
        <v>23.471779135815936</v>
      </c>
      <c r="AE14" s="178">
        <f t="shared" si="1"/>
        <v>4</v>
      </c>
      <c r="AF14" s="145">
        <f>AF6</f>
        <v>10.178119006808386</v>
      </c>
      <c r="AH14" s="158">
        <v>0</v>
      </c>
      <c r="AI14" s="159">
        <v>0</v>
      </c>
      <c r="AJ14" s="159">
        <v>0</v>
      </c>
      <c r="AK14" s="159">
        <v>0</v>
      </c>
      <c r="AL14" s="159">
        <v>0</v>
      </c>
      <c r="AM14" s="159">
        <v>0</v>
      </c>
      <c r="AN14" s="159">
        <v>0</v>
      </c>
      <c r="AO14" s="159">
        <v>0</v>
      </c>
      <c r="AP14" s="159">
        <f>COUNT(C14:AC14)</f>
        <v>4</v>
      </c>
      <c r="AQ14" s="160">
        <f>COUNT(D14:AD14)</f>
        <v>4</v>
      </c>
      <c r="AR14" s="156"/>
      <c r="AS14" s="69">
        <f t="shared" si="20"/>
        <v>1.2872805414407937</v>
      </c>
      <c r="AT14" s="70">
        <f t="shared" si="2"/>
        <v>1.2599664390957699</v>
      </c>
      <c r="AU14" s="70">
        <f t="shared" si="2"/>
        <v>1.2919298369643739</v>
      </c>
      <c r="AV14" s="70">
        <f t="shared" si="2"/>
        <v>1.2165240850303602</v>
      </c>
      <c r="AW14" s="70">
        <f t="shared" si="2"/>
        <v>0</v>
      </c>
      <c r="AX14" s="70">
        <f t="shared" si="2"/>
        <v>0</v>
      </c>
      <c r="AY14" s="70">
        <f t="shared" si="2"/>
        <v>0</v>
      </c>
      <c r="AZ14" s="71">
        <f t="shared" si="2"/>
        <v>0</v>
      </c>
      <c r="BA14" s="69">
        <f t="shared" si="3"/>
        <v>0</v>
      </c>
      <c r="BB14" s="70">
        <f t="shared" si="4"/>
        <v>0</v>
      </c>
      <c r="BC14" s="71">
        <f t="shared" si="5"/>
        <v>0</v>
      </c>
      <c r="BD14" s="69">
        <f t="shared" si="6"/>
        <v>0</v>
      </c>
      <c r="BE14" s="70">
        <f t="shared" si="7"/>
        <v>0</v>
      </c>
      <c r="BF14" s="70">
        <f t="shared" si="8"/>
        <v>0</v>
      </c>
      <c r="BG14" s="70">
        <f t="shared" si="9"/>
        <v>0</v>
      </c>
      <c r="BH14" s="70">
        <f t="shared" si="10"/>
        <v>0</v>
      </c>
      <c r="BI14" s="71">
        <f t="shared" si="10"/>
        <v>0</v>
      </c>
      <c r="BJ14" s="69">
        <f t="shared" si="11"/>
        <v>1.4850664999411811</v>
      </c>
      <c r="BK14" s="70">
        <f t="shared" si="12"/>
        <v>1.5259197536977067</v>
      </c>
      <c r="BL14" s="70">
        <f t="shared" si="13"/>
        <v>1.4019737336755522</v>
      </c>
      <c r="BM14" s="71">
        <f t="shared" si="14"/>
        <v>1.6216682347603195</v>
      </c>
      <c r="BN14" s="69">
        <f t="shared" si="15"/>
        <v>0</v>
      </c>
      <c r="BO14" s="70">
        <f t="shared" si="16"/>
        <v>0</v>
      </c>
      <c r="BP14" s="70">
        <f t="shared" si="17"/>
        <v>0</v>
      </c>
      <c r="BQ14" s="70">
        <f t="shared" si="17"/>
        <v>0</v>
      </c>
      <c r="BR14" s="70">
        <f t="shared" si="18"/>
        <v>0</v>
      </c>
      <c r="BS14" s="71">
        <f t="shared" si="19"/>
        <v>0</v>
      </c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</row>
    <row r="15" spans="2:99" ht="13.5" thickBot="1" x14ac:dyDescent="0.25">
      <c r="X15" s="70"/>
      <c r="Y15" s="70"/>
      <c r="Z15" s="70"/>
      <c r="AA15" s="70"/>
      <c r="AB15" s="70"/>
      <c r="AC15" s="70"/>
      <c r="AS15" s="72">
        <f t="shared" si="20"/>
        <v>1.3916298822452273</v>
      </c>
      <c r="AT15" s="73">
        <f t="shared" si="2"/>
        <v>1.3942246246698109</v>
      </c>
      <c r="AU15" s="73">
        <f t="shared" si="2"/>
        <v>1.3793233831869642</v>
      </c>
      <c r="AV15" s="73">
        <f t="shared" si="2"/>
        <v>1.3119594708062723</v>
      </c>
      <c r="AW15" s="73">
        <f t="shared" si="2"/>
        <v>0</v>
      </c>
      <c r="AX15" s="73">
        <f t="shared" si="2"/>
        <v>0</v>
      </c>
      <c r="AY15" s="73">
        <f t="shared" si="2"/>
        <v>0</v>
      </c>
      <c r="AZ15" s="74">
        <f t="shared" si="2"/>
        <v>0</v>
      </c>
      <c r="BA15" s="72">
        <f t="shared" si="3"/>
        <v>0</v>
      </c>
      <c r="BB15" s="73">
        <f t="shared" si="4"/>
        <v>0</v>
      </c>
      <c r="BC15" s="74">
        <f t="shared" si="5"/>
        <v>0</v>
      </c>
      <c r="BD15" s="72">
        <f t="shared" si="6"/>
        <v>0</v>
      </c>
      <c r="BE15" s="73">
        <f t="shared" si="7"/>
        <v>0</v>
      </c>
      <c r="BF15" s="73">
        <f t="shared" si="8"/>
        <v>0</v>
      </c>
      <c r="BG15" s="73">
        <f t="shared" si="9"/>
        <v>0</v>
      </c>
      <c r="BH15" s="73">
        <f t="shared" si="10"/>
        <v>0</v>
      </c>
      <c r="BI15" s="74">
        <f t="shared" si="10"/>
        <v>0</v>
      </c>
      <c r="BJ15" s="72">
        <f t="shared" si="11"/>
        <v>0</v>
      </c>
      <c r="BK15" s="73">
        <f t="shared" si="12"/>
        <v>0</v>
      </c>
      <c r="BL15" s="73">
        <f t="shared" si="13"/>
        <v>0</v>
      </c>
      <c r="BM15" s="74">
        <f t="shared" si="14"/>
        <v>0</v>
      </c>
      <c r="BN15" s="72">
        <f t="shared" si="15"/>
        <v>0</v>
      </c>
      <c r="BO15" s="73">
        <f t="shared" si="16"/>
        <v>0</v>
      </c>
      <c r="BP15" s="73">
        <f t="shared" si="17"/>
        <v>0</v>
      </c>
      <c r="BQ15" s="73">
        <f t="shared" si="17"/>
        <v>0</v>
      </c>
      <c r="BR15" s="73">
        <f t="shared" si="18"/>
        <v>0</v>
      </c>
      <c r="BS15" s="74">
        <f t="shared" si="19"/>
        <v>0</v>
      </c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</row>
    <row r="16" spans="2:99" x14ac:dyDescent="0.2">
      <c r="B16" s="143" t="s">
        <v>355</v>
      </c>
      <c r="C16" s="145">
        <f>COUNT(C6:J14)</f>
        <v>40</v>
      </c>
      <c r="K16" s="145">
        <f>COUNT(K6:M14)</f>
        <v>21</v>
      </c>
      <c r="L16" s="145"/>
      <c r="M16" s="145"/>
      <c r="N16" s="145">
        <f>COUNT(N6:S14)</f>
        <v>24</v>
      </c>
      <c r="O16" s="145"/>
      <c r="P16" s="145"/>
      <c r="Q16" s="145"/>
      <c r="R16" s="145"/>
      <c r="S16" s="145"/>
      <c r="T16" s="145">
        <f>COUNT(T6:W14)</f>
        <v>32</v>
      </c>
      <c r="U16" s="145"/>
      <c r="V16" s="145"/>
      <c r="W16" s="145"/>
      <c r="X16" s="151">
        <f>COUNT(X6:AC14)</f>
        <v>20</v>
      </c>
      <c r="Y16" s="70"/>
      <c r="Z16" s="70"/>
      <c r="AA16" s="70"/>
      <c r="AB16" s="70"/>
      <c r="AC16" s="70"/>
      <c r="AD16" s="145">
        <f>C17</f>
        <v>10.221526772762889</v>
      </c>
      <c r="AE16" s="145"/>
      <c r="AF16" s="145">
        <f>AF6</f>
        <v>10.178119006808386</v>
      </c>
      <c r="AH16" s="161">
        <f>C16</f>
        <v>40</v>
      </c>
      <c r="AI16" s="162">
        <v>0</v>
      </c>
      <c r="AJ16" s="162">
        <v>0</v>
      </c>
      <c r="AK16" s="162">
        <v>0</v>
      </c>
      <c r="AL16" s="163">
        <v>0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</row>
    <row r="17" spans="2:99" x14ac:dyDescent="0.2">
      <c r="B17" s="143" t="s">
        <v>0</v>
      </c>
      <c r="C17" s="145">
        <f>AVERAGE(C6:J14)</f>
        <v>10.221526772762889</v>
      </c>
      <c r="K17" s="145">
        <f>AVERAGE(K6:M14)</f>
        <v>11.032300982907421</v>
      </c>
      <c r="N17" s="145">
        <f>AVERAGE(N6:S14)</f>
        <v>6.3112726604158746</v>
      </c>
      <c r="T17" s="145">
        <f>AVERAGE(T6:W14)</f>
        <v>12.544237666132497</v>
      </c>
      <c r="X17" s="145">
        <f>AVERAGE(X6:AC14)</f>
        <v>10.048838160747817</v>
      </c>
      <c r="AD17" s="145">
        <f>K17</f>
        <v>11.032300982907421</v>
      </c>
      <c r="AE17" s="145"/>
      <c r="AF17" s="145">
        <f>AF6</f>
        <v>10.178119006808386</v>
      </c>
      <c r="AH17" s="164">
        <v>0</v>
      </c>
      <c r="AI17" s="165">
        <f>K16</f>
        <v>21</v>
      </c>
      <c r="AJ17" s="165">
        <v>0</v>
      </c>
      <c r="AK17" s="165">
        <v>0</v>
      </c>
      <c r="AL17" s="166">
        <v>0</v>
      </c>
      <c r="AS17" s="87">
        <f t="array" ref="AS17">(MMULT(TRANSPOSE(AS7:AS15-$AF$25:$AF$33),(AS7:AS15-$AF$25:$AF$33)))</f>
        <v>2.9856373410513948</v>
      </c>
      <c r="AT17" s="87">
        <f t="array" ref="AT17">(MMULT(TRANSPOSE(AT7:AT15-$AF$25:$AF$33),(AT7:AT15-$AF$25:$AF$33)))</f>
        <v>2.6410473905647884</v>
      </c>
      <c r="AU17" s="87">
        <f t="array" ref="AU17">(MMULT(TRANSPOSE(AU7:AU15-$AF$25:$AF$33),(AU7:AU15-$AF$25:$AF$33)))</f>
        <v>2.7669212773262912</v>
      </c>
      <c r="AV17" s="87">
        <f t="array" ref="AV17">(MMULT(TRANSPOSE(AV7:AV15-$AF$25:$AF$33),(AV7:AV15-$AF$25:$AF$33)))</f>
        <v>2.4717135286836687</v>
      </c>
      <c r="AW17" s="87">
        <f>(AW7-$AF$25)^2</f>
        <v>0.68682330138914649</v>
      </c>
      <c r="AX17" s="87">
        <f>(AX7-$AF$25)^2</f>
        <v>0.55935784431930435</v>
      </c>
      <c r="AY17" s="87">
        <f>(AY7-$AF$25)^2</f>
        <v>0.29196659692746957</v>
      </c>
      <c r="AZ17" s="87">
        <f>(AZ7-$AF$25)^2</f>
        <v>0.37142153863271293</v>
      </c>
      <c r="BA17" s="87">
        <f t="array" ref="BA17">(MMULT(TRANSPOSE(BA7:BA13-$AF$25:$AF$31),(BA7:BA13-$AF$25:$AF$31)))</f>
        <v>1.6410061089422836</v>
      </c>
      <c r="BB17" s="87">
        <f t="array" ref="BB17">(MMULT(TRANSPOSE(BB7:BB13-$AF$25:$AF$31),(BB7:BB13-$AF$25:$AF$31)))</f>
        <v>1.7792168105902806</v>
      </c>
      <c r="BC17" s="87">
        <f t="array" ref="BC17">(MMULT(TRANSPOSE(BC7:BC13-$AF$25:$AF$31),(BC7:BC13-$AF$25:$AF$31)))</f>
        <v>2.0794916004921591</v>
      </c>
      <c r="BD17" s="87">
        <f t="array" ref="BD17">(MMULT(TRANSPOSE(BD7:BD13-$AF$25:$AF$31),(BD7:BD13-$AF$25:$AF$31)))</f>
        <v>1.7425607509262924</v>
      </c>
      <c r="BE17" s="87">
        <f t="array" ref="BE17">(MMULT(TRANSPOSE(BE7:BE13-$AF$25:$AF$31),(BE7:BE13-$AF$25:$AF$31)))</f>
        <v>2.0192479740069174</v>
      </c>
      <c r="BF17" s="87">
        <f t="array" ref="BF17">(MMULT(TRANSPOSE(BF7:BF13-$AF$25:$AF$31),(BF7:BF13-$AF$25:$AF$31)))</f>
        <v>2.1714863617865174</v>
      </c>
      <c r="BG17" s="87">
        <f>(BG7-$AF$25)^2</f>
        <v>0.44853673123150767</v>
      </c>
      <c r="BH17" s="87">
        <f>(BH7-$AF$25)^2</f>
        <v>0.50061527835171349</v>
      </c>
      <c r="BI17" s="87">
        <f>(BI7-$AF$25)^2</f>
        <v>0.37367589185931488</v>
      </c>
      <c r="BJ17" s="87">
        <f t="array" ref="BJ17">(MMULT(TRANSPOSE(BJ7:BJ14-$AF$25:$AF$32),(BJ7:BJ14-$AF$25:$AF$32)))</f>
        <v>2.8625050954635172</v>
      </c>
      <c r="BK17" s="87">
        <f t="array" ref="BK17">(MMULT(TRANSPOSE(BK7:BK14-$AF$25:$AF$32),(BK7:BK14-$AF$25:$AF$32)))</f>
        <v>3.4630310409006086</v>
      </c>
      <c r="BL17" s="87">
        <f t="array" ref="BL17">(MMULT(TRANSPOSE(BL7:BL14-$AF$25:$AF$32),(BL7:BL14-$AF$25:$AF$32)))</f>
        <v>3.2833803497636036</v>
      </c>
      <c r="BM17" s="87">
        <f t="array" ref="BM17">(MMULT(TRANSPOSE(BM7:BM14-$AF$25:$AF$32),(BM7:BM14-$AF$25:$AF$32)))</f>
        <v>3.3243121988137991</v>
      </c>
      <c r="BN17" s="87">
        <f t="array" ref="BN17">(MMULT(TRANSPOSE(BN7:BN13-$AF$25:$AF$31),(BN7:BN13-$AF$25:$AF$31)))</f>
        <v>2.0202809426420321</v>
      </c>
      <c r="BO17" s="87">
        <f t="array" ref="BO17">(MMULT(TRANSPOSE(BO7:BO13-$AF$25:$AF$31),(BO7:BO13-$AF$25:$AF$31)))</f>
        <v>1.793799311737599</v>
      </c>
      <c r="BP17" s="87">
        <f t="array" ref="BP17">(MMULT(TRANSPOSE(BP7:BP13-$AF$25:$AF$31),(BP7:BP13-$AF$25:$AF$31)))</f>
        <v>2.4719953402003521</v>
      </c>
      <c r="BQ17" s="87">
        <v>0</v>
      </c>
      <c r="BR17" s="87">
        <v>0</v>
      </c>
      <c r="BS17" s="87">
        <v>0</v>
      </c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</row>
    <row r="18" spans="2:99" x14ac:dyDescent="0.2">
      <c r="B18" s="143" t="s">
        <v>354</v>
      </c>
      <c r="C18" s="145">
        <f>$AF$6</f>
        <v>10.178119006808386</v>
      </c>
      <c r="K18" s="145">
        <f>AF6</f>
        <v>10.178119006808386</v>
      </c>
      <c r="N18" s="145">
        <f>AF6</f>
        <v>10.178119006808386</v>
      </c>
      <c r="T18" s="145">
        <f>AF6</f>
        <v>10.178119006808386</v>
      </c>
      <c r="X18" s="145">
        <f>AF6</f>
        <v>10.178119006808386</v>
      </c>
      <c r="AD18" s="145">
        <f>N17</f>
        <v>6.3112726604158746</v>
      </c>
      <c r="AE18" s="145"/>
      <c r="AF18" s="145">
        <f>AF6</f>
        <v>10.178119006808386</v>
      </c>
      <c r="AH18" s="164">
        <v>0</v>
      </c>
      <c r="AI18" s="165">
        <v>0</v>
      </c>
      <c r="AJ18" s="165">
        <f>N16</f>
        <v>24</v>
      </c>
      <c r="AK18" s="165">
        <v>0</v>
      </c>
      <c r="AL18" s="166">
        <v>0</v>
      </c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</row>
    <row r="19" spans="2:99" x14ac:dyDescent="0.2">
      <c r="B19" s="143"/>
      <c r="C19" s="145"/>
      <c r="K19" s="145"/>
      <c r="N19" s="145"/>
      <c r="T19" s="145"/>
      <c r="X19" s="145"/>
      <c r="AD19" s="145">
        <f>T17</f>
        <v>12.544237666132497</v>
      </c>
      <c r="AE19" s="145"/>
      <c r="AF19" s="145">
        <f>AF6</f>
        <v>10.178119006808386</v>
      </c>
      <c r="AH19" s="164">
        <v>0</v>
      </c>
      <c r="AI19" s="165">
        <v>0</v>
      </c>
      <c r="AJ19" s="165">
        <v>0</v>
      </c>
      <c r="AK19" s="165">
        <f>T16</f>
        <v>32</v>
      </c>
      <c r="AL19" s="166">
        <v>0</v>
      </c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</row>
    <row r="20" spans="2:99" ht="13.5" thickBot="1" x14ac:dyDescent="0.25">
      <c r="B20" s="143"/>
      <c r="C20" s="145"/>
      <c r="K20" s="145"/>
      <c r="N20" s="145"/>
      <c r="T20" s="145"/>
      <c r="X20" s="145"/>
      <c r="AD20" s="145">
        <f>X17</f>
        <v>10.048838160747817</v>
      </c>
      <c r="AE20" s="145"/>
      <c r="AF20" s="145">
        <f>AF6</f>
        <v>10.178119006808386</v>
      </c>
      <c r="AH20" s="167">
        <v>0</v>
      </c>
      <c r="AI20" s="168">
        <v>0</v>
      </c>
      <c r="AJ20" s="168">
        <v>0</v>
      </c>
      <c r="AK20" s="168">
        <v>0</v>
      </c>
      <c r="AL20" s="169">
        <f>X16</f>
        <v>20</v>
      </c>
      <c r="AS20" s="144">
        <v>1.1029383337087399</v>
      </c>
      <c r="AV20" s="224"/>
      <c r="AW20" s="224"/>
      <c r="AX20" s="224"/>
      <c r="AY20" s="224"/>
      <c r="AZ20" s="224"/>
      <c r="BA20" s="224"/>
      <c r="BB20" s="224"/>
      <c r="BC20" s="224"/>
      <c r="BD20" s="224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</row>
    <row r="21" spans="2:99" x14ac:dyDescent="0.2">
      <c r="B21" s="142" t="s">
        <v>312</v>
      </c>
      <c r="C21" s="144">
        <v>0</v>
      </c>
      <c r="K21" s="145"/>
      <c r="N21" s="145"/>
      <c r="T21" s="145"/>
      <c r="X21" s="145"/>
      <c r="AD21" s="145"/>
      <c r="AE21" s="145"/>
      <c r="AF21" s="145"/>
      <c r="AH21" s="165"/>
      <c r="AI21" s="165"/>
      <c r="AJ21" s="165"/>
      <c r="AK21" s="165"/>
      <c r="AL21" s="165"/>
      <c r="AS21" s="144">
        <v>0.77855422110202377</v>
      </c>
      <c r="AV21" s="224"/>
      <c r="AW21" s="224"/>
      <c r="AX21" s="224"/>
      <c r="AY21" s="224"/>
      <c r="AZ21" s="224"/>
      <c r="BA21" s="224"/>
      <c r="BB21" s="224"/>
      <c r="BC21" s="224"/>
      <c r="BD21" s="224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</row>
    <row r="22" spans="2:99" ht="13.5" thickBot="1" x14ac:dyDescent="0.25">
      <c r="B22" s="143"/>
      <c r="C22" s="145"/>
      <c r="K22" s="145"/>
      <c r="N22" s="145"/>
      <c r="T22" s="145"/>
      <c r="X22" s="145"/>
      <c r="AD22" s="145"/>
      <c r="AE22" s="145"/>
      <c r="AF22" s="145"/>
      <c r="AS22" s="144">
        <v>2.4774489451366235</v>
      </c>
      <c r="AV22" s="224"/>
      <c r="AW22" s="224"/>
      <c r="AX22" s="224"/>
      <c r="AY22" s="224"/>
      <c r="AZ22" s="224"/>
      <c r="BA22" s="224"/>
      <c r="BB22" s="224"/>
      <c r="BC22" s="224"/>
      <c r="BD22" s="224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</row>
    <row r="23" spans="2:99" x14ac:dyDescent="0.2">
      <c r="B23" s="146"/>
      <c r="C23" s="291" t="str">
        <f>C4</f>
        <v>Saline BMP-9 #1</v>
      </c>
      <c r="D23" s="292"/>
      <c r="E23" s="292"/>
      <c r="F23" s="292"/>
      <c r="G23" s="292"/>
      <c r="H23" s="292"/>
      <c r="I23" s="292"/>
      <c r="J23" s="293"/>
      <c r="K23" s="291" t="str">
        <f>K4</f>
        <v>Saline BMP-9 #2</v>
      </c>
      <c r="L23" s="292"/>
      <c r="M23" s="293"/>
      <c r="N23" s="292" t="str">
        <f>N4</f>
        <v>Saline BMP-9 #3</v>
      </c>
      <c r="O23" s="292"/>
      <c r="P23" s="292"/>
      <c r="Q23" s="292"/>
      <c r="R23" s="292"/>
      <c r="S23" s="293"/>
      <c r="T23" s="291" t="str">
        <f>T4</f>
        <v>Saline BMP-9 #4</v>
      </c>
      <c r="U23" s="292"/>
      <c r="V23" s="292"/>
      <c r="W23" s="293"/>
      <c r="X23" s="292" t="str">
        <f>X4</f>
        <v>Saline BMP-9 #5</v>
      </c>
      <c r="Y23" s="292"/>
      <c r="Z23" s="292"/>
      <c r="AA23" s="292"/>
      <c r="AB23" s="292"/>
      <c r="AC23" s="293"/>
      <c r="AD23" s="145"/>
      <c r="AE23" s="145"/>
      <c r="AF23" s="145"/>
      <c r="AS23" s="180">
        <v>3.5101520302135607</v>
      </c>
      <c r="AT23" s="206"/>
      <c r="AU23" s="206"/>
      <c r="AV23" s="225"/>
      <c r="AW23" s="225"/>
      <c r="AX23" s="225"/>
      <c r="AY23" s="225"/>
      <c r="AZ23" s="225"/>
      <c r="BA23" s="225"/>
      <c r="BB23" s="225"/>
      <c r="BC23" s="225"/>
      <c r="BD23" s="225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</row>
    <row r="24" spans="2:99" ht="13.5" thickBot="1" x14ac:dyDescent="0.25">
      <c r="B24" s="179" t="str">
        <f>B5</f>
        <v>Condition</v>
      </c>
      <c r="C24" s="189">
        <f>C5</f>
        <v>1</v>
      </c>
      <c r="D24" s="190">
        <f t="shared" ref="D24:J24" si="21">D5</f>
        <v>2</v>
      </c>
      <c r="E24" s="190">
        <f t="shared" si="21"/>
        <v>3</v>
      </c>
      <c r="F24" s="190">
        <f t="shared" si="21"/>
        <v>4</v>
      </c>
      <c r="G24" s="190">
        <f t="shared" si="21"/>
        <v>5</v>
      </c>
      <c r="H24" s="190">
        <f t="shared" si="21"/>
        <v>6</v>
      </c>
      <c r="I24" s="190">
        <f t="shared" si="21"/>
        <v>7</v>
      </c>
      <c r="J24" s="191">
        <f t="shared" si="21"/>
        <v>8</v>
      </c>
      <c r="K24" s="189">
        <f>K5</f>
        <v>1</v>
      </c>
      <c r="L24" s="190">
        <f>L5</f>
        <v>2</v>
      </c>
      <c r="M24" s="191">
        <f>M5</f>
        <v>3</v>
      </c>
      <c r="N24" s="190">
        <f>N5</f>
        <v>1</v>
      </c>
      <c r="O24" s="190">
        <f>O5</f>
        <v>2</v>
      </c>
      <c r="P24" s="190">
        <f>P5</f>
        <v>3</v>
      </c>
      <c r="Q24" s="190">
        <f>Q5</f>
        <v>4</v>
      </c>
      <c r="R24" s="190">
        <f>R5</f>
        <v>5</v>
      </c>
      <c r="S24" s="191">
        <f>S5</f>
        <v>6</v>
      </c>
      <c r="T24" s="189">
        <f>T5</f>
        <v>1</v>
      </c>
      <c r="U24" s="190">
        <f>U5</f>
        <v>2</v>
      </c>
      <c r="V24" s="190">
        <f>V5</f>
        <v>3</v>
      </c>
      <c r="W24" s="191">
        <f>W5</f>
        <v>4</v>
      </c>
      <c r="X24" s="190">
        <f>X5</f>
        <v>1</v>
      </c>
      <c r="Y24" s="190">
        <f t="shared" ref="Y24:AD24" si="22">Y5</f>
        <v>2</v>
      </c>
      <c r="Z24" s="190">
        <f t="shared" si="22"/>
        <v>3</v>
      </c>
      <c r="AA24" s="190">
        <f t="shared" si="22"/>
        <v>4</v>
      </c>
      <c r="AB24" s="190">
        <f t="shared" si="22"/>
        <v>5</v>
      </c>
      <c r="AC24" s="191">
        <f t="shared" si="22"/>
        <v>6</v>
      </c>
      <c r="AD24" s="143" t="str">
        <f t="shared" si="22"/>
        <v>Moyenne</v>
      </c>
      <c r="AE24" s="143" t="s">
        <v>362</v>
      </c>
      <c r="AF24" s="143" t="str">
        <f>AF5</f>
        <v>Moyenne Globale</v>
      </c>
      <c r="AH24" s="165"/>
      <c r="AI24" s="165"/>
      <c r="AJ24" s="165"/>
      <c r="AK24" s="165"/>
      <c r="AL24" s="165"/>
      <c r="AS24" s="180">
        <v>18.906607446799942</v>
      </c>
      <c r="AT24" s="190"/>
      <c r="AU24" s="190"/>
      <c r="AV24" s="225"/>
      <c r="AW24" s="225"/>
      <c r="AX24" s="225"/>
      <c r="AY24" s="225"/>
      <c r="AZ24" s="225"/>
      <c r="BA24" s="225"/>
      <c r="BB24" s="225"/>
      <c r="BC24" s="225"/>
      <c r="BD24" s="225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</row>
    <row r="25" spans="2:99" x14ac:dyDescent="0.2">
      <c r="B25" s="146">
        <f>B6</f>
        <v>0</v>
      </c>
      <c r="C25" s="183">
        <f t="shared" ref="C25:C33" si="23">IF(C6="","",IF($C$21=0,LOG(C6),C6^$C$21))</f>
        <v>4.2551231317176683E-2</v>
      </c>
      <c r="D25" s="182">
        <f t="shared" ref="D25:AC33" si="24">IF(D6="","",IF($C$21=0,LOG(D6),D6^$C$21))</f>
        <v>-7.4234308251671072E-2</v>
      </c>
      <c r="E25" s="182">
        <f t="shared" si="24"/>
        <v>0.10660457250556749</v>
      </c>
      <c r="F25" s="182">
        <f t="shared" si="24"/>
        <v>4.8557011373693081E-2</v>
      </c>
      <c r="G25" s="182">
        <f t="shared" si="24"/>
        <v>-0.12383376689164625</v>
      </c>
      <c r="H25" s="182">
        <f t="shared" si="24"/>
        <v>-4.298803035308469E-2</v>
      </c>
      <c r="I25" s="182">
        <f t="shared" si="24"/>
        <v>0.16457493063754564</v>
      </c>
      <c r="J25" s="184">
        <f t="shared" si="24"/>
        <v>9.5470635220308353E-2</v>
      </c>
      <c r="K25" s="183">
        <f t="shared" si="24"/>
        <v>-1.2957674800899755E-2</v>
      </c>
      <c r="L25" s="182">
        <f t="shared" si="24"/>
        <v>-6.1585660934745767E-2</v>
      </c>
      <c r="M25" s="184">
        <f t="shared" si="24"/>
        <v>6.5058864756429871E-2</v>
      </c>
      <c r="N25" s="182">
        <f t="shared" si="24"/>
        <v>-2.860094376883349E-2</v>
      </c>
      <c r="O25" s="182">
        <f t="shared" si="24"/>
        <v>-3.2111383773905502E-2</v>
      </c>
      <c r="P25" s="182">
        <f t="shared" si="24"/>
        <v>-8.8272271135524577E-2</v>
      </c>
      <c r="Q25" s="182">
        <f t="shared" si="24"/>
        <v>3.518541658200848E-2</v>
      </c>
      <c r="R25" s="182">
        <f t="shared" si="24"/>
        <v>-2.6274493015199037E-3</v>
      </c>
      <c r="S25" s="184">
        <f t="shared" si="24"/>
        <v>9.3623915735950108E-2</v>
      </c>
      <c r="T25" s="183">
        <f t="shared" si="24"/>
        <v>-5.5162310513746551E-2</v>
      </c>
      <c r="U25" s="182">
        <f t="shared" si="24"/>
        <v>-5.4551311183892795E-2</v>
      </c>
      <c r="V25" s="182">
        <f t="shared" si="24"/>
        <v>3.4264873534624506E-2</v>
      </c>
      <c r="W25" s="184">
        <f t="shared" si="24"/>
        <v>6.2667344560605132E-2</v>
      </c>
      <c r="X25" s="182">
        <f t="shared" si="24"/>
        <v>2.3482546063268349E-2</v>
      </c>
      <c r="Y25" s="182">
        <f t="shared" si="24"/>
        <v>1.9695617101860765E-2</v>
      </c>
      <c r="Z25" s="182">
        <f t="shared" si="24"/>
        <v>-4.6701410951625909E-2</v>
      </c>
      <c r="AA25" s="67" t="str">
        <f t="shared" si="24"/>
        <v/>
      </c>
      <c r="AB25" s="67" t="str">
        <f t="shared" si="24"/>
        <v/>
      </c>
      <c r="AC25" s="68" t="str">
        <f t="shared" si="24"/>
        <v/>
      </c>
      <c r="AD25" s="145">
        <f>(COUNT(C25:J25)*AVERAGE(C25:J25)+COUNT(K25:M25)*AVERAGE(K25:M25)+COUNT(N25:S25)*AVERAGE(N25:S25)+COUNT(T25:W25)*AVERAGE(T25:W25)+COUNT(X25:AC25)*AVERAGE(X25:AC25))/COUNT(C25:AC25)</f>
        <v>7.0046015636642568E-3</v>
      </c>
      <c r="AE25" s="178">
        <f>COUNT(C25:AC25)</f>
        <v>24</v>
      </c>
      <c r="AF25" s="145">
        <f t="array" ref="AF25">MMULT(TRANSPOSE(AD25:AD33),AE25:AE33)/SUM(AE25:AE33)</f>
        <v>0.70491426561832382</v>
      </c>
      <c r="AH25" s="165"/>
      <c r="AI25" s="165"/>
      <c r="AJ25" s="165"/>
      <c r="AK25" s="165"/>
      <c r="AL25" s="165"/>
      <c r="AS25" s="180">
        <v>15.819171186300535</v>
      </c>
      <c r="AT25" s="70"/>
      <c r="AU25" s="70"/>
      <c r="AV25" s="225"/>
      <c r="AW25" s="225"/>
      <c r="AX25" s="225"/>
      <c r="AY25" s="225"/>
      <c r="AZ25" s="225"/>
      <c r="BA25" s="225"/>
      <c r="BB25" s="225"/>
      <c r="BC25" s="225"/>
      <c r="BD25" s="225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</row>
    <row r="26" spans="2:99" x14ac:dyDescent="0.2">
      <c r="B26" s="179">
        <f>B7</f>
        <v>0.01</v>
      </c>
      <c r="C26" s="185">
        <f t="shared" si="23"/>
        <v>-0.10871113633232239</v>
      </c>
      <c r="D26" s="180">
        <f t="shared" si="24"/>
        <v>4.0351425591311251E-5</v>
      </c>
      <c r="E26" s="180">
        <f t="shared" si="24"/>
        <v>-6.8011488861702843E-2</v>
      </c>
      <c r="F26" s="180">
        <f t="shared" si="24"/>
        <v>-9.0528358778221366E-3</v>
      </c>
      <c r="G26" s="180" t="str">
        <f t="shared" si="24"/>
        <v/>
      </c>
      <c r="H26" s="180" t="str">
        <f t="shared" si="24"/>
        <v/>
      </c>
      <c r="I26" s="180" t="str">
        <f t="shared" si="24"/>
        <v/>
      </c>
      <c r="J26" s="186" t="str">
        <f t="shared" si="24"/>
        <v/>
      </c>
      <c r="K26" s="185">
        <f t="shared" si="24"/>
        <v>0.28076870148781996</v>
      </c>
      <c r="L26" s="180">
        <f t="shared" si="24"/>
        <v>0.30530178572081329</v>
      </c>
      <c r="M26" s="186">
        <f t="shared" si="24"/>
        <v>0.30925293004003723</v>
      </c>
      <c r="N26" s="180">
        <f t="shared" si="24"/>
        <v>9.6311390165247104E-2</v>
      </c>
      <c r="O26" s="180">
        <f t="shared" si="24"/>
        <v>-8.3686268339291728E-2</v>
      </c>
      <c r="P26" s="180">
        <f t="shared" si="24"/>
        <v>-4.6071159842205105E-2</v>
      </c>
      <c r="Q26" s="180" t="str">
        <f t="shared" si="24"/>
        <v/>
      </c>
      <c r="R26" s="180" t="str">
        <f t="shared" si="24"/>
        <v/>
      </c>
      <c r="S26" s="186" t="str">
        <f t="shared" si="24"/>
        <v/>
      </c>
      <c r="T26" s="185">
        <f t="shared" si="24"/>
        <v>9.5479816483422672E-2</v>
      </c>
      <c r="U26" s="180">
        <f t="shared" si="24"/>
        <v>8.9710289990271724E-2</v>
      </c>
      <c r="V26" s="180">
        <f t="shared" si="24"/>
        <v>-0.27987716848863692</v>
      </c>
      <c r="W26" s="186">
        <f t="shared" si="24"/>
        <v>-0.19059210289703007</v>
      </c>
      <c r="X26" s="180">
        <f t="shared" si="24"/>
        <v>4.3526168796171492E-3</v>
      </c>
      <c r="Y26" s="180">
        <f t="shared" si="24"/>
        <v>0.26016864776744764</v>
      </c>
      <c r="Z26" s="180">
        <f t="shared" si="24"/>
        <v>0.11287106835325034</v>
      </c>
      <c r="AA26" s="70" t="str">
        <f t="shared" si="24"/>
        <v/>
      </c>
      <c r="AB26" s="70" t="str">
        <f t="shared" si="24"/>
        <v/>
      </c>
      <c r="AC26" s="71" t="str">
        <f t="shared" si="24"/>
        <v/>
      </c>
      <c r="AD26" s="145">
        <f t="shared" ref="AD26:AD31" si="25">(COUNT(C26:J26)*AVERAGE(C26:J26)+COUNT(K26:M26)*AVERAGE(K26:M26)+COUNT(N26:S26)*AVERAGE(N26:S26)+COUNT(T26:W26)*AVERAGE(T26:W26)+COUNT(X26:AC26)*AVERAGE(X26:AC26))/COUNT(C26:AC26)</f>
        <v>4.5191496333794552E-2</v>
      </c>
      <c r="AE26" s="178">
        <f t="shared" ref="AE26:AE33" si="26">COUNT(C26:AC26)</f>
        <v>17</v>
      </c>
      <c r="AF26" s="145">
        <f>$AF$25</f>
        <v>0.70491426561832382</v>
      </c>
      <c r="AH26" s="165"/>
      <c r="AI26" s="165"/>
      <c r="AJ26" s="165"/>
      <c r="AK26" s="165"/>
      <c r="AL26" s="165"/>
      <c r="AS26" s="180">
        <v>20.994372785633647</v>
      </c>
      <c r="AT26" s="70"/>
      <c r="AU26" s="70"/>
      <c r="AV26" s="225"/>
      <c r="AW26" s="225"/>
      <c r="AX26" s="225"/>
      <c r="AY26" s="225"/>
      <c r="AZ26" s="225"/>
      <c r="BA26" s="225"/>
      <c r="BB26" s="225"/>
      <c r="BC26" s="225"/>
      <c r="BD26" s="225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</row>
    <row r="27" spans="2:99" x14ac:dyDescent="0.2">
      <c r="B27" s="179">
        <f>B8</f>
        <v>0.05</v>
      </c>
      <c r="C27" s="185">
        <f t="shared" si="23"/>
        <v>0.39400471337975318</v>
      </c>
      <c r="D27" s="180">
        <f t="shared" si="24"/>
        <v>0.42021598403055282</v>
      </c>
      <c r="E27" s="180">
        <f t="shared" si="24"/>
        <v>0.33779746329821891</v>
      </c>
      <c r="F27" s="180">
        <f t="shared" si="24"/>
        <v>0.37504826455974544</v>
      </c>
      <c r="G27" s="180" t="str">
        <f t="shared" si="24"/>
        <v/>
      </c>
      <c r="H27" s="180" t="str">
        <f t="shared" si="24"/>
        <v/>
      </c>
      <c r="I27" s="180" t="str">
        <f t="shared" si="24"/>
        <v/>
      </c>
      <c r="J27" s="186" t="str">
        <f t="shared" si="24"/>
        <v/>
      </c>
      <c r="K27" s="185">
        <f t="shared" si="24"/>
        <v>0.75605254977010083</v>
      </c>
      <c r="L27" s="180">
        <f t="shared" si="24"/>
        <v>0.54950260123399697</v>
      </c>
      <c r="M27" s="186">
        <f t="shared" si="24"/>
        <v>0.57923084869716379</v>
      </c>
      <c r="N27" s="180">
        <f t="shared" si="24"/>
        <v>0.26445205402270233</v>
      </c>
      <c r="O27" s="180">
        <f t="shared" si="24"/>
        <v>0.23958210393461771</v>
      </c>
      <c r="P27" s="180">
        <f t="shared" si="24"/>
        <v>0.20566103992597193</v>
      </c>
      <c r="Q27" s="180" t="str">
        <f t="shared" si="24"/>
        <v/>
      </c>
      <c r="R27" s="180" t="str">
        <f t="shared" si="24"/>
        <v/>
      </c>
      <c r="S27" s="186" t="str">
        <f t="shared" si="24"/>
        <v/>
      </c>
      <c r="T27" s="185">
        <f t="shared" si="24"/>
        <v>4.6216205007894098E-2</v>
      </c>
      <c r="U27" s="180">
        <f t="shared" si="24"/>
        <v>-4.2620223583800208E-2</v>
      </c>
      <c r="V27" s="180">
        <f t="shared" si="24"/>
        <v>0.28198420167074734</v>
      </c>
      <c r="W27" s="186">
        <f t="shared" si="24"/>
        <v>0.18574136734868671</v>
      </c>
      <c r="X27" s="180">
        <f t="shared" si="24"/>
        <v>0.74634619132234081</v>
      </c>
      <c r="Y27" s="180">
        <f t="shared" si="24"/>
        <v>0.49539744765848637</v>
      </c>
      <c r="Z27" s="180">
        <f t="shared" si="24"/>
        <v>0.4302584731617492</v>
      </c>
      <c r="AA27" s="70" t="str">
        <f t="shared" si="24"/>
        <v/>
      </c>
      <c r="AB27" s="70" t="str">
        <f t="shared" si="24"/>
        <v/>
      </c>
      <c r="AC27" s="71" t="str">
        <f t="shared" si="24"/>
        <v/>
      </c>
      <c r="AD27" s="145">
        <f t="shared" si="25"/>
        <v>0.36852184031993696</v>
      </c>
      <c r="AE27" s="178">
        <f t="shared" si="26"/>
        <v>17</v>
      </c>
      <c r="AF27" s="145">
        <f t="shared" ref="AF27:AF33" si="27">$AF$25</f>
        <v>0.70491426561832382</v>
      </c>
      <c r="AH27" s="165"/>
      <c r="AI27" s="165"/>
      <c r="AJ27" s="165"/>
      <c r="AK27" s="165"/>
      <c r="AL27" s="165"/>
      <c r="AS27" s="180">
        <v>19.376732395875223</v>
      </c>
      <c r="AT27" s="70"/>
      <c r="AU27" s="70"/>
      <c r="AV27" s="225"/>
      <c r="AW27" s="225"/>
      <c r="AX27" s="225"/>
      <c r="AY27" s="225"/>
      <c r="AZ27" s="225"/>
      <c r="BA27" s="225"/>
      <c r="BB27" s="225"/>
      <c r="BC27" s="225"/>
      <c r="BD27" s="225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</row>
    <row r="28" spans="2:99" x14ac:dyDescent="0.2">
      <c r="B28" s="179">
        <f>B9</f>
        <v>0.1</v>
      </c>
      <c r="C28" s="185">
        <f t="shared" si="23"/>
        <v>0.54532592685128534</v>
      </c>
      <c r="D28" s="180">
        <f t="shared" si="24"/>
        <v>0.59296433870947374</v>
      </c>
      <c r="E28" s="180">
        <f t="shared" si="24"/>
        <v>0.65552547622728219</v>
      </c>
      <c r="F28" s="180">
        <f t="shared" si="24"/>
        <v>0.63591049130974986</v>
      </c>
      <c r="G28" s="180" t="str">
        <f t="shared" si="24"/>
        <v/>
      </c>
      <c r="H28" s="180" t="str">
        <f t="shared" si="24"/>
        <v/>
      </c>
      <c r="I28" s="180" t="str">
        <f t="shared" si="24"/>
        <v/>
      </c>
      <c r="J28" s="186" t="str">
        <f t="shared" si="24"/>
        <v/>
      </c>
      <c r="K28" s="185">
        <f t="shared" si="24"/>
        <v>0.74827523314674627</v>
      </c>
      <c r="L28" s="180">
        <f t="shared" si="24"/>
        <v>0.79034479029707971</v>
      </c>
      <c r="M28" s="186">
        <f t="shared" si="24"/>
        <v>0.77741007129497619</v>
      </c>
      <c r="N28" s="180">
        <f t="shared" si="24"/>
        <v>0.51168537824870752</v>
      </c>
      <c r="O28" s="180">
        <f t="shared" si="24"/>
        <v>0.43316862435695686</v>
      </c>
      <c r="P28" s="180">
        <f t="shared" si="24"/>
        <v>0.43853260361148305</v>
      </c>
      <c r="Q28" s="180" t="str">
        <f t="shared" si="24"/>
        <v/>
      </c>
      <c r="R28" s="180" t="str">
        <f t="shared" si="24"/>
        <v/>
      </c>
      <c r="S28" s="186" t="str">
        <f t="shared" si="24"/>
        <v/>
      </c>
      <c r="T28" s="185">
        <f t="shared" si="24"/>
        <v>0.4526884294264456</v>
      </c>
      <c r="U28" s="180">
        <f t="shared" si="24"/>
        <v>0.62134760331954497</v>
      </c>
      <c r="V28" s="180">
        <f t="shared" si="24"/>
        <v>0.57476767645460913</v>
      </c>
      <c r="W28" s="186">
        <f t="shared" si="24"/>
        <v>0.63030116087894605</v>
      </c>
      <c r="X28" s="180">
        <f t="shared" si="24"/>
        <v>0.60985388996026046</v>
      </c>
      <c r="Y28" s="180">
        <f t="shared" si="24"/>
        <v>0.58560864544207103</v>
      </c>
      <c r="Z28" s="180">
        <f t="shared" si="24"/>
        <v>0.53795297369340433</v>
      </c>
      <c r="AA28" s="70" t="str">
        <f t="shared" si="24"/>
        <v/>
      </c>
      <c r="AB28" s="70" t="str">
        <f t="shared" si="24"/>
        <v/>
      </c>
      <c r="AC28" s="71" t="str">
        <f t="shared" si="24"/>
        <v/>
      </c>
      <c r="AD28" s="145">
        <f t="shared" si="25"/>
        <v>0.59656843018994243</v>
      </c>
      <c r="AE28" s="178">
        <f t="shared" si="26"/>
        <v>17</v>
      </c>
      <c r="AF28" s="145">
        <f t="shared" si="27"/>
        <v>0.70491426561832382</v>
      </c>
      <c r="AH28" s="165"/>
      <c r="AI28" s="165"/>
      <c r="AJ28" s="165"/>
      <c r="AK28" s="165"/>
      <c r="AL28" s="165"/>
      <c r="AS28" s="180">
        <v>24.639386056652071</v>
      </c>
      <c r="AT28" s="70"/>
      <c r="AU28" s="70"/>
      <c r="AV28" s="225"/>
      <c r="AW28" s="225"/>
      <c r="AX28" s="225"/>
      <c r="AY28" s="225"/>
      <c r="AZ28" s="225"/>
      <c r="BA28" s="225"/>
      <c r="BB28" s="225"/>
      <c r="BC28" s="225"/>
      <c r="BD28" s="225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</row>
    <row r="29" spans="2:99" x14ac:dyDescent="0.2">
      <c r="B29" s="179">
        <v>0.5</v>
      </c>
      <c r="C29" s="185">
        <f t="shared" si="23"/>
        <v>1.2766136071467291</v>
      </c>
      <c r="D29" s="180">
        <f t="shared" si="24"/>
        <v>1.0847356850210914</v>
      </c>
      <c r="E29" s="180">
        <f t="shared" si="24"/>
        <v>1.1457187929648294</v>
      </c>
      <c r="F29" s="180">
        <f t="shared" si="24"/>
        <v>1.1080963435083198</v>
      </c>
      <c r="G29" s="180" t="str">
        <f t="shared" si="24"/>
        <v/>
      </c>
      <c r="H29" s="180" t="str">
        <f t="shared" si="24"/>
        <v/>
      </c>
      <c r="I29" s="180" t="str">
        <f t="shared" si="24"/>
        <v/>
      </c>
      <c r="J29" s="186" t="str">
        <f t="shared" si="24"/>
        <v/>
      </c>
      <c r="K29" s="185">
        <f t="shared" si="24"/>
        <v>1.1389939871832582</v>
      </c>
      <c r="L29" s="180">
        <f t="shared" si="24"/>
        <v>1.0687367663365785</v>
      </c>
      <c r="M29" s="186">
        <f t="shared" si="24"/>
        <v>1.3416948423138051</v>
      </c>
      <c r="N29" s="180">
        <f t="shared" si="24"/>
        <v>1.0517972168857519</v>
      </c>
      <c r="O29" s="180">
        <f t="shared" si="24"/>
        <v>0.99649318733564218</v>
      </c>
      <c r="P29" s="180">
        <f t="shared" si="24"/>
        <v>1.0793249325752827</v>
      </c>
      <c r="Q29" s="180" t="str">
        <f t="shared" si="24"/>
        <v/>
      </c>
      <c r="R29" s="180" t="str">
        <f t="shared" si="24"/>
        <v/>
      </c>
      <c r="S29" s="186" t="str">
        <f t="shared" si="24"/>
        <v/>
      </c>
      <c r="T29" s="185">
        <f t="shared" si="24"/>
        <v>1.018570933637958</v>
      </c>
      <c r="U29" s="180">
        <f t="shared" si="24"/>
        <v>1.2654974283440665</v>
      </c>
      <c r="V29" s="180">
        <f t="shared" si="24"/>
        <v>1.1886104673730717</v>
      </c>
      <c r="W29" s="186">
        <f t="shared" si="24"/>
        <v>1.1510678458368813</v>
      </c>
      <c r="X29" s="180">
        <f t="shared" si="24"/>
        <v>1.0699352162095963</v>
      </c>
      <c r="Y29" s="180">
        <f t="shared" si="24"/>
        <v>1.2690036261702311</v>
      </c>
      <c r="Z29" s="180" t="str">
        <f t="shared" si="24"/>
        <v/>
      </c>
      <c r="AA29" s="70" t="str">
        <f t="shared" si="24"/>
        <v/>
      </c>
      <c r="AB29" s="70" t="str">
        <f t="shared" si="24"/>
        <v/>
      </c>
      <c r="AC29" s="71" t="str">
        <f t="shared" si="24"/>
        <v/>
      </c>
      <c r="AD29" s="145">
        <f t="shared" si="25"/>
        <v>1.1409306799276933</v>
      </c>
      <c r="AE29" s="178">
        <f t="shared" si="26"/>
        <v>16</v>
      </c>
      <c r="AF29" s="145">
        <f t="shared" si="27"/>
        <v>0.70491426561832382</v>
      </c>
      <c r="AH29" s="165"/>
      <c r="AI29" s="165"/>
      <c r="AJ29" s="165"/>
      <c r="AK29" s="165"/>
      <c r="AL29" s="165"/>
      <c r="AS29" s="180">
        <v>0.84287988899123867</v>
      </c>
      <c r="AT29" s="70"/>
      <c r="AU29" s="70"/>
      <c r="AV29" s="225"/>
      <c r="AW29" s="225"/>
      <c r="AX29" s="225"/>
      <c r="AY29" s="225"/>
      <c r="AZ29" s="225"/>
      <c r="BA29" s="225"/>
      <c r="BB29" s="225"/>
      <c r="BC29" s="225"/>
      <c r="BD29" s="225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</row>
    <row r="30" spans="2:99" x14ac:dyDescent="0.2">
      <c r="B30" s="179">
        <f>B11</f>
        <v>1</v>
      </c>
      <c r="C30" s="185">
        <f t="shared" si="23"/>
        <v>1.1991837257706688</v>
      </c>
      <c r="D30" s="180">
        <f t="shared" si="24"/>
        <v>1.2634184493344109</v>
      </c>
      <c r="E30" s="180">
        <f t="shared" si="24"/>
        <v>1.2015781418608726</v>
      </c>
      <c r="F30" s="180">
        <f t="shared" si="24"/>
        <v>1.2549718923319526</v>
      </c>
      <c r="G30" s="180" t="str">
        <f t="shared" si="24"/>
        <v/>
      </c>
      <c r="H30" s="180" t="str">
        <f t="shared" si="24"/>
        <v/>
      </c>
      <c r="I30" s="180" t="str">
        <f t="shared" si="24"/>
        <v/>
      </c>
      <c r="J30" s="186" t="str">
        <f t="shared" si="24"/>
        <v/>
      </c>
      <c r="K30" s="185">
        <f t="shared" si="24"/>
        <v>1.2541113604973213</v>
      </c>
      <c r="L30" s="180">
        <f t="shared" si="24"/>
        <v>1.2619988544224954</v>
      </c>
      <c r="M30" s="186">
        <f t="shared" si="24"/>
        <v>1.5475138270741919</v>
      </c>
      <c r="N30" s="180">
        <f t="shared" si="24"/>
        <v>1.2305918909434674</v>
      </c>
      <c r="O30" s="180">
        <f t="shared" si="24"/>
        <v>1.1833090909662838</v>
      </c>
      <c r="P30" s="180">
        <f t="shared" si="24"/>
        <v>1.2153191716568938</v>
      </c>
      <c r="Q30" s="180" t="str">
        <f t="shared" si="24"/>
        <v/>
      </c>
      <c r="R30" s="180" t="str">
        <f t="shared" si="24"/>
        <v/>
      </c>
      <c r="S30" s="186" t="str">
        <f t="shared" si="24"/>
        <v/>
      </c>
      <c r="T30" s="185">
        <f t="shared" si="24"/>
        <v>1.247614730422526</v>
      </c>
      <c r="U30" s="180">
        <f t="shared" si="24"/>
        <v>1.3331629957507329</v>
      </c>
      <c r="V30" s="180">
        <f t="shared" si="24"/>
        <v>1.333387824096371</v>
      </c>
      <c r="W30" s="186">
        <f t="shared" si="24"/>
        <v>1.1640824508353684</v>
      </c>
      <c r="X30" s="180">
        <f t="shared" si="24"/>
        <v>1.3212729853708927</v>
      </c>
      <c r="Y30" s="180">
        <f t="shared" si="24"/>
        <v>1.2508168542983176</v>
      </c>
      <c r="Z30" s="180">
        <f t="shared" si="24"/>
        <v>1.2601009833155403</v>
      </c>
      <c r="AA30" s="70" t="str">
        <f t="shared" si="24"/>
        <v/>
      </c>
      <c r="AB30" s="70" t="str">
        <f t="shared" si="24"/>
        <v/>
      </c>
      <c r="AC30" s="71" t="str">
        <f t="shared" si="24"/>
        <v/>
      </c>
      <c r="AD30" s="145">
        <f t="shared" si="25"/>
        <v>1.2660256017028415</v>
      </c>
      <c r="AE30" s="178">
        <f t="shared" si="26"/>
        <v>17</v>
      </c>
      <c r="AF30" s="145">
        <f t="shared" si="27"/>
        <v>0.70491426561832382</v>
      </c>
      <c r="AH30" s="165"/>
      <c r="AI30" s="165"/>
      <c r="AJ30" s="165"/>
      <c r="AK30" s="165"/>
      <c r="AL30" s="165"/>
      <c r="AS30" s="180">
        <v>1.0000929169075561</v>
      </c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</row>
    <row r="31" spans="2:99" x14ac:dyDescent="0.2">
      <c r="B31" s="179">
        <f>B12</f>
        <v>5</v>
      </c>
      <c r="C31" s="185">
        <f t="shared" si="23"/>
        <v>1.3221029044653994</v>
      </c>
      <c r="D31" s="180">
        <f t="shared" si="24"/>
        <v>1.1567093934966559</v>
      </c>
      <c r="E31" s="180">
        <f t="shared" si="24"/>
        <v>1.3636403022192376</v>
      </c>
      <c r="F31" s="180">
        <f t="shared" si="24"/>
        <v>1.2725575451910534</v>
      </c>
      <c r="G31" s="180" t="str">
        <f t="shared" si="24"/>
        <v/>
      </c>
      <c r="H31" s="180" t="str">
        <f t="shared" si="24"/>
        <v/>
      </c>
      <c r="I31" s="180" t="str">
        <f t="shared" si="24"/>
        <v/>
      </c>
      <c r="J31" s="186" t="str">
        <f t="shared" si="24"/>
        <v/>
      </c>
      <c r="K31" s="185">
        <f t="shared" si="24"/>
        <v>1.3766497606020478</v>
      </c>
      <c r="L31" s="180">
        <f t="shared" si="24"/>
        <v>1.4518033658259717</v>
      </c>
      <c r="M31" s="186">
        <f t="shared" si="24"/>
        <v>1.3189283428645171</v>
      </c>
      <c r="N31" s="180">
        <f t="shared" si="24"/>
        <v>1.1589072370495621</v>
      </c>
      <c r="O31" s="180">
        <f t="shared" si="24"/>
        <v>1.2048050269205528</v>
      </c>
      <c r="P31" s="180">
        <f t="shared" si="24"/>
        <v>1.2123124145976834</v>
      </c>
      <c r="Q31" s="180" t="str">
        <f t="shared" si="24"/>
        <v/>
      </c>
      <c r="R31" s="180" t="str">
        <f t="shared" si="24"/>
        <v/>
      </c>
      <c r="S31" s="186" t="str">
        <f t="shared" si="24"/>
        <v/>
      </c>
      <c r="T31" s="185">
        <f t="shared" si="24"/>
        <v>1.348603266597096</v>
      </c>
      <c r="U31" s="180">
        <f t="shared" si="24"/>
        <v>1.4525612321934835</v>
      </c>
      <c r="V31" s="180">
        <f t="shared" si="24"/>
        <v>1.4486579506355604</v>
      </c>
      <c r="W31" s="186">
        <f t="shared" si="24"/>
        <v>1.4694177267371236</v>
      </c>
      <c r="X31" s="180">
        <f t="shared" si="24"/>
        <v>1.4406137187032095</v>
      </c>
      <c r="Y31" s="180">
        <f t="shared" si="24"/>
        <v>1.3773266984571872</v>
      </c>
      <c r="Z31" s="180">
        <f t="shared" si="24"/>
        <v>1.5099644359778992</v>
      </c>
      <c r="AA31" s="70" t="str">
        <f t="shared" si="24"/>
        <v/>
      </c>
      <c r="AB31" s="70" t="str">
        <f t="shared" si="24"/>
        <v/>
      </c>
      <c r="AC31" s="71" t="str">
        <f t="shared" si="24"/>
        <v/>
      </c>
      <c r="AD31" s="145">
        <f t="shared" si="25"/>
        <v>1.3462094895608376</v>
      </c>
      <c r="AE31" s="178">
        <f t="shared" si="26"/>
        <v>17</v>
      </c>
      <c r="AF31" s="145">
        <f t="shared" si="27"/>
        <v>0.70491426561832382</v>
      </c>
      <c r="AH31" s="165"/>
      <c r="AI31" s="165"/>
      <c r="AJ31" s="165"/>
      <c r="AK31" s="165"/>
      <c r="AL31" s="165"/>
      <c r="AS31" s="180">
        <v>2.6315764063298301</v>
      </c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</row>
    <row r="32" spans="2:99" x14ac:dyDescent="0.2">
      <c r="B32" s="179">
        <f>B13</f>
        <v>10</v>
      </c>
      <c r="C32" s="185">
        <f t="shared" si="23"/>
        <v>1.2872805414407937</v>
      </c>
      <c r="D32" s="180">
        <f t="shared" si="24"/>
        <v>1.2599664390957699</v>
      </c>
      <c r="E32" s="180">
        <f t="shared" si="24"/>
        <v>1.2919298369643739</v>
      </c>
      <c r="F32" s="180">
        <f t="shared" si="24"/>
        <v>1.2165240850303602</v>
      </c>
      <c r="G32" s="180" t="str">
        <f t="shared" si="24"/>
        <v/>
      </c>
      <c r="H32" s="180" t="str">
        <f t="shared" si="24"/>
        <v/>
      </c>
      <c r="I32" s="180" t="str">
        <f t="shared" si="24"/>
        <v/>
      </c>
      <c r="J32" s="186" t="str">
        <f t="shared" si="24"/>
        <v/>
      </c>
      <c r="K32" s="185" t="str">
        <f t="shared" si="24"/>
        <v/>
      </c>
      <c r="L32" s="180" t="str">
        <f t="shared" si="24"/>
        <v/>
      </c>
      <c r="M32" s="186" t="str">
        <f t="shared" si="24"/>
        <v/>
      </c>
      <c r="N32" s="180" t="str">
        <f t="shared" si="24"/>
        <v/>
      </c>
      <c r="O32" s="180" t="str">
        <f t="shared" si="24"/>
        <v/>
      </c>
      <c r="P32" s="180" t="str">
        <f t="shared" si="24"/>
        <v/>
      </c>
      <c r="Q32" s="180" t="str">
        <f t="shared" si="24"/>
        <v/>
      </c>
      <c r="R32" s="180" t="str">
        <f t="shared" si="24"/>
        <v/>
      </c>
      <c r="S32" s="186" t="str">
        <f t="shared" si="24"/>
        <v/>
      </c>
      <c r="T32" s="185">
        <f t="shared" si="24"/>
        <v>1.4850664999411811</v>
      </c>
      <c r="U32" s="180">
        <f t="shared" si="24"/>
        <v>1.5259197536977067</v>
      </c>
      <c r="V32" s="180">
        <f t="shared" si="24"/>
        <v>1.4019737336755522</v>
      </c>
      <c r="W32" s="186">
        <f t="shared" si="24"/>
        <v>1.6216682347603195</v>
      </c>
      <c r="X32" s="180" t="str">
        <f t="shared" si="24"/>
        <v/>
      </c>
      <c r="Y32" s="180" t="str">
        <f t="shared" si="24"/>
        <v/>
      </c>
      <c r="Z32" s="180" t="str">
        <f t="shared" si="24"/>
        <v/>
      </c>
      <c r="AA32" s="70" t="str">
        <f t="shared" si="24"/>
        <v/>
      </c>
      <c r="AB32" s="70" t="str">
        <f t="shared" si="24"/>
        <v/>
      </c>
      <c r="AC32" s="71" t="str">
        <f t="shared" si="24"/>
        <v/>
      </c>
      <c r="AD32" s="145">
        <f>(COUNT(C32:J32)*AVERAGE(C32:J32)+COUNT(T32:W32)*AVERAGE(T32:W32))/COUNT(C32:AC32)</f>
        <v>1.3862911405757572</v>
      </c>
      <c r="AE32" s="178">
        <f t="shared" si="26"/>
        <v>8</v>
      </c>
      <c r="AF32" s="145">
        <f t="shared" si="27"/>
        <v>0.70491426561832382</v>
      </c>
      <c r="AH32" s="165"/>
      <c r="AI32" s="165"/>
      <c r="AJ32" s="165"/>
      <c r="AK32" s="165"/>
      <c r="AL32" s="165"/>
      <c r="AS32" s="180">
        <v>3.9170971126656848</v>
      </c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</row>
    <row r="33" spans="1:71" ht="13.5" thickBot="1" x14ac:dyDescent="0.25">
      <c r="B33" s="147">
        <f>B14</f>
        <v>20</v>
      </c>
      <c r="C33" s="187">
        <f t="shared" si="23"/>
        <v>1.3916298822452273</v>
      </c>
      <c r="D33" s="181">
        <f t="shared" si="24"/>
        <v>1.3942246246698109</v>
      </c>
      <c r="E33" s="181">
        <f t="shared" si="24"/>
        <v>1.3793233831869642</v>
      </c>
      <c r="F33" s="181">
        <f t="shared" si="24"/>
        <v>1.3119594708062723</v>
      </c>
      <c r="G33" s="181" t="str">
        <f t="shared" si="24"/>
        <v/>
      </c>
      <c r="H33" s="181" t="str">
        <f t="shared" si="24"/>
        <v/>
      </c>
      <c r="I33" s="181" t="str">
        <f t="shared" si="24"/>
        <v/>
      </c>
      <c r="J33" s="188" t="str">
        <f t="shared" si="24"/>
        <v/>
      </c>
      <c r="K33" s="187" t="str">
        <f t="shared" si="24"/>
        <v/>
      </c>
      <c r="L33" s="181" t="str">
        <f t="shared" si="24"/>
        <v/>
      </c>
      <c r="M33" s="188" t="str">
        <f t="shared" si="24"/>
        <v/>
      </c>
      <c r="N33" s="181" t="str">
        <f t="shared" si="24"/>
        <v/>
      </c>
      <c r="O33" s="181" t="str">
        <f t="shared" si="24"/>
        <v/>
      </c>
      <c r="P33" s="181" t="str">
        <f t="shared" si="24"/>
        <v/>
      </c>
      <c r="Q33" s="181" t="str">
        <f t="shared" si="24"/>
        <v/>
      </c>
      <c r="R33" s="181" t="str">
        <f t="shared" si="24"/>
        <v/>
      </c>
      <c r="S33" s="188" t="str">
        <f t="shared" si="24"/>
        <v/>
      </c>
      <c r="T33" s="187" t="str">
        <f t="shared" si="24"/>
        <v/>
      </c>
      <c r="U33" s="181" t="str">
        <f t="shared" si="24"/>
        <v/>
      </c>
      <c r="V33" s="181" t="str">
        <f t="shared" si="24"/>
        <v/>
      </c>
      <c r="W33" s="188" t="str">
        <f t="shared" si="24"/>
        <v/>
      </c>
      <c r="X33" s="181" t="str">
        <f t="shared" si="24"/>
        <v/>
      </c>
      <c r="Y33" s="181" t="str">
        <f t="shared" si="24"/>
        <v/>
      </c>
      <c r="Z33" s="181" t="str">
        <f t="shared" si="24"/>
        <v/>
      </c>
      <c r="AA33" s="73" t="str">
        <f t="shared" si="24"/>
        <v/>
      </c>
      <c r="AB33" s="73" t="str">
        <f t="shared" si="24"/>
        <v/>
      </c>
      <c r="AC33" s="74" t="str">
        <f t="shared" si="24"/>
        <v/>
      </c>
      <c r="AD33" s="145">
        <f>(COUNT(C33:J33)*AVERAGE(C33:J33))/COUNT(C33:AC33)</f>
        <v>1.3692843402270687</v>
      </c>
      <c r="AE33" s="178">
        <f t="shared" si="26"/>
        <v>4</v>
      </c>
      <c r="AF33" s="145">
        <f t="shared" si="27"/>
        <v>0.70491426561832382</v>
      </c>
      <c r="AH33" s="165"/>
      <c r="AI33" s="165"/>
      <c r="AJ33" s="165"/>
      <c r="AK33" s="165"/>
      <c r="AL33" s="165"/>
      <c r="AS33" s="180">
        <v>12.154460456389131</v>
      </c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</row>
    <row r="34" spans="1:71" x14ac:dyDescent="0.2">
      <c r="B34" s="143"/>
      <c r="C34" s="145"/>
      <c r="K34" s="145"/>
      <c r="N34" s="145"/>
      <c r="T34" s="145"/>
      <c r="X34" s="145"/>
      <c r="AF34" s="145"/>
      <c r="AH34" s="165"/>
      <c r="AI34" s="165"/>
      <c r="AJ34" s="165"/>
      <c r="AK34" s="165"/>
      <c r="AL34" s="165"/>
      <c r="AS34" s="144">
        <v>18.340807359659401</v>
      </c>
    </row>
    <row r="35" spans="1:71" x14ac:dyDescent="0.2">
      <c r="B35" s="143" t="s">
        <v>355</v>
      </c>
      <c r="C35" s="145">
        <f>COUNT(C25:J33)</f>
        <v>40</v>
      </c>
      <c r="K35" s="145">
        <f>COUNT(K25:M33)</f>
        <v>21</v>
      </c>
      <c r="L35" s="145"/>
      <c r="M35" s="145"/>
      <c r="N35" s="145">
        <f>COUNT(N25:S33)</f>
        <v>24</v>
      </c>
      <c r="O35" s="145"/>
      <c r="P35" s="145"/>
      <c r="Q35" s="145"/>
      <c r="R35" s="145"/>
      <c r="S35" s="145"/>
      <c r="T35" s="145">
        <f>COUNT(T25:W33)</f>
        <v>32</v>
      </c>
      <c r="U35" s="145"/>
      <c r="V35" s="145"/>
      <c r="W35" s="145"/>
      <c r="X35" s="151">
        <f>COUNT(X25:AC33)</f>
        <v>20</v>
      </c>
      <c r="Y35" s="70"/>
      <c r="Z35" s="70"/>
      <c r="AA35" s="70"/>
      <c r="AB35" s="70"/>
      <c r="AC35" s="70"/>
      <c r="AD35" s="145">
        <f>C36</f>
        <v>0.72924812177571208</v>
      </c>
      <c r="AE35" s="145"/>
      <c r="AF35" s="145">
        <f>AF25</f>
        <v>0.70491426561832382</v>
      </c>
      <c r="AH35" s="165"/>
      <c r="AI35" s="165"/>
      <c r="AJ35" s="165"/>
      <c r="AK35" s="165"/>
      <c r="AL35" s="165"/>
      <c r="AS35" s="180">
        <v>14.345292023538523</v>
      </c>
      <c r="AT35" s="151"/>
      <c r="AU35" s="151"/>
      <c r="AV35" s="151"/>
      <c r="AW35" s="151"/>
      <c r="AX35" s="151"/>
      <c r="AY35" s="151"/>
      <c r="AZ35" s="151"/>
      <c r="BA35" s="151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</row>
    <row r="36" spans="1:71" x14ac:dyDescent="0.2">
      <c r="B36" s="143" t="s">
        <v>0</v>
      </c>
      <c r="C36" s="145">
        <f>AVERAGE(C25:J33)</f>
        <v>0.72924812177571208</v>
      </c>
      <c r="K36" s="145">
        <f>AVERAGE(K25:M33)</f>
        <v>0.80224219751570036</v>
      </c>
      <c r="N36" s="145">
        <f>AVERAGE(N25:S33)</f>
        <v>0.51540388413972849</v>
      </c>
      <c r="T36" s="145">
        <f>AVERAGE(T25:W33)</f>
        <v>0.7471321539544904</v>
      </c>
      <c r="X36" s="145">
        <f>AVERAGE(X25:AC33)</f>
        <v>0.7139160612477502</v>
      </c>
      <c r="AD36" s="145">
        <f>K36</f>
        <v>0.80224219751570036</v>
      </c>
      <c r="AE36" s="145"/>
      <c r="AF36" s="145">
        <f>AF25</f>
        <v>0.70491426561832382</v>
      </c>
      <c r="AS36" s="180">
        <v>18.195602433151329</v>
      </c>
      <c r="AT36" s="70"/>
      <c r="AU36" s="70"/>
      <c r="AV36" s="70"/>
      <c r="AW36" s="70"/>
      <c r="AX36" s="70"/>
      <c r="AY36" s="70"/>
      <c r="AZ36" s="70"/>
      <c r="BA36" s="70"/>
    </row>
    <row r="37" spans="1:71" x14ac:dyDescent="0.2">
      <c r="B37" s="143" t="s">
        <v>354</v>
      </c>
      <c r="C37" s="145">
        <f>AF25</f>
        <v>0.70491426561832382</v>
      </c>
      <c r="K37" s="145">
        <f>C37</f>
        <v>0.70491426561832382</v>
      </c>
      <c r="N37" s="145">
        <f>C37</f>
        <v>0.70491426561832382</v>
      </c>
      <c r="T37" s="145">
        <f>C37</f>
        <v>0.70491426561832382</v>
      </c>
      <c r="X37" s="145">
        <f>C37</f>
        <v>0.70491426561832382</v>
      </c>
      <c r="AD37" s="145">
        <f>N36</f>
        <v>0.51540388413972849</v>
      </c>
      <c r="AE37" s="145"/>
      <c r="AF37" s="145">
        <f>AF25</f>
        <v>0.70491426561832382</v>
      </c>
      <c r="AS37" s="180">
        <v>24.787037548983356</v>
      </c>
      <c r="AT37" s="70"/>
      <c r="AU37" s="70"/>
      <c r="AV37" s="70"/>
      <c r="AW37" s="70"/>
      <c r="AX37" s="70"/>
      <c r="AY37" s="70"/>
      <c r="AZ37" s="70"/>
      <c r="BA37" s="70"/>
    </row>
    <row r="38" spans="1:71" x14ac:dyDescent="0.2">
      <c r="AD38" s="145">
        <f>T36</f>
        <v>0.7471321539544904</v>
      </c>
      <c r="AF38" s="145">
        <f>AF25</f>
        <v>0.70491426561832382</v>
      </c>
      <c r="AS38" s="180">
        <v>1.2782169506578374</v>
      </c>
      <c r="AT38" s="70"/>
      <c r="AU38" s="70"/>
      <c r="AV38" s="70"/>
      <c r="AW38" s="70"/>
      <c r="AX38" s="70"/>
      <c r="AY38" s="70"/>
      <c r="AZ38" s="70"/>
      <c r="BA38" s="70"/>
    </row>
    <row r="39" spans="1:71" ht="15" x14ac:dyDescent="0.2">
      <c r="B39" s="198" t="s">
        <v>258</v>
      </c>
      <c r="AD39" s="145">
        <f>X36</f>
        <v>0.7139160612477502</v>
      </c>
      <c r="AF39" s="145">
        <f>AF25</f>
        <v>0.70491426561832382</v>
      </c>
      <c r="AS39" s="180">
        <v>0.85504409317920127</v>
      </c>
      <c r="AT39" s="70"/>
      <c r="AU39" s="70"/>
      <c r="AV39" s="70"/>
      <c r="AW39" s="70"/>
      <c r="AX39" s="180"/>
      <c r="AY39" s="70"/>
      <c r="AZ39" s="70"/>
      <c r="BA39" s="70"/>
    </row>
    <row r="40" spans="1:71" ht="13.5" thickBot="1" x14ac:dyDescent="0.25">
      <c r="A40" s="70"/>
      <c r="B40" s="73"/>
      <c r="Y40" s="145"/>
      <c r="AS40" s="180">
        <v>2.1766944167782509</v>
      </c>
      <c r="AT40" s="70"/>
      <c r="AU40" s="70"/>
      <c r="AV40" s="70"/>
      <c r="AW40" s="70"/>
      <c r="AX40" s="70"/>
      <c r="AY40" s="70"/>
      <c r="AZ40" s="70"/>
      <c r="BA40" s="70"/>
    </row>
    <row r="41" spans="1:71" ht="13.5" thickBot="1" x14ac:dyDescent="0.25">
      <c r="A41" s="71"/>
      <c r="B41" s="91" t="s">
        <v>267</v>
      </c>
      <c r="C41" s="89" t="s">
        <v>259</v>
      </c>
      <c r="D41" s="89" t="s">
        <v>264</v>
      </c>
      <c r="E41" s="89" t="s">
        <v>263</v>
      </c>
      <c r="F41" s="89" t="s">
        <v>265</v>
      </c>
      <c r="G41" s="90" t="s">
        <v>243</v>
      </c>
      <c r="AS41" s="180">
        <v>4.524030000484708</v>
      </c>
      <c r="AT41" s="70"/>
      <c r="AU41" s="70"/>
      <c r="AV41" s="70"/>
      <c r="AW41" s="70"/>
      <c r="AX41" s="70"/>
      <c r="AY41" s="70"/>
      <c r="AZ41" s="70"/>
      <c r="BA41" s="70"/>
    </row>
    <row r="42" spans="1:71" x14ac:dyDescent="0.2">
      <c r="A42" s="71"/>
      <c r="B42" s="176" t="s">
        <v>359</v>
      </c>
      <c r="C42" s="87">
        <f t="array" ref="C42">MMULT(MMULT(TRANSPOSE(AD25:AD33-AF25:AF33),(AH6:AP14)),(AD25:AD33-AF25:AF33))</f>
        <v>42.077431849340911</v>
      </c>
      <c r="D42" s="87">
        <f>COUNT(B6:B14)-1</f>
        <v>8</v>
      </c>
      <c r="E42" s="87">
        <f>C42/D42</f>
        <v>5.2596789811676139</v>
      </c>
      <c r="F42" s="87">
        <f>E42/E44</f>
        <v>426.44472369248399</v>
      </c>
      <c r="G42" s="196">
        <f>FDIST(F42,D42,D44)</f>
        <v>2.411410085310567E-86</v>
      </c>
      <c r="AS42" s="180">
        <v>13.986813787368082</v>
      </c>
      <c r="AT42" s="70"/>
      <c r="AU42" s="70"/>
      <c r="AV42" s="70"/>
      <c r="AW42" s="70"/>
      <c r="AX42" s="70"/>
      <c r="AY42" s="70"/>
      <c r="AZ42" s="70"/>
      <c r="BA42" s="70"/>
    </row>
    <row r="43" spans="1:71" ht="13.5" thickBot="1" x14ac:dyDescent="0.25">
      <c r="A43" s="71"/>
      <c r="B43" s="176" t="s">
        <v>356</v>
      </c>
      <c r="C43" s="87">
        <f t="array" ref="C43">MMULT(MMULT(TRANSPOSE(AD35:AD39-AF35:AF39),AH16:AL20),(AD35:AD39-AF35:AF39))</f>
        <v>1.143208997160432</v>
      </c>
      <c r="D43" s="87">
        <f>COUNT(AD35:AD39)-1</f>
        <v>4</v>
      </c>
      <c r="E43" s="87">
        <f>C43/D43</f>
        <v>0.285802249290108</v>
      </c>
      <c r="F43" s="87">
        <f>E43/E44</f>
        <v>23.172300375289108</v>
      </c>
      <c r="G43" s="197">
        <f>FDIST(F43,D43,D44)</f>
        <v>2.5697560378034746E-14</v>
      </c>
      <c r="AS43" s="180">
        <v>15.906628633151952</v>
      </c>
      <c r="AT43" s="70"/>
      <c r="AU43" s="70"/>
      <c r="AV43" s="70"/>
      <c r="AW43" s="70"/>
      <c r="AX43" s="70"/>
      <c r="AY43" s="70"/>
      <c r="AZ43" s="70"/>
      <c r="BA43" s="70"/>
    </row>
    <row r="44" spans="1:71" ht="13.5" thickBot="1" x14ac:dyDescent="0.25">
      <c r="B44" s="192" t="s">
        <v>357</v>
      </c>
      <c r="C44" s="87">
        <f>C45-C43-C42</f>
        <v>1.5293897601019353</v>
      </c>
      <c r="D44" s="87">
        <f>D45-D43-D42</f>
        <v>124</v>
      </c>
      <c r="E44" s="87">
        <f>C44/D44</f>
        <v>1.2333788387918833E-2</v>
      </c>
      <c r="F44" s="66"/>
      <c r="AS44" s="180">
        <v>23.101506505647105</v>
      </c>
      <c r="AT44" s="70"/>
      <c r="AU44" s="70"/>
      <c r="AV44" s="70"/>
      <c r="AW44" s="70"/>
      <c r="AX44" s="70"/>
      <c r="AY44" s="70"/>
      <c r="AZ44" s="70"/>
      <c r="BA44" s="70"/>
    </row>
    <row r="45" spans="1:71" ht="13.5" thickBot="1" x14ac:dyDescent="0.25">
      <c r="B45" s="177" t="s">
        <v>358</v>
      </c>
      <c r="C45" s="73">
        <f>SUM(AS17:BS17)</f>
        <v>44.750030606603275</v>
      </c>
      <c r="D45" s="73">
        <f>SUM(C16,K16,N16,T16,X16)-1</f>
        <v>136</v>
      </c>
      <c r="E45" s="66"/>
      <c r="AS45" s="144">
        <v>19.585282352528996</v>
      </c>
    </row>
    <row r="46" spans="1:71" x14ac:dyDescent="0.2">
      <c r="AS46" s="144">
        <v>23.950985243930162</v>
      </c>
    </row>
    <row r="47" spans="1:71" x14ac:dyDescent="0.2">
      <c r="AS47" s="144">
        <v>1.11829661770386</v>
      </c>
    </row>
    <row r="48" spans="1:71" ht="15" x14ac:dyDescent="0.2">
      <c r="B48" s="170" t="s">
        <v>268</v>
      </c>
      <c r="AS48" s="144">
        <v>0.97937082878245307</v>
      </c>
    </row>
    <row r="49" spans="2:45" x14ac:dyDescent="0.2">
      <c r="AS49" s="144">
        <v>2.3716372587867469</v>
      </c>
    </row>
    <row r="50" spans="2:45" ht="13.5" thickBot="1" x14ac:dyDescent="0.25">
      <c r="B50"/>
      <c r="C50" s="82" t="s">
        <v>311</v>
      </c>
      <c r="D50" s="86">
        <v>4.4630000000000001</v>
      </c>
      <c r="E50" s="86">
        <v>5.2140000000000004</v>
      </c>
      <c r="F50" s="86">
        <v>6.2060000000000004</v>
      </c>
      <c r="G50"/>
      <c r="AS50" s="144">
        <v>4.3242469852483447</v>
      </c>
    </row>
    <row r="51" spans="2:45" ht="13.5" thickBot="1" x14ac:dyDescent="0.25">
      <c r="B51" s="96" t="s">
        <v>269</v>
      </c>
      <c r="C51" s="89" t="s">
        <v>270</v>
      </c>
      <c r="D51" s="89" t="s">
        <v>271</v>
      </c>
      <c r="E51" s="89" t="s">
        <v>272</v>
      </c>
      <c r="F51" s="89" t="s">
        <v>273</v>
      </c>
      <c r="G51" s="90" t="s">
        <v>274</v>
      </c>
      <c r="AS51" s="144">
        <v>12.826150853075461</v>
      </c>
    </row>
    <row r="52" spans="2:45" x14ac:dyDescent="0.2">
      <c r="B52" s="97" t="s">
        <v>275</v>
      </c>
      <c r="C52" s="67">
        <f>ABS($AD$25-AD26)</f>
        <v>3.8186894770130292E-2</v>
      </c>
      <c r="D52" s="67">
        <f>$D$50/(2^(0.25))*($E$44*(1/$AE$25+1/AE26))^(1/2)</f>
        <v>0.13212332093505214</v>
      </c>
      <c r="E52" s="67">
        <f t="shared" ref="E52:E59" si="28">$E$50/(2^(0.25))*($E$44*(1/$AE$25+1/AE26))^(1/2)</f>
        <v>0.1543560374984006</v>
      </c>
      <c r="F52" s="67">
        <f t="shared" ref="F52:F59" si="29">$F$50/(2^(0.25))*($E$44*(1/$AE$25+1/AE26))^(1/2)</f>
        <v>0.18372335418394212</v>
      </c>
      <c r="G52" s="98" t="str">
        <f>IF(C52&gt;F52,"***",IF(C52&gt;E52,"**",IF(C52&gt;D52,"*","non significatif")))</f>
        <v>non significatif</v>
      </c>
      <c r="AS52" s="144">
        <v>17.987544954354952</v>
      </c>
    </row>
    <row r="53" spans="2:45" x14ac:dyDescent="0.2">
      <c r="B53" s="199" t="s">
        <v>276</v>
      </c>
      <c r="C53" s="200">
        <f t="shared" ref="C53:C59" si="30">ABS($AD$25-AD27)</f>
        <v>0.36151723875627267</v>
      </c>
      <c r="D53" s="200">
        <f t="shared" ref="D53:D59" si="31">$D$50/(2^(0.25))*($E$44*(1/$AE$25+1/AE27))^(1/2)</f>
        <v>0.13212332093505214</v>
      </c>
      <c r="E53" s="200">
        <f t="shared" si="28"/>
        <v>0.1543560374984006</v>
      </c>
      <c r="F53" s="200">
        <f t="shared" si="29"/>
        <v>0.18372335418394212</v>
      </c>
      <c r="G53" s="201" t="str">
        <f t="shared" ref="G53:G87" si="32">IF(C53&gt;F53,"***",IF(C53&gt;E53,"**",IF(C53&gt;D53,"*","non significatif")))</f>
        <v>***</v>
      </c>
      <c r="AS53" s="144">
        <v>18.730852554274033</v>
      </c>
    </row>
    <row r="54" spans="2:45" x14ac:dyDescent="0.2">
      <c r="B54" s="99" t="s">
        <v>277</v>
      </c>
      <c r="C54" s="70">
        <f t="shared" si="30"/>
        <v>0.58956382862627821</v>
      </c>
      <c r="D54" s="70">
        <f t="shared" si="31"/>
        <v>0.13212332093505214</v>
      </c>
      <c r="E54" s="70">
        <f t="shared" si="28"/>
        <v>0.1543560374984006</v>
      </c>
      <c r="F54" s="70">
        <f t="shared" si="29"/>
        <v>0.18372335418394212</v>
      </c>
      <c r="G54" s="100" t="str">
        <f t="shared" si="32"/>
        <v>***</v>
      </c>
      <c r="AS54" s="144">
        <v>16.463572672011253</v>
      </c>
    </row>
    <row r="55" spans="2:45" x14ac:dyDescent="0.2">
      <c r="B55" s="208" t="s">
        <v>278</v>
      </c>
      <c r="C55" s="209">
        <f t="shared" si="30"/>
        <v>1.133926078364029</v>
      </c>
      <c r="D55" s="209">
        <f t="shared" si="31"/>
        <v>0.1345185006075226</v>
      </c>
      <c r="E55" s="209">
        <f t="shared" si="28"/>
        <v>0.15715425995241381</v>
      </c>
      <c r="F55" s="209">
        <f t="shared" si="29"/>
        <v>0.18705395804846184</v>
      </c>
      <c r="G55" s="210" t="str">
        <f t="shared" si="32"/>
        <v>***</v>
      </c>
      <c r="AS55" s="144">
        <v>20.509707693698143</v>
      </c>
    </row>
    <row r="56" spans="2:45" x14ac:dyDescent="0.2">
      <c r="B56" s="99" t="s">
        <v>279</v>
      </c>
      <c r="C56" s="70">
        <f t="shared" si="30"/>
        <v>1.2590210001391773</v>
      </c>
      <c r="D56" s="70">
        <f t="shared" si="31"/>
        <v>0.13212332093505214</v>
      </c>
      <c r="E56" s="70">
        <f t="shared" si="28"/>
        <v>0.1543560374984006</v>
      </c>
      <c r="F56" s="70">
        <f t="shared" si="29"/>
        <v>0.18372335418394212</v>
      </c>
      <c r="G56" s="100" t="str">
        <f t="shared" si="32"/>
        <v>***</v>
      </c>
      <c r="AS56" s="144">
        <f>AW7</f>
        <v>-0.12383376689164625</v>
      </c>
    </row>
    <row r="57" spans="2:45" x14ac:dyDescent="0.2">
      <c r="B57" s="99" t="s">
        <v>280</v>
      </c>
      <c r="C57" s="70">
        <f t="shared" si="30"/>
        <v>1.3392048879971734</v>
      </c>
      <c r="D57" s="70">
        <f t="shared" si="31"/>
        <v>0.13212332093505214</v>
      </c>
      <c r="E57" s="70">
        <f t="shared" si="28"/>
        <v>0.1543560374984006</v>
      </c>
      <c r="F57" s="70">
        <f t="shared" si="29"/>
        <v>0.18372335418394212</v>
      </c>
      <c r="G57" s="100" t="str">
        <f t="shared" si="32"/>
        <v>***</v>
      </c>
      <c r="AS57" s="144">
        <f>AY7</f>
        <v>0.16457493063754564</v>
      </c>
    </row>
    <row r="58" spans="2:45" x14ac:dyDescent="0.2">
      <c r="B58" s="99" t="s">
        <v>281</v>
      </c>
      <c r="C58" s="70">
        <f t="shared" si="30"/>
        <v>1.379286539012093</v>
      </c>
      <c r="D58" s="70">
        <f t="shared" si="31"/>
        <v>0.17015393974020612</v>
      </c>
      <c r="E58" s="70">
        <f t="shared" si="28"/>
        <v>0.19878616217912498</v>
      </c>
      <c r="F58" s="70">
        <f t="shared" si="29"/>
        <v>0.23660662111308967</v>
      </c>
      <c r="G58" s="100" t="str">
        <f t="shared" si="32"/>
        <v>***</v>
      </c>
      <c r="AS58" s="144">
        <f>AZ7</f>
        <v>9.5470635220308353E-2</v>
      </c>
    </row>
    <row r="59" spans="2:45" x14ac:dyDescent="0.2">
      <c r="B59" s="99" t="s">
        <v>282</v>
      </c>
      <c r="C59" s="70">
        <f t="shared" si="30"/>
        <v>1.3622797386634045</v>
      </c>
      <c r="D59" s="70">
        <f t="shared" si="31"/>
        <v>0.22509250457522784</v>
      </c>
      <c r="E59" s="70">
        <f t="shared" si="28"/>
        <v>0.26296937460345909</v>
      </c>
      <c r="F59" s="70">
        <f t="shared" si="29"/>
        <v>0.31300113900825993</v>
      </c>
      <c r="G59" s="100" t="str">
        <f t="shared" si="32"/>
        <v>***</v>
      </c>
      <c r="AS59" s="144">
        <v>0.97060455520596067</v>
      </c>
    </row>
    <row r="60" spans="2:45" x14ac:dyDescent="0.2">
      <c r="B60" s="99" t="s">
        <v>283</v>
      </c>
      <c r="C60" s="70">
        <f>ABS($AD$26-AD27)</f>
        <v>0.32333034398614241</v>
      </c>
      <c r="D60" s="70">
        <f>$D$50/(2^(0.25))*($E$44*(1/$AE$26+1/AE27))^(1/2)</f>
        <v>0.14295790382226764</v>
      </c>
      <c r="E60" s="70">
        <f t="shared" ref="E60:E66" si="33">$E$50/(2^(0.25))*($E$44*(1/$AE$26+1/AE27))^(1/2)</f>
        <v>0.16701378232787442</v>
      </c>
      <c r="F60" s="70">
        <f t="shared" ref="F60:F66" si="34">$F$50/(2^(0.25))*($E$44*(1/$AE$26+1/AE27))^(1/2)</f>
        <v>0.19878932357629239</v>
      </c>
      <c r="G60" s="100" t="str">
        <f t="shared" si="32"/>
        <v>***</v>
      </c>
      <c r="AS60" s="144">
        <v>1.9088363711249374</v>
      </c>
    </row>
    <row r="61" spans="2:45" x14ac:dyDescent="0.2">
      <c r="B61" s="99" t="s">
        <v>285</v>
      </c>
      <c r="C61" s="70">
        <f t="shared" ref="C61:C66" si="35">ABS($AD$26-AD28)</f>
        <v>0.55137693385614783</v>
      </c>
      <c r="D61" s="70">
        <f t="shared" ref="D61:D66" si="36">$D$50/(2^(0.25))*($E$44*(1/$AE$26+1/AE28))^(1/2)</f>
        <v>0.14295790382226764</v>
      </c>
      <c r="E61" s="70">
        <f t="shared" si="33"/>
        <v>0.16701378232787442</v>
      </c>
      <c r="F61" s="70">
        <f t="shared" si="34"/>
        <v>0.19878932357629239</v>
      </c>
      <c r="G61" s="100" t="str">
        <f t="shared" si="32"/>
        <v>***</v>
      </c>
      <c r="AS61" s="144">
        <v>5.7023326651266979</v>
      </c>
    </row>
    <row r="62" spans="2:45" x14ac:dyDescent="0.2">
      <c r="B62" s="99" t="s">
        <v>286</v>
      </c>
      <c r="C62" s="70">
        <f t="shared" si="35"/>
        <v>1.0957391835938988</v>
      </c>
      <c r="D62" s="70">
        <f t="shared" si="36"/>
        <v>0.14517443761229454</v>
      </c>
      <c r="E62" s="70">
        <f t="shared" si="33"/>
        <v>0.16960329771689531</v>
      </c>
      <c r="F62" s="70">
        <f t="shared" si="34"/>
        <v>0.20187151239567555</v>
      </c>
      <c r="G62" s="100" t="str">
        <f t="shared" si="32"/>
        <v>***</v>
      </c>
      <c r="AS62" s="144">
        <v>5.6011245904365881</v>
      </c>
    </row>
    <row r="63" spans="2:45" x14ac:dyDescent="0.2">
      <c r="B63" s="99" t="s">
        <v>287</v>
      </c>
      <c r="C63" s="70">
        <f t="shared" si="35"/>
        <v>1.220834105369047</v>
      </c>
      <c r="D63" s="70">
        <f t="shared" si="36"/>
        <v>0.14295790382226764</v>
      </c>
      <c r="E63" s="70">
        <f t="shared" si="33"/>
        <v>0.16701378232787442</v>
      </c>
      <c r="F63" s="70">
        <f t="shared" si="34"/>
        <v>0.19878932357629239</v>
      </c>
      <c r="G63" s="100" t="str">
        <f t="shared" si="32"/>
        <v>***</v>
      </c>
      <c r="AS63" s="144">
        <v>13.771904015302749</v>
      </c>
    </row>
    <row r="64" spans="2:45" x14ac:dyDescent="0.2">
      <c r="B64" s="99" t="s">
        <v>288</v>
      </c>
      <c r="C64" s="70">
        <f t="shared" si="35"/>
        <v>1.3010179932270431</v>
      </c>
      <c r="D64" s="70">
        <f t="shared" si="36"/>
        <v>0.14295790382226764</v>
      </c>
      <c r="E64" s="70">
        <f t="shared" si="33"/>
        <v>0.16701378232787442</v>
      </c>
      <c r="F64" s="70">
        <f t="shared" si="34"/>
        <v>0.19878932357629239</v>
      </c>
      <c r="G64" s="100" t="str">
        <f t="shared" si="32"/>
        <v>***</v>
      </c>
      <c r="AS64" s="144">
        <v>17.95193886089384</v>
      </c>
    </row>
    <row r="65" spans="2:45" x14ac:dyDescent="0.2">
      <c r="B65" s="99" t="s">
        <v>289</v>
      </c>
      <c r="C65" s="70">
        <f t="shared" si="35"/>
        <v>1.3410996442419627</v>
      </c>
      <c r="D65" s="70">
        <f t="shared" si="36"/>
        <v>0.17869737977783456</v>
      </c>
      <c r="E65" s="70">
        <f t="shared" si="33"/>
        <v>0.20876722790984303</v>
      </c>
      <c r="F65" s="70">
        <f t="shared" si="34"/>
        <v>0.24848665447036553</v>
      </c>
      <c r="G65" s="100" t="str">
        <f t="shared" si="32"/>
        <v>***</v>
      </c>
      <c r="AS65" s="144">
        <v>23.80399007976818</v>
      </c>
    </row>
    <row r="66" spans="2:45" x14ac:dyDescent="0.2">
      <c r="B66" s="99" t="s">
        <v>290</v>
      </c>
      <c r="C66" s="70">
        <f t="shared" si="35"/>
        <v>1.3240928438932742</v>
      </c>
      <c r="D66" s="70">
        <f t="shared" si="36"/>
        <v>0.23161827636501162</v>
      </c>
      <c r="E66" s="70">
        <f t="shared" si="33"/>
        <v>0.27059325408182178</v>
      </c>
      <c r="F66" s="70">
        <f t="shared" si="34"/>
        <v>0.32207551492746184</v>
      </c>
      <c r="G66" s="100" t="str">
        <f t="shared" si="32"/>
        <v>***</v>
      </c>
      <c r="AS66" s="144">
        <v>0.86778939624940776</v>
      </c>
    </row>
    <row r="67" spans="2:45" x14ac:dyDescent="0.2">
      <c r="B67" s="99" t="s">
        <v>284</v>
      </c>
      <c r="C67" s="70">
        <f t="shared" ref="C67:C72" si="37">ABS($AD$27-AD28)</f>
        <v>0.22804658987000548</v>
      </c>
      <c r="D67" s="70">
        <f t="shared" ref="D67:D72" si="38">$D$50/(2^(0.25))*($E$44*(1/$AE$27+1/AE28))^(1/2)</f>
        <v>0.14295790382226764</v>
      </c>
      <c r="E67" s="70">
        <f t="shared" ref="E67:E72" si="39">$E$50/(2^(0.25))*($E$44*(1/$AE$27+1/AE28))^(1/2)</f>
        <v>0.16701378232787442</v>
      </c>
      <c r="F67" s="70">
        <f t="shared" ref="F67:F72" si="40">$F$50/(2^(0.25))*($E$44*(1/$AE$27+1/AE28))^(1/2)</f>
        <v>0.19878932357629239</v>
      </c>
      <c r="G67" s="100" t="str">
        <f t="shared" si="32"/>
        <v>***</v>
      </c>
      <c r="AS67" s="144">
        <v>2.0197693882540375</v>
      </c>
    </row>
    <row r="68" spans="2:45" x14ac:dyDescent="0.2">
      <c r="B68" s="99" t="s">
        <v>291</v>
      </c>
      <c r="C68" s="70">
        <f t="shared" si="37"/>
        <v>0.7724088396077563</v>
      </c>
      <c r="D68" s="70">
        <f t="shared" si="38"/>
        <v>0.14517443761229454</v>
      </c>
      <c r="E68" s="70">
        <f t="shared" si="39"/>
        <v>0.16960329771689531</v>
      </c>
      <c r="F68" s="70">
        <f t="shared" si="40"/>
        <v>0.20187151239567555</v>
      </c>
      <c r="G68" s="100" t="str">
        <f t="shared" si="32"/>
        <v>***</v>
      </c>
      <c r="AS68" s="144">
        <v>3.5440725301907232</v>
      </c>
    </row>
    <row r="69" spans="2:45" x14ac:dyDescent="0.2">
      <c r="B69" s="99" t="s">
        <v>292</v>
      </c>
      <c r="C69" s="70">
        <f t="shared" si="37"/>
        <v>0.89750376138290455</v>
      </c>
      <c r="D69" s="70">
        <f t="shared" si="38"/>
        <v>0.14295790382226764</v>
      </c>
      <c r="E69" s="70">
        <f t="shared" si="39"/>
        <v>0.16701378232787442</v>
      </c>
      <c r="F69" s="70">
        <f t="shared" si="40"/>
        <v>0.19878932357629239</v>
      </c>
      <c r="G69" s="100" t="str">
        <f t="shared" si="32"/>
        <v>***</v>
      </c>
      <c r="AS69" s="144">
        <v>6.170847165504723</v>
      </c>
    </row>
    <row r="70" spans="2:45" x14ac:dyDescent="0.2">
      <c r="B70" s="99" t="s">
        <v>293</v>
      </c>
      <c r="C70" s="70">
        <f t="shared" si="37"/>
        <v>0.97768764924090068</v>
      </c>
      <c r="D70" s="70">
        <f t="shared" si="38"/>
        <v>0.14295790382226764</v>
      </c>
      <c r="E70" s="70">
        <f t="shared" si="39"/>
        <v>0.16701378232787442</v>
      </c>
      <c r="F70" s="70">
        <f t="shared" si="40"/>
        <v>0.19878932357629239</v>
      </c>
      <c r="G70" s="100" t="str">
        <f t="shared" si="32"/>
        <v>***</v>
      </c>
      <c r="AS70" s="144">
        <v>11.714850922202302</v>
      </c>
    </row>
    <row r="71" spans="2:45" x14ac:dyDescent="0.2">
      <c r="B71" s="99" t="s">
        <v>294</v>
      </c>
      <c r="C71" s="70">
        <f t="shared" si="37"/>
        <v>1.0177693002558201</v>
      </c>
      <c r="D71" s="70">
        <f t="shared" si="38"/>
        <v>0.17869737977783456</v>
      </c>
      <c r="E71" s="70">
        <f t="shared" si="39"/>
        <v>0.20876722790984303</v>
      </c>
      <c r="F71" s="70">
        <f t="shared" si="40"/>
        <v>0.24848665447036553</v>
      </c>
      <c r="G71" s="100" t="str">
        <f t="shared" si="32"/>
        <v>***</v>
      </c>
      <c r="AS71" s="144">
        <v>18.280953940052093</v>
      </c>
    </row>
    <row r="72" spans="2:45" x14ac:dyDescent="0.2">
      <c r="B72" s="99" t="s">
        <v>295</v>
      </c>
      <c r="C72" s="70">
        <f t="shared" si="37"/>
        <v>1.0007624999071316</v>
      </c>
      <c r="D72" s="70">
        <f t="shared" si="38"/>
        <v>0.23161827636501162</v>
      </c>
      <c r="E72" s="70">
        <f t="shared" si="39"/>
        <v>0.27059325408182178</v>
      </c>
      <c r="F72" s="70">
        <f t="shared" si="40"/>
        <v>0.32207551492746184</v>
      </c>
      <c r="G72" s="100" t="str">
        <f t="shared" si="32"/>
        <v>***</v>
      </c>
      <c r="AS72" s="144">
        <v>28.301103253429869</v>
      </c>
    </row>
    <row r="73" spans="2:45" x14ac:dyDescent="0.2">
      <c r="B73" s="99" t="s">
        <v>296</v>
      </c>
      <c r="C73" s="70">
        <f>ABS($AD$28-AD29)</f>
        <v>0.54436224973775083</v>
      </c>
      <c r="D73" s="70">
        <f>$D$50/(2^(0.25))*($E$44*(1/$AE$28+1/AE29))^(1/2)</f>
        <v>0.14517443761229454</v>
      </c>
      <c r="E73" s="70">
        <f>$E$50/(2^(0.25))*($E$44*(1/$AE$28+1/AE29))^(1/2)</f>
        <v>0.16960329771689531</v>
      </c>
      <c r="F73" s="70">
        <f>$F$50/(2^(0.25))*($E$44*(1/$AE$28+1/AE29))^(1/2)</f>
        <v>0.20187151239567555</v>
      </c>
      <c r="G73" s="100" t="str">
        <f t="shared" si="32"/>
        <v>***</v>
      </c>
      <c r="AS73" s="144">
        <v>1.1616060485446313</v>
      </c>
    </row>
    <row r="74" spans="2:45" x14ac:dyDescent="0.2">
      <c r="B74" s="99" t="s">
        <v>297</v>
      </c>
      <c r="C74" s="70">
        <f>ABS($AD$28-AD30)</f>
        <v>0.66945717151289907</v>
      </c>
      <c r="D74" s="70">
        <f>$D$50/(2^(0.25))*($E$44*(1/$AE$28+1/AE30))^(1/2)</f>
        <v>0.14295790382226764</v>
      </c>
      <c r="E74" s="70">
        <f>$E$50/(2^(0.25))*($E$44*(1/$AE$28+1/AE30))^(1/2)</f>
        <v>0.16701378232787442</v>
      </c>
      <c r="F74" s="70">
        <f>$F$50/(2^(0.25))*($E$44*(1/$AE$28+1/AE30))^(1/2)</f>
        <v>0.19878932357629239</v>
      </c>
      <c r="G74" s="100" t="str">
        <f t="shared" si="32"/>
        <v>***</v>
      </c>
      <c r="AS74" s="144">
        <v>2.038228782160374</v>
      </c>
    </row>
    <row r="75" spans="2:45" x14ac:dyDescent="0.2">
      <c r="B75" s="99" t="s">
        <v>298</v>
      </c>
      <c r="C75" s="70">
        <f>ABS($AD$28-AD31)</f>
        <v>0.7496410593708952</v>
      </c>
      <c r="D75" s="70">
        <f>$D$50/(2^(0.25))*($E$44*(1/$AE$28+1/AE31))^(1/2)</f>
        <v>0.14295790382226764</v>
      </c>
      <c r="E75" s="70">
        <f>$E$50/(2^(0.25))*($E$44*(1/$AE$28+1/AE31))^(1/2)</f>
        <v>0.16701378232787442</v>
      </c>
      <c r="F75" s="70">
        <f>$F$50/(2^(0.25))*($E$44*(1/$AE$28+1/AE31))^(1/2)</f>
        <v>0.19878932357629239</v>
      </c>
      <c r="G75" s="100" t="str">
        <f t="shared" si="32"/>
        <v>***</v>
      </c>
      <c r="AS75" s="144">
        <v>3.795166629830423</v>
      </c>
    </row>
    <row r="76" spans="2:45" x14ac:dyDescent="0.2">
      <c r="B76" s="99" t="s">
        <v>299</v>
      </c>
      <c r="C76" s="70">
        <f>ABS($AD$28-AD32)</f>
        <v>0.78972271038581476</v>
      </c>
      <c r="D76" s="70">
        <f>$D$50/(2^(0.25))*($E$44*(1/$AE$28+1/AE32))^(1/2)</f>
        <v>0.17869737977783456</v>
      </c>
      <c r="E76" s="70">
        <f>$E$50/(2^(0.25))*($E$44*(1/$AE$28+1/AE32))^(1/2)</f>
        <v>0.20876722790984303</v>
      </c>
      <c r="F76" s="70">
        <f>$F$50/(2^(0.25))*($E$44*(1/$AE$28+1/AE32))^(1/2)</f>
        <v>0.24848665447036553</v>
      </c>
      <c r="G76" s="100" t="str">
        <f t="shared" si="32"/>
        <v>***</v>
      </c>
      <c r="AS76" s="144">
        <v>5.9897689652431847</v>
      </c>
    </row>
    <row r="77" spans="2:45" x14ac:dyDescent="0.2">
      <c r="B77" s="99" t="s">
        <v>300</v>
      </c>
      <c r="C77" s="70">
        <f>ABS($AD$28-AD33)</f>
        <v>0.77271591003712625</v>
      </c>
      <c r="D77" s="70">
        <f>$D$50/(2^(0.25))*($E$44*(1/$AE$28+1/AE33))^(1/2)</f>
        <v>0.23161827636501162</v>
      </c>
      <c r="E77" s="70">
        <f>$E$50/(2^(0.25))*($E$44*(1/$AE$28+1/AE33))^(1/2)</f>
        <v>0.27059325408182178</v>
      </c>
      <c r="F77" s="70">
        <f>$F$50/(2^(0.25))*($E$44*(1/$AE$28+1/AE33))^(1/2)</f>
        <v>0.32207551492746184</v>
      </c>
      <c r="G77" s="100" t="str">
        <f t="shared" si="32"/>
        <v>***</v>
      </c>
      <c r="AS77" s="144">
        <v>21.963160855979059</v>
      </c>
    </row>
    <row r="78" spans="2:45" x14ac:dyDescent="0.2">
      <c r="B78" s="99" t="s">
        <v>301</v>
      </c>
      <c r="C78" s="70">
        <f>ABS($AD$29-AD30)</f>
        <v>0.12509492177514825</v>
      </c>
      <c r="D78" s="70">
        <f>$D$50/(2^(0.25))*($E$44*(1/$AE$29+1/AE30))^(1/2)</f>
        <v>0.14517443761229454</v>
      </c>
      <c r="E78" s="70">
        <f>$E$50/(2^(0.25))*($E$44*(1/$AE$29+1/AE30))^(1/2)</f>
        <v>0.16960329771689531</v>
      </c>
      <c r="F78" s="70">
        <f>$F$50/(2^(0.25))*($E$44*(1/$AE$29+1/AE30))^(1/2)</f>
        <v>0.20187151239567555</v>
      </c>
      <c r="G78" s="100" t="str">
        <f t="shared" si="32"/>
        <v>non significatif</v>
      </c>
      <c r="AS78" s="144">
        <v>35.278801851026721</v>
      </c>
    </row>
    <row r="79" spans="2:45" x14ac:dyDescent="0.2">
      <c r="B79" s="99" t="s">
        <v>302</v>
      </c>
      <c r="C79" s="70">
        <f>ABS($AD$29-AD31)</f>
        <v>0.20527880963314438</v>
      </c>
      <c r="D79" s="70">
        <f>$D$50/(2^(0.25))*($E$44*(1/$AE$29+1/AE31))^(1/2)</f>
        <v>0.14517443761229454</v>
      </c>
      <c r="E79" s="70">
        <f>$E$50/(2^(0.25))*($E$44*(1/$AE$29+1/AE31))^(1/2)</f>
        <v>0.16960329771689531</v>
      </c>
      <c r="F79" s="70">
        <f>$F$50/(2^(0.25))*($E$44*(1/$AE$29+1/AE31))^(1/2)</f>
        <v>0.20187151239567555</v>
      </c>
      <c r="G79" s="100" t="str">
        <f t="shared" si="32"/>
        <v>***</v>
      </c>
      <c r="AS79" s="144">
        <v>20.841469774529369</v>
      </c>
    </row>
    <row r="80" spans="2:45" x14ac:dyDescent="0.2">
      <c r="B80" s="99" t="s">
        <v>303</v>
      </c>
      <c r="C80" s="70">
        <f>ABS($AD$29-AD32)</f>
        <v>0.24536046064806394</v>
      </c>
      <c r="D80" s="70">
        <f>$D$50/(2^(0.25))*($E$44*(1/$AE$29+1/AE32))^(1/2)</f>
        <v>0.18047550695386039</v>
      </c>
      <c r="E80" s="70">
        <f>$E$50/(2^(0.25))*($E$44*(1/$AE$29+1/AE32))^(1/2)</f>
        <v>0.2108445649243621</v>
      </c>
      <c r="F80" s="70">
        <f>$F$50/(2^(0.25))*($E$44*(1/$AE$29+1/AE32))^(1/2)</f>
        <v>0.2509592193940528</v>
      </c>
      <c r="G80" s="100" t="str">
        <f t="shared" si="32"/>
        <v>**</v>
      </c>
      <c r="AS80" s="144">
        <v>0.93626557687944156</v>
      </c>
    </row>
    <row r="81" spans="2:45" x14ac:dyDescent="0.2">
      <c r="B81" s="99" t="s">
        <v>304</v>
      </c>
      <c r="C81" s="70">
        <f>ABS($AD$29-AD33)</f>
        <v>0.22835366029937543</v>
      </c>
      <c r="D81" s="70">
        <f>$D$50/(2^(0.25))*($E$44*(1/$AE$29+1/AE33))^(1/2)</f>
        <v>0.23299287761021403</v>
      </c>
      <c r="E81" s="70">
        <f>$E$50/(2^(0.25))*($E$44*(1/$AE$29+1/AE33))^(1/2)</f>
        <v>0.27219916286346763</v>
      </c>
      <c r="F81" s="70">
        <f>$F$50/(2^(0.25))*($E$44*(1/$AE$29+1/AE33))^(1/2)</f>
        <v>0.32398695909679326</v>
      </c>
      <c r="G81" s="100" t="str">
        <f t="shared" si="32"/>
        <v>non significatif</v>
      </c>
      <c r="AS81" s="144">
        <v>1.2482782118690749</v>
      </c>
    </row>
    <row r="82" spans="2:45" x14ac:dyDescent="0.2">
      <c r="B82" s="99" t="s">
        <v>305</v>
      </c>
      <c r="C82" s="70">
        <f>ABS($AD$30-AD31)</f>
        <v>8.0183887857996128E-2</v>
      </c>
      <c r="D82" s="70">
        <f>$D$50/(2^(0.25))*($E$44*(1/$AE$30+1/AE31))^(1/2)</f>
        <v>0.14295790382226764</v>
      </c>
      <c r="E82" s="70">
        <f>$E$50/(2^(0.25))*($E$44*(1/$AE$30+1/AE31))^(1/2)</f>
        <v>0.16701378232787442</v>
      </c>
      <c r="F82" s="70">
        <f>$F$50/(2^(0.25))*($E$44*(1/$AE$30+1/AE31))^(1/2)</f>
        <v>0.19878932357629239</v>
      </c>
      <c r="G82" s="100" t="str">
        <f t="shared" si="32"/>
        <v>non significatif</v>
      </c>
      <c r="AS82" s="144">
        <v>1.8384509782371612</v>
      </c>
    </row>
    <row r="83" spans="2:45" x14ac:dyDescent="0.2">
      <c r="B83" s="99" t="s">
        <v>306</v>
      </c>
      <c r="C83" s="70">
        <f>ABS($AD$30-AD32)</f>
        <v>0.12026553887291569</v>
      </c>
      <c r="D83" s="70">
        <f>$D$50/(2^(0.25))*($E$44*(1/$AE$30+1/AE32))^(1/2)</f>
        <v>0.17869737977783456</v>
      </c>
      <c r="E83" s="70">
        <f>$E$50/(2^(0.25))*($E$44*(1/$AE$30+1/AE32))^(1/2)</f>
        <v>0.20876722790984303</v>
      </c>
      <c r="F83" s="70">
        <f>$F$50/(2^(0.25))*($E$44*(1/$AE$30+1/AE32))^(1/2)</f>
        <v>0.24848665447036553</v>
      </c>
      <c r="G83" s="100" t="str">
        <f t="shared" si="32"/>
        <v>non significatif</v>
      </c>
      <c r="AS83" s="144">
        <v>3.2485187533848969</v>
      </c>
    </row>
    <row r="84" spans="2:45" x14ac:dyDescent="0.2">
      <c r="B84" s="99" t="s">
        <v>307</v>
      </c>
      <c r="C84" s="70">
        <f>ABS($AD$30-AD33)</f>
        <v>0.10325873852422718</v>
      </c>
      <c r="D84" s="70">
        <f>$D$50/(2^(0.25))*($E$44*(1/$AE$30+1/AE33))^(1/2)</f>
        <v>0.23161827636501162</v>
      </c>
      <c r="E84" s="70">
        <f>$E$50/(2^(0.25))*($E$44*(1/$AE$30+1/AE33))^(1/2)</f>
        <v>0.27059325408182178</v>
      </c>
      <c r="F84" s="70">
        <f>$F$50/(2^(0.25))*($E$44*(1/$AE$30+1/AE33))^(1/2)</f>
        <v>0.32207551492746184</v>
      </c>
      <c r="G84" s="100" t="str">
        <f t="shared" si="32"/>
        <v>non significatif</v>
      </c>
      <c r="AS84" s="144">
        <v>11.26671261935765</v>
      </c>
    </row>
    <row r="85" spans="2:45" x14ac:dyDescent="0.2">
      <c r="B85" s="99" t="s">
        <v>308</v>
      </c>
      <c r="C85" s="70">
        <f>ABS($AD$31-AD32)</f>
        <v>4.0081651014919562E-2</v>
      </c>
      <c r="D85" s="70">
        <f>$D$50/(2^(0.25))*($E$44*(1/$AE$31+1/AE32))^(1/2)</f>
        <v>0.17869737977783456</v>
      </c>
      <c r="E85" s="70">
        <f>$E$50/(2^(0.25))*($E$44*(1/$AE$31+1/AE32))^(1/2)</f>
        <v>0.20876722790984303</v>
      </c>
      <c r="F85" s="70">
        <f>$F$50/(2^(0.25))*($E$44*(1/$AE$31+1/AE32))^(1/2)</f>
        <v>0.24848665447036553</v>
      </c>
      <c r="G85" s="100" t="str">
        <f t="shared" si="32"/>
        <v>non significatif</v>
      </c>
      <c r="AS85" s="144">
        <v>17.005597314288867</v>
      </c>
    </row>
    <row r="86" spans="2:45" x14ac:dyDescent="0.2">
      <c r="B86" s="99" t="s">
        <v>309</v>
      </c>
      <c r="C86" s="70">
        <f>ABS($AD$31-AD33)</f>
        <v>2.307485066623105E-2</v>
      </c>
      <c r="D86" s="70">
        <f>$D$50/(2^(0.25))*($E$44*(1/$AE$31+1/AE33))^(1/2)</f>
        <v>0.23161827636501162</v>
      </c>
      <c r="E86" s="70">
        <f>$E$50/(2^(0.25))*($E$44*(1/$AE$31+1/AE33))^(1/2)</f>
        <v>0.27059325408182178</v>
      </c>
      <c r="F86" s="70">
        <f>$F$50/(2^(0.25))*($E$44*(1/$AE$31+1/AE33))^(1/2)</f>
        <v>0.32207551492746184</v>
      </c>
      <c r="G86" s="100" t="str">
        <f t="shared" si="32"/>
        <v>non significatif</v>
      </c>
      <c r="AS86" s="144">
        <v>14.418073563863725</v>
      </c>
    </row>
    <row r="87" spans="2:45" ht="13.5" thickBot="1" x14ac:dyDescent="0.25">
      <c r="B87" s="101" t="s">
        <v>310</v>
      </c>
      <c r="C87" s="73">
        <f>ABS($AD$32-AD33)</f>
        <v>1.7006800348688511E-2</v>
      </c>
      <c r="D87" s="73">
        <f>$D$50/(2^(0.25))*($E$44*(1/$AE$32+1/AE33))^(1/2)</f>
        <v>0.25523090961030914</v>
      </c>
      <c r="E87" s="73">
        <f>$E$50/(2^(0.25))*($E$44*(1/$AE$32+1/AE33))^(1/2)</f>
        <v>0.29817924326868744</v>
      </c>
      <c r="F87" s="73">
        <f>$F$50/(2^(0.25))*($E$44*(1/$AE$32+1/AE33))^(1/2)</f>
        <v>0.35490993166963447</v>
      </c>
      <c r="G87" s="93" t="str">
        <f t="shared" si="32"/>
        <v>non significatif</v>
      </c>
      <c r="AS87" s="144">
        <v>0.93626557687944156</v>
      </c>
    </row>
    <row r="88" spans="2:45" x14ac:dyDescent="0.2">
      <c r="AS88" s="144">
        <v>0.8247336824060485</v>
      </c>
    </row>
    <row r="89" spans="2:45" x14ac:dyDescent="0.2">
      <c r="AS89" s="144">
        <v>1.7361294493707315</v>
      </c>
    </row>
    <row r="90" spans="2:45" x14ac:dyDescent="0.2">
      <c r="AS90" s="144">
        <v>2.7112441275422108</v>
      </c>
    </row>
    <row r="91" spans="2:45" x14ac:dyDescent="0.2">
      <c r="AS91" s="144">
        <v>9.9195777853387188</v>
      </c>
    </row>
    <row r="92" spans="2:45" x14ac:dyDescent="0.2">
      <c r="AS92" s="144">
        <v>15.251378207974195</v>
      </c>
    </row>
    <row r="93" spans="2:45" x14ac:dyDescent="0.2">
      <c r="AS93" s="144">
        <v>16.025257878695662</v>
      </c>
    </row>
    <row r="94" spans="2:45" x14ac:dyDescent="0.2">
      <c r="AS94" s="144">
        <v>0.93626557687944156</v>
      </c>
    </row>
    <row r="95" spans="2:45" x14ac:dyDescent="0.2">
      <c r="AS95" s="144">
        <v>0.89935020949330924</v>
      </c>
    </row>
    <row r="96" spans="2:45" x14ac:dyDescent="0.2">
      <c r="AS96" s="144">
        <v>1.6056875497229468</v>
      </c>
    </row>
    <row r="97" spans="45:45" x14ac:dyDescent="0.2">
      <c r="AS97" s="144">
        <v>2.7449384053785133</v>
      </c>
    </row>
    <row r="98" spans="45:45" x14ac:dyDescent="0.2">
      <c r="AS98" s="144">
        <v>12.003970862324373</v>
      </c>
    </row>
    <row r="99" spans="45:45" x14ac:dyDescent="0.2">
      <c r="AS99" s="144">
        <v>16.417959184261793</v>
      </c>
    </row>
    <row r="100" spans="45:45" x14ac:dyDescent="0.2">
      <c r="AS100" s="144">
        <v>16.304685066471102</v>
      </c>
    </row>
    <row r="101" spans="45:45" x14ac:dyDescent="0.2">
      <c r="AS101" s="144">
        <f>BG7</f>
        <v>3.518541658200848E-2</v>
      </c>
    </row>
    <row r="102" spans="45:45" x14ac:dyDescent="0.2">
      <c r="AS102" s="144">
        <f>BH7</f>
        <v>-2.6274493015199037E-3</v>
      </c>
    </row>
    <row r="103" spans="45:45" x14ac:dyDescent="0.2">
      <c r="AS103" s="144">
        <f>BI7</f>
        <v>9.3623915735950108E-2</v>
      </c>
    </row>
    <row r="104" spans="45:45" x14ac:dyDescent="0.2">
      <c r="AS104" s="144">
        <v>0.88071965681512521</v>
      </c>
    </row>
    <row r="105" spans="45:45" x14ac:dyDescent="0.2">
      <c r="AS105" s="144">
        <v>1.2458903340884599</v>
      </c>
    </row>
    <row r="106" spans="45:45" x14ac:dyDescent="0.2">
      <c r="AS106" s="144">
        <v>1.1122853189493911</v>
      </c>
    </row>
    <row r="107" spans="45:45" x14ac:dyDescent="0.2">
      <c r="AS107" s="144">
        <v>2.8358837850817107</v>
      </c>
    </row>
    <row r="108" spans="45:45" x14ac:dyDescent="0.2">
      <c r="AS108" s="144">
        <v>10.436885852343723</v>
      </c>
    </row>
    <row r="109" spans="45:45" x14ac:dyDescent="0.2">
      <c r="AS109" s="144">
        <v>17.685393626733852</v>
      </c>
    </row>
    <row r="110" spans="45:45" x14ac:dyDescent="0.2">
      <c r="AS110" s="144">
        <v>22.315327585451101</v>
      </c>
    </row>
    <row r="111" spans="45:45" x14ac:dyDescent="0.2">
      <c r="AS111" s="144">
        <v>30.553889239685958</v>
      </c>
    </row>
    <row r="112" spans="45:45" x14ac:dyDescent="0.2">
      <c r="AS112" s="144">
        <v>0.88195959389487943</v>
      </c>
    </row>
    <row r="113" spans="45:45" x14ac:dyDescent="0.2">
      <c r="AS113" s="144">
        <v>1.2294483543950188</v>
      </c>
    </row>
    <row r="114" spans="45:45" x14ac:dyDescent="0.2">
      <c r="AS114" s="144">
        <v>0.90652498103946333</v>
      </c>
    </row>
    <row r="115" spans="45:45" x14ac:dyDescent="0.2">
      <c r="AS115" s="144">
        <v>4.1816492618572259</v>
      </c>
    </row>
    <row r="116" spans="45:45" x14ac:dyDescent="0.2">
      <c r="AS116" s="144">
        <v>18.428815763949409</v>
      </c>
    </row>
    <row r="117" spans="45:45" x14ac:dyDescent="0.2">
      <c r="AS117" s="144">
        <v>21.535898502893215</v>
      </c>
    </row>
    <row r="118" spans="45:45" x14ac:dyDescent="0.2">
      <c r="AS118" s="144">
        <v>28.350533261031313</v>
      </c>
    </row>
    <row r="119" spans="45:45" x14ac:dyDescent="0.2">
      <c r="AS119" s="144">
        <v>33.567558441228122</v>
      </c>
    </row>
    <row r="120" spans="45:45" x14ac:dyDescent="0.2">
      <c r="AS120" s="144">
        <v>1.0820937123882282</v>
      </c>
    </row>
    <row r="121" spans="45:45" x14ac:dyDescent="0.2">
      <c r="AS121" s="144">
        <v>0.52495591253982787</v>
      </c>
    </row>
    <row r="122" spans="45:45" x14ac:dyDescent="0.2">
      <c r="AS122" s="144">
        <v>1.9141862914047569</v>
      </c>
    </row>
    <row r="123" spans="45:45" x14ac:dyDescent="0.2">
      <c r="AS123" s="144">
        <v>3.7563640581512354</v>
      </c>
    </row>
    <row r="124" spans="45:45" x14ac:dyDescent="0.2">
      <c r="AS124" s="144">
        <v>15.438690727353434</v>
      </c>
    </row>
    <row r="125" spans="45:45" x14ac:dyDescent="0.2">
      <c r="AS125" s="144">
        <v>21.547050230898439</v>
      </c>
    </row>
    <row r="126" spans="45:45" x14ac:dyDescent="0.2">
      <c r="AS126" s="144">
        <v>28.096870554786587</v>
      </c>
    </row>
    <row r="127" spans="45:45" x14ac:dyDescent="0.2">
      <c r="AS127" s="144">
        <v>25.233281558503613</v>
      </c>
    </row>
    <row r="128" spans="45:45" x14ac:dyDescent="0.2">
      <c r="AS128" s="144">
        <v>1.155227036901767</v>
      </c>
    </row>
    <row r="129" spans="45:45" x14ac:dyDescent="0.2">
      <c r="AS129" s="144">
        <v>0.64477456495783658</v>
      </c>
    </row>
    <row r="130" spans="45:45" x14ac:dyDescent="0.2">
      <c r="AS130" s="144">
        <v>1.5337033541056009</v>
      </c>
    </row>
    <row r="131" spans="45:45" x14ac:dyDescent="0.2">
      <c r="AS131" s="144">
        <v>4.2687543233910787</v>
      </c>
    </row>
    <row r="132" spans="45:45" x14ac:dyDescent="0.2">
      <c r="AS132" s="144">
        <v>14.160149736889776</v>
      </c>
    </row>
    <row r="133" spans="45:45" x14ac:dyDescent="0.2">
      <c r="AS133" s="144">
        <v>14.590912425483642</v>
      </c>
    </row>
    <row r="134" spans="45:45" x14ac:dyDescent="0.2">
      <c r="AS134" s="144">
        <v>29.472550922097618</v>
      </c>
    </row>
    <row r="135" spans="45:45" x14ac:dyDescent="0.2">
      <c r="AS135" s="144">
        <v>41.847376346948423</v>
      </c>
    </row>
    <row r="136" spans="45:45" x14ac:dyDescent="0.2">
      <c r="AS136" s="144">
        <v>1.0555590803153565</v>
      </c>
    </row>
    <row r="137" spans="45:45" x14ac:dyDescent="0.2">
      <c r="AS137" s="144">
        <v>1.0100726619018594</v>
      </c>
    </row>
    <row r="138" spans="45:45" x14ac:dyDescent="0.2">
      <c r="AS138" s="144">
        <v>5.5763007825342177</v>
      </c>
    </row>
    <row r="139" spans="45:45" x14ac:dyDescent="0.2">
      <c r="AS139" s="144">
        <v>4.0724324558379683</v>
      </c>
    </row>
    <row r="140" spans="45:45" x14ac:dyDescent="0.2">
      <c r="AS140" s="144">
        <v>11.747223083190795</v>
      </c>
    </row>
    <row r="141" spans="45:45" x14ac:dyDescent="0.2">
      <c r="AS141" s="144">
        <v>20.954291701825891</v>
      </c>
    </row>
    <row r="142" spans="45:45" x14ac:dyDescent="0.2">
      <c r="AS142" s="144">
        <v>27.581235641563744</v>
      </c>
    </row>
    <row r="143" spans="45:45" x14ac:dyDescent="0.2">
      <c r="AS143" s="144">
        <v>1.0463949067810097</v>
      </c>
    </row>
    <row r="144" spans="45:45" x14ac:dyDescent="0.2">
      <c r="AS144" s="144">
        <v>1.8204076326863192</v>
      </c>
    </row>
    <row r="145" spans="45:45" x14ac:dyDescent="0.2">
      <c r="AS145" s="144">
        <v>3.1289415301717227</v>
      </c>
    </row>
    <row r="146" spans="45:45" x14ac:dyDescent="0.2">
      <c r="AS146" s="144">
        <v>3.851311491068127</v>
      </c>
    </row>
    <row r="147" spans="45:45" x14ac:dyDescent="0.2">
      <c r="AS147" s="144">
        <v>18.578199670164757</v>
      </c>
    </row>
    <row r="148" spans="45:45" x14ac:dyDescent="0.2">
      <c r="AS148" s="144">
        <v>17.816272815253281</v>
      </c>
    </row>
    <row r="149" spans="45:45" x14ac:dyDescent="0.2">
      <c r="AS149" s="144">
        <v>23.841122457800807</v>
      </c>
    </row>
    <row r="150" spans="45:45" x14ac:dyDescent="0.2">
      <c r="AS150" s="144">
        <v>0.89804601290363395</v>
      </c>
    </row>
    <row r="151" spans="45:45" x14ac:dyDescent="0.2">
      <c r="AS151" s="144">
        <v>1.2967942266348418</v>
      </c>
    </row>
    <row r="152" spans="45:45" x14ac:dyDescent="0.2">
      <c r="AS152" s="144">
        <v>2.6931371650041394</v>
      </c>
    </row>
    <row r="153" spans="45:45" x14ac:dyDescent="0.2">
      <c r="AS153" s="144">
        <v>3.4510636847976817</v>
      </c>
    </row>
    <row r="154" spans="45:45" x14ac:dyDescent="0.2">
      <c r="AS154" s="144">
        <v>18.201240295214841</v>
      </c>
    </row>
    <row r="155" spans="45:45" x14ac:dyDescent="0.2">
      <c r="AS155" s="144">
        <v>32.356715919305366</v>
      </c>
    </row>
  </sheetData>
  <mergeCells count="15">
    <mergeCell ref="C4:J4"/>
    <mergeCell ref="K4:M4"/>
    <mergeCell ref="N4:S4"/>
    <mergeCell ref="T4:W4"/>
    <mergeCell ref="X4:AC4"/>
    <mergeCell ref="AS5:AZ5"/>
    <mergeCell ref="BA5:BC5"/>
    <mergeCell ref="BD5:BI5"/>
    <mergeCell ref="BJ5:BM5"/>
    <mergeCell ref="BN5:BS5"/>
    <mergeCell ref="C23:J23"/>
    <mergeCell ref="K23:M23"/>
    <mergeCell ref="N23:S23"/>
    <mergeCell ref="T23:W23"/>
    <mergeCell ref="X23:AC23"/>
  </mergeCells>
  <pageMargins left="0.7" right="0.7" top="0.75" bottom="0.75" header="0.3" footer="0.3"/>
  <pageSetup paperSize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CU90"/>
  <sheetViews>
    <sheetView zoomScaleNormal="100" workbookViewId="0">
      <selection activeCell="J70" sqref="J70"/>
    </sheetView>
  </sheetViews>
  <sheetFormatPr baseColWidth="10" defaultRowHeight="12.75" x14ac:dyDescent="0.2"/>
  <cols>
    <col min="1" max="1" width="9.140625" style="87" customWidth="1"/>
    <col min="2" max="2" width="22.42578125" style="87" bestFit="1" customWidth="1"/>
    <col min="3" max="3" width="20.42578125" style="87" bestFit="1" customWidth="1"/>
    <col min="4" max="4" width="10.140625" style="87" bestFit="1" customWidth="1"/>
    <col min="5" max="6" width="9.140625" style="87" customWidth="1"/>
    <col min="7" max="7" width="13.42578125" style="87" bestFit="1" customWidth="1"/>
    <col min="8" max="31" width="9.140625" style="87" customWidth="1"/>
    <col min="32" max="32" width="17.28515625" style="87" bestFit="1" customWidth="1"/>
    <col min="33" max="33" width="6" style="87" customWidth="1"/>
    <col min="34" max="40" width="3" style="87" bestFit="1" customWidth="1"/>
    <col min="41" max="43" width="2.28515625" style="87" bestFit="1" customWidth="1"/>
    <col min="44" max="44" width="2.28515625" style="87" customWidth="1"/>
    <col min="45" max="16384" width="11.42578125" style="87"/>
  </cols>
  <sheetData>
    <row r="2" spans="2:99" ht="15" x14ac:dyDescent="0.2">
      <c r="B2" s="170" t="s">
        <v>234</v>
      </c>
      <c r="D2" s="142"/>
    </row>
    <row r="3" spans="2:99" ht="13.5" thickBot="1" x14ac:dyDescent="0.25"/>
    <row r="4" spans="2:99" ht="13.5" thickBot="1" x14ac:dyDescent="0.25">
      <c r="B4" s="171"/>
      <c r="C4" s="291" t="s">
        <v>368</v>
      </c>
      <c r="D4" s="292"/>
      <c r="E4" s="292"/>
      <c r="F4" s="292"/>
      <c r="G4" s="292"/>
      <c r="H4" s="292"/>
      <c r="I4" s="292"/>
      <c r="J4" s="293"/>
      <c r="K4" s="291" t="s">
        <v>369</v>
      </c>
      <c r="L4" s="292"/>
      <c r="M4" s="293"/>
      <c r="N4" s="291" t="s">
        <v>370</v>
      </c>
      <c r="O4" s="292"/>
      <c r="P4" s="292"/>
      <c r="Q4" s="292"/>
      <c r="R4" s="292"/>
      <c r="S4" s="293"/>
      <c r="T4" s="291" t="s">
        <v>371</v>
      </c>
      <c r="U4" s="292"/>
      <c r="V4" s="292"/>
      <c r="W4" s="293"/>
      <c r="X4" s="291" t="s">
        <v>372</v>
      </c>
      <c r="Y4" s="292"/>
      <c r="Z4" s="292"/>
      <c r="AA4" s="292"/>
      <c r="AB4" s="292"/>
      <c r="AC4" s="293"/>
    </row>
    <row r="5" spans="2:99" ht="13.5" thickBot="1" x14ac:dyDescent="0.25">
      <c r="B5" s="172" t="s">
        <v>269</v>
      </c>
      <c r="C5" s="147">
        <v>1</v>
      </c>
      <c r="D5" s="148">
        <v>2</v>
      </c>
      <c r="E5" s="148">
        <v>3</v>
      </c>
      <c r="F5" s="148">
        <v>4</v>
      </c>
      <c r="G5" s="148">
        <v>5</v>
      </c>
      <c r="H5" s="148">
        <v>6</v>
      </c>
      <c r="I5" s="148">
        <v>7</v>
      </c>
      <c r="J5" s="149">
        <v>8</v>
      </c>
      <c r="K5" s="147">
        <v>1</v>
      </c>
      <c r="L5" s="148">
        <v>2</v>
      </c>
      <c r="M5" s="149">
        <v>3</v>
      </c>
      <c r="N5" s="147">
        <v>1</v>
      </c>
      <c r="O5" s="148">
        <v>2</v>
      </c>
      <c r="P5" s="148">
        <v>3</v>
      </c>
      <c r="Q5" s="148">
        <v>4</v>
      </c>
      <c r="R5" s="148">
        <v>5</v>
      </c>
      <c r="S5" s="149">
        <v>6</v>
      </c>
      <c r="T5" s="147">
        <v>1</v>
      </c>
      <c r="U5" s="148">
        <v>2</v>
      </c>
      <c r="V5" s="148">
        <v>3</v>
      </c>
      <c r="W5" s="149">
        <v>4</v>
      </c>
      <c r="X5" s="147">
        <v>1</v>
      </c>
      <c r="Y5" s="148">
        <v>2</v>
      </c>
      <c r="Z5" s="148">
        <v>3</v>
      </c>
      <c r="AA5" s="148">
        <v>4</v>
      </c>
      <c r="AB5" s="148">
        <v>5</v>
      </c>
      <c r="AC5" s="149">
        <v>6</v>
      </c>
      <c r="AD5" s="143" t="s">
        <v>0</v>
      </c>
      <c r="AE5" s="143" t="s">
        <v>361</v>
      </c>
      <c r="AF5" s="143" t="s">
        <v>353</v>
      </c>
      <c r="AS5" s="294" t="s">
        <v>368</v>
      </c>
      <c r="AT5" s="295"/>
      <c r="AU5" s="295"/>
      <c r="AV5" s="295"/>
      <c r="AW5" s="295"/>
      <c r="AX5" s="295"/>
      <c r="AY5" s="295"/>
      <c r="AZ5" s="296"/>
      <c r="BA5" s="294" t="s">
        <v>369</v>
      </c>
      <c r="BB5" s="295"/>
      <c r="BC5" s="296"/>
      <c r="BD5" s="294" t="s">
        <v>370</v>
      </c>
      <c r="BE5" s="295"/>
      <c r="BF5" s="295"/>
      <c r="BG5" s="295"/>
      <c r="BH5" s="295"/>
      <c r="BI5" s="296"/>
      <c r="BJ5" s="294" t="s">
        <v>371</v>
      </c>
      <c r="BK5" s="295"/>
      <c r="BL5" s="295"/>
      <c r="BM5" s="296"/>
      <c r="BN5" s="294" t="s">
        <v>372</v>
      </c>
      <c r="BO5" s="295"/>
      <c r="BP5" s="295"/>
      <c r="BQ5" s="295"/>
      <c r="BR5" s="295"/>
      <c r="BS5" s="296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</row>
    <row r="6" spans="2:99" ht="13.5" thickBot="1" x14ac:dyDescent="0.25">
      <c r="B6" s="175">
        <v>0</v>
      </c>
      <c r="C6" s="69">
        <f t="array" ref="C6:J6">TRANSPOSE(ALL!B4:B11)</f>
        <v>1.1029383337087393</v>
      </c>
      <c r="D6" s="70">
        <v>0.84287988899123867</v>
      </c>
      <c r="E6" s="70">
        <v>1.2782169506578374</v>
      </c>
      <c r="F6" s="70">
        <v>1.11829661770386</v>
      </c>
      <c r="G6" s="70">
        <v>0.75191064468165547</v>
      </c>
      <c r="H6" s="70">
        <v>0.90575756425666953</v>
      </c>
      <c r="I6" s="70">
        <v>1.4607467564288699</v>
      </c>
      <c r="J6" s="71">
        <v>1.2458639954483572</v>
      </c>
      <c r="K6" s="69"/>
      <c r="L6" s="70"/>
      <c r="M6" s="71"/>
      <c r="N6" s="69"/>
      <c r="O6" s="70"/>
      <c r="P6" s="70"/>
      <c r="Q6" s="70"/>
      <c r="R6" s="70"/>
      <c r="S6" s="71"/>
      <c r="T6" s="69">
        <f t="array" ref="T6:W6">TRANSPOSE(ALL!N8:N11)</f>
        <v>0.88071965681512521</v>
      </c>
      <c r="U6" s="70">
        <v>0.88195959389487943</v>
      </c>
      <c r="V6" s="70">
        <v>1.0820937123882282</v>
      </c>
      <c r="W6" s="71">
        <v>1.155227036901767</v>
      </c>
      <c r="X6" s="69"/>
      <c r="Y6" s="70"/>
      <c r="Z6" s="70"/>
      <c r="AA6" s="70"/>
      <c r="AB6" s="70"/>
      <c r="AC6" s="71"/>
      <c r="AD6" s="145">
        <f>(COUNT(C6:J6)*AVERAGE(C6:J6)+COUNT(T6:W6)*AVERAGE(T6:W6))/COUNT(C6:AC6)</f>
        <v>1.0588842293231022</v>
      </c>
      <c r="AE6" s="178">
        <f>COUNT(C6:AC6)</f>
        <v>12</v>
      </c>
      <c r="AF6" s="145">
        <f t="array" ref="AF6">MMULT(TRANSPOSE(AD6:AD14),AE6:AE14)/SUM(AE6:AE14)</f>
        <v>4.7199975213548448</v>
      </c>
      <c r="AH6" s="152">
        <f>COUNT(C6:AC6)</f>
        <v>12</v>
      </c>
      <c r="AI6" s="153">
        <v>0</v>
      </c>
      <c r="AJ6" s="153">
        <v>0</v>
      </c>
      <c r="AK6" s="153">
        <v>0</v>
      </c>
      <c r="AL6" s="153">
        <v>0</v>
      </c>
      <c r="AM6" s="153">
        <v>0</v>
      </c>
      <c r="AN6" s="153">
        <v>0</v>
      </c>
      <c r="AO6" s="153">
        <v>0</v>
      </c>
      <c r="AP6" s="153">
        <v>0</v>
      </c>
      <c r="AQ6" s="154">
        <v>0</v>
      </c>
      <c r="AR6" s="156"/>
      <c r="AS6" s="193">
        <v>1</v>
      </c>
      <c r="AT6" s="194">
        <v>2</v>
      </c>
      <c r="AU6" s="194">
        <v>3</v>
      </c>
      <c r="AV6" s="194">
        <v>4</v>
      </c>
      <c r="AW6" s="194">
        <v>5</v>
      </c>
      <c r="AX6" s="194">
        <v>6</v>
      </c>
      <c r="AY6" s="194">
        <v>7</v>
      </c>
      <c r="AZ6" s="195">
        <v>8</v>
      </c>
      <c r="BA6" s="193">
        <v>1</v>
      </c>
      <c r="BB6" s="194">
        <v>2</v>
      </c>
      <c r="BC6" s="195">
        <v>3</v>
      </c>
      <c r="BD6" s="193">
        <v>1</v>
      </c>
      <c r="BE6" s="194">
        <v>2</v>
      </c>
      <c r="BF6" s="194">
        <v>3</v>
      </c>
      <c r="BG6" s="194">
        <v>4</v>
      </c>
      <c r="BH6" s="194">
        <v>5</v>
      </c>
      <c r="BI6" s="195">
        <v>6</v>
      </c>
      <c r="BJ6" s="193">
        <v>1</v>
      </c>
      <c r="BK6" s="194">
        <v>2</v>
      </c>
      <c r="BL6" s="194">
        <v>3</v>
      </c>
      <c r="BM6" s="195">
        <v>4</v>
      </c>
      <c r="BN6" s="193">
        <v>1</v>
      </c>
      <c r="BO6" s="194">
        <v>2</v>
      </c>
      <c r="BP6" s="194">
        <v>3</v>
      </c>
      <c r="BQ6" s="194">
        <v>4</v>
      </c>
      <c r="BR6" s="194">
        <v>5</v>
      </c>
      <c r="BS6" s="195">
        <v>6</v>
      </c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</row>
    <row r="7" spans="2:99" x14ac:dyDescent="0.2">
      <c r="B7" s="173">
        <v>0.01</v>
      </c>
      <c r="C7" s="69">
        <f t="array" ref="C7:F7">TRANSPOSE(ALL!C12:C15)</f>
        <v>0.70204205573138379</v>
      </c>
      <c r="D7" s="70">
        <v>0.73401897142009709</v>
      </c>
      <c r="E7" s="70">
        <v>0.71832092034521544</v>
      </c>
      <c r="F7" s="70">
        <v>0.69542808578945015</v>
      </c>
      <c r="G7" s="70"/>
      <c r="H7" s="70"/>
      <c r="I7" s="70"/>
      <c r="J7" s="71"/>
      <c r="K7" s="69"/>
      <c r="L7" s="70"/>
      <c r="M7" s="71"/>
      <c r="N7" s="69"/>
      <c r="O7" s="70"/>
      <c r="P7" s="70"/>
      <c r="Q7" s="70"/>
      <c r="R7" s="70"/>
      <c r="S7" s="71"/>
      <c r="T7" s="69">
        <f t="array" ref="T7:W7">TRANSPOSE(ALL!O12:O15)</f>
        <v>0.66441550867976307</v>
      </c>
      <c r="U7" s="70">
        <v>0.68419747440328005</v>
      </c>
      <c r="V7" s="70">
        <v>1.0193179737368532</v>
      </c>
      <c r="W7" s="71">
        <v>0.85910487359649312</v>
      </c>
      <c r="X7" s="69"/>
      <c r="Y7" s="70"/>
      <c r="Z7" s="70"/>
      <c r="AA7" s="70"/>
      <c r="AB7" s="70"/>
      <c r="AC7" s="71"/>
      <c r="AD7" s="145">
        <f t="shared" ref="AD7:AD13" si="0">(COUNT(C7:J7)*AVERAGE(C7:J7)+COUNT(T7:W7)*AVERAGE(T7:W7))/COUNT(C7:AC7)</f>
        <v>0.75960573296281697</v>
      </c>
      <c r="AE7" s="178">
        <f t="shared" ref="AE7:AE14" si="1">COUNT(C7:AC7)</f>
        <v>8</v>
      </c>
      <c r="AF7" s="145">
        <f>AF6</f>
        <v>4.7199975213548448</v>
      </c>
      <c r="AH7" s="155">
        <v>0</v>
      </c>
      <c r="AI7" s="156">
        <f t="array" ref="AI7">COUNT(C7:AC7)</f>
        <v>8</v>
      </c>
      <c r="AJ7" s="156">
        <v>0</v>
      </c>
      <c r="AK7" s="156">
        <v>0</v>
      </c>
      <c r="AL7" s="156">
        <v>0</v>
      </c>
      <c r="AM7" s="156">
        <v>0</v>
      </c>
      <c r="AN7" s="156">
        <v>0</v>
      </c>
      <c r="AO7" s="156">
        <v>0</v>
      </c>
      <c r="AP7" s="156">
        <v>0</v>
      </c>
      <c r="AQ7" s="157">
        <v>0</v>
      </c>
      <c r="AR7" s="156"/>
      <c r="AS7" s="69">
        <f>IF(C25="",0,C25)</f>
        <v>0.95219168424707146</v>
      </c>
      <c r="AT7" s="70">
        <f t="shared" ref="AT7:BI15" si="2">IF(D25="",0,D25)</f>
        <v>1.0892238798466738</v>
      </c>
      <c r="AU7" s="70">
        <f t="shared" si="2"/>
        <v>0.88449974847842883</v>
      </c>
      <c r="AV7" s="70">
        <f t="shared" si="2"/>
        <v>0.94563055004526309</v>
      </c>
      <c r="AW7" s="70">
        <f t="shared" si="2"/>
        <v>1.1532325276697057</v>
      </c>
      <c r="AX7" s="70">
        <f t="shared" si="2"/>
        <v>1.0507369750163074</v>
      </c>
      <c r="AY7" s="70">
        <f t="shared" si="2"/>
        <v>0.82739431906756733</v>
      </c>
      <c r="AZ7" s="71">
        <f t="shared" si="2"/>
        <v>0.89591061525957794</v>
      </c>
      <c r="BA7" s="69">
        <f t="shared" si="2"/>
        <v>0</v>
      </c>
      <c r="BB7" s="70">
        <f t="shared" si="2"/>
        <v>0</v>
      </c>
      <c r="BC7" s="71">
        <f t="shared" si="2"/>
        <v>0</v>
      </c>
      <c r="BD7" s="69">
        <f t="shared" si="2"/>
        <v>0</v>
      </c>
      <c r="BE7" s="70">
        <f t="shared" si="2"/>
        <v>0</v>
      </c>
      <c r="BF7" s="70">
        <f t="shared" si="2"/>
        <v>0</v>
      </c>
      <c r="BG7" s="70">
        <f t="shared" si="2"/>
        <v>0</v>
      </c>
      <c r="BH7" s="70">
        <f t="shared" si="2"/>
        <v>0</v>
      </c>
      <c r="BI7" s="71">
        <f t="shared" si="2"/>
        <v>0</v>
      </c>
      <c r="BJ7" s="69">
        <f t="shared" ref="BJ7:BS15" si="3">IF(T25="",0,T25)</f>
        <v>1.0655679644302576</v>
      </c>
      <c r="BK7" s="70">
        <f t="shared" si="3"/>
        <v>1.0648186659680001</v>
      </c>
      <c r="BL7" s="70">
        <f t="shared" si="3"/>
        <v>0.96131908238207875</v>
      </c>
      <c r="BM7" s="71">
        <f t="shared" si="3"/>
        <v>0.93039277182146418</v>
      </c>
      <c r="BN7" s="69">
        <f t="shared" si="3"/>
        <v>0</v>
      </c>
      <c r="BO7" s="70">
        <f t="shared" si="3"/>
        <v>0</v>
      </c>
      <c r="BP7" s="70">
        <f t="shared" si="3"/>
        <v>0</v>
      </c>
      <c r="BQ7" s="70">
        <f t="shared" si="3"/>
        <v>0</v>
      </c>
      <c r="BR7" s="70">
        <f t="shared" si="3"/>
        <v>0</v>
      </c>
      <c r="BS7" s="71">
        <f t="shared" si="3"/>
        <v>0</v>
      </c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</row>
    <row r="8" spans="2:99" x14ac:dyDescent="0.2">
      <c r="B8" s="173">
        <v>0.05</v>
      </c>
      <c r="C8" s="69">
        <f t="array" ref="C8:F8">TRANSPOSE(ALL!C16:C19)</f>
        <v>0.67538314982656311</v>
      </c>
      <c r="D8" s="70">
        <v>0.8004406188605736</v>
      </c>
      <c r="E8" s="70">
        <v>0.81982173620914578</v>
      </c>
      <c r="F8" s="70">
        <v>0.74313169857877026</v>
      </c>
      <c r="G8" s="70"/>
      <c r="H8" s="70"/>
      <c r="I8" s="70"/>
      <c r="J8" s="71"/>
      <c r="K8" s="69"/>
      <c r="L8" s="70"/>
      <c r="M8" s="71"/>
      <c r="N8" s="69"/>
      <c r="O8" s="70"/>
      <c r="P8" s="70"/>
      <c r="Q8" s="70"/>
      <c r="R8" s="70"/>
      <c r="S8" s="71"/>
      <c r="T8" s="69">
        <f t="array" ref="T8:W8">TRANSPOSE(ALL!O16:O19)</f>
        <v>0.62562530013398221</v>
      </c>
      <c r="U8" s="70">
        <v>0.5437231454619188</v>
      </c>
      <c r="V8" s="70">
        <v>0.60566085022840399</v>
      </c>
      <c r="W8" s="71">
        <v>1.3584547874485369</v>
      </c>
      <c r="X8" s="69"/>
      <c r="Y8" s="70"/>
      <c r="Z8" s="70"/>
      <c r="AA8" s="70"/>
      <c r="AB8" s="70"/>
      <c r="AC8" s="71"/>
      <c r="AD8" s="145">
        <f t="shared" si="0"/>
        <v>0.7715301608434868</v>
      </c>
      <c r="AE8" s="178">
        <f t="shared" si="1"/>
        <v>8</v>
      </c>
      <c r="AF8" s="145">
        <f>AF6</f>
        <v>4.7199975213548448</v>
      </c>
      <c r="AH8" s="155">
        <v>0</v>
      </c>
      <c r="AI8" s="156">
        <v>0</v>
      </c>
      <c r="AJ8" s="156">
        <f>COUNT(C8:AC8)</f>
        <v>8</v>
      </c>
      <c r="AK8" s="156">
        <v>0</v>
      </c>
      <c r="AL8" s="156">
        <v>0</v>
      </c>
      <c r="AM8" s="156">
        <v>0</v>
      </c>
      <c r="AN8" s="156">
        <v>0</v>
      </c>
      <c r="AO8" s="156">
        <v>0</v>
      </c>
      <c r="AP8" s="156">
        <v>0</v>
      </c>
      <c r="AQ8" s="157">
        <v>0</v>
      </c>
      <c r="AR8" s="156"/>
      <c r="AS8" s="69">
        <f t="shared" ref="AS8:AS15" si="4">IF(C26="",0,C26)</f>
        <v>1.1934890405623204</v>
      </c>
      <c r="AT8" s="70">
        <f t="shared" si="2"/>
        <v>1.1672028991109371</v>
      </c>
      <c r="AU8" s="70">
        <f t="shared" si="2"/>
        <v>1.1798878867817217</v>
      </c>
      <c r="AV8" s="70">
        <f t="shared" si="2"/>
        <v>1.1991510356540804</v>
      </c>
      <c r="AW8" s="70">
        <f t="shared" si="2"/>
        <v>0</v>
      </c>
      <c r="AX8" s="70">
        <f t="shared" si="2"/>
        <v>0</v>
      </c>
      <c r="AY8" s="70">
        <f t="shared" si="2"/>
        <v>0</v>
      </c>
      <c r="AZ8" s="71">
        <f t="shared" si="2"/>
        <v>0</v>
      </c>
      <c r="BA8" s="69">
        <f t="shared" si="2"/>
        <v>0</v>
      </c>
      <c r="BB8" s="70">
        <f t="shared" si="2"/>
        <v>0</v>
      </c>
      <c r="BC8" s="71">
        <f t="shared" si="2"/>
        <v>0</v>
      </c>
      <c r="BD8" s="69">
        <f t="shared" si="2"/>
        <v>0</v>
      </c>
      <c r="BE8" s="70">
        <f t="shared" si="2"/>
        <v>0</v>
      </c>
      <c r="BF8" s="70">
        <f t="shared" si="2"/>
        <v>0</v>
      </c>
      <c r="BG8" s="70">
        <f t="shared" si="2"/>
        <v>0</v>
      </c>
      <c r="BH8" s="70">
        <f t="shared" si="2"/>
        <v>0</v>
      </c>
      <c r="BI8" s="71">
        <f t="shared" si="2"/>
        <v>0</v>
      </c>
      <c r="BJ8" s="69">
        <f t="shared" si="3"/>
        <v>1.2268179436857307</v>
      </c>
      <c r="BK8" s="70">
        <f t="shared" si="3"/>
        <v>1.2089525806213879</v>
      </c>
      <c r="BL8" s="70">
        <f t="shared" si="3"/>
        <v>0.99047874173989425</v>
      </c>
      <c r="BM8" s="71">
        <f t="shared" si="3"/>
        <v>1.0788893563234039</v>
      </c>
      <c r="BN8" s="69">
        <f t="shared" si="3"/>
        <v>0</v>
      </c>
      <c r="BO8" s="70">
        <f t="shared" si="3"/>
        <v>0</v>
      </c>
      <c r="BP8" s="70">
        <f t="shared" si="3"/>
        <v>0</v>
      </c>
      <c r="BQ8" s="70">
        <f t="shared" si="3"/>
        <v>0</v>
      </c>
      <c r="BR8" s="70">
        <f t="shared" si="3"/>
        <v>0</v>
      </c>
      <c r="BS8" s="71">
        <f t="shared" si="3"/>
        <v>0</v>
      </c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</row>
    <row r="9" spans="2:99" x14ac:dyDescent="0.2">
      <c r="B9" s="173">
        <v>0.1</v>
      </c>
      <c r="C9" s="69">
        <f t="array" ref="C9:F9">TRANSPOSE(ALL!C20:C23)</f>
        <v>0.85588017869074817</v>
      </c>
      <c r="D9" s="70">
        <v>0.85737264463121432</v>
      </c>
      <c r="E9" s="70">
        <v>0.81799434776984625</v>
      </c>
      <c r="F9" s="70">
        <v>0.78585806856108753</v>
      </c>
      <c r="G9" s="70"/>
      <c r="H9" s="70"/>
      <c r="I9" s="70"/>
      <c r="J9" s="71"/>
      <c r="K9" s="69"/>
      <c r="L9" s="70"/>
      <c r="M9" s="71"/>
      <c r="N9" s="69"/>
      <c r="O9" s="70"/>
      <c r="P9" s="70"/>
      <c r="Q9" s="70"/>
      <c r="R9" s="70"/>
      <c r="S9" s="71"/>
      <c r="T9" s="69">
        <f t="array" ref="T9:W9">TRANSPOSE(ALL!O20:O23)</f>
        <v>0.44828521692960055</v>
      </c>
      <c r="U9" s="70">
        <v>0.67813362980522762</v>
      </c>
      <c r="V9" s="70">
        <v>0.8903734203334811</v>
      </c>
      <c r="W9" s="71">
        <v>1.0375098353225414</v>
      </c>
      <c r="X9" s="69"/>
      <c r="Y9" s="70"/>
      <c r="Z9" s="70"/>
      <c r="AA9" s="70"/>
      <c r="AB9" s="70"/>
      <c r="AC9" s="71"/>
      <c r="AD9" s="145">
        <f t="shared" si="0"/>
        <v>0.79642591775546845</v>
      </c>
      <c r="AE9" s="178">
        <f t="shared" si="1"/>
        <v>8</v>
      </c>
      <c r="AF9" s="145">
        <f>AF6</f>
        <v>4.7199975213548448</v>
      </c>
      <c r="AH9" s="155">
        <v>0</v>
      </c>
      <c r="AI9" s="156">
        <v>0</v>
      </c>
      <c r="AJ9" s="156">
        <v>0</v>
      </c>
      <c r="AK9" s="156">
        <f>COUNT(C9:AC9)</f>
        <v>8</v>
      </c>
      <c r="AL9" s="156">
        <v>0</v>
      </c>
      <c r="AM9" s="156">
        <v>0</v>
      </c>
      <c r="AN9" s="156">
        <v>0</v>
      </c>
      <c r="AO9" s="156">
        <v>0</v>
      </c>
      <c r="AP9" s="156">
        <v>0</v>
      </c>
      <c r="AQ9" s="157">
        <v>0</v>
      </c>
      <c r="AR9" s="156"/>
      <c r="AS9" s="69">
        <f t="shared" si="4"/>
        <v>1.2168159376605148</v>
      </c>
      <c r="AT9" s="70">
        <f t="shared" si="2"/>
        <v>1.1177262240866659</v>
      </c>
      <c r="AU9" s="70">
        <f t="shared" si="2"/>
        <v>1.1044353165580181</v>
      </c>
      <c r="AV9" s="70">
        <f t="shared" si="2"/>
        <v>1.1600243528744656</v>
      </c>
      <c r="AW9" s="70">
        <f t="shared" si="2"/>
        <v>0</v>
      </c>
      <c r="AX9" s="70">
        <f t="shared" si="2"/>
        <v>0</v>
      </c>
      <c r="AY9" s="70">
        <f t="shared" si="2"/>
        <v>0</v>
      </c>
      <c r="AZ9" s="71">
        <f t="shared" si="2"/>
        <v>0</v>
      </c>
      <c r="BA9" s="69">
        <f t="shared" si="2"/>
        <v>0</v>
      </c>
      <c r="BB9" s="70">
        <f t="shared" si="2"/>
        <v>0</v>
      </c>
      <c r="BC9" s="71">
        <f t="shared" si="2"/>
        <v>0</v>
      </c>
      <c r="BD9" s="69">
        <f t="shared" si="2"/>
        <v>0</v>
      </c>
      <c r="BE9" s="70">
        <f t="shared" si="2"/>
        <v>0</v>
      </c>
      <c r="BF9" s="70">
        <f t="shared" si="2"/>
        <v>0</v>
      </c>
      <c r="BG9" s="70">
        <f t="shared" si="2"/>
        <v>0</v>
      </c>
      <c r="BH9" s="70">
        <f t="shared" si="2"/>
        <v>0</v>
      </c>
      <c r="BI9" s="71">
        <f t="shared" si="2"/>
        <v>0</v>
      </c>
      <c r="BJ9" s="69">
        <f t="shared" si="3"/>
        <v>1.2642787792229038</v>
      </c>
      <c r="BK9" s="70">
        <f t="shared" si="3"/>
        <v>1.3561604964493177</v>
      </c>
      <c r="BL9" s="70">
        <f t="shared" si="3"/>
        <v>1.2849471014753038</v>
      </c>
      <c r="BM9" s="71">
        <f t="shared" si="3"/>
        <v>0.85798047681319822</v>
      </c>
      <c r="BN9" s="69">
        <f t="shared" si="3"/>
        <v>0</v>
      </c>
      <c r="BO9" s="70">
        <f t="shared" si="3"/>
        <v>0</v>
      </c>
      <c r="BP9" s="70">
        <f t="shared" si="3"/>
        <v>0</v>
      </c>
      <c r="BQ9" s="70">
        <f t="shared" si="3"/>
        <v>0</v>
      </c>
      <c r="BR9" s="70">
        <f t="shared" si="3"/>
        <v>0</v>
      </c>
      <c r="BS9" s="71">
        <f t="shared" si="3"/>
        <v>0</v>
      </c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</row>
    <row r="10" spans="2:99" x14ac:dyDescent="0.2">
      <c r="B10" s="173">
        <v>0.5</v>
      </c>
      <c r="C10" s="69">
        <f t="array" ref="C10:F10">TRANSPOSE(ALL!C24:C27)</f>
        <v>1.7358099858337566</v>
      </c>
      <c r="D10" s="70">
        <v>2.2114941828140675</v>
      </c>
      <c r="E10" s="70">
        <v>1.3922672741184514</v>
      </c>
      <c r="F10" s="70">
        <v>1.4111732856176329</v>
      </c>
      <c r="G10" s="70"/>
      <c r="H10" s="70"/>
      <c r="I10" s="70"/>
      <c r="J10" s="71"/>
      <c r="K10" s="69"/>
      <c r="L10" s="70"/>
      <c r="M10" s="71"/>
      <c r="N10" s="69"/>
      <c r="O10" s="70"/>
      <c r="P10" s="70"/>
      <c r="Q10" s="70"/>
      <c r="R10" s="70"/>
      <c r="S10" s="71"/>
      <c r="T10" s="69">
        <f t="array" ref="T10:W10">TRANSPOSE(ALL!O24:O27)</f>
        <v>0.95353293428108654</v>
      </c>
      <c r="U10" s="70">
        <v>1.9673388592193897</v>
      </c>
      <c r="V10" s="70">
        <v>1.3802572057180704</v>
      </c>
      <c r="W10" s="71">
        <v>1.3216894693693197</v>
      </c>
      <c r="X10" s="69"/>
      <c r="Y10" s="70"/>
      <c r="Z10" s="70"/>
      <c r="AA10" s="70"/>
      <c r="AB10" s="70"/>
      <c r="AC10" s="71"/>
      <c r="AD10" s="145">
        <f t="shared" si="0"/>
        <v>1.5466953996214718</v>
      </c>
      <c r="AE10" s="178">
        <f t="shared" si="1"/>
        <v>8</v>
      </c>
      <c r="AF10" s="145">
        <f>AF6</f>
        <v>4.7199975213548448</v>
      </c>
      <c r="AH10" s="155">
        <v>0</v>
      </c>
      <c r="AI10" s="156">
        <v>0</v>
      </c>
      <c r="AJ10" s="156">
        <v>0</v>
      </c>
      <c r="AK10" s="156">
        <v>0</v>
      </c>
      <c r="AL10" s="156">
        <f>COUNT(C10:AC10)</f>
        <v>8</v>
      </c>
      <c r="AM10" s="156">
        <v>0</v>
      </c>
      <c r="AN10" s="156">
        <v>0</v>
      </c>
      <c r="AO10" s="156">
        <v>0</v>
      </c>
      <c r="AP10" s="156">
        <v>0</v>
      </c>
      <c r="AQ10" s="157">
        <v>0</v>
      </c>
      <c r="AR10" s="156"/>
      <c r="AS10" s="69">
        <f t="shared" si="4"/>
        <v>1.0809199081580407</v>
      </c>
      <c r="AT10" s="70">
        <f t="shared" si="2"/>
        <v>1.0799786961735298</v>
      </c>
      <c r="AU10" s="70">
        <f t="shared" si="2"/>
        <v>1.1056682752063343</v>
      </c>
      <c r="AV10" s="70">
        <f t="shared" si="2"/>
        <v>1.1280489399374829</v>
      </c>
      <c r="AW10" s="70">
        <f t="shared" si="2"/>
        <v>0</v>
      </c>
      <c r="AX10" s="70">
        <f t="shared" si="2"/>
        <v>0</v>
      </c>
      <c r="AY10" s="70">
        <f t="shared" si="2"/>
        <v>0</v>
      </c>
      <c r="AZ10" s="71">
        <f t="shared" si="2"/>
        <v>0</v>
      </c>
      <c r="BA10" s="69">
        <f t="shared" si="2"/>
        <v>0</v>
      </c>
      <c r="BB10" s="70">
        <f t="shared" si="2"/>
        <v>0</v>
      </c>
      <c r="BC10" s="71">
        <f t="shared" si="2"/>
        <v>0</v>
      </c>
      <c r="BD10" s="69">
        <f t="shared" si="2"/>
        <v>0</v>
      </c>
      <c r="BE10" s="70">
        <f t="shared" si="2"/>
        <v>0</v>
      </c>
      <c r="BF10" s="70">
        <f t="shared" si="2"/>
        <v>0</v>
      </c>
      <c r="BG10" s="70">
        <f t="shared" si="2"/>
        <v>0</v>
      </c>
      <c r="BH10" s="70">
        <f t="shared" si="2"/>
        <v>0</v>
      </c>
      <c r="BI10" s="71">
        <f t="shared" si="2"/>
        <v>0</v>
      </c>
      <c r="BJ10" s="69">
        <f t="shared" si="3"/>
        <v>1.4935604034836842</v>
      </c>
      <c r="BK10" s="70">
        <f t="shared" si="3"/>
        <v>1.2143457545924865</v>
      </c>
      <c r="BL10" s="70">
        <f t="shared" si="3"/>
        <v>1.059775576496687</v>
      </c>
      <c r="BM10" s="71">
        <f t="shared" si="3"/>
        <v>0.98175673391570351</v>
      </c>
      <c r="BN10" s="69">
        <f t="shared" si="3"/>
        <v>0</v>
      </c>
      <c r="BO10" s="70">
        <f t="shared" si="3"/>
        <v>0</v>
      </c>
      <c r="BP10" s="70">
        <f t="shared" si="3"/>
        <v>0</v>
      </c>
      <c r="BQ10" s="70">
        <f t="shared" si="3"/>
        <v>0</v>
      </c>
      <c r="BR10" s="70">
        <f t="shared" si="3"/>
        <v>0</v>
      </c>
      <c r="BS10" s="71">
        <f t="shared" si="3"/>
        <v>0</v>
      </c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</row>
    <row r="11" spans="2:99" x14ac:dyDescent="0.2">
      <c r="B11" s="173">
        <v>1</v>
      </c>
      <c r="C11" s="69">
        <f t="array" ref="C11:F11">TRANSPOSE(ALL!C28:C31)</f>
        <v>2.1957512886740105</v>
      </c>
      <c r="D11" s="70">
        <v>2.7034747216804735</v>
      </c>
      <c r="E11" s="70">
        <v>2.9721761163065521</v>
      </c>
      <c r="F11" s="70">
        <v>3.2455380200145796</v>
      </c>
      <c r="G11" s="70"/>
      <c r="H11" s="70"/>
      <c r="I11" s="70"/>
      <c r="J11" s="71"/>
      <c r="K11" s="69"/>
      <c r="L11" s="70"/>
      <c r="M11" s="71"/>
      <c r="N11" s="69"/>
      <c r="O11" s="70"/>
      <c r="P11" s="70"/>
      <c r="Q11" s="70"/>
      <c r="R11" s="70"/>
      <c r="S11" s="71"/>
      <c r="T11" s="69">
        <f t="array" ref="T11:W11">TRANSPOSE(ALL!O28:O31)</f>
        <v>3.1734871732067775</v>
      </c>
      <c r="U11" s="70">
        <v>1.9205882522455755</v>
      </c>
      <c r="V11" s="70">
        <v>2.5817039039809577</v>
      </c>
      <c r="W11" s="71">
        <v>2.4442303648733281</v>
      </c>
      <c r="X11" s="69"/>
      <c r="Y11" s="70"/>
      <c r="Z11" s="70"/>
      <c r="AA11" s="70"/>
      <c r="AB11" s="70"/>
      <c r="AC11" s="71"/>
      <c r="AD11" s="145">
        <f t="shared" si="0"/>
        <v>2.6546187301227819</v>
      </c>
      <c r="AE11" s="178">
        <f t="shared" si="1"/>
        <v>8</v>
      </c>
      <c r="AF11" s="145">
        <f>AF6</f>
        <v>4.7199975213548448</v>
      </c>
      <c r="AH11" s="155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f>COUNT(C11:AC11)</f>
        <v>8</v>
      </c>
      <c r="AN11" s="156">
        <v>0</v>
      </c>
      <c r="AO11" s="156">
        <v>0</v>
      </c>
      <c r="AP11" s="156">
        <v>0</v>
      </c>
      <c r="AQ11" s="157">
        <v>0</v>
      </c>
      <c r="AR11" s="156"/>
      <c r="AS11" s="69">
        <f t="shared" si="4"/>
        <v>0.75901246595267569</v>
      </c>
      <c r="AT11" s="70">
        <f t="shared" si="2"/>
        <v>0.67244551192492708</v>
      </c>
      <c r="AU11" s="70">
        <f t="shared" si="2"/>
        <v>0.84749802054100021</v>
      </c>
      <c r="AV11" s="70">
        <f t="shared" si="2"/>
        <v>0.8418017549274327</v>
      </c>
      <c r="AW11" s="70">
        <f t="shared" si="2"/>
        <v>0</v>
      </c>
      <c r="AX11" s="70">
        <f t="shared" si="2"/>
        <v>0</v>
      </c>
      <c r="AY11" s="70">
        <f t="shared" si="2"/>
        <v>0</v>
      </c>
      <c r="AZ11" s="71">
        <f t="shared" si="2"/>
        <v>0</v>
      </c>
      <c r="BA11" s="69">
        <f t="shared" si="2"/>
        <v>0</v>
      </c>
      <c r="BB11" s="70">
        <f t="shared" si="2"/>
        <v>0</v>
      </c>
      <c r="BC11" s="71">
        <f t="shared" si="2"/>
        <v>0</v>
      </c>
      <c r="BD11" s="69">
        <f t="shared" si="2"/>
        <v>0</v>
      </c>
      <c r="BE11" s="70">
        <f t="shared" si="2"/>
        <v>0</v>
      </c>
      <c r="BF11" s="70">
        <f t="shared" si="2"/>
        <v>0</v>
      </c>
      <c r="BG11" s="70">
        <f t="shared" si="2"/>
        <v>0</v>
      </c>
      <c r="BH11" s="70">
        <f t="shared" si="2"/>
        <v>0</v>
      </c>
      <c r="BI11" s="71">
        <f t="shared" si="2"/>
        <v>0</v>
      </c>
      <c r="BJ11" s="69">
        <f t="shared" si="3"/>
        <v>1.0240759123910848</v>
      </c>
      <c r="BK11" s="70">
        <f t="shared" si="3"/>
        <v>0.71295220224852185</v>
      </c>
      <c r="BL11" s="70">
        <f t="shared" si="3"/>
        <v>0.85117721284345904</v>
      </c>
      <c r="BM11" s="71">
        <f t="shared" si="3"/>
        <v>0.86983180846161479</v>
      </c>
      <c r="BN11" s="69">
        <f t="shared" si="3"/>
        <v>0</v>
      </c>
      <c r="BO11" s="70">
        <f t="shared" si="3"/>
        <v>0</v>
      </c>
      <c r="BP11" s="70">
        <f t="shared" si="3"/>
        <v>0</v>
      </c>
      <c r="BQ11" s="70">
        <f t="shared" si="3"/>
        <v>0</v>
      </c>
      <c r="BR11" s="70">
        <f t="shared" si="3"/>
        <v>0</v>
      </c>
      <c r="BS11" s="71">
        <f t="shared" si="3"/>
        <v>0</v>
      </c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</row>
    <row r="12" spans="2:99" x14ac:dyDescent="0.2">
      <c r="B12" s="173">
        <v>5</v>
      </c>
      <c r="C12" s="69">
        <f t="array" ref="C12:F12">TRANSPOSE(ALL!C32:C35)</f>
        <v>15.59344681844537</v>
      </c>
      <c r="D12" s="70">
        <v>9.8844376315740945</v>
      </c>
      <c r="E12" s="70">
        <v>16.039714395872622</v>
      </c>
      <c r="F12" s="70">
        <v>7.0648528701571669</v>
      </c>
      <c r="G12" s="70"/>
      <c r="H12" s="70"/>
      <c r="I12" s="70"/>
      <c r="J12" s="71"/>
      <c r="K12" s="69"/>
      <c r="L12" s="70"/>
      <c r="M12" s="71"/>
      <c r="N12" s="69"/>
      <c r="O12" s="70"/>
      <c r="P12" s="70"/>
      <c r="Q12" s="70"/>
      <c r="R12" s="70"/>
      <c r="S12" s="71"/>
      <c r="T12" s="69">
        <f t="array" ref="T12:W12">TRANSPOSE(ALL!O32:O35)</f>
        <v>10.868423757158062</v>
      </c>
      <c r="U12" s="70">
        <v>16.537826859623308</v>
      </c>
      <c r="V12" s="70">
        <v>7.965725015820162</v>
      </c>
      <c r="W12" s="71">
        <v>12.361894991687995</v>
      </c>
      <c r="X12" s="69"/>
      <c r="Y12" s="70"/>
      <c r="Z12" s="70"/>
      <c r="AA12" s="150"/>
      <c r="AB12" s="70"/>
      <c r="AC12" s="71"/>
      <c r="AD12" s="145">
        <f t="shared" si="0"/>
        <v>12.039540292542348</v>
      </c>
      <c r="AE12" s="178">
        <f t="shared" si="1"/>
        <v>8</v>
      </c>
      <c r="AF12" s="145">
        <f>AF6</f>
        <v>4.7199975213548448</v>
      </c>
      <c r="AH12" s="155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f>COUNT(C12:AC12)</f>
        <v>8</v>
      </c>
      <c r="AO12" s="156">
        <v>0</v>
      </c>
      <c r="AP12" s="156">
        <v>0</v>
      </c>
      <c r="AQ12" s="157">
        <v>0</v>
      </c>
      <c r="AR12" s="156"/>
      <c r="AS12" s="69">
        <f t="shared" si="4"/>
        <v>0.67485182525039689</v>
      </c>
      <c r="AT12" s="70">
        <f t="shared" si="2"/>
        <v>0.60818939548728057</v>
      </c>
      <c r="AU12" s="70">
        <f t="shared" si="2"/>
        <v>0.58004639236317168</v>
      </c>
      <c r="AV12" s="70">
        <f t="shared" si="2"/>
        <v>0.55508136739950154</v>
      </c>
      <c r="AW12" s="70">
        <f t="shared" si="2"/>
        <v>0</v>
      </c>
      <c r="AX12" s="70">
        <f t="shared" si="2"/>
        <v>0</v>
      </c>
      <c r="AY12" s="70">
        <f t="shared" si="2"/>
        <v>0</v>
      </c>
      <c r="AZ12" s="71">
        <f t="shared" si="2"/>
        <v>0</v>
      </c>
      <c r="BA12" s="69">
        <f t="shared" si="2"/>
        <v>0</v>
      </c>
      <c r="BB12" s="70">
        <f t="shared" si="2"/>
        <v>0</v>
      </c>
      <c r="BC12" s="71">
        <f t="shared" si="2"/>
        <v>0</v>
      </c>
      <c r="BD12" s="69">
        <f t="shared" si="2"/>
        <v>0</v>
      </c>
      <c r="BE12" s="70">
        <f t="shared" si="2"/>
        <v>0</v>
      </c>
      <c r="BF12" s="70">
        <f t="shared" si="2"/>
        <v>0</v>
      </c>
      <c r="BG12" s="70">
        <f t="shared" si="2"/>
        <v>0</v>
      </c>
      <c r="BH12" s="70">
        <f t="shared" si="2"/>
        <v>0</v>
      </c>
      <c r="BI12" s="71">
        <f t="shared" si="2"/>
        <v>0</v>
      </c>
      <c r="BJ12" s="69">
        <f t="shared" si="3"/>
        <v>0.5613472848247878</v>
      </c>
      <c r="BK12" s="70">
        <f t="shared" si="3"/>
        <v>0.72157730602785997</v>
      </c>
      <c r="BL12" s="70">
        <f t="shared" si="3"/>
        <v>0.62236732591243182</v>
      </c>
      <c r="BM12" s="71">
        <f t="shared" si="3"/>
        <v>0.63963015844714022</v>
      </c>
      <c r="BN12" s="69">
        <f t="shared" si="3"/>
        <v>0</v>
      </c>
      <c r="BO12" s="70">
        <f t="shared" si="3"/>
        <v>0</v>
      </c>
      <c r="BP12" s="70">
        <f t="shared" si="3"/>
        <v>0</v>
      </c>
      <c r="BQ12" s="70">
        <f t="shared" si="3"/>
        <v>0</v>
      </c>
      <c r="BR12" s="70">
        <f t="shared" si="3"/>
        <v>0</v>
      </c>
      <c r="BS12" s="71">
        <f t="shared" si="3"/>
        <v>0</v>
      </c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</row>
    <row r="13" spans="2:99" x14ac:dyDescent="0.2">
      <c r="B13" s="173">
        <v>10</v>
      </c>
      <c r="C13" s="69">
        <f t="array" ref="C13:F13">TRANSPOSE(ALL!C36:C39)</f>
        <v>11.974189304301284</v>
      </c>
      <c r="D13" s="70">
        <v>14.83075290810687</v>
      </c>
      <c r="E13" s="70">
        <v>16.297705212399851</v>
      </c>
      <c r="F13" s="70">
        <v>13.289378135655985</v>
      </c>
      <c r="G13" s="70"/>
      <c r="H13" s="70"/>
      <c r="I13" s="70"/>
      <c r="J13" s="71"/>
      <c r="K13" s="69"/>
      <c r="L13" s="70"/>
      <c r="M13" s="71"/>
      <c r="N13" s="69"/>
      <c r="O13" s="70"/>
      <c r="P13" s="70"/>
      <c r="Q13" s="70"/>
      <c r="R13" s="70"/>
      <c r="S13" s="71"/>
      <c r="T13" s="69">
        <f t="array" ref="T13:W13">TRANSPOSE(ALL!O36:O39)</f>
        <v>18.997446588103521</v>
      </c>
      <c r="U13" s="70">
        <v>11.657178807197852</v>
      </c>
      <c r="V13" s="70">
        <v>26.20633335934772</v>
      </c>
      <c r="W13" s="71">
        <v>17.222203178253022</v>
      </c>
      <c r="X13" s="69"/>
      <c r="Y13" s="70"/>
      <c r="Z13" s="70"/>
      <c r="AA13" s="70"/>
      <c r="AB13" s="70"/>
      <c r="AC13" s="71"/>
      <c r="AD13" s="145">
        <f t="shared" si="0"/>
        <v>16.309398436670762</v>
      </c>
      <c r="AE13" s="178">
        <f t="shared" si="1"/>
        <v>8</v>
      </c>
      <c r="AF13" s="145">
        <f>AF6</f>
        <v>4.7199975213548448</v>
      </c>
      <c r="AH13" s="155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f>COUNT(C13:AC13)</f>
        <v>8</v>
      </c>
      <c r="AP13" s="156">
        <v>0</v>
      </c>
      <c r="AQ13" s="157">
        <v>0</v>
      </c>
      <c r="AR13" s="156"/>
      <c r="AS13" s="69">
        <f t="shared" si="4"/>
        <v>0.25323803693597036</v>
      </c>
      <c r="AT13" s="70">
        <f t="shared" si="2"/>
        <v>0.31807095824548576</v>
      </c>
      <c r="AU13" s="70">
        <f t="shared" si="2"/>
        <v>0.24969030769015593</v>
      </c>
      <c r="AV13" s="70">
        <f t="shared" si="2"/>
        <v>0.37622568282481117</v>
      </c>
      <c r="AW13" s="70">
        <f t="shared" si="2"/>
        <v>0</v>
      </c>
      <c r="AX13" s="70">
        <f t="shared" si="2"/>
        <v>0</v>
      </c>
      <c r="AY13" s="70">
        <f t="shared" si="2"/>
        <v>0</v>
      </c>
      <c r="AZ13" s="71">
        <f t="shared" si="2"/>
        <v>0</v>
      </c>
      <c r="BA13" s="69">
        <f t="shared" si="2"/>
        <v>0</v>
      </c>
      <c r="BB13" s="70">
        <f t="shared" si="2"/>
        <v>0</v>
      </c>
      <c r="BC13" s="71">
        <f t="shared" si="2"/>
        <v>0</v>
      </c>
      <c r="BD13" s="69">
        <f t="shared" si="2"/>
        <v>0</v>
      </c>
      <c r="BE13" s="70">
        <f t="shared" si="2"/>
        <v>0</v>
      </c>
      <c r="BF13" s="70">
        <f t="shared" si="2"/>
        <v>0</v>
      </c>
      <c r="BG13" s="70">
        <f t="shared" si="2"/>
        <v>0</v>
      </c>
      <c r="BH13" s="70">
        <f t="shared" si="2"/>
        <v>0</v>
      </c>
      <c r="BI13" s="71">
        <f t="shared" si="2"/>
        <v>0</v>
      </c>
      <c r="BJ13" s="69">
        <f t="shared" si="3"/>
        <v>0.30333094522995474</v>
      </c>
      <c r="BK13" s="70">
        <f t="shared" si="3"/>
        <v>0.24590127444398444</v>
      </c>
      <c r="BL13" s="70">
        <f t="shared" si="3"/>
        <v>0.35431321028441426</v>
      </c>
      <c r="BM13" s="71">
        <f t="shared" si="3"/>
        <v>0.28441825982674612</v>
      </c>
      <c r="BN13" s="69">
        <f t="shared" si="3"/>
        <v>0</v>
      </c>
      <c r="BO13" s="70">
        <f t="shared" si="3"/>
        <v>0</v>
      </c>
      <c r="BP13" s="70">
        <f t="shared" si="3"/>
        <v>0</v>
      </c>
      <c r="BQ13" s="70">
        <f t="shared" si="3"/>
        <v>0</v>
      </c>
      <c r="BR13" s="70">
        <f t="shared" si="3"/>
        <v>0</v>
      </c>
      <c r="BS13" s="71">
        <f t="shared" si="3"/>
        <v>0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</row>
    <row r="14" spans="2:99" ht="13.5" thickBot="1" x14ac:dyDescent="0.25">
      <c r="B14" s="174">
        <v>20</v>
      </c>
      <c r="C14" s="72">
        <f t="array" ref="C14:F14">TRANSPOSE(ALL!C40:C43)</f>
        <v>11.397921756769385</v>
      </c>
      <c r="D14" s="73">
        <v>13.115716796531331</v>
      </c>
      <c r="E14" s="73">
        <v>12.479022124416991</v>
      </c>
      <c r="F14" s="73">
        <v>11.118032743800807</v>
      </c>
      <c r="G14" s="73"/>
      <c r="H14" s="73"/>
      <c r="I14" s="73"/>
      <c r="J14" s="74"/>
      <c r="K14" s="72"/>
      <c r="L14" s="73"/>
      <c r="M14" s="74"/>
      <c r="N14" s="72"/>
      <c r="O14" s="73"/>
      <c r="P14" s="73"/>
      <c r="Q14" s="73"/>
      <c r="R14" s="73"/>
      <c r="S14" s="74"/>
      <c r="T14" s="72"/>
      <c r="U14" s="73"/>
      <c r="V14" s="73"/>
      <c r="W14" s="74"/>
      <c r="X14" s="72"/>
      <c r="Y14" s="73"/>
      <c r="Z14" s="73"/>
      <c r="AA14" s="73"/>
      <c r="AB14" s="73"/>
      <c r="AC14" s="74"/>
      <c r="AD14" s="145">
        <f>(COUNT(C14:J14)*AVERAGE(C14:J14))/COUNT(C14:AC14)</f>
        <v>12.02767335537963</v>
      </c>
      <c r="AE14" s="178">
        <f t="shared" si="1"/>
        <v>4</v>
      </c>
      <c r="AF14" s="145">
        <f>AF6</f>
        <v>4.7199975213548448</v>
      </c>
      <c r="AH14" s="158">
        <v>0</v>
      </c>
      <c r="AI14" s="159">
        <v>0</v>
      </c>
      <c r="AJ14" s="159">
        <v>0</v>
      </c>
      <c r="AK14" s="159">
        <v>0</v>
      </c>
      <c r="AL14" s="159">
        <v>0</v>
      </c>
      <c r="AM14" s="159">
        <v>0</v>
      </c>
      <c r="AN14" s="159">
        <v>0</v>
      </c>
      <c r="AO14" s="159">
        <v>0</v>
      </c>
      <c r="AP14" s="159">
        <f>COUNT(C14:AC14)</f>
        <v>4</v>
      </c>
      <c r="AQ14" s="160">
        <f>COUNT(D14:AD14)</f>
        <v>4</v>
      </c>
      <c r="AR14" s="156"/>
      <c r="AS14" s="69">
        <f t="shared" si="4"/>
        <v>0.28898609072840564</v>
      </c>
      <c r="AT14" s="70">
        <f t="shared" si="2"/>
        <v>0.25966798051050655</v>
      </c>
      <c r="AU14" s="70">
        <f t="shared" si="2"/>
        <v>0.2477061395171789</v>
      </c>
      <c r="AV14" s="70">
        <f t="shared" si="2"/>
        <v>0.27431380893136481</v>
      </c>
      <c r="AW14" s="70">
        <f t="shared" si="2"/>
        <v>0</v>
      </c>
      <c r="AX14" s="70">
        <f t="shared" si="2"/>
        <v>0</v>
      </c>
      <c r="AY14" s="70">
        <f t="shared" si="2"/>
        <v>0</v>
      </c>
      <c r="AZ14" s="71">
        <f t="shared" si="2"/>
        <v>0</v>
      </c>
      <c r="BA14" s="69">
        <f t="shared" si="2"/>
        <v>0</v>
      </c>
      <c r="BB14" s="70">
        <f t="shared" si="2"/>
        <v>0</v>
      </c>
      <c r="BC14" s="71">
        <f t="shared" si="2"/>
        <v>0</v>
      </c>
      <c r="BD14" s="69">
        <f t="shared" si="2"/>
        <v>0</v>
      </c>
      <c r="BE14" s="70">
        <f t="shared" si="2"/>
        <v>0</v>
      </c>
      <c r="BF14" s="70">
        <f t="shared" si="2"/>
        <v>0</v>
      </c>
      <c r="BG14" s="70">
        <f t="shared" si="2"/>
        <v>0</v>
      </c>
      <c r="BH14" s="70">
        <f t="shared" si="2"/>
        <v>0</v>
      </c>
      <c r="BI14" s="71">
        <f t="shared" si="2"/>
        <v>0</v>
      </c>
      <c r="BJ14" s="69">
        <f t="shared" si="3"/>
        <v>0.22943115102620093</v>
      </c>
      <c r="BK14" s="70">
        <f t="shared" si="3"/>
        <v>0.29288914143700079</v>
      </c>
      <c r="BL14" s="70">
        <f t="shared" si="3"/>
        <v>0.19534255751526811</v>
      </c>
      <c r="BM14" s="71">
        <f t="shared" si="3"/>
        <v>0.24096593189830282</v>
      </c>
      <c r="BN14" s="69">
        <f t="shared" si="3"/>
        <v>0</v>
      </c>
      <c r="BO14" s="70">
        <f t="shared" si="3"/>
        <v>0</v>
      </c>
      <c r="BP14" s="70">
        <f t="shared" si="3"/>
        <v>0</v>
      </c>
      <c r="BQ14" s="70">
        <f t="shared" si="3"/>
        <v>0</v>
      </c>
      <c r="BR14" s="70">
        <f t="shared" si="3"/>
        <v>0</v>
      </c>
      <c r="BS14" s="71">
        <f t="shared" si="3"/>
        <v>0</v>
      </c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</row>
    <row r="15" spans="2:99" ht="13.5" thickBot="1" x14ac:dyDescent="0.25">
      <c r="X15" s="70"/>
      <c r="Y15" s="70"/>
      <c r="Z15" s="70"/>
      <c r="AA15" s="70"/>
      <c r="AB15" s="70"/>
      <c r="AC15" s="70"/>
      <c r="AS15" s="72">
        <f t="shared" si="4"/>
        <v>0.29620143917313069</v>
      </c>
      <c r="AT15" s="73">
        <f t="shared" si="2"/>
        <v>0.27612389107699925</v>
      </c>
      <c r="AU15" s="73">
        <f t="shared" si="2"/>
        <v>0.2830803491925693</v>
      </c>
      <c r="AV15" s="73">
        <f t="shared" si="2"/>
        <v>0.2999066015931135</v>
      </c>
      <c r="AW15" s="73">
        <f t="shared" si="2"/>
        <v>0</v>
      </c>
      <c r="AX15" s="73">
        <f t="shared" si="2"/>
        <v>0</v>
      </c>
      <c r="AY15" s="73">
        <f t="shared" si="2"/>
        <v>0</v>
      </c>
      <c r="AZ15" s="74">
        <f t="shared" si="2"/>
        <v>0</v>
      </c>
      <c r="BA15" s="72">
        <f t="shared" si="2"/>
        <v>0</v>
      </c>
      <c r="BB15" s="73">
        <f t="shared" si="2"/>
        <v>0</v>
      </c>
      <c r="BC15" s="74">
        <f t="shared" si="2"/>
        <v>0</v>
      </c>
      <c r="BD15" s="72">
        <f t="shared" si="2"/>
        <v>0</v>
      </c>
      <c r="BE15" s="73">
        <f t="shared" si="2"/>
        <v>0</v>
      </c>
      <c r="BF15" s="73">
        <f t="shared" si="2"/>
        <v>0</v>
      </c>
      <c r="BG15" s="73">
        <f t="shared" si="2"/>
        <v>0</v>
      </c>
      <c r="BH15" s="73">
        <f t="shared" si="2"/>
        <v>0</v>
      </c>
      <c r="BI15" s="74">
        <f t="shared" si="2"/>
        <v>0</v>
      </c>
      <c r="BJ15" s="72">
        <f t="shared" si="3"/>
        <v>0</v>
      </c>
      <c r="BK15" s="73">
        <f t="shared" si="3"/>
        <v>0</v>
      </c>
      <c r="BL15" s="73">
        <f t="shared" si="3"/>
        <v>0</v>
      </c>
      <c r="BM15" s="74">
        <f t="shared" si="3"/>
        <v>0</v>
      </c>
      <c r="BN15" s="72">
        <f t="shared" si="3"/>
        <v>0</v>
      </c>
      <c r="BO15" s="73">
        <f t="shared" si="3"/>
        <v>0</v>
      </c>
      <c r="BP15" s="73">
        <f t="shared" si="3"/>
        <v>0</v>
      </c>
      <c r="BQ15" s="73">
        <f t="shared" si="3"/>
        <v>0</v>
      </c>
      <c r="BR15" s="73">
        <f t="shared" si="3"/>
        <v>0</v>
      </c>
      <c r="BS15" s="74">
        <f t="shared" si="3"/>
        <v>0</v>
      </c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</row>
    <row r="16" spans="2:99" x14ac:dyDescent="0.2">
      <c r="B16" s="143" t="s">
        <v>355</v>
      </c>
      <c r="C16" s="145">
        <f>COUNT(C6:J14)</f>
        <v>40</v>
      </c>
      <c r="K16" s="145">
        <f>COUNT(K6:M14)</f>
        <v>0</v>
      </c>
      <c r="L16" s="145"/>
      <c r="M16" s="145"/>
      <c r="N16" s="145">
        <f>COUNT(N6:S14)</f>
        <v>0</v>
      </c>
      <c r="O16" s="145"/>
      <c r="P16" s="145"/>
      <c r="Q16" s="145"/>
      <c r="R16" s="145"/>
      <c r="S16" s="145"/>
      <c r="T16" s="145">
        <f>COUNT(T6:W14)</f>
        <v>32</v>
      </c>
      <c r="U16" s="145"/>
      <c r="V16" s="145"/>
      <c r="W16" s="145"/>
      <c r="X16" s="151">
        <f>COUNT(X6:AC14)</f>
        <v>0</v>
      </c>
      <c r="Y16" s="70"/>
      <c r="Z16" s="70"/>
      <c r="AA16" s="70"/>
      <c r="AB16" s="70"/>
      <c r="AC16" s="70"/>
      <c r="AD16" s="145">
        <f>C17</f>
        <v>4.7216289700345646</v>
      </c>
      <c r="AE16" s="145"/>
      <c r="AF16" s="145">
        <f>AF6</f>
        <v>4.7199975213548448</v>
      </c>
      <c r="AH16" s="161">
        <f>C16</f>
        <v>40</v>
      </c>
      <c r="AI16" s="162">
        <v>0</v>
      </c>
      <c r="AJ16" s="162">
        <v>0</v>
      </c>
      <c r="AK16" s="162">
        <v>0</v>
      </c>
      <c r="AL16" s="163">
        <v>0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</row>
    <row r="17" spans="2:99" x14ac:dyDescent="0.2">
      <c r="B17" s="143" t="s">
        <v>0</v>
      </c>
      <c r="C17" s="145">
        <f>AVERAGE(C6:J14)</f>
        <v>4.7216289700345646</v>
      </c>
      <c r="K17" s="145">
        <f>IFERROR(0,AVERAGE(K6:M14))</f>
        <v>0</v>
      </c>
      <c r="N17" s="145">
        <f>IFERROR(0,AVERAGE(N6:S14))</f>
        <v>0</v>
      </c>
      <c r="T17" s="145">
        <f>AVERAGE(T6:W14)</f>
        <v>4.717958210505194</v>
      </c>
      <c r="X17" s="145">
        <f>IFERROR(0,AVERAGE(X6:AC14))</f>
        <v>0</v>
      </c>
      <c r="AD17" s="145">
        <f>K17</f>
        <v>0</v>
      </c>
      <c r="AE17" s="145"/>
      <c r="AF17" s="145">
        <v>0</v>
      </c>
      <c r="AH17" s="164">
        <v>0</v>
      </c>
      <c r="AI17" s="165">
        <f>K16</f>
        <v>0</v>
      </c>
      <c r="AJ17" s="165">
        <v>0</v>
      </c>
      <c r="AK17" s="165">
        <v>0</v>
      </c>
      <c r="AL17" s="166">
        <v>0</v>
      </c>
      <c r="AS17" s="87">
        <f t="array" ref="AS17">(MMULT(TRANSPOSE(AS7:AS15-$AF$25:$AF$33),(AS7:AS15-$AF$25:$AF$33)))</f>
        <v>1.2510194437809168</v>
      </c>
      <c r="AT17" s="87">
        <f t="array" ref="AT17">(MMULT(TRANSPOSE(AT7:AT15-$AF$25:$AF$33),(AT7:AT15-$AF$25:$AF$33)))</f>
        <v>1.2354477140444615</v>
      </c>
      <c r="AU17" s="87">
        <f t="array" ref="AU17">(MMULT(TRANSPOSE(AU7:AU15-$AF$25:$AF$33),(AU7:AU15-$AF$25:$AF$33)))</f>
        <v>1.2464787759569878</v>
      </c>
      <c r="AV17" s="87">
        <f t="array" ref="AV17">(MMULT(TRANSPOSE(AV7:AV15-$AF$25:$AF$33),(AV7:AV15-$AF$25:$AF$33)))</f>
        <v>1.1762938937277061</v>
      </c>
      <c r="AW17" s="87">
        <f>(AW7-$AF$25)^2</f>
        <v>0.13392388590602181</v>
      </c>
      <c r="AX17" s="87">
        <f>(AX7-$AF$25)^2</f>
        <v>6.9411473527486764E-2</v>
      </c>
      <c r="AY17" s="87">
        <f>(AY7-$AF$25)^2</f>
        <v>1.6094472688360829E-3</v>
      </c>
      <c r="AZ17" s="87">
        <f>(AZ7-$AF$25)^2</f>
        <v>1.180139228780841E-2</v>
      </c>
      <c r="BJ17" s="87">
        <f t="array" ref="BJ17">(MMULT(TRANSPOSE(BJ7:BJ14-$AF$25:$AF$32),(BJ7:BJ14-$AF$25:$AF$32)))</f>
        <v>1.6495238224650852</v>
      </c>
      <c r="BK17" s="87">
        <f t="array" ref="BK17">(MMULT(TRANSPOSE(BK7:BK14-$AF$25:$AF$32),(BK7:BK14-$AF$25:$AF$32)))</f>
        <v>1.3082041027569384</v>
      </c>
      <c r="BL17" s="87">
        <f t="array" ref="BL17">(MMULT(TRANSPOSE(BL7:BL14-$AF$25:$AF$32),(BL7:BL14-$AF$25:$AF$32)))</f>
        <v>0.96263508931695019</v>
      </c>
      <c r="BM17" s="87">
        <f t="array" ref="BM17">(MMULT(TRANSPOSE(BM7:BM14-$AF$25:$AF$32),(BM7:BM14-$AF$25:$AF$32)))</f>
        <v>0.72827832541168758</v>
      </c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</row>
    <row r="18" spans="2:99" x14ac:dyDescent="0.2">
      <c r="B18" s="143" t="s">
        <v>354</v>
      </c>
      <c r="C18" s="145">
        <f>$AF$6</f>
        <v>4.7199975213548448</v>
      </c>
      <c r="K18" s="145">
        <f>AF6</f>
        <v>4.7199975213548448</v>
      </c>
      <c r="N18" s="145">
        <f>AF6</f>
        <v>4.7199975213548448</v>
      </c>
      <c r="T18" s="145">
        <f>AF6</f>
        <v>4.7199975213548448</v>
      </c>
      <c r="X18" s="145">
        <f>AF6</f>
        <v>4.7199975213548448</v>
      </c>
      <c r="AD18" s="145">
        <f>N17</f>
        <v>0</v>
      </c>
      <c r="AE18" s="145"/>
      <c r="AF18" s="145">
        <v>0</v>
      </c>
      <c r="AH18" s="164">
        <v>0</v>
      </c>
      <c r="AI18" s="165">
        <v>0</v>
      </c>
      <c r="AJ18" s="165">
        <f>N16</f>
        <v>0</v>
      </c>
      <c r="AK18" s="165">
        <v>0</v>
      </c>
      <c r="AL18" s="166">
        <v>0</v>
      </c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</row>
    <row r="19" spans="2:99" x14ac:dyDescent="0.2">
      <c r="B19" s="143"/>
      <c r="C19" s="145"/>
      <c r="K19" s="145"/>
      <c r="N19" s="145"/>
      <c r="T19" s="145"/>
      <c r="X19" s="145"/>
      <c r="AD19" s="145">
        <f>T17</f>
        <v>4.717958210505194</v>
      </c>
      <c r="AE19" s="145"/>
      <c r="AF19" s="145">
        <f>AF6</f>
        <v>4.7199975213548448</v>
      </c>
      <c r="AH19" s="164">
        <v>0</v>
      </c>
      <c r="AI19" s="165">
        <v>0</v>
      </c>
      <c r="AJ19" s="165">
        <v>0</v>
      </c>
      <c r="AK19" s="165">
        <f>T16</f>
        <v>32</v>
      </c>
      <c r="AL19" s="166">
        <v>0</v>
      </c>
      <c r="AS19" s="87">
        <v>1.1029383337087393</v>
      </c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</row>
    <row r="20" spans="2:99" ht="13.5" thickBot="1" x14ac:dyDescent="0.25">
      <c r="B20" s="143"/>
      <c r="C20" s="145"/>
      <c r="K20" s="145"/>
      <c r="N20" s="145"/>
      <c r="T20" s="145"/>
      <c r="X20" s="145"/>
      <c r="AD20" s="145">
        <f>X17</f>
        <v>0</v>
      </c>
      <c r="AE20" s="145"/>
      <c r="AF20" s="145">
        <v>0</v>
      </c>
      <c r="AH20" s="167">
        <v>0</v>
      </c>
      <c r="AI20" s="168">
        <v>0</v>
      </c>
      <c r="AJ20" s="168">
        <v>0</v>
      </c>
      <c r="AK20" s="168">
        <v>0</v>
      </c>
      <c r="AL20" s="169">
        <f>X16</f>
        <v>0</v>
      </c>
      <c r="AS20" s="87">
        <v>0.70204205573138379</v>
      </c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</row>
    <row r="21" spans="2:99" x14ac:dyDescent="0.2">
      <c r="B21" s="142" t="s">
        <v>312</v>
      </c>
      <c r="C21" s="144">
        <v>-0.5</v>
      </c>
      <c r="K21" s="145"/>
      <c r="N21" s="145"/>
      <c r="T21" s="145"/>
      <c r="X21" s="145"/>
      <c r="AD21" s="145"/>
      <c r="AE21" s="145"/>
      <c r="AF21" s="145"/>
      <c r="AH21" s="165"/>
      <c r="AI21" s="165"/>
      <c r="AJ21" s="165"/>
      <c r="AK21" s="165"/>
      <c r="AL21" s="165"/>
      <c r="AS21" s="87">
        <v>0.67538314982656311</v>
      </c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</row>
    <row r="22" spans="2:99" ht="13.5" thickBot="1" x14ac:dyDescent="0.25">
      <c r="B22" s="143"/>
      <c r="C22" s="145"/>
      <c r="K22" s="145"/>
      <c r="N22" s="145"/>
      <c r="T22" s="145"/>
      <c r="X22" s="145"/>
      <c r="AD22" s="145"/>
      <c r="AE22" s="145"/>
      <c r="AF22" s="145"/>
      <c r="AS22" s="87">
        <v>0.85588017869074817</v>
      </c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</row>
    <row r="23" spans="2:99" x14ac:dyDescent="0.2">
      <c r="B23" s="146"/>
      <c r="C23" s="291" t="str">
        <f>C4</f>
        <v>Saline BMP-2 #1</v>
      </c>
      <c r="D23" s="292"/>
      <c r="E23" s="292"/>
      <c r="F23" s="292"/>
      <c r="G23" s="292"/>
      <c r="H23" s="292"/>
      <c r="I23" s="292"/>
      <c r="J23" s="293"/>
      <c r="K23" s="291" t="str">
        <f>K4</f>
        <v>Saline BMP-2 #2</v>
      </c>
      <c r="L23" s="292"/>
      <c r="M23" s="293"/>
      <c r="N23" s="292" t="str">
        <f>N4</f>
        <v>Saline BMP-2 #3</v>
      </c>
      <c r="O23" s="292"/>
      <c r="P23" s="292"/>
      <c r="Q23" s="292"/>
      <c r="R23" s="292"/>
      <c r="S23" s="293"/>
      <c r="T23" s="291" t="str">
        <f>T4</f>
        <v>Saline BMP-2 #4</v>
      </c>
      <c r="U23" s="292"/>
      <c r="V23" s="292"/>
      <c r="W23" s="293"/>
      <c r="X23" s="292" t="str">
        <f>X4</f>
        <v>Saline BMP-2 #5</v>
      </c>
      <c r="Y23" s="292"/>
      <c r="Z23" s="292"/>
      <c r="AA23" s="292"/>
      <c r="AB23" s="292"/>
      <c r="AC23" s="293"/>
      <c r="AD23" s="145"/>
      <c r="AE23" s="145"/>
      <c r="AF23" s="145"/>
      <c r="AS23" s="206">
        <v>1.7358099858337566</v>
      </c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</row>
    <row r="24" spans="2:99" ht="13.5" thickBot="1" x14ac:dyDescent="0.25">
      <c r="B24" s="179" t="str">
        <f>B5</f>
        <v>Condition</v>
      </c>
      <c r="C24" s="189">
        <f>C5</f>
        <v>1</v>
      </c>
      <c r="D24" s="190">
        <f t="shared" ref="D24:J24" si="5">D5</f>
        <v>2</v>
      </c>
      <c r="E24" s="190">
        <f t="shared" si="5"/>
        <v>3</v>
      </c>
      <c r="F24" s="190">
        <f t="shared" si="5"/>
        <v>4</v>
      </c>
      <c r="G24" s="190">
        <f t="shared" si="5"/>
        <v>5</v>
      </c>
      <c r="H24" s="190">
        <f t="shared" si="5"/>
        <v>6</v>
      </c>
      <c r="I24" s="190">
        <f t="shared" si="5"/>
        <v>7</v>
      </c>
      <c r="J24" s="191">
        <f t="shared" si="5"/>
        <v>8</v>
      </c>
      <c r="K24" s="189">
        <f>K5</f>
        <v>1</v>
      </c>
      <c r="L24" s="190">
        <f>L5</f>
        <v>2</v>
      </c>
      <c r="M24" s="191">
        <f>M5</f>
        <v>3</v>
      </c>
      <c r="N24" s="190">
        <f>N5</f>
        <v>1</v>
      </c>
      <c r="O24" s="190">
        <f>O5</f>
        <v>2</v>
      </c>
      <c r="P24" s="190">
        <f>P5</f>
        <v>3</v>
      </c>
      <c r="Q24" s="190">
        <f>Q5</f>
        <v>4</v>
      </c>
      <c r="R24" s="190">
        <f>R5</f>
        <v>5</v>
      </c>
      <c r="S24" s="191">
        <f>S5</f>
        <v>6</v>
      </c>
      <c r="T24" s="189">
        <f>T5</f>
        <v>1</v>
      </c>
      <c r="U24" s="190">
        <f>U5</f>
        <v>2</v>
      </c>
      <c r="V24" s="190">
        <f>V5</f>
        <v>3</v>
      </c>
      <c r="W24" s="191">
        <f>W5</f>
        <v>4</v>
      </c>
      <c r="X24" s="190">
        <f>X5</f>
        <v>1</v>
      </c>
      <c r="Y24" s="190">
        <f t="shared" ref="Y24:AD24" si="6">Y5</f>
        <v>2</v>
      </c>
      <c r="Z24" s="190">
        <f t="shared" si="6"/>
        <v>3</v>
      </c>
      <c r="AA24" s="190">
        <f t="shared" si="6"/>
        <v>4</v>
      </c>
      <c r="AB24" s="190">
        <f t="shared" si="6"/>
        <v>5</v>
      </c>
      <c r="AC24" s="191">
        <f t="shared" si="6"/>
        <v>6</v>
      </c>
      <c r="AD24" s="143" t="str">
        <f t="shared" si="6"/>
        <v>Moyenne</v>
      </c>
      <c r="AE24" s="143" t="s">
        <v>362</v>
      </c>
      <c r="AF24" s="143" t="str">
        <f>AF5</f>
        <v>Moyenne Globale</v>
      </c>
      <c r="AH24" s="165"/>
      <c r="AI24" s="165"/>
      <c r="AJ24" s="165"/>
      <c r="AK24" s="165"/>
      <c r="AL24" s="165"/>
      <c r="AS24" s="190">
        <v>2.1957512886740105</v>
      </c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</row>
    <row r="25" spans="2:99" x14ac:dyDescent="0.2">
      <c r="B25" s="146">
        <f>B6</f>
        <v>0</v>
      </c>
      <c r="C25" s="183">
        <f t="shared" ref="C25:C33" si="7">IF(C6="","",IF($C$21=0,LOG(C6),C6^$C$21))</f>
        <v>0.95219168424707146</v>
      </c>
      <c r="D25" s="182">
        <f t="shared" ref="D25:AC33" si="8">IF(D6="","",IF($C$21=0,LOG(D6),D6^$C$21))</f>
        <v>1.0892238798466738</v>
      </c>
      <c r="E25" s="182">
        <f t="shared" si="8"/>
        <v>0.88449974847842883</v>
      </c>
      <c r="F25" s="182">
        <f t="shared" si="8"/>
        <v>0.94563055004526309</v>
      </c>
      <c r="G25" s="182">
        <f t="shared" si="8"/>
        <v>1.1532325276697057</v>
      </c>
      <c r="H25" s="182">
        <f t="shared" si="8"/>
        <v>1.0507369750163074</v>
      </c>
      <c r="I25" s="182">
        <f t="shared" si="8"/>
        <v>0.82739431906756733</v>
      </c>
      <c r="J25" s="184">
        <f t="shared" si="8"/>
        <v>0.89591061525957794</v>
      </c>
      <c r="K25" s="183" t="str">
        <f t="shared" si="8"/>
        <v/>
      </c>
      <c r="L25" s="182" t="str">
        <f t="shared" si="8"/>
        <v/>
      </c>
      <c r="M25" s="184" t="str">
        <f t="shared" si="8"/>
        <v/>
      </c>
      <c r="N25" s="182" t="str">
        <f t="shared" si="8"/>
        <v/>
      </c>
      <c r="O25" s="182" t="str">
        <f t="shared" si="8"/>
        <v/>
      </c>
      <c r="P25" s="182" t="str">
        <f t="shared" si="8"/>
        <v/>
      </c>
      <c r="Q25" s="182" t="str">
        <f t="shared" si="8"/>
        <v/>
      </c>
      <c r="R25" s="182" t="str">
        <f t="shared" si="8"/>
        <v/>
      </c>
      <c r="S25" s="184" t="str">
        <f t="shared" si="8"/>
        <v/>
      </c>
      <c r="T25" s="183">
        <f t="shared" si="8"/>
        <v>1.0655679644302576</v>
      </c>
      <c r="U25" s="182">
        <f t="shared" si="8"/>
        <v>1.0648186659680001</v>
      </c>
      <c r="V25" s="182">
        <f t="shared" si="8"/>
        <v>0.96131908238207875</v>
      </c>
      <c r="W25" s="184">
        <f t="shared" si="8"/>
        <v>0.93039277182146418</v>
      </c>
      <c r="X25" s="182" t="str">
        <f t="shared" si="8"/>
        <v/>
      </c>
      <c r="Y25" s="182" t="str">
        <f t="shared" si="8"/>
        <v/>
      </c>
      <c r="Z25" s="182" t="str">
        <f t="shared" si="8"/>
        <v/>
      </c>
      <c r="AA25" s="67" t="str">
        <f t="shared" si="8"/>
        <v/>
      </c>
      <c r="AB25" s="67" t="str">
        <f t="shared" si="8"/>
        <v/>
      </c>
      <c r="AC25" s="68" t="str">
        <f t="shared" si="8"/>
        <v/>
      </c>
      <c r="AD25" s="145">
        <f>(COUNT(C25:J25)*AVERAGE(C25:J25)+COUNT(T25:W25)*AVERAGE(T25:W25))/COUNT(C25:AC25)</f>
        <v>0.98507656535269961</v>
      </c>
      <c r="AE25" s="178">
        <f>COUNT(C25:AC25)</f>
        <v>12</v>
      </c>
      <c r="AF25" s="145">
        <f t="array" ref="AF25">MMULT(TRANSPOSE(AD25:AD33),AE25:AE33)/SUM(AE25:AE33)</f>
        <v>0.7872764020125147</v>
      </c>
      <c r="AH25" s="165"/>
      <c r="AI25" s="165"/>
      <c r="AJ25" s="165"/>
      <c r="AK25" s="165"/>
      <c r="AL25" s="165"/>
      <c r="AS25" s="70">
        <v>15.59344681844537</v>
      </c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</row>
    <row r="26" spans="2:99" x14ac:dyDescent="0.2">
      <c r="B26" s="179">
        <f>B7</f>
        <v>0.01</v>
      </c>
      <c r="C26" s="185">
        <f t="shared" si="7"/>
        <v>1.1934890405623204</v>
      </c>
      <c r="D26" s="180">
        <f t="shared" si="8"/>
        <v>1.1672028991109371</v>
      </c>
      <c r="E26" s="180">
        <f t="shared" si="8"/>
        <v>1.1798878867817217</v>
      </c>
      <c r="F26" s="180">
        <f t="shared" si="8"/>
        <v>1.1991510356540804</v>
      </c>
      <c r="G26" s="180" t="str">
        <f t="shared" si="8"/>
        <v/>
      </c>
      <c r="H26" s="180" t="str">
        <f t="shared" si="8"/>
        <v/>
      </c>
      <c r="I26" s="180" t="str">
        <f t="shared" si="8"/>
        <v/>
      </c>
      <c r="J26" s="186" t="str">
        <f t="shared" si="8"/>
        <v/>
      </c>
      <c r="K26" s="185" t="str">
        <f t="shared" si="8"/>
        <v/>
      </c>
      <c r="L26" s="180" t="str">
        <f t="shared" si="8"/>
        <v/>
      </c>
      <c r="M26" s="186" t="str">
        <f t="shared" si="8"/>
        <v/>
      </c>
      <c r="N26" s="180" t="str">
        <f t="shared" si="8"/>
        <v/>
      </c>
      <c r="O26" s="180" t="str">
        <f t="shared" si="8"/>
        <v/>
      </c>
      <c r="P26" s="180" t="str">
        <f t="shared" si="8"/>
        <v/>
      </c>
      <c r="Q26" s="180" t="str">
        <f t="shared" si="8"/>
        <v/>
      </c>
      <c r="R26" s="180" t="str">
        <f t="shared" si="8"/>
        <v/>
      </c>
      <c r="S26" s="186" t="str">
        <f t="shared" si="8"/>
        <v/>
      </c>
      <c r="T26" s="185">
        <f t="shared" si="8"/>
        <v>1.2268179436857307</v>
      </c>
      <c r="U26" s="180">
        <f t="shared" si="8"/>
        <v>1.2089525806213879</v>
      </c>
      <c r="V26" s="180">
        <f t="shared" si="8"/>
        <v>0.99047874173989425</v>
      </c>
      <c r="W26" s="186">
        <f t="shared" si="8"/>
        <v>1.0788893563234039</v>
      </c>
      <c r="X26" s="180" t="str">
        <f t="shared" si="8"/>
        <v/>
      </c>
      <c r="Y26" s="180" t="str">
        <f t="shared" si="8"/>
        <v/>
      </c>
      <c r="Z26" s="180" t="str">
        <f t="shared" si="8"/>
        <v/>
      </c>
      <c r="AA26" s="70" t="str">
        <f t="shared" si="8"/>
        <v/>
      </c>
      <c r="AB26" s="70" t="str">
        <f t="shared" si="8"/>
        <v/>
      </c>
      <c r="AC26" s="71" t="str">
        <f t="shared" si="8"/>
        <v/>
      </c>
      <c r="AD26" s="145">
        <f t="shared" ref="AD26:AD32" si="9">(COUNT(C26:J26)*AVERAGE(C26:J26)+COUNT(T26:W26)*AVERAGE(T26:W26))/COUNT(C26:AC26)</f>
        <v>1.1556086855599346</v>
      </c>
      <c r="AE26" s="178">
        <f t="shared" ref="AE26:AE33" si="10">COUNT(C26:AC26)</f>
        <v>8</v>
      </c>
      <c r="AF26" s="145">
        <f>$AF$25</f>
        <v>0.7872764020125147</v>
      </c>
      <c r="AH26" s="165"/>
      <c r="AI26" s="165"/>
      <c r="AJ26" s="165"/>
      <c r="AK26" s="165"/>
      <c r="AL26" s="165"/>
      <c r="AS26" s="70">
        <v>11.974189304301284</v>
      </c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</row>
    <row r="27" spans="2:99" x14ac:dyDescent="0.2">
      <c r="B27" s="179">
        <f>B8</f>
        <v>0.05</v>
      </c>
      <c r="C27" s="185">
        <f t="shared" si="7"/>
        <v>1.2168159376605148</v>
      </c>
      <c r="D27" s="180">
        <f t="shared" si="8"/>
        <v>1.1177262240866659</v>
      </c>
      <c r="E27" s="180">
        <f t="shared" si="8"/>
        <v>1.1044353165580181</v>
      </c>
      <c r="F27" s="180">
        <f t="shared" si="8"/>
        <v>1.1600243528744656</v>
      </c>
      <c r="G27" s="180" t="str">
        <f t="shared" si="8"/>
        <v/>
      </c>
      <c r="H27" s="180" t="str">
        <f t="shared" si="8"/>
        <v/>
      </c>
      <c r="I27" s="180" t="str">
        <f t="shared" si="8"/>
        <v/>
      </c>
      <c r="J27" s="186" t="str">
        <f t="shared" si="8"/>
        <v/>
      </c>
      <c r="K27" s="185" t="str">
        <f t="shared" si="8"/>
        <v/>
      </c>
      <c r="L27" s="180" t="str">
        <f t="shared" si="8"/>
        <v/>
      </c>
      <c r="M27" s="186" t="str">
        <f t="shared" si="8"/>
        <v/>
      </c>
      <c r="N27" s="180" t="str">
        <f t="shared" si="8"/>
        <v/>
      </c>
      <c r="O27" s="180" t="str">
        <f t="shared" si="8"/>
        <v/>
      </c>
      <c r="P27" s="180" t="str">
        <f t="shared" si="8"/>
        <v/>
      </c>
      <c r="Q27" s="180" t="str">
        <f t="shared" si="8"/>
        <v/>
      </c>
      <c r="R27" s="180" t="str">
        <f t="shared" si="8"/>
        <v/>
      </c>
      <c r="S27" s="186" t="str">
        <f t="shared" si="8"/>
        <v/>
      </c>
      <c r="T27" s="185">
        <f t="shared" si="8"/>
        <v>1.2642787792229038</v>
      </c>
      <c r="U27" s="180">
        <f t="shared" si="8"/>
        <v>1.3561604964493177</v>
      </c>
      <c r="V27" s="180">
        <f t="shared" si="8"/>
        <v>1.2849471014753038</v>
      </c>
      <c r="W27" s="186">
        <f t="shared" si="8"/>
        <v>0.85798047681319822</v>
      </c>
      <c r="X27" s="180" t="str">
        <f t="shared" si="8"/>
        <v/>
      </c>
      <c r="Y27" s="180" t="str">
        <f t="shared" si="8"/>
        <v/>
      </c>
      <c r="Z27" s="180" t="str">
        <f t="shared" si="8"/>
        <v/>
      </c>
      <c r="AA27" s="70" t="str">
        <f t="shared" si="8"/>
        <v/>
      </c>
      <c r="AB27" s="70" t="str">
        <f t="shared" si="8"/>
        <v/>
      </c>
      <c r="AC27" s="71" t="str">
        <f t="shared" si="8"/>
        <v/>
      </c>
      <c r="AD27" s="145">
        <f t="shared" si="9"/>
        <v>1.1702960856425486</v>
      </c>
      <c r="AE27" s="178">
        <f t="shared" si="10"/>
        <v>8</v>
      </c>
      <c r="AF27" s="145">
        <f t="shared" ref="AF27:AF33" si="11">$AF$25</f>
        <v>0.7872764020125147</v>
      </c>
      <c r="AH27" s="165"/>
      <c r="AI27" s="165"/>
      <c r="AJ27" s="165"/>
      <c r="AK27" s="165"/>
      <c r="AL27" s="165"/>
      <c r="AS27" s="70">
        <v>11.397921756769385</v>
      </c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</row>
    <row r="28" spans="2:99" x14ac:dyDescent="0.2">
      <c r="B28" s="179">
        <f>B9</f>
        <v>0.1</v>
      </c>
      <c r="C28" s="185">
        <f t="shared" si="7"/>
        <v>1.0809199081580407</v>
      </c>
      <c r="D28" s="180">
        <f t="shared" si="8"/>
        <v>1.0799786961735298</v>
      </c>
      <c r="E28" s="180">
        <f t="shared" si="8"/>
        <v>1.1056682752063343</v>
      </c>
      <c r="F28" s="180">
        <f t="shared" si="8"/>
        <v>1.1280489399374829</v>
      </c>
      <c r="G28" s="180" t="str">
        <f t="shared" si="8"/>
        <v/>
      </c>
      <c r="H28" s="180" t="str">
        <f t="shared" si="8"/>
        <v/>
      </c>
      <c r="I28" s="180" t="str">
        <f t="shared" si="8"/>
        <v/>
      </c>
      <c r="J28" s="186" t="str">
        <f t="shared" si="8"/>
        <v/>
      </c>
      <c r="K28" s="185" t="str">
        <f t="shared" si="8"/>
        <v/>
      </c>
      <c r="L28" s="180" t="str">
        <f t="shared" si="8"/>
        <v/>
      </c>
      <c r="M28" s="186" t="str">
        <f t="shared" si="8"/>
        <v/>
      </c>
      <c r="N28" s="180" t="str">
        <f t="shared" si="8"/>
        <v/>
      </c>
      <c r="O28" s="180" t="str">
        <f t="shared" si="8"/>
        <v/>
      </c>
      <c r="P28" s="180" t="str">
        <f t="shared" si="8"/>
        <v/>
      </c>
      <c r="Q28" s="180" t="str">
        <f t="shared" si="8"/>
        <v/>
      </c>
      <c r="R28" s="180" t="str">
        <f t="shared" si="8"/>
        <v/>
      </c>
      <c r="S28" s="186" t="str">
        <f t="shared" si="8"/>
        <v/>
      </c>
      <c r="T28" s="185">
        <f t="shared" si="8"/>
        <v>1.4935604034836842</v>
      </c>
      <c r="U28" s="180">
        <f t="shared" si="8"/>
        <v>1.2143457545924865</v>
      </c>
      <c r="V28" s="180">
        <f t="shared" si="8"/>
        <v>1.059775576496687</v>
      </c>
      <c r="W28" s="186">
        <f t="shared" si="8"/>
        <v>0.98175673391570351</v>
      </c>
      <c r="X28" s="180" t="str">
        <f t="shared" si="8"/>
        <v/>
      </c>
      <c r="Y28" s="180" t="str">
        <f t="shared" si="8"/>
        <v/>
      </c>
      <c r="Z28" s="180" t="str">
        <f t="shared" si="8"/>
        <v/>
      </c>
      <c r="AA28" s="70" t="str">
        <f t="shared" si="8"/>
        <v/>
      </c>
      <c r="AB28" s="70" t="str">
        <f t="shared" si="8"/>
        <v/>
      </c>
      <c r="AC28" s="71" t="str">
        <f t="shared" si="8"/>
        <v/>
      </c>
      <c r="AD28" s="145">
        <f t="shared" si="9"/>
        <v>1.1430067859954938</v>
      </c>
      <c r="AE28" s="178">
        <f t="shared" si="10"/>
        <v>8</v>
      </c>
      <c r="AF28" s="145">
        <f t="shared" si="11"/>
        <v>0.7872764020125147</v>
      </c>
      <c r="AH28" s="165"/>
      <c r="AI28" s="165"/>
      <c r="AJ28" s="165"/>
      <c r="AK28" s="165"/>
      <c r="AL28" s="165"/>
      <c r="AS28" s="70">
        <v>0.84287988899123867</v>
      </c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</row>
    <row r="29" spans="2:99" x14ac:dyDescent="0.2">
      <c r="B29" s="179">
        <v>0.5</v>
      </c>
      <c r="C29" s="185">
        <f t="shared" si="7"/>
        <v>0.75901246595267569</v>
      </c>
      <c r="D29" s="180">
        <f t="shared" si="8"/>
        <v>0.67244551192492708</v>
      </c>
      <c r="E29" s="180">
        <f t="shared" si="8"/>
        <v>0.84749802054100021</v>
      </c>
      <c r="F29" s="180">
        <f t="shared" si="8"/>
        <v>0.8418017549274327</v>
      </c>
      <c r="G29" s="180" t="str">
        <f t="shared" si="8"/>
        <v/>
      </c>
      <c r="H29" s="180" t="str">
        <f t="shared" si="8"/>
        <v/>
      </c>
      <c r="I29" s="180" t="str">
        <f t="shared" si="8"/>
        <v/>
      </c>
      <c r="J29" s="186" t="str">
        <f t="shared" si="8"/>
        <v/>
      </c>
      <c r="K29" s="185" t="str">
        <f t="shared" si="8"/>
        <v/>
      </c>
      <c r="L29" s="180" t="str">
        <f t="shared" si="8"/>
        <v/>
      </c>
      <c r="M29" s="186" t="str">
        <f t="shared" si="8"/>
        <v/>
      </c>
      <c r="N29" s="180" t="str">
        <f t="shared" si="8"/>
        <v/>
      </c>
      <c r="O29" s="180" t="str">
        <f t="shared" si="8"/>
        <v/>
      </c>
      <c r="P29" s="180" t="str">
        <f t="shared" si="8"/>
        <v/>
      </c>
      <c r="Q29" s="180" t="str">
        <f t="shared" si="8"/>
        <v/>
      </c>
      <c r="R29" s="180" t="str">
        <f t="shared" si="8"/>
        <v/>
      </c>
      <c r="S29" s="186" t="str">
        <f t="shared" si="8"/>
        <v/>
      </c>
      <c r="T29" s="185">
        <f t="shared" si="8"/>
        <v>1.0240759123910848</v>
      </c>
      <c r="U29" s="180">
        <f t="shared" si="8"/>
        <v>0.71295220224852185</v>
      </c>
      <c r="V29" s="180">
        <f t="shared" si="8"/>
        <v>0.85117721284345904</v>
      </c>
      <c r="W29" s="186">
        <f t="shared" si="8"/>
        <v>0.86983180846161479</v>
      </c>
      <c r="X29" s="180" t="str">
        <f t="shared" si="8"/>
        <v/>
      </c>
      <c r="Y29" s="180" t="str">
        <f t="shared" si="8"/>
        <v/>
      </c>
      <c r="Z29" s="180" t="str">
        <f t="shared" si="8"/>
        <v/>
      </c>
      <c r="AA29" s="70" t="str">
        <f t="shared" si="8"/>
        <v/>
      </c>
      <c r="AB29" s="70" t="str">
        <f t="shared" si="8"/>
        <v/>
      </c>
      <c r="AC29" s="71" t="str">
        <f t="shared" si="8"/>
        <v/>
      </c>
      <c r="AD29" s="145">
        <f t="shared" si="9"/>
        <v>0.8223493611613395</v>
      </c>
      <c r="AE29" s="178">
        <f t="shared" si="10"/>
        <v>8</v>
      </c>
      <c r="AF29" s="145">
        <f t="shared" si="11"/>
        <v>0.7872764020125147</v>
      </c>
      <c r="AH29" s="165"/>
      <c r="AI29" s="165"/>
      <c r="AJ29" s="165"/>
      <c r="AK29" s="165"/>
      <c r="AL29" s="165"/>
      <c r="AS29" s="70">
        <v>0.73401897142009709</v>
      </c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</row>
    <row r="30" spans="2:99" x14ac:dyDescent="0.2">
      <c r="B30" s="179">
        <f>B11</f>
        <v>1</v>
      </c>
      <c r="C30" s="185">
        <f t="shared" si="7"/>
        <v>0.67485182525039689</v>
      </c>
      <c r="D30" s="180">
        <f t="shared" si="8"/>
        <v>0.60818939548728057</v>
      </c>
      <c r="E30" s="180">
        <f t="shared" si="8"/>
        <v>0.58004639236317168</v>
      </c>
      <c r="F30" s="180">
        <f t="shared" si="8"/>
        <v>0.55508136739950154</v>
      </c>
      <c r="G30" s="180" t="str">
        <f t="shared" si="8"/>
        <v/>
      </c>
      <c r="H30" s="180" t="str">
        <f t="shared" si="8"/>
        <v/>
      </c>
      <c r="I30" s="180" t="str">
        <f t="shared" si="8"/>
        <v/>
      </c>
      <c r="J30" s="186" t="str">
        <f t="shared" si="8"/>
        <v/>
      </c>
      <c r="K30" s="185" t="str">
        <f t="shared" si="8"/>
        <v/>
      </c>
      <c r="L30" s="180" t="str">
        <f t="shared" si="8"/>
        <v/>
      </c>
      <c r="M30" s="186" t="str">
        <f t="shared" si="8"/>
        <v/>
      </c>
      <c r="N30" s="180" t="str">
        <f t="shared" si="8"/>
        <v/>
      </c>
      <c r="O30" s="180" t="str">
        <f t="shared" si="8"/>
        <v/>
      </c>
      <c r="P30" s="180" t="str">
        <f t="shared" si="8"/>
        <v/>
      </c>
      <c r="Q30" s="180" t="str">
        <f t="shared" si="8"/>
        <v/>
      </c>
      <c r="R30" s="180" t="str">
        <f t="shared" si="8"/>
        <v/>
      </c>
      <c r="S30" s="186" t="str">
        <f t="shared" si="8"/>
        <v/>
      </c>
      <c r="T30" s="185">
        <f t="shared" si="8"/>
        <v>0.5613472848247878</v>
      </c>
      <c r="U30" s="180">
        <f t="shared" si="8"/>
        <v>0.72157730602785997</v>
      </c>
      <c r="V30" s="180">
        <f t="shared" si="8"/>
        <v>0.62236732591243182</v>
      </c>
      <c r="W30" s="186">
        <f t="shared" si="8"/>
        <v>0.63963015844714022</v>
      </c>
      <c r="X30" s="180" t="str">
        <f t="shared" si="8"/>
        <v/>
      </c>
      <c r="Y30" s="180" t="str">
        <f t="shared" si="8"/>
        <v/>
      </c>
      <c r="Z30" s="180" t="str">
        <f t="shared" si="8"/>
        <v/>
      </c>
      <c r="AA30" s="70" t="str">
        <f t="shared" si="8"/>
        <v/>
      </c>
      <c r="AB30" s="70" t="str">
        <f t="shared" si="8"/>
        <v/>
      </c>
      <c r="AC30" s="71" t="str">
        <f t="shared" si="8"/>
        <v/>
      </c>
      <c r="AD30" s="145">
        <f t="shared" si="9"/>
        <v>0.62038638196407125</v>
      </c>
      <c r="AE30" s="178">
        <f t="shared" si="10"/>
        <v>8</v>
      </c>
      <c r="AF30" s="145">
        <f t="shared" si="11"/>
        <v>0.7872764020125147</v>
      </c>
      <c r="AH30" s="165"/>
      <c r="AI30" s="165"/>
      <c r="AJ30" s="165"/>
      <c r="AK30" s="165"/>
      <c r="AL30" s="165"/>
      <c r="AS30" s="70">
        <v>0.8004406188605736</v>
      </c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</row>
    <row r="31" spans="2:99" x14ac:dyDescent="0.2">
      <c r="B31" s="179">
        <f>B12</f>
        <v>5</v>
      </c>
      <c r="C31" s="185">
        <f t="shared" si="7"/>
        <v>0.25323803693597036</v>
      </c>
      <c r="D31" s="180">
        <f t="shared" si="8"/>
        <v>0.31807095824548576</v>
      </c>
      <c r="E31" s="180">
        <f t="shared" si="8"/>
        <v>0.24969030769015593</v>
      </c>
      <c r="F31" s="180">
        <f t="shared" si="8"/>
        <v>0.37622568282481117</v>
      </c>
      <c r="G31" s="180" t="str">
        <f t="shared" si="8"/>
        <v/>
      </c>
      <c r="H31" s="180" t="str">
        <f t="shared" si="8"/>
        <v/>
      </c>
      <c r="I31" s="180" t="str">
        <f t="shared" si="8"/>
        <v/>
      </c>
      <c r="J31" s="186" t="str">
        <f t="shared" si="8"/>
        <v/>
      </c>
      <c r="K31" s="185" t="str">
        <f t="shared" si="8"/>
        <v/>
      </c>
      <c r="L31" s="180" t="str">
        <f t="shared" si="8"/>
        <v/>
      </c>
      <c r="M31" s="186" t="str">
        <f t="shared" si="8"/>
        <v/>
      </c>
      <c r="N31" s="180" t="str">
        <f t="shared" si="8"/>
        <v/>
      </c>
      <c r="O31" s="180" t="str">
        <f t="shared" si="8"/>
        <v/>
      </c>
      <c r="P31" s="180" t="str">
        <f t="shared" si="8"/>
        <v/>
      </c>
      <c r="Q31" s="180" t="str">
        <f t="shared" si="8"/>
        <v/>
      </c>
      <c r="R31" s="180" t="str">
        <f t="shared" si="8"/>
        <v/>
      </c>
      <c r="S31" s="186" t="str">
        <f t="shared" si="8"/>
        <v/>
      </c>
      <c r="T31" s="185">
        <f t="shared" si="8"/>
        <v>0.30333094522995474</v>
      </c>
      <c r="U31" s="180">
        <f t="shared" si="8"/>
        <v>0.24590127444398444</v>
      </c>
      <c r="V31" s="180">
        <f t="shared" si="8"/>
        <v>0.35431321028441426</v>
      </c>
      <c r="W31" s="186">
        <f t="shared" si="8"/>
        <v>0.28441825982674612</v>
      </c>
      <c r="X31" s="180" t="str">
        <f t="shared" si="8"/>
        <v/>
      </c>
      <c r="Y31" s="180" t="str">
        <f t="shared" si="8"/>
        <v/>
      </c>
      <c r="Z31" s="180" t="str">
        <f t="shared" si="8"/>
        <v/>
      </c>
      <c r="AA31" s="70" t="str">
        <f t="shared" si="8"/>
        <v/>
      </c>
      <c r="AB31" s="70" t="str">
        <f t="shared" si="8"/>
        <v/>
      </c>
      <c r="AC31" s="71" t="str">
        <f t="shared" si="8"/>
        <v/>
      </c>
      <c r="AD31" s="145">
        <f t="shared" si="9"/>
        <v>0.29814858443519032</v>
      </c>
      <c r="AE31" s="178">
        <f t="shared" si="10"/>
        <v>8</v>
      </c>
      <c r="AF31" s="145">
        <f t="shared" si="11"/>
        <v>0.7872764020125147</v>
      </c>
      <c r="AH31" s="165"/>
      <c r="AI31" s="165"/>
      <c r="AJ31" s="165"/>
      <c r="AK31" s="165"/>
      <c r="AL31" s="165"/>
      <c r="AS31" s="70">
        <v>0.85737264463121432</v>
      </c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</row>
    <row r="32" spans="2:99" x14ac:dyDescent="0.2">
      <c r="B32" s="179">
        <f>B13</f>
        <v>10</v>
      </c>
      <c r="C32" s="185">
        <f t="shared" si="7"/>
        <v>0.28898609072840564</v>
      </c>
      <c r="D32" s="180">
        <f t="shared" si="8"/>
        <v>0.25966798051050655</v>
      </c>
      <c r="E32" s="180">
        <f t="shared" si="8"/>
        <v>0.2477061395171789</v>
      </c>
      <c r="F32" s="180">
        <f t="shared" si="8"/>
        <v>0.27431380893136481</v>
      </c>
      <c r="G32" s="180" t="str">
        <f t="shared" si="8"/>
        <v/>
      </c>
      <c r="H32" s="180" t="str">
        <f t="shared" si="8"/>
        <v/>
      </c>
      <c r="I32" s="180" t="str">
        <f t="shared" si="8"/>
        <v/>
      </c>
      <c r="J32" s="186" t="str">
        <f t="shared" si="8"/>
        <v/>
      </c>
      <c r="K32" s="185" t="str">
        <f t="shared" si="8"/>
        <v/>
      </c>
      <c r="L32" s="180" t="str">
        <f t="shared" si="8"/>
        <v/>
      </c>
      <c r="M32" s="186" t="str">
        <f t="shared" si="8"/>
        <v/>
      </c>
      <c r="N32" s="180" t="str">
        <f t="shared" si="8"/>
        <v/>
      </c>
      <c r="O32" s="180" t="str">
        <f t="shared" si="8"/>
        <v/>
      </c>
      <c r="P32" s="180" t="str">
        <f t="shared" si="8"/>
        <v/>
      </c>
      <c r="Q32" s="180" t="str">
        <f t="shared" si="8"/>
        <v/>
      </c>
      <c r="R32" s="180" t="str">
        <f t="shared" si="8"/>
        <v/>
      </c>
      <c r="S32" s="186" t="str">
        <f t="shared" si="8"/>
        <v/>
      </c>
      <c r="T32" s="185">
        <f t="shared" si="8"/>
        <v>0.22943115102620093</v>
      </c>
      <c r="U32" s="180">
        <f t="shared" si="8"/>
        <v>0.29288914143700079</v>
      </c>
      <c r="V32" s="180">
        <f t="shared" si="8"/>
        <v>0.19534255751526811</v>
      </c>
      <c r="W32" s="186">
        <f t="shared" si="8"/>
        <v>0.24096593189830282</v>
      </c>
      <c r="X32" s="180" t="str">
        <f t="shared" si="8"/>
        <v/>
      </c>
      <c r="Y32" s="180" t="str">
        <f t="shared" si="8"/>
        <v/>
      </c>
      <c r="Z32" s="180" t="str">
        <f t="shared" si="8"/>
        <v/>
      </c>
      <c r="AA32" s="70" t="str">
        <f t="shared" si="8"/>
        <v/>
      </c>
      <c r="AB32" s="70" t="str">
        <f t="shared" si="8"/>
        <v/>
      </c>
      <c r="AC32" s="71" t="str">
        <f t="shared" si="8"/>
        <v/>
      </c>
      <c r="AD32" s="145">
        <f t="shared" si="9"/>
        <v>0.25366285019552859</v>
      </c>
      <c r="AE32" s="178">
        <f t="shared" si="10"/>
        <v>8</v>
      </c>
      <c r="AF32" s="145">
        <f t="shared" si="11"/>
        <v>0.7872764020125147</v>
      </c>
      <c r="AH32" s="165"/>
      <c r="AI32" s="165"/>
      <c r="AJ32" s="165"/>
      <c r="AK32" s="165"/>
      <c r="AL32" s="165"/>
      <c r="AS32" s="70">
        <v>2.2114941828140675</v>
      </c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</row>
    <row r="33" spans="1:71" ht="13.5" thickBot="1" x14ac:dyDescent="0.25">
      <c r="B33" s="147">
        <f>B14</f>
        <v>20</v>
      </c>
      <c r="C33" s="187">
        <f t="shared" si="7"/>
        <v>0.29620143917313069</v>
      </c>
      <c r="D33" s="181">
        <f t="shared" si="8"/>
        <v>0.27612389107699925</v>
      </c>
      <c r="E33" s="181">
        <f t="shared" si="8"/>
        <v>0.2830803491925693</v>
      </c>
      <c r="F33" s="181">
        <f t="shared" si="8"/>
        <v>0.2999066015931135</v>
      </c>
      <c r="G33" s="181" t="str">
        <f t="shared" si="8"/>
        <v/>
      </c>
      <c r="H33" s="181" t="str">
        <f t="shared" si="8"/>
        <v/>
      </c>
      <c r="I33" s="181" t="str">
        <f t="shared" si="8"/>
        <v/>
      </c>
      <c r="J33" s="188" t="str">
        <f t="shared" si="8"/>
        <v/>
      </c>
      <c r="K33" s="187" t="str">
        <f t="shared" si="8"/>
        <v/>
      </c>
      <c r="L33" s="181" t="str">
        <f t="shared" si="8"/>
        <v/>
      </c>
      <c r="M33" s="188" t="str">
        <f t="shared" si="8"/>
        <v/>
      </c>
      <c r="N33" s="181" t="str">
        <f t="shared" si="8"/>
        <v/>
      </c>
      <c r="O33" s="181" t="str">
        <f t="shared" si="8"/>
        <v/>
      </c>
      <c r="P33" s="181" t="str">
        <f t="shared" si="8"/>
        <v/>
      </c>
      <c r="Q33" s="181" t="str">
        <f t="shared" si="8"/>
        <v/>
      </c>
      <c r="R33" s="181" t="str">
        <f t="shared" si="8"/>
        <v/>
      </c>
      <c r="S33" s="188" t="str">
        <f t="shared" si="8"/>
        <v/>
      </c>
      <c r="T33" s="187" t="str">
        <f t="shared" si="8"/>
        <v/>
      </c>
      <c r="U33" s="181" t="str">
        <f t="shared" si="8"/>
        <v/>
      </c>
      <c r="V33" s="181" t="str">
        <f t="shared" si="8"/>
        <v/>
      </c>
      <c r="W33" s="188" t="str">
        <f t="shared" si="8"/>
        <v/>
      </c>
      <c r="X33" s="181" t="str">
        <f t="shared" si="8"/>
        <v/>
      </c>
      <c r="Y33" s="181" t="str">
        <f t="shared" si="8"/>
        <v/>
      </c>
      <c r="Z33" s="181" t="str">
        <f t="shared" si="8"/>
        <v/>
      </c>
      <c r="AA33" s="73" t="str">
        <f t="shared" si="8"/>
        <v/>
      </c>
      <c r="AB33" s="73" t="str">
        <f t="shared" si="8"/>
        <v/>
      </c>
      <c r="AC33" s="74" t="str">
        <f t="shared" si="8"/>
        <v/>
      </c>
      <c r="AD33" s="145">
        <f>(COUNT(C33:J33)*AVERAGE(C33:J33))/COUNT(C33:AC33)</f>
        <v>0.28882807025895318</v>
      </c>
      <c r="AE33" s="178">
        <f t="shared" si="10"/>
        <v>4</v>
      </c>
      <c r="AF33" s="145">
        <f t="shared" si="11"/>
        <v>0.7872764020125147</v>
      </c>
      <c r="AH33" s="165"/>
      <c r="AI33" s="165"/>
      <c r="AJ33" s="165"/>
      <c r="AK33" s="165"/>
      <c r="AL33" s="165"/>
      <c r="AS33" s="70">
        <v>2.7034747216804735</v>
      </c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</row>
    <row r="34" spans="1:71" x14ac:dyDescent="0.2">
      <c r="B34" s="143"/>
      <c r="C34" s="145"/>
      <c r="K34" s="145"/>
      <c r="N34" s="145"/>
      <c r="T34" s="145"/>
      <c r="X34" s="145"/>
      <c r="AF34" s="145"/>
      <c r="AH34" s="165"/>
      <c r="AI34" s="165"/>
      <c r="AJ34" s="165"/>
      <c r="AK34" s="165"/>
      <c r="AL34" s="165"/>
      <c r="AS34" s="87">
        <v>9.8844376315740945</v>
      </c>
    </row>
    <row r="35" spans="1:71" x14ac:dyDescent="0.2">
      <c r="B35" s="143" t="s">
        <v>355</v>
      </c>
      <c r="C35" s="145">
        <f>COUNT(C25:J33)</f>
        <v>40</v>
      </c>
      <c r="K35" s="145">
        <f>COUNT(K25:M33)</f>
        <v>0</v>
      </c>
      <c r="L35" s="145"/>
      <c r="M35" s="145"/>
      <c r="N35" s="145">
        <f>COUNT(N25:S33)</f>
        <v>0</v>
      </c>
      <c r="O35" s="145"/>
      <c r="P35" s="145"/>
      <c r="Q35" s="145"/>
      <c r="R35" s="145"/>
      <c r="S35" s="145"/>
      <c r="T35" s="145">
        <f>COUNT(T25:W33)</f>
        <v>32</v>
      </c>
      <c r="U35" s="145"/>
      <c r="V35" s="145"/>
      <c r="W35" s="145"/>
      <c r="X35" s="151">
        <f>COUNT(X25:AC33)</f>
        <v>0</v>
      </c>
      <c r="Y35" s="70"/>
      <c r="Z35" s="70"/>
      <c r="AA35" s="70"/>
      <c r="AB35" s="70"/>
      <c r="AC35" s="70"/>
      <c r="AD35" s="145">
        <f>C36</f>
        <v>0.76235767081651962</v>
      </c>
      <c r="AE35" s="145"/>
      <c r="AF35" s="145">
        <f>IF(AD35=0,0,$AF$25)</f>
        <v>0.7872764020125147</v>
      </c>
      <c r="AH35" s="165"/>
      <c r="AI35" s="165"/>
      <c r="AJ35" s="165"/>
      <c r="AK35" s="165"/>
      <c r="AL35" s="165"/>
      <c r="AS35" s="151">
        <v>14.83075290810687</v>
      </c>
      <c r="AT35" s="151"/>
      <c r="AU35" s="151"/>
      <c r="AV35" s="151"/>
      <c r="AW35" s="151"/>
      <c r="AX35" s="151"/>
      <c r="AY35" s="151"/>
      <c r="AZ35" s="151"/>
      <c r="BA35" s="151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</row>
    <row r="36" spans="1:71" x14ac:dyDescent="0.2">
      <c r="B36" s="143" t="s">
        <v>0</v>
      </c>
      <c r="C36" s="145">
        <f>AVERAGE(C25:J33)</f>
        <v>0.76235767081651962</v>
      </c>
      <c r="K36" s="145">
        <f>IFERROR(0,AVERAGE(K25:M33))</f>
        <v>0</v>
      </c>
      <c r="N36" s="145">
        <f>IFERROR(0,AVERAGE(N25:S33))</f>
        <v>0</v>
      </c>
      <c r="T36" s="145">
        <f>AVERAGE(T25:W33)</f>
        <v>0.81842481600750849</v>
      </c>
      <c r="X36" s="145">
        <f>IFERROR(0,AVERAGE(X25:AC33))</f>
        <v>0</v>
      </c>
      <c r="AD36" s="145">
        <f>K36</f>
        <v>0</v>
      </c>
      <c r="AE36" s="145"/>
      <c r="AF36" s="145">
        <f>IF(AD36=0,0,$AF$25)</f>
        <v>0</v>
      </c>
      <c r="AS36" s="70">
        <v>13.115716796531331</v>
      </c>
      <c r="AT36" s="70"/>
      <c r="AU36" s="70"/>
      <c r="AV36" s="70"/>
      <c r="AW36" s="70"/>
      <c r="AX36" s="70"/>
      <c r="AY36" s="70"/>
      <c r="AZ36" s="70"/>
      <c r="BA36" s="70"/>
    </row>
    <row r="37" spans="1:71" x14ac:dyDescent="0.2">
      <c r="B37" s="143" t="s">
        <v>354</v>
      </c>
      <c r="C37" s="145">
        <f>AF25</f>
        <v>0.7872764020125147</v>
      </c>
      <c r="K37" s="145">
        <f>C37</f>
        <v>0.7872764020125147</v>
      </c>
      <c r="N37" s="145">
        <f>C37</f>
        <v>0.7872764020125147</v>
      </c>
      <c r="T37" s="145">
        <f>C37</f>
        <v>0.7872764020125147</v>
      </c>
      <c r="X37" s="145">
        <f>C37</f>
        <v>0.7872764020125147</v>
      </c>
      <c r="AD37" s="145">
        <f>N36</f>
        <v>0</v>
      </c>
      <c r="AE37" s="145"/>
      <c r="AF37" s="145">
        <f>IF(AD37=0,0,$AF$25)</f>
        <v>0</v>
      </c>
      <c r="AS37" s="70">
        <v>1.2782169506578374</v>
      </c>
      <c r="AT37" s="70"/>
      <c r="AU37" s="70"/>
      <c r="AV37" s="70"/>
      <c r="AW37" s="70"/>
      <c r="AX37" s="70"/>
      <c r="AY37" s="70"/>
      <c r="AZ37" s="70"/>
      <c r="BA37" s="70"/>
    </row>
    <row r="38" spans="1:71" x14ac:dyDescent="0.2">
      <c r="AD38" s="145">
        <f>T36</f>
        <v>0.81842481600750849</v>
      </c>
      <c r="AF38" s="145">
        <f>IF(AD38=0,0,$AF$25)</f>
        <v>0.7872764020125147</v>
      </c>
      <c r="AS38" s="70">
        <v>0.71832092034521544</v>
      </c>
      <c r="AT38" s="70"/>
      <c r="AU38" s="70"/>
      <c r="AV38" s="70"/>
      <c r="AW38" s="70"/>
      <c r="AX38" s="70"/>
      <c r="AY38" s="70"/>
      <c r="AZ38" s="70"/>
      <c r="BA38" s="70"/>
    </row>
    <row r="39" spans="1:71" ht="15" x14ac:dyDescent="0.2">
      <c r="B39" s="198" t="s">
        <v>258</v>
      </c>
      <c r="AD39" s="145">
        <f>X36</f>
        <v>0</v>
      </c>
      <c r="AF39" s="145">
        <f>IF(AD39=0,0,$AF$25)</f>
        <v>0</v>
      </c>
      <c r="AS39" s="70">
        <v>0.81982173620914578</v>
      </c>
      <c r="AT39" s="70"/>
      <c r="AU39" s="70"/>
      <c r="AV39" s="70"/>
      <c r="AW39" s="70"/>
      <c r="AX39" s="180"/>
      <c r="AY39" s="70"/>
      <c r="AZ39" s="70"/>
      <c r="BA39" s="70"/>
    </row>
    <row r="40" spans="1:71" ht="13.5" thickBot="1" x14ac:dyDescent="0.25">
      <c r="A40" s="70"/>
      <c r="B40" s="73"/>
      <c r="Y40" s="145"/>
      <c r="AS40" s="70">
        <v>0.81799434776984625</v>
      </c>
      <c r="AT40" s="70"/>
      <c r="AU40" s="70"/>
      <c r="AV40" s="70"/>
      <c r="AW40" s="70"/>
      <c r="AX40" s="70"/>
      <c r="AY40" s="70"/>
      <c r="AZ40" s="70"/>
      <c r="BA40" s="70"/>
    </row>
    <row r="41" spans="1:71" ht="13.5" thickBot="1" x14ac:dyDescent="0.25">
      <c r="A41" s="71"/>
      <c r="B41" s="91" t="s">
        <v>267</v>
      </c>
      <c r="C41" s="89" t="s">
        <v>259</v>
      </c>
      <c r="D41" s="89" t="s">
        <v>264</v>
      </c>
      <c r="E41" s="89" t="s">
        <v>263</v>
      </c>
      <c r="F41" s="89" t="s">
        <v>265</v>
      </c>
      <c r="G41" s="90" t="s">
        <v>243</v>
      </c>
      <c r="AS41" s="70">
        <v>1.3922672741184514</v>
      </c>
      <c r="AT41" s="70"/>
      <c r="AU41" s="70"/>
      <c r="AV41" s="70"/>
      <c r="AW41" s="70"/>
      <c r="AX41" s="70"/>
      <c r="AY41" s="70"/>
      <c r="AZ41" s="70"/>
      <c r="BA41" s="70"/>
    </row>
    <row r="42" spans="1:71" x14ac:dyDescent="0.2">
      <c r="A42" s="71"/>
      <c r="B42" s="176" t="s">
        <v>359</v>
      </c>
      <c r="C42" s="87">
        <f t="array" ref="C42">MMULT(MMULT(TRANSPOSE(AD25:AD33-AF25:AF33),(AH6:AP14)),(AD25:AD33-AF25:AF33))</f>
        <v>9.1592113419677332</v>
      </c>
      <c r="D42" s="87">
        <f>COUNT(B6:B14)-1</f>
        <v>8</v>
      </c>
      <c r="E42" s="87">
        <f>C42/D42</f>
        <v>1.1449014177459667</v>
      </c>
      <c r="F42" s="87">
        <f>E42/E44</f>
        <v>126.86315893007632</v>
      </c>
      <c r="G42" s="196">
        <f>FDIST(F42,D42,D44)</f>
        <v>1.8572258867648417E-35</v>
      </c>
      <c r="AS42" s="70">
        <v>2.9721761163065521</v>
      </c>
      <c r="AT42" s="70"/>
      <c r="AU42" s="70"/>
      <c r="AV42" s="70"/>
      <c r="AW42" s="70"/>
      <c r="AX42" s="70"/>
      <c r="AY42" s="70"/>
      <c r="AZ42" s="70"/>
      <c r="BA42" s="70"/>
    </row>
    <row r="43" spans="1:71" ht="13.5" thickBot="1" x14ac:dyDescent="0.25">
      <c r="A43" s="71"/>
      <c r="B43" s="176" t="s">
        <v>356</v>
      </c>
      <c r="C43" s="102">
        <f t="array" ref="C43">MMULT(MMULT(TRANSPOSE(AD35:AD39-AF35:AF39),AH16:AL20),(AD35:AD39-AF35:AF39))</f>
        <v>5.5884884797643149E-2</v>
      </c>
      <c r="D43" s="87">
        <f>1</f>
        <v>1</v>
      </c>
      <c r="E43" s="102">
        <f>C43/D43</f>
        <v>5.5884884797643149E-2</v>
      </c>
      <c r="F43" s="102">
        <f>E43/E44</f>
        <v>6.1924397262345741</v>
      </c>
      <c r="G43" s="197">
        <f>FDIST(F43,D43,D44)</f>
        <v>1.5529953663362451E-2</v>
      </c>
      <c r="AS43" s="70">
        <v>16.039714395872622</v>
      </c>
      <c r="AT43" s="70"/>
      <c r="AU43" s="70"/>
      <c r="AV43" s="70"/>
      <c r="AW43" s="70"/>
      <c r="AX43" s="70"/>
      <c r="AY43" s="70"/>
      <c r="AZ43" s="70"/>
      <c r="BA43" s="70"/>
    </row>
    <row r="44" spans="1:71" ht="13.5" thickBot="1" x14ac:dyDescent="0.25">
      <c r="B44" s="192" t="s">
        <v>357</v>
      </c>
      <c r="C44" s="87">
        <f>C45-C43-C42</f>
        <v>0.55953113968551271</v>
      </c>
      <c r="D44" s="87">
        <f>D45-D43-D42</f>
        <v>62</v>
      </c>
      <c r="E44" s="87">
        <f>C44/D44</f>
        <v>9.0246958013792365E-3</v>
      </c>
      <c r="F44" s="66"/>
      <c r="AS44" s="70">
        <v>16.297705212399851</v>
      </c>
      <c r="AT44" s="70"/>
      <c r="AU44" s="70"/>
      <c r="AV44" s="70"/>
      <c r="AW44" s="70"/>
      <c r="AX44" s="70"/>
      <c r="AY44" s="70"/>
      <c r="AZ44" s="70"/>
      <c r="BA44" s="70"/>
    </row>
    <row r="45" spans="1:71" ht="13.5" thickBot="1" x14ac:dyDescent="0.25">
      <c r="B45" s="177" t="s">
        <v>358</v>
      </c>
      <c r="C45" s="73">
        <f>SUM(AS17:BS17)</f>
        <v>9.7746273664508898</v>
      </c>
      <c r="D45" s="73">
        <f>SUM(C16,K16,N16,T16,X16)-1</f>
        <v>71</v>
      </c>
      <c r="E45" s="66"/>
      <c r="AS45" s="87">
        <v>12.479022124416991</v>
      </c>
    </row>
    <row r="46" spans="1:71" x14ac:dyDescent="0.2">
      <c r="AS46" s="87">
        <v>1.11829661770386</v>
      </c>
    </row>
    <row r="47" spans="1:71" x14ac:dyDescent="0.2">
      <c r="AS47" s="87">
        <v>0.69542808578945015</v>
      </c>
    </row>
    <row r="48" spans="1:71" ht="15" x14ac:dyDescent="0.2">
      <c r="B48" s="170" t="s">
        <v>268</v>
      </c>
      <c r="AS48" s="87">
        <v>0.74313169857877026</v>
      </c>
    </row>
    <row r="49" spans="2:45" x14ac:dyDescent="0.2">
      <c r="AS49" s="87">
        <v>0.78585806856108753</v>
      </c>
    </row>
    <row r="50" spans="2:45" ht="13.5" thickBot="1" x14ac:dyDescent="0.25">
      <c r="B50"/>
      <c r="C50" s="82" t="s">
        <v>311</v>
      </c>
      <c r="D50" s="86">
        <v>4.55</v>
      </c>
      <c r="E50" s="86">
        <v>5.3559999999999999</v>
      </c>
      <c r="F50" s="86">
        <v>6.3650000000000002</v>
      </c>
      <c r="G50"/>
      <c r="AS50" s="87">
        <v>1.4111732856176329</v>
      </c>
    </row>
    <row r="51" spans="2:45" ht="13.5" thickBot="1" x14ac:dyDescent="0.25">
      <c r="B51" s="96" t="s">
        <v>269</v>
      </c>
      <c r="C51" s="89" t="s">
        <v>270</v>
      </c>
      <c r="D51" s="89" t="s">
        <v>271</v>
      </c>
      <c r="E51" s="89" t="s">
        <v>272</v>
      </c>
      <c r="F51" s="89" t="s">
        <v>273</v>
      </c>
      <c r="G51" s="90" t="s">
        <v>274</v>
      </c>
      <c r="AS51" s="87">
        <v>3.2455380200145796</v>
      </c>
    </row>
    <row r="52" spans="2:45" x14ac:dyDescent="0.2">
      <c r="B52" s="97" t="s">
        <v>275</v>
      </c>
      <c r="C52" s="67">
        <f>ABS($AD$25-AD26)</f>
        <v>0.17053212020723496</v>
      </c>
      <c r="D52" s="67">
        <f>$D$50/(2^(0.25))*($E$44*(1/$AE$25+1/AE26))^(1/2)</f>
        <v>0.16590121437201805</v>
      </c>
      <c r="E52" s="67">
        <f t="shared" ref="E52:E59" si="12">$E$50/(2^(0.25))*($E$44*(1/$AE$25+1/AE26))^(1/2)</f>
        <v>0.19528942948934699</v>
      </c>
      <c r="F52" s="67">
        <f t="shared" ref="F52:F59" si="13">$F$50/(2^(0.25))*($E$44*(1/$AE$25+1/AE26))^(1/2)</f>
        <v>0.23207939109404288</v>
      </c>
      <c r="G52" s="98" t="str">
        <f>IF(C52&gt;F52,"***",IF(C52&gt;E52,"**",IF(C52&gt;D52,"*","non significatif")))</f>
        <v>*</v>
      </c>
      <c r="AS52" s="87">
        <v>7.0648528701571669</v>
      </c>
    </row>
    <row r="53" spans="2:45" x14ac:dyDescent="0.2">
      <c r="B53" s="99" t="s">
        <v>276</v>
      </c>
      <c r="C53" s="70">
        <f t="shared" ref="C53:C59" si="14">ABS($AD$25-AD27)</f>
        <v>0.185219520289849</v>
      </c>
      <c r="D53" s="70">
        <f t="shared" ref="D53:D59" si="15">$D$50/(2^(0.25))*($E$44*(1/$AE$25+1/AE27))^(1/2)</f>
        <v>0.16590121437201805</v>
      </c>
      <c r="E53" s="70">
        <f t="shared" si="12"/>
        <v>0.19528942948934699</v>
      </c>
      <c r="F53" s="70">
        <f t="shared" si="13"/>
        <v>0.23207939109404288</v>
      </c>
      <c r="G53" s="100" t="str">
        <f t="shared" ref="G53:G87" si="16">IF(C53&gt;F53,"***",IF(C53&gt;E53,"**",IF(C53&gt;D53,"*","non significatif")))</f>
        <v>*</v>
      </c>
      <c r="AS53" s="87">
        <v>13.289378135655985</v>
      </c>
    </row>
    <row r="54" spans="2:45" x14ac:dyDescent="0.2">
      <c r="B54" s="99" t="s">
        <v>277</v>
      </c>
      <c r="C54" s="70">
        <f t="shared" si="14"/>
        <v>0.15793022064279416</v>
      </c>
      <c r="D54" s="70">
        <f t="shared" si="15"/>
        <v>0.16590121437201805</v>
      </c>
      <c r="E54" s="70">
        <f t="shared" si="12"/>
        <v>0.19528942948934699</v>
      </c>
      <c r="F54" s="70">
        <f t="shared" si="13"/>
        <v>0.23207939109404288</v>
      </c>
      <c r="G54" s="100" t="str">
        <f t="shared" si="16"/>
        <v>non significatif</v>
      </c>
      <c r="AS54" s="87">
        <v>11.118032743800807</v>
      </c>
    </row>
    <row r="55" spans="2:45" x14ac:dyDescent="0.2">
      <c r="B55" s="99" t="s">
        <v>278</v>
      </c>
      <c r="C55" s="70">
        <f t="shared" si="14"/>
        <v>0.16272720419136011</v>
      </c>
      <c r="D55" s="70">
        <f t="shared" si="15"/>
        <v>0.16590121437201805</v>
      </c>
      <c r="E55" s="70">
        <f t="shared" si="12"/>
        <v>0.19528942948934699</v>
      </c>
      <c r="F55" s="70">
        <f t="shared" si="13"/>
        <v>0.23207939109404288</v>
      </c>
      <c r="G55" s="100" t="str">
        <f t="shared" si="16"/>
        <v>non significatif</v>
      </c>
      <c r="AS55" s="87">
        <f>AW7</f>
        <v>1.1532325276697057</v>
      </c>
    </row>
    <row r="56" spans="2:45" x14ac:dyDescent="0.2">
      <c r="B56" s="199" t="s">
        <v>279</v>
      </c>
      <c r="C56" s="200">
        <f t="shared" si="14"/>
        <v>0.36469018338862835</v>
      </c>
      <c r="D56" s="200">
        <f t="shared" si="15"/>
        <v>0.16590121437201805</v>
      </c>
      <c r="E56" s="200">
        <f t="shared" si="12"/>
        <v>0.19528942948934699</v>
      </c>
      <c r="F56" s="200">
        <f t="shared" si="13"/>
        <v>0.23207939109404288</v>
      </c>
      <c r="G56" s="201" t="str">
        <f t="shared" si="16"/>
        <v>***</v>
      </c>
      <c r="AS56" s="87">
        <f>AX7</f>
        <v>1.0507369750163074</v>
      </c>
    </row>
    <row r="57" spans="2:45" x14ac:dyDescent="0.2">
      <c r="B57" s="208" t="s">
        <v>280</v>
      </c>
      <c r="C57" s="209">
        <f t="shared" si="14"/>
        <v>0.68692798091750928</v>
      </c>
      <c r="D57" s="209">
        <f t="shared" si="15"/>
        <v>0.16590121437201805</v>
      </c>
      <c r="E57" s="209">
        <f t="shared" si="12"/>
        <v>0.19528942948934699</v>
      </c>
      <c r="F57" s="209">
        <f t="shared" si="13"/>
        <v>0.23207939109404288</v>
      </c>
      <c r="G57" s="210" t="str">
        <f t="shared" si="16"/>
        <v>***</v>
      </c>
      <c r="AS57" s="87">
        <f>AY7</f>
        <v>0.82739431906756733</v>
      </c>
    </row>
    <row r="58" spans="2:45" x14ac:dyDescent="0.2">
      <c r="B58" s="99" t="s">
        <v>281</v>
      </c>
      <c r="C58" s="70">
        <f t="shared" si="14"/>
        <v>0.73141371515717102</v>
      </c>
      <c r="D58" s="70">
        <f t="shared" si="15"/>
        <v>0.16590121437201805</v>
      </c>
      <c r="E58" s="70">
        <f t="shared" si="12"/>
        <v>0.19528942948934699</v>
      </c>
      <c r="F58" s="70">
        <f t="shared" si="13"/>
        <v>0.23207939109404288</v>
      </c>
      <c r="G58" s="100" t="str">
        <f t="shared" si="16"/>
        <v>***</v>
      </c>
      <c r="AS58" s="87">
        <f>AZ7</f>
        <v>0.89591061525957794</v>
      </c>
    </row>
    <row r="59" spans="2:45" x14ac:dyDescent="0.2">
      <c r="B59" s="99" t="s">
        <v>282</v>
      </c>
      <c r="C59" s="70">
        <f t="shared" si="14"/>
        <v>0.69624849509374642</v>
      </c>
      <c r="D59" s="70">
        <f t="shared" si="15"/>
        <v>0.20985028160137517</v>
      </c>
      <c r="E59" s="70">
        <f t="shared" si="12"/>
        <v>0.24702376005647594</v>
      </c>
      <c r="F59" s="70">
        <f t="shared" si="13"/>
        <v>0.29355978953686884</v>
      </c>
      <c r="G59" s="100" t="str">
        <f t="shared" si="16"/>
        <v>***</v>
      </c>
      <c r="AS59" s="87">
        <v>0.88071965681512521</v>
      </c>
    </row>
    <row r="60" spans="2:45" x14ac:dyDescent="0.2">
      <c r="B60" s="99" t="s">
        <v>283</v>
      </c>
      <c r="C60" s="70">
        <f>ABS($AD$26-AD27)</f>
        <v>1.4687400082614044E-2</v>
      </c>
      <c r="D60" s="70">
        <f>$D$50/(2^(0.25))*($E$44*(1/$AE$26+1/AE27))^(1/2)</f>
        <v>0.1817356748581091</v>
      </c>
      <c r="E60" s="70">
        <f t="shared" ref="E60:E66" si="17">$E$50/(2^(0.25))*($E$44*(1/$AE$26+1/AE27))^(1/2)</f>
        <v>0.21392885154725988</v>
      </c>
      <c r="F60" s="70">
        <f t="shared" ref="F60:F66" si="18">$F$50/(2^(0.25))*($E$44*(1/$AE$26+1/AE27))^(1/2)</f>
        <v>0.25423023526854166</v>
      </c>
      <c r="G60" s="100" t="str">
        <f t="shared" si="16"/>
        <v>non significatif</v>
      </c>
      <c r="AS60" s="87">
        <v>0.66441550867976307</v>
      </c>
    </row>
    <row r="61" spans="2:45" x14ac:dyDescent="0.2">
      <c r="B61" s="99" t="s">
        <v>285</v>
      </c>
      <c r="C61" s="70">
        <f t="shared" ref="C61:C66" si="19">ABS($AD$26-AD28)</f>
        <v>1.2601899564440799E-2</v>
      </c>
      <c r="D61" s="70">
        <f t="shared" ref="D61:D66" si="20">$D$50/(2^(0.25))*($E$44*(1/$AE$26+1/AE28))^(1/2)</f>
        <v>0.1817356748581091</v>
      </c>
      <c r="E61" s="70">
        <f t="shared" si="17"/>
        <v>0.21392885154725988</v>
      </c>
      <c r="F61" s="70">
        <f t="shared" si="18"/>
        <v>0.25423023526854166</v>
      </c>
      <c r="G61" s="100" t="str">
        <f t="shared" si="16"/>
        <v>non significatif</v>
      </c>
      <c r="AS61" s="87">
        <v>0.62562530013398221</v>
      </c>
    </row>
    <row r="62" spans="2:45" x14ac:dyDescent="0.2">
      <c r="B62" s="99" t="s">
        <v>286</v>
      </c>
      <c r="C62" s="70">
        <f t="shared" si="19"/>
        <v>0.33325932439859507</v>
      </c>
      <c r="D62" s="70">
        <f t="shared" si="20"/>
        <v>0.1817356748581091</v>
      </c>
      <c r="E62" s="70">
        <f t="shared" si="17"/>
        <v>0.21392885154725988</v>
      </c>
      <c r="F62" s="70">
        <f t="shared" si="18"/>
        <v>0.25423023526854166</v>
      </c>
      <c r="G62" s="100" t="str">
        <f t="shared" si="16"/>
        <v>***</v>
      </c>
      <c r="AS62" s="87">
        <v>0.44828521692960055</v>
      </c>
    </row>
    <row r="63" spans="2:45" x14ac:dyDescent="0.2">
      <c r="B63" s="99" t="s">
        <v>287</v>
      </c>
      <c r="C63" s="70">
        <f t="shared" si="19"/>
        <v>0.53522230359586331</v>
      </c>
      <c r="D63" s="70">
        <f t="shared" si="20"/>
        <v>0.1817356748581091</v>
      </c>
      <c r="E63" s="70">
        <f t="shared" si="17"/>
        <v>0.21392885154725988</v>
      </c>
      <c r="F63" s="70">
        <f t="shared" si="18"/>
        <v>0.25423023526854166</v>
      </c>
      <c r="G63" s="100" t="str">
        <f t="shared" si="16"/>
        <v>***</v>
      </c>
      <c r="AS63" s="87">
        <v>0.95353293428108654</v>
      </c>
    </row>
    <row r="64" spans="2:45" x14ac:dyDescent="0.2">
      <c r="B64" s="99" t="s">
        <v>288</v>
      </c>
      <c r="C64" s="70">
        <f t="shared" si="19"/>
        <v>0.85746010112474425</v>
      </c>
      <c r="D64" s="70">
        <f t="shared" si="20"/>
        <v>0.1817356748581091</v>
      </c>
      <c r="E64" s="70">
        <f t="shared" si="17"/>
        <v>0.21392885154725988</v>
      </c>
      <c r="F64" s="70">
        <f t="shared" si="18"/>
        <v>0.25423023526854166</v>
      </c>
      <c r="G64" s="100" t="str">
        <f t="shared" si="16"/>
        <v>***</v>
      </c>
      <c r="AS64" s="87">
        <v>3.1734871732067775</v>
      </c>
    </row>
    <row r="65" spans="2:45" x14ac:dyDescent="0.2">
      <c r="B65" s="99" t="s">
        <v>289</v>
      </c>
      <c r="C65" s="70">
        <f t="shared" si="19"/>
        <v>0.90194583536440598</v>
      </c>
      <c r="D65" s="70">
        <f t="shared" si="20"/>
        <v>0.1817356748581091</v>
      </c>
      <c r="E65" s="70">
        <f t="shared" si="17"/>
        <v>0.21392885154725988</v>
      </c>
      <c r="F65" s="70">
        <f t="shared" si="18"/>
        <v>0.25423023526854166</v>
      </c>
      <c r="G65" s="100" t="str">
        <f t="shared" si="16"/>
        <v>***</v>
      </c>
      <c r="AS65" s="87">
        <v>10.868423757158062</v>
      </c>
    </row>
    <row r="66" spans="2:45" x14ac:dyDescent="0.2">
      <c r="B66" s="99" t="s">
        <v>290</v>
      </c>
      <c r="C66" s="70">
        <f t="shared" si="19"/>
        <v>0.86678061530098138</v>
      </c>
      <c r="D66" s="70">
        <f t="shared" si="20"/>
        <v>0.22257983573135848</v>
      </c>
      <c r="E66" s="70">
        <f t="shared" si="17"/>
        <v>0.26200826377519915</v>
      </c>
      <c r="F66" s="70">
        <f t="shared" si="18"/>
        <v>0.3113671767978235</v>
      </c>
      <c r="G66" s="100" t="str">
        <f t="shared" si="16"/>
        <v>***</v>
      </c>
      <c r="AS66" s="87">
        <v>18.997446588103521</v>
      </c>
    </row>
    <row r="67" spans="2:45" x14ac:dyDescent="0.2">
      <c r="B67" s="99" t="s">
        <v>284</v>
      </c>
      <c r="C67" s="70">
        <f t="shared" ref="C67:C72" si="21">ABS($AD$27-AD28)</f>
        <v>2.7289299647054843E-2</v>
      </c>
      <c r="D67" s="70">
        <f t="shared" ref="D67:D72" si="22">$D$50/(2^(0.25))*($E$44*(1/$AE$27+1/AE28))^(1/2)</f>
        <v>0.1817356748581091</v>
      </c>
      <c r="E67" s="70">
        <f t="shared" ref="E67:E72" si="23">$E$50/(2^(0.25))*($E$44*(1/$AE$27+1/AE28))^(1/2)</f>
        <v>0.21392885154725988</v>
      </c>
      <c r="F67" s="70">
        <f t="shared" ref="F67:F72" si="24">$F$50/(2^(0.25))*($E$44*(1/$AE$27+1/AE28))^(1/2)</f>
        <v>0.25423023526854166</v>
      </c>
      <c r="G67" s="100" t="str">
        <f t="shared" si="16"/>
        <v>non significatif</v>
      </c>
      <c r="AS67" s="87">
        <v>0.88195959389487943</v>
      </c>
    </row>
    <row r="68" spans="2:45" x14ac:dyDescent="0.2">
      <c r="B68" s="99" t="s">
        <v>291</v>
      </c>
      <c r="C68" s="70">
        <f t="shared" si="21"/>
        <v>0.34794672448120911</v>
      </c>
      <c r="D68" s="70">
        <f t="shared" si="22"/>
        <v>0.1817356748581091</v>
      </c>
      <c r="E68" s="70">
        <f t="shared" si="23"/>
        <v>0.21392885154725988</v>
      </c>
      <c r="F68" s="70">
        <f t="shared" si="24"/>
        <v>0.25423023526854166</v>
      </c>
      <c r="G68" s="100" t="str">
        <f t="shared" si="16"/>
        <v>***</v>
      </c>
      <c r="AS68" s="87">
        <v>0.68419747440328005</v>
      </c>
    </row>
    <row r="69" spans="2:45" x14ac:dyDescent="0.2">
      <c r="B69" s="99" t="s">
        <v>292</v>
      </c>
      <c r="C69" s="70">
        <f t="shared" si="21"/>
        <v>0.54990970367847736</v>
      </c>
      <c r="D69" s="70">
        <f t="shared" si="22"/>
        <v>0.1817356748581091</v>
      </c>
      <c r="E69" s="70">
        <f t="shared" si="23"/>
        <v>0.21392885154725988</v>
      </c>
      <c r="F69" s="70">
        <f t="shared" si="24"/>
        <v>0.25423023526854166</v>
      </c>
      <c r="G69" s="100" t="str">
        <f t="shared" si="16"/>
        <v>***</v>
      </c>
      <c r="AS69" s="87">
        <v>0.5437231454619188</v>
      </c>
    </row>
    <row r="70" spans="2:45" x14ac:dyDescent="0.2">
      <c r="B70" s="99" t="s">
        <v>293</v>
      </c>
      <c r="C70" s="70">
        <f t="shared" si="21"/>
        <v>0.87214750120735829</v>
      </c>
      <c r="D70" s="70">
        <f t="shared" si="22"/>
        <v>0.1817356748581091</v>
      </c>
      <c r="E70" s="70">
        <f t="shared" si="23"/>
        <v>0.21392885154725988</v>
      </c>
      <c r="F70" s="70">
        <f t="shared" si="24"/>
        <v>0.25423023526854166</v>
      </c>
      <c r="G70" s="100" t="str">
        <f t="shared" si="16"/>
        <v>***</v>
      </c>
      <c r="AS70" s="87">
        <v>0.67813362980522762</v>
      </c>
    </row>
    <row r="71" spans="2:45" x14ac:dyDescent="0.2">
      <c r="B71" s="99" t="s">
        <v>294</v>
      </c>
      <c r="C71" s="70">
        <f t="shared" si="21"/>
        <v>0.91663323544702002</v>
      </c>
      <c r="D71" s="70">
        <f t="shared" si="22"/>
        <v>0.1817356748581091</v>
      </c>
      <c r="E71" s="70">
        <f t="shared" si="23"/>
        <v>0.21392885154725988</v>
      </c>
      <c r="F71" s="70">
        <f t="shared" si="24"/>
        <v>0.25423023526854166</v>
      </c>
      <c r="G71" s="100" t="str">
        <f t="shared" si="16"/>
        <v>***</v>
      </c>
      <c r="AS71" s="87">
        <v>1.9673388592193897</v>
      </c>
    </row>
    <row r="72" spans="2:45" x14ac:dyDescent="0.2">
      <c r="B72" s="99" t="s">
        <v>295</v>
      </c>
      <c r="C72" s="70">
        <f t="shared" si="21"/>
        <v>0.88146801538359543</v>
      </c>
      <c r="D72" s="70">
        <f t="shared" si="22"/>
        <v>0.22257983573135848</v>
      </c>
      <c r="E72" s="70">
        <f t="shared" si="23"/>
        <v>0.26200826377519915</v>
      </c>
      <c r="F72" s="70">
        <f t="shared" si="24"/>
        <v>0.3113671767978235</v>
      </c>
      <c r="G72" s="100" t="str">
        <f t="shared" si="16"/>
        <v>***</v>
      </c>
      <c r="AS72" s="87">
        <v>1.9205882522455755</v>
      </c>
    </row>
    <row r="73" spans="2:45" x14ac:dyDescent="0.2">
      <c r="B73" s="99" t="s">
        <v>296</v>
      </c>
      <c r="C73" s="70">
        <f>ABS($AD$28-AD29)</f>
        <v>0.32065742483415427</v>
      </c>
      <c r="D73" s="70">
        <f>$D$50/(2^(0.25))*($E$44*(1/$AE$28+1/AE29))^(1/2)</f>
        <v>0.1817356748581091</v>
      </c>
      <c r="E73" s="70">
        <f>$E$50/(2^(0.25))*($E$44*(1/$AE$28+1/AE29))^(1/2)</f>
        <v>0.21392885154725988</v>
      </c>
      <c r="F73" s="70">
        <f>$F$50/(2^(0.25))*($E$44*(1/$AE$28+1/AE29))^(1/2)</f>
        <v>0.25423023526854166</v>
      </c>
      <c r="G73" s="100" t="str">
        <f t="shared" si="16"/>
        <v>***</v>
      </c>
      <c r="AS73" s="87">
        <v>16.537826859623308</v>
      </c>
    </row>
    <row r="74" spans="2:45" x14ac:dyDescent="0.2">
      <c r="B74" s="99" t="s">
        <v>297</v>
      </c>
      <c r="C74" s="70">
        <f>ABS($AD$28-AD30)</f>
        <v>0.52262040403142251</v>
      </c>
      <c r="D74" s="70">
        <f>$D$50/(2^(0.25))*($E$44*(1/$AE$28+1/AE30))^(1/2)</f>
        <v>0.1817356748581091</v>
      </c>
      <c r="E74" s="70">
        <f>$E$50/(2^(0.25))*($E$44*(1/$AE$28+1/AE30))^(1/2)</f>
        <v>0.21392885154725988</v>
      </c>
      <c r="F74" s="70">
        <f>$F$50/(2^(0.25))*($E$44*(1/$AE$28+1/AE30))^(1/2)</f>
        <v>0.25423023526854166</v>
      </c>
      <c r="G74" s="100" t="str">
        <f t="shared" si="16"/>
        <v>***</v>
      </c>
      <c r="AS74" s="87">
        <v>11.657178807197852</v>
      </c>
    </row>
    <row r="75" spans="2:45" x14ac:dyDescent="0.2">
      <c r="B75" s="99" t="s">
        <v>298</v>
      </c>
      <c r="C75" s="70">
        <f>ABS($AD$28-AD31)</f>
        <v>0.84485820156030345</v>
      </c>
      <c r="D75" s="70">
        <f>$D$50/(2^(0.25))*($E$44*(1/$AE$28+1/AE31))^(1/2)</f>
        <v>0.1817356748581091</v>
      </c>
      <c r="E75" s="70">
        <f>$E$50/(2^(0.25))*($E$44*(1/$AE$28+1/AE31))^(1/2)</f>
        <v>0.21392885154725988</v>
      </c>
      <c r="F75" s="70">
        <f>$F$50/(2^(0.25))*($E$44*(1/$AE$28+1/AE31))^(1/2)</f>
        <v>0.25423023526854166</v>
      </c>
      <c r="G75" s="100" t="str">
        <f t="shared" si="16"/>
        <v>***</v>
      </c>
      <c r="AS75" s="87">
        <v>1.0820937123882282</v>
      </c>
    </row>
    <row r="76" spans="2:45" x14ac:dyDescent="0.2">
      <c r="B76" s="99" t="s">
        <v>299</v>
      </c>
      <c r="C76" s="70">
        <f>ABS($AD$28-AD32)</f>
        <v>0.88934393579996518</v>
      </c>
      <c r="D76" s="70">
        <f>$D$50/(2^(0.25))*($E$44*(1/$AE$28+1/AE32))^(1/2)</f>
        <v>0.1817356748581091</v>
      </c>
      <c r="E76" s="70">
        <f>$E$50/(2^(0.25))*($E$44*(1/$AE$28+1/AE32))^(1/2)</f>
        <v>0.21392885154725988</v>
      </c>
      <c r="F76" s="70">
        <f>$F$50/(2^(0.25))*($E$44*(1/$AE$28+1/AE32))^(1/2)</f>
        <v>0.25423023526854166</v>
      </c>
      <c r="G76" s="100" t="str">
        <f t="shared" si="16"/>
        <v>***</v>
      </c>
      <c r="AS76" s="87">
        <v>1.0193179737368532</v>
      </c>
    </row>
    <row r="77" spans="2:45" x14ac:dyDescent="0.2">
      <c r="B77" s="99" t="s">
        <v>300</v>
      </c>
      <c r="C77" s="70">
        <f>ABS($AD$28-AD33)</f>
        <v>0.85417871573654058</v>
      </c>
      <c r="D77" s="70">
        <f>$D$50/(2^(0.25))*($E$44*(1/$AE$28+1/AE33))^(1/2)</f>
        <v>0.22257983573135848</v>
      </c>
      <c r="E77" s="70">
        <f>$E$50/(2^(0.25))*($E$44*(1/$AE$28+1/AE33))^(1/2)</f>
        <v>0.26200826377519915</v>
      </c>
      <c r="F77" s="70">
        <f>$F$50/(2^(0.25))*($E$44*(1/$AE$28+1/AE33))^(1/2)</f>
        <v>0.3113671767978235</v>
      </c>
      <c r="G77" s="100" t="str">
        <f t="shared" si="16"/>
        <v>***</v>
      </c>
      <c r="AS77" s="87">
        <v>0.60566085022840399</v>
      </c>
    </row>
    <row r="78" spans="2:45" x14ac:dyDescent="0.2">
      <c r="B78" s="99" t="s">
        <v>301</v>
      </c>
      <c r="C78" s="70">
        <f>ABS($AD$29-AD30)</f>
        <v>0.20196297919726824</v>
      </c>
      <c r="D78" s="70">
        <f>$D$50/(2^(0.25))*($E$44*(1/$AE$29+1/AE30))^(1/2)</f>
        <v>0.1817356748581091</v>
      </c>
      <c r="E78" s="70">
        <f>$E$50/(2^(0.25))*($E$44*(1/$AE$29+1/AE30))^(1/2)</f>
        <v>0.21392885154725988</v>
      </c>
      <c r="F78" s="70">
        <f>$F$50/(2^(0.25))*($E$44*(1/$AE$29+1/AE30))^(1/2)</f>
        <v>0.25423023526854166</v>
      </c>
      <c r="G78" s="100" t="str">
        <f t="shared" si="16"/>
        <v>*</v>
      </c>
      <c r="AS78" s="87">
        <v>0.8903734203334811</v>
      </c>
    </row>
    <row r="79" spans="2:45" x14ac:dyDescent="0.2">
      <c r="B79" s="99" t="s">
        <v>302</v>
      </c>
      <c r="C79" s="70">
        <f>ABS($AD$29-AD31)</f>
        <v>0.52420077672614918</v>
      </c>
      <c r="D79" s="70">
        <f>$D$50/(2^(0.25))*($E$44*(1/$AE$29+1/AE31))^(1/2)</f>
        <v>0.1817356748581091</v>
      </c>
      <c r="E79" s="70">
        <f>$E$50/(2^(0.25))*($E$44*(1/$AE$29+1/AE31))^(1/2)</f>
        <v>0.21392885154725988</v>
      </c>
      <c r="F79" s="70">
        <f>$F$50/(2^(0.25))*($E$44*(1/$AE$29+1/AE31))^(1/2)</f>
        <v>0.25423023526854166</v>
      </c>
      <c r="G79" s="100" t="str">
        <f t="shared" si="16"/>
        <v>***</v>
      </c>
      <c r="AS79" s="87">
        <v>1.3802572057180704</v>
      </c>
    </row>
    <row r="80" spans="2:45" x14ac:dyDescent="0.2">
      <c r="B80" s="99" t="s">
        <v>303</v>
      </c>
      <c r="C80" s="70">
        <f>ABS($AD$29-AD32)</f>
        <v>0.56868651096581091</v>
      </c>
      <c r="D80" s="70">
        <f>$D$50/(2^(0.25))*($E$44*(1/$AE$29+1/AE32))^(1/2)</f>
        <v>0.1817356748581091</v>
      </c>
      <c r="E80" s="70">
        <f>$E$50/(2^(0.25))*($E$44*(1/$AE$29+1/AE32))^(1/2)</f>
        <v>0.21392885154725988</v>
      </c>
      <c r="F80" s="70">
        <f>$F$50/(2^(0.25))*($E$44*(1/$AE$29+1/AE32))^(1/2)</f>
        <v>0.25423023526854166</v>
      </c>
      <c r="G80" s="100" t="str">
        <f t="shared" si="16"/>
        <v>***</v>
      </c>
      <c r="AS80" s="87">
        <v>2.5817039039809577</v>
      </c>
    </row>
    <row r="81" spans="2:45" x14ac:dyDescent="0.2">
      <c r="B81" s="99" t="s">
        <v>304</v>
      </c>
      <c r="C81" s="70">
        <f>ABS($AD$29-AD33)</f>
        <v>0.53352129090238631</v>
      </c>
      <c r="D81" s="70">
        <f>$D$50/(2^(0.25))*($E$44*(1/$AE$29+1/AE33))^(1/2)</f>
        <v>0.22257983573135848</v>
      </c>
      <c r="E81" s="70">
        <f>$E$50/(2^(0.25))*($E$44*(1/$AE$29+1/AE33))^(1/2)</f>
        <v>0.26200826377519915</v>
      </c>
      <c r="F81" s="70">
        <f>$F$50/(2^(0.25))*($E$44*(1/$AE$29+1/AE33))^(1/2)</f>
        <v>0.3113671767978235</v>
      </c>
      <c r="G81" s="100" t="str">
        <f t="shared" si="16"/>
        <v>***</v>
      </c>
      <c r="AS81" s="87">
        <v>7.965725015820162</v>
      </c>
    </row>
    <row r="82" spans="2:45" x14ac:dyDescent="0.2">
      <c r="B82" s="99" t="s">
        <v>305</v>
      </c>
      <c r="C82" s="70">
        <f>ABS($AD$30-AD31)</f>
        <v>0.32223779752888093</v>
      </c>
      <c r="D82" s="70">
        <f>$D$50/(2^(0.25))*($E$44*(1/$AE$30+1/AE31))^(1/2)</f>
        <v>0.1817356748581091</v>
      </c>
      <c r="E82" s="70">
        <f>$E$50/(2^(0.25))*($E$44*(1/$AE$30+1/AE31))^(1/2)</f>
        <v>0.21392885154725988</v>
      </c>
      <c r="F82" s="70">
        <f>$F$50/(2^(0.25))*($E$44*(1/$AE$30+1/AE31))^(1/2)</f>
        <v>0.25423023526854166</v>
      </c>
      <c r="G82" s="100" t="str">
        <f t="shared" si="16"/>
        <v>***</v>
      </c>
      <c r="AS82" s="87">
        <v>26.20633335934772</v>
      </c>
    </row>
    <row r="83" spans="2:45" x14ac:dyDescent="0.2">
      <c r="B83" s="99" t="s">
        <v>306</v>
      </c>
      <c r="C83" s="70">
        <f>ABS($AD$30-AD32)</f>
        <v>0.36672353176854267</v>
      </c>
      <c r="D83" s="70">
        <f>$D$50/(2^(0.25))*($E$44*(1/$AE$30+1/AE32))^(1/2)</f>
        <v>0.1817356748581091</v>
      </c>
      <c r="E83" s="70">
        <f>$E$50/(2^(0.25))*($E$44*(1/$AE$30+1/AE32))^(1/2)</f>
        <v>0.21392885154725988</v>
      </c>
      <c r="F83" s="70">
        <f>$F$50/(2^(0.25))*($E$44*(1/$AE$30+1/AE32))^(1/2)</f>
        <v>0.25423023526854166</v>
      </c>
      <c r="G83" s="100" t="str">
        <f t="shared" si="16"/>
        <v>***</v>
      </c>
      <c r="AS83" s="87">
        <v>1.155227036901767</v>
      </c>
    </row>
    <row r="84" spans="2:45" x14ac:dyDescent="0.2">
      <c r="B84" s="99" t="s">
        <v>307</v>
      </c>
      <c r="C84" s="70">
        <f>ABS($AD$30-AD33)</f>
        <v>0.33155831170511807</v>
      </c>
      <c r="D84" s="70">
        <f>$D$50/(2^(0.25))*($E$44*(1/$AE$30+1/AE33))^(1/2)</f>
        <v>0.22257983573135848</v>
      </c>
      <c r="E84" s="70">
        <f>$E$50/(2^(0.25))*($E$44*(1/$AE$30+1/AE33))^(1/2)</f>
        <v>0.26200826377519915</v>
      </c>
      <c r="F84" s="70">
        <f>$F$50/(2^(0.25))*($E$44*(1/$AE$30+1/AE33))^(1/2)</f>
        <v>0.3113671767978235</v>
      </c>
      <c r="G84" s="100" t="str">
        <f t="shared" si="16"/>
        <v>***</v>
      </c>
      <c r="AS84" s="87">
        <v>0.85910487359649312</v>
      </c>
    </row>
    <row r="85" spans="2:45" x14ac:dyDescent="0.2">
      <c r="B85" s="99" t="s">
        <v>308</v>
      </c>
      <c r="C85" s="70">
        <f>ABS($AD$31-AD32)</f>
        <v>4.4485734239661734E-2</v>
      </c>
      <c r="D85" s="70">
        <f>$D$50/(2^(0.25))*($E$44*(1/$AE$31+1/AE32))^(1/2)</f>
        <v>0.1817356748581091</v>
      </c>
      <c r="E85" s="70">
        <f>$E$50/(2^(0.25))*($E$44*(1/$AE$31+1/AE32))^(1/2)</f>
        <v>0.21392885154725988</v>
      </c>
      <c r="F85" s="70">
        <f>$F$50/(2^(0.25))*($E$44*(1/$AE$31+1/AE32))^(1/2)</f>
        <v>0.25423023526854166</v>
      </c>
      <c r="G85" s="100" t="str">
        <f t="shared" si="16"/>
        <v>non significatif</v>
      </c>
      <c r="AS85" s="87">
        <v>1.3584547874485369</v>
      </c>
    </row>
    <row r="86" spans="2:45" x14ac:dyDescent="0.2">
      <c r="B86" s="99" t="s">
        <v>309</v>
      </c>
      <c r="C86" s="70">
        <f>ABS($AD$31-AD33)</f>
        <v>9.320514176237138E-3</v>
      </c>
      <c r="D86" s="70">
        <f>$D$50/(2^(0.25))*($E$44*(1/$AE$31+1/AE33))^(1/2)</f>
        <v>0.22257983573135848</v>
      </c>
      <c r="E86" s="70">
        <f>$E$50/(2^(0.25))*($E$44*(1/$AE$31+1/AE33))^(1/2)</f>
        <v>0.26200826377519915</v>
      </c>
      <c r="F86" s="70">
        <f>$F$50/(2^(0.25))*($E$44*(1/$AE$31+1/AE33))^(1/2)</f>
        <v>0.3113671767978235</v>
      </c>
      <c r="G86" s="100" t="str">
        <f t="shared" si="16"/>
        <v>non significatif</v>
      </c>
      <c r="AS86" s="87">
        <v>1.0375098353225414</v>
      </c>
    </row>
    <row r="87" spans="2:45" ht="13.5" thickBot="1" x14ac:dyDescent="0.25">
      <c r="B87" s="101" t="s">
        <v>310</v>
      </c>
      <c r="C87" s="73">
        <f>ABS($AD$32-AD33)</f>
        <v>3.5165220063424596E-2</v>
      </c>
      <c r="D87" s="73">
        <f>$D$50/(2^(0.25))*($E$44*(1/$AE$32+1/AE33))^(1/2)</f>
        <v>0.22257983573135848</v>
      </c>
      <c r="E87" s="73">
        <f>$E$50/(2^(0.25))*($E$44*(1/$AE$32+1/AE33))^(1/2)</f>
        <v>0.26200826377519915</v>
      </c>
      <c r="F87" s="73">
        <f>$F$50/(2^(0.25))*($E$44*(1/$AE$32+1/AE33))^(1/2)</f>
        <v>0.3113671767978235</v>
      </c>
      <c r="G87" s="93" t="str">
        <f t="shared" si="16"/>
        <v>non significatif</v>
      </c>
      <c r="AS87" s="87">
        <v>1.3216894693693197</v>
      </c>
    </row>
    <row r="88" spans="2:45" x14ac:dyDescent="0.2">
      <c r="AS88" s="87">
        <v>2.4442303648733281</v>
      </c>
    </row>
    <row r="89" spans="2:45" x14ac:dyDescent="0.2">
      <c r="AS89" s="87">
        <v>12.361894991687995</v>
      </c>
    </row>
    <row r="90" spans="2:45" x14ac:dyDescent="0.2">
      <c r="AS90" s="87">
        <v>17.222203178253022</v>
      </c>
    </row>
  </sheetData>
  <mergeCells count="15">
    <mergeCell ref="C4:J4"/>
    <mergeCell ref="K4:M4"/>
    <mergeCell ref="N4:S4"/>
    <mergeCell ref="T4:W4"/>
    <mergeCell ref="X4:AC4"/>
    <mergeCell ref="AS5:AZ5"/>
    <mergeCell ref="BD5:BI5"/>
    <mergeCell ref="BJ5:BM5"/>
    <mergeCell ref="BN5:BS5"/>
    <mergeCell ref="C23:J23"/>
    <mergeCell ref="K23:M23"/>
    <mergeCell ref="N23:S23"/>
    <mergeCell ref="T23:W23"/>
    <mergeCell ref="X23:AC23"/>
    <mergeCell ref="BA5:BC5"/>
  </mergeCells>
  <pageMargins left="0.7" right="0.7" top="0.75" bottom="0.75" header="0.3" footer="0.3"/>
  <pageSetup paperSize="0" orientation="portrait" horizontalDpi="0" verticalDpi="0" copie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topLeftCell="G51" workbookViewId="0">
      <selection activeCell="S54" sqref="S54:S77"/>
    </sheetView>
  </sheetViews>
  <sheetFormatPr baseColWidth="10" defaultRowHeight="12.75" x14ac:dyDescent="0.2"/>
  <cols>
    <col min="1" max="1" width="29.42578125" customWidth="1"/>
    <col min="2" max="4" width="11.42578125" customWidth="1"/>
    <col min="5" max="5" width="16" customWidth="1"/>
    <col min="6" max="8" width="11.42578125" customWidth="1"/>
    <col min="9" max="9" width="15" customWidth="1"/>
    <col min="10" max="10" width="11.42578125" customWidth="1"/>
    <col min="11" max="11" width="26.140625" customWidth="1"/>
  </cols>
  <sheetData>
    <row r="1" spans="1:14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x14ac:dyDescent="0.2">
      <c r="A2" s="1"/>
      <c r="B2" s="5" t="s">
        <v>22</v>
      </c>
      <c r="C2" s="5" t="s">
        <v>23</v>
      </c>
      <c r="D2" s="5" t="s">
        <v>0</v>
      </c>
      <c r="E2" s="5" t="s">
        <v>25</v>
      </c>
      <c r="F2" s="5" t="s">
        <v>26</v>
      </c>
      <c r="G2" s="5" t="s">
        <v>25</v>
      </c>
      <c r="H2" s="7"/>
      <c r="I2" s="5" t="s">
        <v>24</v>
      </c>
      <c r="J2" s="5"/>
      <c r="K2" s="5" t="s">
        <v>28</v>
      </c>
      <c r="L2" s="5" t="s">
        <v>48</v>
      </c>
      <c r="M2" s="5" t="s">
        <v>49</v>
      </c>
      <c r="N2" s="5" t="s">
        <v>50</v>
      </c>
    </row>
    <row r="3" spans="1:14" x14ac:dyDescent="0.2">
      <c r="A3" s="1" t="s">
        <v>2</v>
      </c>
      <c r="B3" s="2">
        <v>0.68700000000000006</v>
      </c>
      <c r="C3" s="1">
        <v>0.35699999999999998</v>
      </c>
      <c r="D3" s="1">
        <v>0.35699999999999998</v>
      </c>
      <c r="E3" s="1">
        <f>(D3-0.1338)/0.2532</f>
        <v>0.88151658767772512</v>
      </c>
      <c r="F3" s="1">
        <v>5</v>
      </c>
      <c r="G3" s="1">
        <f>E3*F3</f>
        <v>4.4075829383886251</v>
      </c>
      <c r="H3" s="1"/>
      <c r="I3" s="1">
        <v>75859.375</v>
      </c>
      <c r="J3" s="1"/>
      <c r="K3" s="1">
        <f>G3/I3*100000</f>
        <v>5.810202019709001</v>
      </c>
      <c r="L3">
        <f>AVERAGE(K3:K5)</f>
        <v>5.5043835329171342</v>
      </c>
      <c r="M3">
        <f>AVEDEV(K3:K5)</f>
        <v>0.37412923179232099</v>
      </c>
      <c r="N3">
        <v>3</v>
      </c>
    </row>
    <row r="4" spans="1:14" x14ac:dyDescent="0.2">
      <c r="A4" s="1" t="s">
        <v>3</v>
      </c>
      <c r="B4" s="1">
        <v>0.36599999999999999</v>
      </c>
      <c r="C4" s="2">
        <v>0.52400000000000002</v>
      </c>
      <c r="D4" s="1">
        <v>0.36599999999999999</v>
      </c>
      <c r="E4" s="1">
        <f t="shared" ref="E4:E23" si="0">(D4-0.1338)/0.2532</f>
        <v>0.91706161137440756</v>
      </c>
      <c r="F4" s="1">
        <v>5</v>
      </c>
      <c r="G4" s="1">
        <f t="shared" ref="G4:G23" si="1">E4*F4</f>
        <v>4.5853080568720381</v>
      </c>
      <c r="H4" s="1"/>
      <c r="I4" s="1">
        <v>79609.375</v>
      </c>
      <c r="J4" s="1"/>
      <c r="K4" s="1">
        <f t="shared" ref="K4:K23" si="2">G4/I4*100000</f>
        <v>5.7597588938137472</v>
      </c>
    </row>
    <row r="5" spans="1:14" x14ac:dyDescent="0.2">
      <c r="A5" s="1" t="s">
        <v>4</v>
      </c>
      <c r="B5" s="1">
        <v>0.30499999999999999</v>
      </c>
      <c r="C5" s="1">
        <v>0.33300000000000002</v>
      </c>
      <c r="D5" s="1">
        <f t="shared" ref="D5:D23" si="3">AVERAGE(B5:C5)</f>
        <v>0.31900000000000001</v>
      </c>
      <c r="E5" s="1">
        <f t="shared" si="0"/>
        <v>0.73143759873617697</v>
      </c>
      <c r="F5" s="1">
        <v>5</v>
      </c>
      <c r="G5" s="1">
        <f t="shared" si="1"/>
        <v>3.6571879936808847</v>
      </c>
      <c r="H5" s="1"/>
      <c r="I5" s="1">
        <v>73984.375</v>
      </c>
      <c r="J5" s="1"/>
      <c r="K5" s="1">
        <f t="shared" si="2"/>
        <v>4.943189685228651</v>
      </c>
    </row>
    <row r="6" spans="1:14" x14ac:dyDescent="0.2">
      <c r="A6" s="1" t="s">
        <v>5</v>
      </c>
      <c r="B6" s="1">
        <v>0.36</v>
      </c>
      <c r="C6" s="1">
        <v>0.35499999999999998</v>
      </c>
      <c r="D6" s="1">
        <f t="shared" si="3"/>
        <v>0.35749999999999998</v>
      </c>
      <c r="E6" s="1">
        <f t="shared" si="0"/>
        <v>0.88349131121642965</v>
      </c>
      <c r="F6" s="1">
        <v>5</v>
      </c>
      <c r="G6" s="1">
        <f t="shared" si="1"/>
        <v>4.4174565560821479</v>
      </c>
      <c r="H6" s="1"/>
      <c r="I6" s="1">
        <v>79453.125</v>
      </c>
      <c r="J6" s="1"/>
      <c r="K6" s="1">
        <f t="shared" si="2"/>
        <v>5.5598273272223686</v>
      </c>
      <c r="L6">
        <f>AVERAGE(K6:K8)</f>
        <v>7.5727006368161449</v>
      </c>
      <c r="M6">
        <f>AVEDEV(K6:K8)</f>
        <v>1.6316807731593936</v>
      </c>
      <c r="N6">
        <v>3</v>
      </c>
    </row>
    <row r="7" spans="1:14" x14ac:dyDescent="0.2">
      <c r="A7" s="1" t="s">
        <v>6</v>
      </c>
      <c r="B7" s="1">
        <v>0.38200000000000001</v>
      </c>
      <c r="C7" s="2">
        <v>0.68400000000000005</v>
      </c>
      <c r="D7" s="1">
        <f t="shared" si="3"/>
        <v>0.53300000000000003</v>
      </c>
      <c r="E7" s="1">
        <f t="shared" si="0"/>
        <v>1.5766192733017379</v>
      </c>
      <c r="F7" s="1">
        <v>5</v>
      </c>
      <c r="G7" s="1">
        <f t="shared" si="1"/>
        <v>7.8830963665086893</v>
      </c>
      <c r="H7" s="1"/>
      <c r="I7" s="1">
        <v>78671.875</v>
      </c>
      <c r="J7" s="1"/>
      <c r="K7" s="1">
        <f t="shared" si="2"/>
        <v>10.020221796555235</v>
      </c>
    </row>
    <row r="8" spans="1:14" x14ac:dyDescent="0.2">
      <c r="A8" s="1" t="s">
        <v>7</v>
      </c>
      <c r="B8" s="1">
        <v>0.47</v>
      </c>
      <c r="C8" s="1">
        <v>0.372</v>
      </c>
      <c r="D8" s="1">
        <f t="shared" si="3"/>
        <v>0.42099999999999999</v>
      </c>
      <c r="E8" s="1">
        <f t="shared" si="0"/>
        <v>1.1342812006319116</v>
      </c>
      <c r="F8" s="1">
        <v>5</v>
      </c>
      <c r="G8" s="1">
        <f t="shared" si="1"/>
        <v>5.6714060031595581</v>
      </c>
      <c r="H8" s="1"/>
      <c r="I8" s="1">
        <v>79453.125</v>
      </c>
      <c r="J8" s="1"/>
      <c r="K8" s="1">
        <f t="shared" si="2"/>
        <v>7.1380527866708308</v>
      </c>
    </row>
    <row r="9" spans="1:14" x14ac:dyDescent="0.2">
      <c r="A9" s="1" t="s">
        <v>8</v>
      </c>
      <c r="B9" s="1">
        <v>0.436</v>
      </c>
      <c r="C9" s="2">
        <v>0.88200000000000001</v>
      </c>
      <c r="D9" s="1">
        <f t="shared" si="3"/>
        <v>0.65900000000000003</v>
      </c>
      <c r="E9" s="1">
        <f t="shared" si="0"/>
        <v>2.0742496050552925</v>
      </c>
      <c r="F9" s="1">
        <v>10</v>
      </c>
      <c r="G9" s="1">
        <f t="shared" si="1"/>
        <v>20.742496050552926</v>
      </c>
      <c r="H9" s="1"/>
      <c r="I9" s="1">
        <v>67578.125</v>
      </c>
      <c r="J9" s="1"/>
      <c r="K9" s="1">
        <f t="shared" si="2"/>
        <v>30.694098201974271</v>
      </c>
      <c r="L9">
        <f>AVERAGE(K9:K11)</f>
        <v>20.913684099682651</v>
      </c>
      <c r="M9">
        <f>AVEDEV(K9:K11)</f>
        <v>6.5202760681944127</v>
      </c>
      <c r="N9">
        <v>3</v>
      </c>
    </row>
    <row r="10" spans="1:14" x14ac:dyDescent="0.2">
      <c r="A10" s="1" t="s">
        <v>9</v>
      </c>
      <c r="B10" s="1">
        <v>0.44400000000000001</v>
      </c>
      <c r="C10" s="1">
        <v>0.47499999999999998</v>
      </c>
      <c r="D10" s="1">
        <f t="shared" si="3"/>
        <v>0.45950000000000002</v>
      </c>
      <c r="E10" s="1">
        <f t="shared" si="0"/>
        <v>1.2863349131121644</v>
      </c>
      <c r="F10" s="1">
        <v>10</v>
      </c>
      <c r="G10" s="1">
        <f t="shared" si="1"/>
        <v>12.863349131121645</v>
      </c>
      <c r="H10" s="1"/>
      <c r="I10" s="1">
        <v>74687.5</v>
      </c>
      <c r="J10" s="1"/>
      <c r="K10" s="1">
        <f t="shared" si="2"/>
        <v>17.222894234137765</v>
      </c>
    </row>
    <row r="11" spans="1:14" x14ac:dyDescent="0.2">
      <c r="A11" s="1" t="s">
        <v>10</v>
      </c>
      <c r="B11" s="1">
        <v>0.37</v>
      </c>
      <c r="C11" s="1">
        <v>0.39200000000000002</v>
      </c>
      <c r="D11" s="1">
        <f t="shared" si="3"/>
        <v>0.38100000000000001</v>
      </c>
      <c r="E11" s="1">
        <f t="shared" si="0"/>
        <v>0.97630331753554511</v>
      </c>
      <c r="F11" s="1">
        <v>10</v>
      </c>
      <c r="G11" s="1">
        <f t="shared" si="1"/>
        <v>9.7630331753554511</v>
      </c>
      <c r="H11" s="1"/>
      <c r="I11" s="1">
        <v>65859.375</v>
      </c>
      <c r="J11" s="1"/>
      <c r="K11" s="1">
        <f t="shared" si="2"/>
        <v>14.824059862935917</v>
      </c>
    </row>
    <row r="12" spans="1:14" x14ac:dyDescent="0.2">
      <c r="A12" s="1" t="s">
        <v>11</v>
      </c>
      <c r="B12" s="1">
        <v>0.501</v>
      </c>
      <c r="C12" s="1">
        <v>0.50800000000000001</v>
      </c>
      <c r="D12" s="1">
        <f t="shared" si="3"/>
        <v>0.50449999999999995</v>
      </c>
      <c r="E12" s="1">
        <f t="shared" si="0"/>
        <v>1.4640600315955765</v>
      </c>
      <c r="F12" s="1">
        <v>10</v>
      </c>
      <c r="G12" s="1">
        <f t="shared" si="1"/>
        <v>14.640600315955766</v>
      </c>
      <c r="H12" s="1"/>
      <c r="I12" s="1">
        <v>65312.5</v>
      </c>
      <c r="J12" s="1"/>
      <c r="K12" s="1">
        <f t="shared" si="2"/>
        <v>22.416230148831794</v>
      </c>
      <c r="L12">
        <f>AVERAGE(K12:K14)</f>
        <v>20.870434606016797</v>
      </c>
      <c r="M12">
        <f>AVEDEV(K12:K14)</f>
        <v>1.2496376589120797</v>
      </c>
      <c r="N12">
        <v>3</v>
      </c>
    </row>
    <row r="13" spans="1:14" x14ac:dyDescent="0.2">
      <c r="A13" s="1" t="s">
        <v>12</v>
      </c>
      <c r="B13" s="1">
        <v>0.50900000000000001</v>
      </c>
      <c r="C13" s="1">
        <v>0.55200000000000005</v>
      </c>
      <c r="D13" s="1">
        <f t="shared" si="3"/>
        <v>0.53049999999999997</v>
      </c>
      <c r="E13" s="1">
        <f t="shared" si="0"/>
        <v>1.5667456556082147</v>
      </c>
      <c r="F13" s="1">
        <v>10</v>
      </c>
      <c r="G13" s="1">
        <f t="shared" si="1"/>
        <v>15.667456556082147</v>
      </c>
      <c r="H13" s="1"/>
      <c r="I13" s="1">
        <v>73906.25</v>
      </c>
      <c r="J13" s="1"/>
      <c r="K13" s="1">
        <f t="shared" si="2"/>
        <v>21.199095551569922</v>
      </c>
    </row>
    <row r="14" spans="1:14" x14ac:dyDescent="0.2">
      <c r="A14" s="1" t="s">
        <v>13</v>
      </c>
      <c r="B14" s="1">
        <v>0.46899999999999997</v>
      </c>
      <c r="C14" s="1">
        <v>0.48699999999999999</v>
      </c>
      <c r="D14" s="1">
        <f t="shared" si="3"/>
        <v>0.47799999999999998</v>
      </c>
      <c r="E14" s="1">
        <f t="shared" si="0"/>
        <v>1.3593996840442337</v>
      </c>
      <c r="F14" s="1">
        <v>10</v>
      </c>
      <c r="G14" s="1">
        <f t="shared" si="1"/>
        <v>13.593996840442337</v>
      </c>
      <c r="H14" s="1"/>
      <c r="I14" s="1">
        <v>71562.5</v>
      </c>
      <c r="J14" s="1"/>
      <c r="K14" s="1">
        <f t="shared" si="2"/>
        <v>18.995978117648679</v>
      </c>
    </row>
    <row r="15" spans="1:14" x14ac:dyDescent="0.2">
      <c r="A15" s="1"/>
      <c r="B15" s="1"/>
      <c r="C15" s="1"/>
      <c r="D15" s="1"/>
      <c r="E15" s="1">
        <f t="shared" si="0"/>
        <v>-0.52843601895734604</v>
      </c>
      <c r="F15" s="1"/>
      <c r="G15" s="1"/>
      <c r="H15" s="1"/>
      <c r="I15" s="1">
        <v>77500</v>
      </c>
      <c r="J15" s="1"/>
      <c r="K15" s="1"/>
      <c r="L15">
        <f>AVERAGE(K15:K17)</f>
        <v>111.22426250470581</v>
      </c>
      <c r="M15">
        <f>AVEDEV(K15:K17)</f>
        <v>27.450847925604009</v>
      </c>
      <c r="N15">
        <v>2</v>
      </c>
    </row>
    <row r="16" spans="1:14" x14ac:dyDescent="0.2">
      <c r="A16" s="1" t="s">
        <v>14</v>
      </c>
      <c r="B16" s="1">
        <v>1.6970000000000001</v>
      </c>
      <c r="C16" s="1">
        <v>1.7490000000000001</v>
      </c>
      <c r="D16" s="1">
        <f t="shared" si="3"/>
        <v>1.7230000000000001</v>
      </c>
      <c r="E16" s="1">
        <f t="shared" si="0"/>
        <v>6.2764612954186427</v>
      </c>
      <c r="F16" s="1">
        <v>10</v>
      </c>
      <c r="G16" s="1">
        <f t="shared" si="1"/>
        <v>62.764612954186425</v>
      </c>
      <c r="H16" s="1"/>
      <c r="I16" s="1">
        <v>74921.875</v>
      </c>
      <c r="J16" s="1"/>
      <c r="K16" s="1">
        <f t="shared" si="2"/>
        <v>83.773414579101797</v>
      </c>
    </row>
    <row r="17" spans="1:18" x14ac:dyDescent="0.2">
      <c r="A17" s="1" t="s">
        <v>15</v>
      </c>
      <c r="B17" s="3">
        <v>3.0539999999999998</v>
      </c>
      <c r="C17" s="3">
        <v>2.2719999999999998</v>
      </c>
      <c r="D17" s="3">
        <f t="shared" si="3"/>
        <v>2.6629999999999998</v>
      </c>
      <c r="E17" s="1">
        <f t="shared" si="0"/>
        <v>9.988941548183254</v>
      </c>
      <c r="F17" s="3">
        <v>10</v>
      </c>
      <c r="G17" s="3">
        <f t="shared" si="1"/>
        <v>99.889415481832543</v>
      </c>
      <c r="H17" s="4"/>
      <c r="I17" s="3">
        <v>72031.25</v>
      </c>
      <c r="J17" s="3" t="s">
        <v>27</v>
      </c>
      <c r="K17" s="3">
        <f t="shared" si="2"/>
        <v>138.67511043030981</v>
      </c>
    </row>
    <row r="18" spans="1:18" x14ac:dyDescent="0.2">
      <c r="A18" s="1" t="s">
        <v>16</v>
      </c>
      <c r="B18" s="3">
        <v>3.1789999999999998</v>
      </c>
      <c r="C18" s="3">
        <v>3.278</v>
      </c>
      <c r="D18" s="3">
        <f t="shared" si="3"/>
        <v>3.2284999999999999</v>
      </c>
      <c r="E18" s="1">
        <f t="shared" si="0"/>
        <v>12.222353870458138</v>
      </c>
      <c r="F18" s="3">
        <v>10</v>
      </c>
      <c r="G18" s="3">
        <f t="shared" si="1"/>
        <v>122.22353870458137</v>
      </c>
      <c r="H18" s="4"/>
      <c r="I18" s="3">
        <v>78437.5</v>
      </c>
      <c r="J18" s="3" t="s">
        <v>27</v>
      </c>
      <c r="K18" s="3">
        <f t="shared" si="2"/>
        <v>155.82283818910773</v>
      </c>
      <c r="L18">
        <f>AVERAGE(K18:K20)</f>
        <v>154.31897994511255</v>
      </c>
      <c r="M18">
        <f>AVEDEV(K18:K20)</f>
        <v>3.9861254969558408</v>
      </c>
      <c r="N18">
        <v>3</v>
      </c>
    </row>
    <row r="19" spans="1:18" x14ac:dyDescent="0.2">
      <c r="A19" s="1" t="s">
        <v>17</v>
      </c>
      <c r="B19" s="3">
        <v>3.157</v>
      </c>
      <c r="C19" s="3">
        <v>2.903</v>
      </c>
      <c r="D19" s="3">
        <f t="shared" si="3"/>
        <v>3.0300000000000002</v>
      </c>
      <c r="E19" s="1">
        <f t="shared" si="0"/>
        <v>11.438388625592419</v>
      </c>
      <c r="F19" s="3">
        <v>10</v>
      </c>
      <c r="G19" s="3">
        <f t="shared" si="1"/>
        <v>114.38388625592418</v>
      </c>
      <c r="H19" s="4"/>
      <c r="I19" s="3">
        <v>77109.375</v>
      </c>
      <c r="J19" s="3" t="s">
        <v>27</v>
      </c>
      <c r="K19" s="3">
        <f t="shared" si="2"/>
        <v>148.33979169967878</v>
      </c>
    </row>
    <row r="20" spans="1:18" x14ac:dyDescent="0.2">
      <c r="A20" s="1" t="s">
        <v>18</v>
      </c>
      <c r="B20" s="3">
        <v>2.92</v>
      </c>
      <c r="C20" s="3"/>
      <c r="D20" s="3">
        <f t="shared" si="3"/>
        <v>2.92</v>
      </c>
      <c r="E20" s="1">
        <f t="shared" si="0"/>
        <v>11.00394944707741</v>
      </c>
      <c r="F20" s="3">
        <v>10</v>
      </c>
      <c r="G20" s="3">
        <f t="shared" si="1"/>
        <v>110.0394944707741</v>
      </c>
      <c r="H20" s="4"/>
      <c r="I20" s="3">
        <v>69296.875</v>
      </c>
      <c r="J20" s="3" t="s">
        <v>27</v>
      </c>
      <c r="K20" s="3">
        <f t="shared" si="2"/>
        <v>158.79430994655112</v>
      </c>
    </row>
    <row r="21" spans="1:18" x14ac:dyDescent="0.2">
      <c r="A21" s="1" t="s">
        <v>19</v>
      </c>
      <c r="B21" s="3"/>
      <c r="C21" s="3"/>
      <c r="D21" s="3"/>
      <c r="E21" s="1">
        <f t="shared" si="0"/>
        <v>-0.52843601895734604</v>
      </c>
      <c r="F21" s="3"/>
      <c r="G21" s="3"/>
      <c r="H21" s="4"/>
      <c r="I21" s="3">
        <v>78281.25</v>
      </c>
      <c r="J21" s="3"/>
      <c r="K21" s="3"/>
      <c r="L21">
        <f>AVERAGE(K21:K23)</f>
        <v>170.26752992509171</v>
      </c>
      <c r="M21">
        <f>AVEDEV(K21:K23)</f>
        <v>8.8497574964772099</v>
      </c>
      <c r="N21">
        <v>3</v>
      </c>
    </row>
    <row r="22" spans="1:18" x14ac:dyDescent="0.2">
      <c r="A22" s="1" t="s">
        <v>20</v>
      </c>
      <c r="B22" s="3">
        <v>3.1890000000000001</v>
      </c>
      <c r="C22" s="3">
        <v>3.1389999999999998</v>
      </c>
      <c r="D22" s="3">
        <f t="shared" si="3"/>
        <v>3.1639999999999997</v>
      </c>
      <c r="E22" s="1">
        <f t="shared" si="0"/>
        <v>11.967614533965245</v>
      </c>
      <c r="F22" s="3">
        <v>10</v>
      </c>
      <c r="G22" s="3">
        <f t="shared" si="1"/>
        <v>119.67614533965245</v>
      </c>
      <c r="H22" s="4"/>
      <c r="I22" s="4">
        <v>74140.625</v>
      </c>
      <c r="J22" s="3" t="s">
        <v>27</v>
      </c>
      <c r="K22" s="3">
        <f t="shared" si="2"/>
        <v>161.41777242861448</v>
      </c>
    </row>
    <row r="23" spans="1:18" x14ac:dyDescent="0.2">
      <c r="A23" s="1" t="s">
        <v>21</v>
      </c>
      <c r="B23" s="3">
        <v>3.1850000000000001</v>
      </c>
      <c r="C23" s="3">
        <v>3.3540000000000001</v>
      </c>
      <c r="D23" s="3">
        <f t="shared" si="3"/>
        <v>3.2694999999999999</v>
      </c>
      <c r="E23" s="1">
        <f t="shared" si="0"/>
        <v>12.384281200631913</v>
      </c>
      <c r="F23" s="3">
        <v>10</v>
      </c>
      <c r="G23" s="3">
        <f t="shared" si="1"/>
        <v>123.84281200631912</v>
      </c>
      <c r="H23" s="4"/>
      <c r="I23" s="4">
        <v>69140.625</v>
      </c>
      <c r="J23" s="3" t="s">
        <v>27</v>
      </c>
      <c r="K23" s="3">
        <f t="shared" si="2"/>
        <v>179.1172874215689</v>
      </c>
    </row>
    <row r="26" spans="1:18" x14ac:dyDescent="0.2">
      <c r="B26" s="5" t="s">
        <v>22</v>
      </c>
      <c r="C26" s="5" t="s">
        <v>23</v>
      </c>
      <c r="D26" s="5" t="s">
        <v>0</v>
      </c>
      <c r="E26" s="5" t="s">
        <v>25</v>
      </c>
      <c r="F26" s="5" t="s">
        <v>26</v>
      </c>
      <c r="G26" s="5" t="s">
        <v>25</v>
      </c>
      <c r="H26" s="7"/>
      <c r="I26" s="5" t="s">
        <v>24</v>
      </c>
      <c r="J26" s="5"/>
      <c r="K26" s="5" t="s">
        <v>28</v>
      </c>
      <c r="O26" s="7" t="s">
        <v>57</v>
      </c>
    </row>
    <row r="27" spans="1:18" x14ac:dyDescent="0.2">
      <c r="A27" s="1" t="s">
        <v>29</v>
      </c>
      <c r="B27">
        <v>0.27200000000000002</v>
      </c>
      <c r="D27">
        <f>AVERAGE(B27:C27)</f>
        <v>0.27200000000000002</v>
      </c>
      <c r="E27">
        <f>(D27-0.1338)/0.2532</f>
        <v>0.54581358609794639</v>
      </c>
      <c r="F27">
        <v>5</v>
      </c>
      <c r="G27">
        <f>E27*F27</f>
        <v>2.7290679304897321</v>
      </c>
      <c r="I27">
        <v>67578.125</v>
      </c>
      <c r="K27">
        <f>G27/I27*100000</f>
        <v>4.0383895387593727</v>
      </c>
      <c r="L27">
        <f>AVERAGE(K27:K29)</f>
        <v>3.6804280926681829</v>
      </c>
      <c r="M27">
        <f>AVEDEV(K27:K29)</f>
        <v>0.35796144609118974</v>
      </c>
      <c r="N27">
        <v>2</v>
      </c>
      <c r="O27">
        <f>K27/$L$27</f>
        <v>1.0972608177848355</v>
      </c>
      <c r="P27">
        <f>AVERAGE(O27:O29)</f>
        <v>1</v>
      </c>
      <c r="Q27">
        <f>AVEDEV(O27:O29)</f>
        <v>9.7260817784835529E-2</v>
      </c>
      <c r="R27">
        <v>2</v>
      </c>
    </row>
    <row r="28" spans="1:18" x14ac:dyDescent="0.2">
      <c r="A28" s="1" t="s">
        <v>30</v>
      </c>
      <c r="E28">
        <f t="shared" ref="E28:E47" si="4">(D28-0.1338)/0.2532</f>
        <v>-0.52843601895734604</v>
      </c>
      <c r="F28">
        <v>5</v>
      </c>
      <c r="I28">
        <v>80781.25</v>
      </c>
    </row>
    <row r="29" spans="1:18" x14ac:dyDescent="0.2">
      <c r="A29" s="1" t="s">
        <v>31</v>
      </c>
      <c r="B29">
        <v>0.248</v>
      </c>
      <c r="C29">
        <v>0.247</v>
      </c>
      <c r="D29">
        <f t="shared" ref="D29:D47" si="5">AVERAGE(B29:C29)</f>
        <v>0.2475</v>
      </c>
      <c r="E29">
        <f t="shared" si="4"/>
        <v>0.4490521327014218</v>
      </c>
      <c r="F29">
        <v>5</v>
      </c>
      <c r="G29">
        <f t="shared" ref="G29:G47" si="6">E29*F29</f>
        <v>2.2452606635071088</v>
      </c>
      <c r="I29">
        <v>67578.125</v>
      </c>
      <c r="K29">
        <f t="shared" ref="K29:K47" si="7">G29/I29*100000</f>
        <v>3.3224666465769932</v>
      </c>
      <c r="O29">
        <f t="shared" ref="O29:O47" si="8">K29/$L$27</f>
        <v>0.90273918221516447</v>
      </c>
    </row>
    <row r="30" spans="1:18" x14ac:dyDescent="0.2">
      <c r="A30" s="1" t="s">
        <v>32</v>
      </c>
      <c r="B30">
        <v>0.255</v>
      </c>
      <c r="C30">
        <v>0.26300000000000001</v>
      </c>
      <c r="D30">
        <f t="shared" si="5"/>
        <v>0.25900000000000001</v>
      </c>
      <c r="E30">
        <f t="shared" si="4"/>
        <v>0.49447077409162721</v>
      </c>
      <c r="F30">
        <v>5</v>
      </c>
      <c r="G30">
        <f t="shared" si="6"/>
        <v>2.4723538704581358</v>
      </c>
      <c r="I30">
        <v>87421.875</v>
      </c>
      <c r="K30">
        <f t="shared" si="7"/>
        <v>2.8280723451174388</v>
      </c>
      <c r="L30">
        <f>AVERAGE(K30:K32)</f>
        <v>3.0207305081520932</v>
      </c>
      <c r="M30">
        <f>AVEDEV(K30:K32)</f>
        <v>0.38238440955183489</v>
      </c>
      <c r="N30">
        <v>3</v>
      </c>
      <c r="O30">
        <f t="shared" si="8"/>
        <v>0.76840853126604203</v>
      </c>
      <c r="P30">
        <f>AVERAGE(O30:O32)</f>
        <v>0.82075520349649533</v>
      </c>
      <c r="Q30">
        <f>AVEDEV(O30:O32)</f>
        <v>0.10389672068680993</v>
      </c>
      <c r="R30">
        <v>3</v>
      </c>
    </row>
    <row r="31" spans="1:18" x14ac:dyDescent="0.2">
      <c r="A31" s="1" t="s">
        <v>33</v>
      </c>
      <c r="B31">
        <v>0.23100000000000001</v>
      </c>
      <c r="C31">
        <v>0.23899999999999999</v>
      </c>
      <c r="D31">
        <f t="shared" si="5"/>
        <v>0.23499999999999999</v>
      </c>
      <c r="E31">
        <f t="shared" si="4"/>
        <v>0.39968404423380721</v>
      </c>
      <c r="F31">
        <v>5</v>
      </c>
      <c r="G31">
        <f t="shared" si="6"/>
        <v>1.9984202211690361</v>
      </c>
      <c r="I31">
        <v>75703.125</v>
      </c>
      <c r="K31">
        <f t="shared" si="7"/>
        <v>2.6398120568589949</v>
      </c>
      <c r="O31">
        <f t="shared" si="8"/>
        <v>0.71725679469673387</v>
      </c>
    </row>
    <row r="32" spans="1:18" x14ac:dyDescent="0.2">
      <c r="A32" s="1" t="s">
        <v>34</v>
      </c>
      <c r="B32">
        <v>0.25600000000000001</v>
      </c>
      <c r="C32">
        <v>0.26500000000000001</v>
      </c>
      <c r="D32">
        <f t="shared" si="5"/>
        <v>0.26050000000000001</v>
      </c>
      <c r="E32">
        <f t="shared" si="4"/>
        <v>0.50039494470774093</v>
      </c>
      <c r="F32">
        <v>5</v>
      </c>
      <c r="G32">
        <f t="shared" si="6"/>
        <v>2.5019747235387046</v>
      </c>
      <c r="I32">
        <v>69609.375</v>
      </c>
      <c r="K32">
        <f t="shared" si="7"/>
        <v>3.5943071224798451</v>
      </c>
      <c r="O32">
        <f t="shared" si="8"/>
        <v>0.97660028452671033</v>
      </c>
    </row>
    <row r="33" spans="1:18" x14ac:dyDescent="0.2">
      <c r="A33" s="1" t="s">
        <v>35</v>
      </c>
      <c r="B33">
        <v>0.22800000000000001</v>
      </c>
      <c r="C33">
        <v>0.22800000000000001</v>
      </c>
      <c r="D33">
        <f t="shared" si="5"/>
        <v>0.22800000000000001</v>
      </c>
      <c r="E33">
        <f t="shared" si="4"/>
        <v>0.37203791469194319</v>
      </c>
      <c r="F33">
        <v>10</v>
      </c>
      <c r="G33">
        <f t="shared" si="6"/>
        <v>3.7203791469194321</v>
      </c>
      <c r="I33">
        <v>64765.625</v>
      </c>
      <c r="K33">
        <f t="shared" si="7"/>
        <v>5.7443731098394126</v>
      </c>
      <c r="L33">
        <f>AVERAGE(K33:K35)</f>
        <v>4.862096818449821</v>
      </c>
      <c r="M33">
        <f>AVEDEV(K33:K35)</f>
        <v>0.88227629138959185</v>
      </c>
      <c r="N33">
        <v>2</v>
      </c>
      <c r="O33">
        <f t="shared" si="8"/>
        <v>1.5607893878657308</v>
      </c>
      <c r="P33">
        <f>AVERAGE(O33:O35)</f>
        <v>1.3210682822836972</v>
      </c>
      <c r="Q33">
        <f>AVEDEV(O33:O35)</f>
        <v>0.23972110558203352</v>
      </c>
      <c r="R33">
        <v>2</v>
      </c>
    </row>
    <row r="34" spans="1:18" x14ac:dyDescent="0.2">
      <c r="A34" s="1" t="s">
        <v>36</v>
      </c>
      <c r="B34">
        <v>0.2</v>
      </c>
      <c r="C34">
        <v>0.20599999999999999</v>
      </c>
      <c r="D34">
        <f t="shared" si="5"/>
        <v>0.20300000000000001</v>
      </c>
      <c r="E34">
        <f t="shared" si="4"/>
        <v>0.27330173775671412</v>
      </c>
      <c r="F34">
        <v>10</v>
      </c>
      <c r="G34">
        <f t="shared" si="6"/>
        <v>2.7330173775671414</v>
      </c>
      <c r="I34">
        <v>68671.875</v>
      </c>
      <c r="K34">
        <f t="shared" si="7"/>
        <v>3.9798205270602289</v>
      </c>
      <c r="O34">
        <f t="shared" si="8"/>
        <v>1.0813471767016638</v>
      </c>
    </row>
    <row r="35" spans="1:18" x14ac:dyDescent="0.2">
      <c r="A35" s="1"/>
    </row>
    <row r="36" spans="1:18" x14ac:dyDescent="0.2">
      <c r="A36" s="1" t="s">
        <v>37</v>
      </c>
      <c r="B36">
        <v>0.2</v>
      </c>
      <c r="C36">
        <v>0.19800000000000001</v>
      </c>
      <c r="D36">
        <f t="shared" si="5"/>
        <v>0.19900000000000001</v>
      </c>
      <c r="E36">
        <f t="shared" si="4"/>
        <v>0.25750394944707744</v>
      </c>
      <c r="F36">
        <v>10</v>
      </c>
      <c r="G36">
        <f t="shared" si="6"/>
        <v>2.5750394944707744</v>
      </c>
      <c r="I36">
        <v>76796.875</v>
      </c>
      <c r="K36">
        <f t="shared" si="7"/>
        <v>3.3530524444787302</v>
      </c>
      <c r="L36">
        <f>AVERAGE(K36:K38)</f>
        <v>3.4202248922024849</v>
      </c>
      <c r="M36">
        <f>AVEDEV(K36:K38)</f>
        <v>0.72781111397524423</v>
      </c>
      <c r="N36">
        <v>3</v>
      </c>
      <c r="O36">
        <f t="shared" si="8"/>
        <v>0.91104957359671801</v>
      </c>
      <c r="P36">
        <f>AVERAGE(O36:O38)</f>
        <v>0.92930083296993315</v>
      </c>
      <c r="Q36">
        <f>AVEDEV(O36:O38)</f>
        <v>0.19775175486382243</v>
      </c>
      <c r="R36">
        <v>3</v>
      </c>
    </row>
    <row r="37" spans="1:18" x14ac:dyDescent="0.2">
      <c r="A37" s="1" t="s">
        <v>38</v>
      </c>
      <c r="B37">
        <v>0.182</v>
      </c>
      <c r="C37">
        <v>0.18</v>
      </c>
      <c r="D37">
        <f t="shared" si="5"/>
        <v>0.18099999999999999</v>
      </c>
      <c r="E37">
        <f t="shared" si="4"/>
        <v>0.18641390205371247</v>
      </c>
      <c r="F37">
        <v>10</v>
      </c>
      <c r="G37">
        <f t="shared" si="6"/>
        <v>1.8641390205371247</v>
      </c>
      <c r="I37">
        <v>77812.5</v>
      </c>
      <c r="K37">
        <f t="shared" si="7"/>
        <v>2.3956806689633732</v>
      </c>
      <c r="O37">
        <f t="shared" si="8"/>
        <v>0.65092446004741467</v>
      </c>
    </row>
    <row r="38" spans="1:18" x14ac:dyDescent="0.2">
      <c r="A38" s="1" t="s">
        <v>39</v>
      </c>
      <c r="B38">
        <v>0.221</v>
      </c>
      <c r="C38">
        <v>0.216</v>
      </c>
      <c r="D38">
        <f t="shared" si="5"/>
        <v>0.2185</v>
      </c>
      <c r="E38">
        <f t="shared" si="4"/>
        <v>0.3345181674565561</v>
      </c>
      <c r="F38">
        <v>10</v>
      </c>
      <c r="G38">
        <f t="shared" si="6"/>
        <v>3.3451816745655609</v>
      </c>
      <c r="I38">
        <v>74140.625</v>
      </c>
      <c r="K38">
        <f t="shared" si="7"/>
        <v>4.511941563165351</v>
      </c>
      <c r="O38">
        <f t="shared" si="8"/>
        <v>1.2259284652656668</v>
      </c>
    </row>
    <row r="39" spans="1:18" x14ac:dyDescent="0.2">
      <c r="A39" s="1" t="s">
        <v>41</v>
      </c>
      <c r="B39">
        <v>0.67800000000000005</v>
      </c>
      <c r="C39">
        <v>0.65400000000000003</v>
      </c>
      <c r="D39">
        <f t="shared" si="5"/>
        <v>0.66600000000000004</v>
      </c>
      <c r="E39">
        <f t="shared" si="4"/>
        <v>2.1018957345971567</v>
      </c>
      <c r="F39">
        <v>10</v>
      </c>
      <c r="G39">
        <f t="shared" si="6"/>
        <v>21.018957345971568</v>
      </c>
      <c r="I39">
        <v>66718.75</v>
      </c>
      <c r="K39">
        <f t="shared" si="7"/>
        <v>31.503823656725533</v>
      </c>
      <c r="L39">
        <f>AVERAGE(K39:K41)</f>
        <v>28.257977972566628</v>
      </c>
      <c r="M39">
        <f>AVEDEV(K39:K41)</f>
        <v>3.245845684158903</v>
      </c>
      <c r="N39">
        <v>2</v>
      </c>
      <c r="O39">
        <f t="shared" si="8"/>
        <v>8.5598258853323639</v>
      </c>
      <c r="P39">
        <f>AVERAGE(O39:O41)</f>
        <v>7.6779051950124027</v>
      </c>
      <c r="Q39">
        <f>AVEDEV(O39:O41)</f>
        <v>0.88192069031996123</v>
      </c>
      <c r="R39">
        <v>2</v>
      </c>
    </row>
    <row r="40" spans="1:18" x14ac:dyDescent="0.2">
      <c r="A40" s="1" t="s">
        <v>40</v>
      </c>
      <c r="B40">
        <v>0.56399999999999995</v>
      </c>
      <c r="C40">
        <v>0.61199999999999999</v>
      </c>
      <c r="D40">
        <f t="shared" si="5"/>
        <v>0.58799999999999997</v>
      </c>
      <c r="E40">
        <f t="shared" si="4"/>
        <v>1.7938388625592416</v>
      </c>
      <c r="F40">
        <v>10</v>
      </c>
      <c r="G40">
        <f t="shared" si="6"/>
        <v>17.938388625592417</v>
      </c>
      <c r="I40">
        <v>71718.75</v>
      </c>
      <c r="K40">
        <f t="shared" si="7"/>
        <v>25.012132288407727</v>
      </c>
      <c r="O40">
        <f t="shared" si="8"/>
        <v>6.7959845046924414</v>
      </c>
    </row>
    <row r="41" spans="1:18" x14ac:dyDescent="0.2">
      <c r="A41" s="1"/>
    </row>
    <row r="42" spans="1:18" x14ac:dyDescent="0.2">
      <c r="A42" s="1" t="s">
        <v>42</v>
      </c>
      <c r="B42">
        <v>0.63600000000000001</v>
      </c>
      <c r="C42">
        <v>0.69699999999999995</v>
      </c>
      <c r="D42">
        <f t="shared" si="5"/>
        <v>0.66649999999999998</v>
      </c>
      <c r="E42">
        <f t="shared" si="4"/>
        <v>2.1038704581358609</v>
      </c>
      <c r="F42">
        <v>10</v>
      </c>
      <c r="G42">
        <f t="shared" si="6"/>
        <v>21.038704581358608</v>
      </c>
      <c r="I42">
        <v>77265.625</v>
      </c>
      <c r="K42">
        <f t="shared" si="7"/>
        <v>27.229061541091017</v>
      </c>
      <c r="L42">
        <f>AVERAGE(K42:K44)</f>
        <v>29.969628466522423</v>
      </c>
      <c r="M42">
        <f>AVEDEV(K42:K44)</f>
        <v>9.2051988328619547</v>
      </c>
      <c r="N42">
        <v>3</v>
      </c>
      <c r="O42">
        <f t="shared" si="8"/>
        <v>7.3983408602206628</v>
      </c>
      <c r="P42">
        <f>AVERAGE(O42:O44)</f>
        <v>8.1429735106699166</v>
      </c>
      <c r="Q42">
        <f>AVEDEV(O42:O44)</f>
        <v>2.5011217720024801</v>
      </c>
      <c r="R42">
        <v>3</v>
      </c>
    </row>
    <row r="43" spans="1:18" x14ac:dyDescent="0.2">
      <c r="A43" s="1" t="s">
        <v>43</v>
      </c>
      <c r="B43">
        <v>0.48199999999999998</v>
      </c>
      <c r="C43">
        <v>0.50800000000000001</v>
      </c>
      <c r="D43">
        <f t="shared" si="5"/>
        <v>0.495</v>
      </c>
      <c r="E43">
        <f t="shared" si="4"/>
        <v>1.4265402843601895</v>
      </c>
      <c r="F43">
        <v>10</v>
      </c>
      <c r="G43">
        <f t="shared" si="6"/>
        <v>14.265402843601896</v>
      </c>
      <c r="I43">
        <v>75468.75</v>
      </c>
      <c r="K43">
        <f t="shared" si="7"/>
        <v>18.902397142660895</v>
      </c>
      <c r="O43">
        <f t="shared" si="8"/>
        <v>5.1359235031154515</v>
      </c>
    </row>
    <row r="44" spans="1:18" x14ac:dyDescent="0.2">
      <c r="A44" s="1" t="s">
        <v>44</v>
      </c>
      <c r="B44">
        <v>0.90200000000000002</v>
      </c>
      <c r="C44">
        <v>0.86199999999999999</v>
      </c>
      <c r="D44">
        <f t="shared" si="5"/>
        <v>0.88200000000000001</v>
      </c>
      <c r="E44">
        <f t="shared" si="4"/>
        <v>2.9549763033175358</v>
      </c>
      <c r="F44">
        <v>10</v>
      </c>
      <c r="G44">
        <f t="shared" si="6"/>
        <v>29.54976303317536</v>
      </c>
      <c r="I44">
        <v>67500</v>
      </c>
      <c r="K44">
        <f t="shared" si="7"/>
        <v>43.777426715815352</v>
      </c>
      <c r="O44">
        <f t="shared" si="8"/>
        <v>11.894656168673638</v>
      </c>
    </row>
    <row r="45" spans="1:18" x14ac:dyDescent="0.2">
      <c r="A45" s="1" t="s">
        <v>45</v>
      </c>
      <c r="B45">
        <v>0.55900000000000005</v>
      </c>
      <c r="C45">
        <v>0.61</v>
      </c>
      <c r="D45">
        <f t="shared" si="5"/>
        <v>0.58450000000000002</v>
      </c>
      <c r="E45">
        <f t="shared" si="4"/>
        <v>1.7800157977883098</v>
      </c>
      <c r="F45">
        <v>10</v>
      </c>
      <c r="G45">
        <f t="shared" si="6"/>
        <v>17.800157977883096</v>
      </c>
      <c r="I45">
        <v>93828.125</v>
      </c>
      <c r="K45">
        <f t="shared" si="7"/>
        <v>18.971025988085231</v>
      </c>
      <c r="L45">
        <f>AVERAGE(K45:K47)</f>
        <v>25.337179054030056</v>
      </c>
      <c r="M45">
        <f>AVEDEV(K45:K47)</f>
        <v>5.9321555572193008</v>
      </c>
      <c r="N45">
        <v>3</v>
      </c>
      <c r="O45">
        <f t="shared" si="8"/>
        <v>5.1545704767001421</v>
      </c>
      <c r="P45">
        <f>AVERAGE(O45:O47)</f>
        <v>6.8843021561824562</v>
      </c>
      <c r="Q45">
        <f>AVEDEV(O45:O47)</f>
        <v>1.6118112914736213</v>
      </c>
      <c r="R45">
        <v>3</v>
      </c>
    </row>
    <row r="46" spans="1:18" x14ac:dyDescent="0.2">
      <c r="A46" s="1" t="s">
        <v>46</v>
      </c>
      <c r="B46">
        <v>0.55300000000000005</v>
      </c>
      <c r="C46">
        <v>0.60599999999999998</v>
      </c>
      <c r="D46">
        <f t="shared" si="5"/>
        <v>0.57950000000000002</v>
      </c>
      <c r="E46">
        <f t="shared" si="4"/>
        <v>1.7602685624012639</v>
      </c>
      <c r="F46">
        <v>10</v>
      </c>
      <c r="G46">
        <f t="shared" si="6"/>
        <v>17.60268562401264</v>
      </c>
      <c r="I46">
        <v>77187.5</v>
      </c>
      <c r="K46">
        <f t="shared" si="7"/>
        <v>22.80509878414593</v>
      </c>
      <c r="O46">
        <f t="shared" si="8"/>
        <v>6.196316898454338</v>
      </c>
    </row>
    <row r="47" spans="1:18" x14ac:dyDescent="0.2">
      <c r="A47" s="1" t="s">
        <v>47</v>
      </c>
      <c r="B47">
        <v>0.76500000000000001</v>
      </c>
      <c r="C47">
        <v>0.76900000000000002</v>
      </c>
      <c r="D47">
        <f t="shared" si="5"/>
        <v>0.76700000000000002</v>
      </c>
      <c r="E47">
        <f t="shared" si="4"/>
        <v>2.5007898894154819</v>
      </c>
      <c r="F47">
        <v>10</v>
      </c>
      <c r="G47">
        <f t="shared" si="6"/>
        <v>25.00789889415482</v>
      </c>
      <c r="I47">
        <v>73046.875</v>
      </c>
      <c r="K47">
        <f t="shared" si="7"/>
        <v>34.235412389859007</v>
      </c>
      <c r="O47">
        <f t="shared" si="8"/>
        <v>9.3020190933928877</v>
      </c>
    </row>
    <row r="52" spans="1:22" x14ac:dyDescent="0.2">
      <c r="A52" s="1" t="s">
        <v>51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22" x14ac:dyDescent="0.2">
      <c r="A53" s="1"/>
      <c r="B53" s="5" t="s">
        <v>22</v>
      </c>
      <c r="C53" s="5" t="s">
        <v>23</v>
      </c>
      <c r="D53" s="5" t="s">
        <v>0</v>
      </c>
      <c r="E53" s="5" t="s">
        <v>25</v>
      </c>
      <c r="F53" s="5" t="s">
        <v>26</v>
      </c>
      <c r="G53" s="5" t="s">
        <v>25</v>
      </c>
      <c r="H53" s="7" t="s">
        <v>130</v>
      </c>
      <c r="I53" s="16" t="s">
        <v>129</v>
      </c>
      <c r="J53" s="5" t="s">
        <v>24</v>
      </c>
      <c r="K53" s="5" t="s">
        <v>28</v>
      </c>
      <c r="L53" s="5" t="s">
        <v>48</v>
      </c>
      <c r="M53" s="5" t="s">
        <v>49</v>
      </c>
      <c r="N53" s="5" t="s">
        <v>50</v>
      </c>
      <c r="O53" s="10" t="s">
        <v>57</v>
      </c>
      <c r="P53" s="7" t="s">
        <v>58</v>
      </c>
      <c r="Q53" s="7" t="s">
        <v>59</v>
      </c>
      <c r="S53" s="8" t="s">
        <v>131</v>
      </c>
    </row>
    <row r="54" spans="1:22" x14ac:dyDescent="0.2">
      <c r="A54" s="1" t="s">
        <v>2</v>
      </c>
      <c r="B54">
        <v>0.14299999999999999</v>
      </c>
      <c r="C54">
        <v>0.153</v>
      </c>
      <c r="D54" s="1">
        <f>AVERAGE(B54:C54)</f>
        <v>0.14799999999999999</v>
      </c>
      <c r="E54" s="1">
        <f>(D54-0.0727)/0.3956</f>
        <v>0.19034378159757329</v>
      </c>
      <c r="F54" s="1">
        <v>5</v>
      </c>
      <c r="G54" s="1">
        <f>E54*F54</f>
        <v>0.9517189079878664</v>
      </c>
      <c r="H54" s="1">
        <v>3</v>
      </c>
      <c r="I54">
        <f>G54*H54</f>
        <v>2.8551567239635993</v>
      </c>
      <c r="J54" s="1">
        <v>66250</v>
      </c>
      <c r="K54" s="1">
        <f>I54/J54*100000</f>
        <v>4.3096705267375084</v>
      </c>
      <c r="L54">
        <f>AVERAGE(K54:K59)</f>
        <v>3.75758013947735</v>
      </c>
      <c r="M54">
        <f>AVEDEV(K54:K59)</f>
        <v>0.41418259739141111</v>
      </c>
      <c r="N54">
        <v>6</v>
      </c>
      <c r="O54">
        <f>K54/$L$83</f>
        <v>0.26098414720830887</v>
      </c>
      <c r="P54">
        <f>AVERAGE(O54:O59)</f>
        <v>0.22755077033945723</v>
      </c>
      <c r="Q54">
        <f>AVEDEV(O54:O59)</f>
        <v>2.5081985107234989E-2</v>
      </c>
      <c r="S54">
        <f t="shared" ref="S54:S77" si="9">K54/$L$54</f>
        <v>1.1469271091412969</v>
      </c>
      <c r="T54">
        <f>AVERAGE(S54:S59)</f>
        <v>1</v>
      </c>
      <c r="U54">
        <f>AVEDEV(S54:S59)</f>
        <v>0.11022588528185606</v>
      </c>
      <c r="V54">
        <v>6</v>
      </c>
    </row>
    <row r="55" spans="1:22" x14ac:dyDescent="0.2">
      <c r="A55" s="1" t="s">
        <v>3</v>
      </c>
      <c r="B55">
        <v>0.13200000000000001</v>
      </c>
      <c r="C55">
        <v>0.127</v>
      </c>
      <c r="D55" s="1">
        <f t="shared" ref="D55:D74" si="10">AVERAGE(B55:C55)</f>
        <v>0.1295</v>
      </c>
      <c r="E55" s="1">
        <f t="shared" ref="E55:E77" si="11">(D55-0.0727)/0.3956</f>
        <v>0.14357937310414562</v>
      </c>
      <c r="F55" s="1">
        <v>5</v>
      </c>
      <c r="G55" s="1">
        <f t="shared" ref="G55:G77" si="12">E55*F55</f>
        <v>0.71789686552072807</v>
      </c>
      <c r="H55" s="1">
        <v>3</v>
      </c>
      <c r="I55">
        <f t="shared" ref="I55:I77" si="13">G55*H55</f>
        <v>2.1536905965621842</v>
      </c>
      <c r="J55" s="1">
        <v>66796.875</v>
      </c>
      <c r="K55" s="1">
        <f t="shared" ref="K55:K77" si="14">I55/J55*100000</f>
        <v>3.2242385539176559</v>
      </c>
      <c r="O55">
        <f t="shared" ref="O55:O77" si="15">K55/$L$83</f>
        <v>0.19525277957323595</v>
      </c>
      <c r="S55">
        <f t="shared" si="9"/>
        <v>0.85806248549262409</v>
      </c>
    </row>
    <row r="56" spans="1:22" x14ac:dyDescent="0.2">
      <c r="A56" s="1" t="s">
        <v>4</v>
      </c>
      <c r="B56">
        <v>0.126</v>
      </c>
      <c r="C56">
        <v>0.14000000000000001</v>
      </c>
      <c r="D56" s="1">
        <f t="shared" si="10"/>
        <v>0.13300000000000001</v>
      </c>
      <c r="E56" s="1">
        <f t="shared" si="11"/>
        <v>0.15242669362992922</v>
      </c>
      <c r="F56" s="1">
        <v>5</v>
      </c>
      <c r="G56" s="1">
        <f t="shared" si="12"/>
        <v>0.76213346814964611</v>
      </c>
      <c r="H56" s="1">
        <v>3</v>
      </c>
      <c r="I56">
        <f t="shared" si="13"/>
        <v>2.2864004044489383</v>
      </c>
      <c r="J56" s="1">
        <v>68984.375</v>
      </c>
      <c r="K56" s="1">
        <f t="shared" si="14"/>
        <v>3.3143743122249614</v>
      </c>
      <c r="O56">
        <f t="shared" si="15"/>
        <v>0.20071120240831389</v>
      </c>
      <c r="S56">
        <f t="shared" si="9"/>
        <v>0.88205019964949172</v>
      </c>
    </row>
    <row r="57" spans="1:22" x14ac:dyDescent="0.2">
      <c r="A57" s="1" t="s">
        <v>53</v>
      </c>
      <c r="B57">
        <v>0.17100000000000001</v>
      </c>
      <c r="C57">
        <v>0.13900000000000001</v>
      </c>
      <c r="D57" s="1">
        <f t="shared" si="10"/>
        <v>0.15500000000000003</v>
      </c>
      <c r="E57" s="1">
        <f t="shared" si="11"/>
        <v>0.2080384226491406</v>
      </c>
      <c r="F57" s="1">
        <v>5</v>
      </c>
      <c r="G57" s="1">
        <f t="shared" si="12"/>
        <v>1.040192113245703</v>
      </c>
      <c r="H57" s="1">
        <v>3</v>
      </c>
      <c r="I57">
        <f t="shared" si="13"/>
        <v>3.1205763397371094</v>
      </c>
      <c r="J57" s="1">
        <v>70156.25</v>
      </c>
      <c r="K57" s="1">
        <f t="shared" si="14"/>
        <v>4.4480375443914255</v>
      </c>
      <c r="O57">
        <f t="shared" si="15"/>
        <v>0.26936334879231061</v>
      </c>
      <c r="S57">
        <f t="shared" si="9"/>
        <v>1.1837505467042715</v>
      </c>
    </row>
    <row r="58" spans="1:22" x14ac:dyDescent="0.2">
      <c r="A58" s="1" t="s">
        <v>54</v>
      </c>
      <c r="B58">
        <v>0.13600000000000001</v>
      </c>
      <c r="C58">
        <v>0.13600000000000001</v>
      </c>
      <c r="D58" s="1">
        <f t="shared" si="10"/>
        <v>0.13600000000000001</v>
      </c>
      <c r="E58" s="1">
        <f t="shared" si="11"/>
        <v>0.16001011122345807</v>
      </c>
      <c r="F58" s="1">
        <v>5</v>
      </c>
      <c r="G58" s="1">
        <f t="shared" si="12"/>
        <v>0.80005055611729037</v>
      </c>
      <c r="H58" s="1">
        <v>3</v>
      </c>
      <c r="I58">
        <f t="shared" si="13"/>
        <v>2.4001516683518709</v>
      </c>
      <c r="J58" s="6">
        <v>67968.75</v>
      </c>
      <c r="K58" s="1">
        <f t="shared" si="14"/>
        <v>3.5312576270004539</v>
      </c>
      <c r="O58">
        <f t="shared" si="15"/>
        <v>0.21384517787099097</v>
      </c>
      <c r="S58">
        <f t="shared" si="9"/>
        <v>0.93976907901467255</v>
      </c>
    </row>
    <row r="59" spans="1:22" x14ac:dyDescent="0.2">
      <c r="A59" s="1" t="s">
        <v>55</v>
      </c>
      <c r="B59">
        <v>0.129</v>
      </c>
      <c r="C59">
        <v>0.13100000000000001</v>
      </c>
      <c r="D59" s="1">
        <f t="shared" si="10"/>
        <v>0.13</v>
      </c>
      <c r="E59" s="1">
        <f t="shared" si="11"/>
        <v>0.1448432760364004</v>
      </c>
      <c r="F59" s="1">
        <v>5</v>
      </c>
      <c r="G59" s="1">
        <f t="shared" si="12"/>
        <v>0.72421638018200207</v>
      </c>
      <c r="H59" s="1">
        <v>3</v>
      </c>
      <c r="I59">
        <f t="shared" si="13"/>
        <v>2.1726491405460062</v>
      </c>
      <c r="J59" s="6">
        <v>58437.5</v>
      </c>
      <c r="K59" s="1">
        <f t="shared" si="14"/>
        <v>3.717902272592096</v>
      </c>
      <c r="O59">
        <f t="shared" si="15"/>
        <v>0.22514796618358318</v>
      </c>
      <c r="S59">
        <f t="shared" si="9"/>
        <v>0.98944057999764368</v>
      </c>
    </row>
    <row r="60" spans="1:22" x14ac:dyDescent="0.2">
      <c r="A60" s="1" t="s">
        <v>5</v>
      </c>
      <c r="B60">
        <v>0.19400000000000001</v>
      </c>
      <c r="C60">
        <v>0.19400000000000001</v>
      </c>
      <c r="D60" s="1">
        <f t="shared" si="10"/>
        <v>0.19400000000000001</v>
      </c>
      <c r="E60" s="1">
        <f t="shared" si="11"/>
        <v>0.30662285136501516</v>
      </c>
      <c r="F60" s="1">
        <v>5</v>
      </c>
      <c r="G60" s="1">
        <f t="shared" si="12"/>
        <v>1.5331142568250757</v>
      </c>
      <c r="H60" s="1">
        <v>3</v>
      </c>
      <c r="I60">
        <f t="shared" si="13"/>
        <v>4.5993427704752268</v>
      </c>
      <c r="J60" s="1">
        <v>70234.375</v>
      </c>
      <c r="K60" s="1">
        <f t="shared" si="14"/>
        <v>6.5485636776510452</v>
      </c>
      <c r="L60">
        <f>AVERAGE(K60:K62)</f>
        <v>6.4580384149002308</v>
      </c>
      <c r="M60">
        <f>AVEDEV(K60:K62)</f>
        <v>7.032917133108274E-2</v>
      </c>
      <c r="N60">
        <v>3</v>
      </c>
      <c r="O60">
        <f t="shared" si="15"/>
        <v>0.39656658119173205</v>
      </c>
      <c r="P60">
        <f>AVERAGE(O60:O62)</f>
        <v>0.39108457082614745</v>
      </c>
      <c r="Q60">
        <f>AVEDEV(O60:O62)</f>
        <v>4.2589795878444177E-3</v>
      </c>
      <c r="S60">
        <f t="shared" si="9"/>
        <v>1.7427608818908382</v>
      </c>
      <c r="T60">
        <f>AVERAGE(S60:S62)</f>
        <v>1.7186695094142406</v>
      </c>
      <c r="U60">
        <f>AVEDEV(S60:S62)</f>
        <v>1.8716612479452072E-2</v>
      </c>
      <c r="V60">
        <v>3</v>
      </c>
    </row>
    <row r="61" spans="1:22" x14ac:dyDescent="0.2">
      <c r="A61" s="1" t="s">
        <v>6</v>
      </c>
      <c r="B61">
        <v>0.215</v>
      </c>
      <c r="C61">
        <v>0.16700000000000001</v>
      </c>
      <c r="D61" s="1">
        <f t="shared" si="10"/>
        <v>0.191</v>
      </c>
      <c r="E61" s="1">
        <f t="shared" si="11"/>
        <v>0.29903943377148634</v>
      </c>
      <c r="F61" s="1">
        <v>5</v>
      </c>
      <c r="G61" s="1">
        <f t="shared" si="12"/>
        <v>1.4951971688574317</v>
      </c>
      <c r="H61" s="1">
        <v>3</v>
      </c>
      <c r="I61">
        <f t="shared" si="13"/>
        <v>4.4855915065722947</v>
      </c>
      <c r="J61" s="1">
        <v>69296.875</v>
      </c>
      <c r="K61" s="1">
        <f t="shared" si="14"/>
        <v>6.47300690914604</v>
      </c>
      <c r="O61">
        <f t="shared" si="15"/>
        <v>0.39199102984232947</v>
      </c>
      <c r="S61">
        <f t="shared" si="9"/>
        <v>1.7226530556568209</v>
      </c>
    </row>
    <row r="62" spans="1:22" x14ac:dyDescent="0.2">
      <c r="A62" s="1" t="s">
        <v>7</v>
      </c>
      <c r="B62">
        <v>0.193</v>
      </c>
      <c r="C62">
        <v>0.188</v>
      </c>
      <c r="D62" s="1">
        <f t="shared" si="10"/>
        <v>0.1905</v>
      </c>
      <c r="E62" s="1">
        <f t="shared" si="11"/>
        <v>0.29777553083923153</v>
      </c>
      <c r="F62" s="1">
        <v>5</v>
      </c>
      <c r="G62" s="1">
        <f t="shared" si="12"/>
        <v>1.4888776541961577</v>
      </c>
      <c r="H62" s="1">
        <v>3</v>
      </c>
      <c r="I62">
        <f t="shared" si="13"/>
        <v>4.4666329625884735</v>
      </c>
      <c r="J62" s="6">
        <v>70312.5</v>
      </c>
      <c r="K62" s="1">
        <f t="shared" si="14"/>
        <v>6.3525446579036062</v>
      </c>
      <c r="O62">
        <f t="shared" si="15"/>
        <v>0.38469610144438082</v>
      </c>
      <c r="S62">
        <f t="shared" si="9"/>
        <v>1.6905945906950623</v>
      </c>
    </row>
    <row r="63" spans="1:22" x14ac:dyDescent="0.2">
      <c r="A63" s="1" t="s">
        <v>8</v>
      </c>
      <c r="B63">
        <v>0.29899999999999999</v>
      </c>
      <c r="C63">
        <v>0.28999999999999998</v>
      </c>
      <c r="D63" s="1">
        <f t="shared" si="10"/>
        <v>0.29449999999999998</v>
      </c>
      <c r="E63" s="1">
        <f t="shared" si="11"/>
        <v>0.56066734074823055</v>
      </c>
      <c r="F63" s="1">
        <v>10</v>
      </c>
      <c r="G63" s="1">
        <f t="shared" si="12"/>
        <v>5.6066734074823055</v>
      </c>
      <c r="H63" s="1">
        <v>3</v>
      </c>
      <c r="I63">
        <f t="shared" si="13"/>
        <v>16.820020222446917</v>
      </c>
      <c r="J63" s="1">
        <v>62656.25</v>
      </c>
      <c r="K63" s="1">
        <f t="shared" si="14"/>
        <v>26.844920055775631</v>
      </c>
      <c r="L63">
        <f>AVERAGE(K63:K65)</f>
        <v>20.808459148402054</v>
      </c>
      <c r="M63">
        <f>AVEDEV(K63:K65)</f>
        <v>4.0243072715823844</v>
      </c>
      <c r="N63">
        <v>3</v>
      </c>
      <c r="O63">
        <f t="shared" si="15"/>
        <v>1.6256691837961827</v>
      </c>
      <c r="P63">
        <f>AVERAGE(O63:O65)</f>
        <v>1.2601144175343157</v>
      </c>
      <c r="Q63">
        <f>AVEDEV(O63:O65)</f>
        <v>0.24370317750791137</v>
      </c>
      <c r="S63">
        <f t="shared" si="9"/>
        <v>7.1442042642660839</v>
      </c>
      <c r="T63">
        <f>AVERAGE(S63:S65)</f>
        <v>5.5377286381166435</v>
      </c>
      <c r="U63">
        <f>AVEDEV(S63:S65)</f>
        <v>1.0709837507662934</v>
      </c>
      <c r="V63">
        <v>3</v>
      </c>
    </row>
    <row r="64" spans="1:22" x14ac:dyDescent="0.2">
      <c r="A64" s="1" t="s">
        <v>9</v>
      </c>
      <c r="B64">
        <v>0.25800000000000001</v>
      </c>
      <c r="C64">
        <v>0.24199999999999999</v>
      </c>
      <c r="D64" s="1">
        <f t="shared" si="10"/>
        <v>0.25</v>
      </c>
      <c r="E64" s="1">
        <f t="shared" si="11"/>
        <v>0.44817997977755308</v>
      </c>
      <c r="F64" s="1">
        <v>10</v>
      </c>
      <c r="G64" s="1">
        <f t="shared" si="12"/>
        <v>4.4817997977755306</v>
      </c>
      <c r="H64" s="1">
        <v>3</v>
      </c>
      <c r="I64">
        <f t="shared" si="13"/>
        <v>13.445399393326593</v>
      </c>
      <c r="J64" s="1">
        <v>66406.25</v>
      </c>
      <c r="K64" s="1">
        <f t="shared" si="14"/>
        <v>20.247189674656514</v>
      </c>
      <c r="O64">
        <f t="shared" si="15"/>
        <v>1.226125175421549</v>
      </c>
      <c r="S64">
        <f t="shared" si="9"/>
        <v>5.3883587104206754</v>
      </c>
    </row>
    <row r="65" spans="1:22" x14ac:dyDescent="0.2">
      <c r="A65" s="1" t="s">
        <v>10</v>
      </c>
      <c r="B65">
        <v>0.224</v>
      </c>
      <c r="C65">
        <v>0.20699999999999999</v>
      </c>
      <c r="D65" s="1">
        <f t="shared" si="10"/>
        <v>0.2155</v>
      </c>
      <c r="E65" s="1">
        <f t="shared" si="11"/>
        <v>0.36097067745197164</v>
      </c>
      <c r="F65" s="1">
        <v>10</v>
      </c>
      <c r="G65" s="1">
        <f t="shared" si="12"/>
        <v>3.6097067745197164</v>
      </c>
      <c r="H65" s="1">
        <v>3</v>
      </c>
      <c r="I65">
        <f t="shared" si="13"/>
        <v>10.829120323559149</v>
      </c>
      <c r="J65" s="6">
        <v>70625</v>
      </c>
      <c r="K65" s="1">
        <f t="shared" si="14"/>
        <v>15.333267714774017</v>
      </c>
      <c r="O65">
        <f t="shared" si="15"/>
        <v>0.9285488933852154</v>
      </c>
      <c r="S65">
        <f t="shared" si="9"/>
        <v>4.0806229396631721</v>
      </c>
    </row>
    <row r="66" spans="1:22" x14ac:dyDescent="0.2">
      <c r="A66" s="1" t="s">
        <v>11</v>
      </c>
      <c r="B66">
        <v>0.48799999999999999</v>
      </c>
      <c r="C66">
        <v>0.50600000000000001</v>
      </c>
      <c r="D66" s="1">
        <f t="shared" si="10"/>
        <v>0.497</v>
      </c>
      <c r="E66" s="1">
        <f t="shared" si="11"/>
        <v>1.0725480283114257</v>
      </c>
      <c r="F66" s="1">
        <v>10</v>
      </c>
      <c r="G66" s="1">
        <f t="shared" si="12"/>
        <v>10.725480283114257</v>
      </c>
      <c r="H66" s="1">
        <v>3</v>
      </c>
      <c r="I66">
        <f t="shared" si="13"/>
        <v>32.176440849342768</v>
      </c>
      <c r="J66" s="1">
        <v>64249.999999999993</v>
      </c>
      <c r="K66" s="1">
        <f t="shared" si="14"/>
        <v>50.080063578743619</v>
      </c>
      <c r="L66">
        <f>AVERAGE(K66:K68)</f>
        <v>45.055268246167806</v>
      </c>
      <c r="M66">
        <f>AVEDEV(K66:K68)</f>
        <v>4.4900074946038133</v>
      </c>
      <c r="N66">
        <v>3</v>
      </c>
      <c r="O66">
        <f t="shared" si="15"/>
        <v>3.0327382578664488</v>
      </c>
      <c r="P66">
        <f>AVERAGE(O66:O68)</f>
        <v>2.7284477287801487</v>
      </c>
      <c r="Q66">
        <f>AVEDEV(O66:O68)</f>
        <v>0.27190495646199198</v>
      </c>
      <c r="S66">
        <f t="shared" si="9"/>
        <v>13.327743313469121</v>
      </c>
      <c r="T66">
        <f>AVERAGE(S66:S68)</f>
        <v>11.990500953742703</v>
      </c>
      <c r="U66">
        <f>AVEDEV(S66:S68)</f>
        <v>1.194919955912993</v>
      </c>
      <c r="V66">
        <v>3</v>
      </c>
    </row>
    <row r="67" spans="1:22" x14ac:dyDescent="0.2">
      <c r="A67" s="1" t="s">
        <v>12</v>
      </c>
      <c r="B67">
        <v>0.45900000000000002</v>
      </c>
      <c r="C67">
        <v>0.38500000000000001</v>
      </c>
      <c r="D67" s="1">
        <f t="shared" si="10"/>
        <v>0.42200000000000004</v>
      </c>
      <c r="E67" s="1">
        <f t="shared" si="11"/>
        <v>0.88296258847320541</v>
      </c>
      <c r="F67" s="1">
        <v>10</v>
      </c>
      <c r="G67" s="1">
        <f t="shared" si="12"/>
        <v>8.8296258847320548</v>
      </c>
      <c r="H67" s="1">
        <v>3</v>
      </c>
      <c r="I67">
        <f t="shared" si="13"/>
        <v>26.488877654196166</v>
      </c>
      <c r="J67" s="1">
        <v>69125</v>
      </c>
      <c r="K67" s="1">
        <f t="shared" si="14"/>
        <v>38.320257004262082</v>
      </c>
      <c r="O67">
        <f t="shared" si="15"/>
        <v>2.3205902940871606</v>
      </c>
      <c r="S67">
        <f t="shared" si="9"/>
        <v>10.198121019873213</v>
      </c>
    </row>
    <row r="68" spans="1:22" x14ac:dyDescent="0.2">
      <c r="A68" s="1" t="s">
        <v>13</v>
      </c>
      <c r="B68">
        <v>0.49</v>
      </c>
      <c r="C68">
        <v>0.38</v>
      </c>
      <c r="D68" s="1">
        <f t="shared" si="10"/>
        <v>0.435</v>
      </c>
      <c r="E68" s="1">
        <f t="shared" si="11"/>
        <v>0.91582406471183009</v>
      </c>
      <c r="F68" s="1">
        <v>10</v>
      </c>
      <c r="G68" s="1">
        <f t="shared" si="12"/>
        <v>9.1582406471183013</v>
      </c>
      <c r="H68" s="1">
        <v>3</v>
      </c>
      <c r="I68">
        <f t="shared" si="13"/>
        <v>27.474721941354904</v>
      </c>
      <c r="J68" s="1">
        <v>58750</v>
      </c>
      <c r="K68" s="1">
        <f t="shared" si="14"/>
        <v>46.76548415549771</v>
      </c>
      <c r="O68">
        <f t="shared" si="15"/>
        <v>2.8320146343868364</v>
      </c>
      <c r="S68">
        <f t="shared" si="9"/>
        <v>12.445638527885775</v>
      </c>
    </row>
    <row r="69" spans="1:22" x14ac:dyDescent="0.2">
      <c r="A69" s="1" t="s">
        <v>52</v>
      </c>
      <c r="B69">
        <v>0.83399999999999996</v>
      </c>
      <c r="C69">
        <v>0.753</v>
      </c>
      <c r="D69" s="1">
        <f t="shared" si="10"/>
        <v>0.79349999999999998</v>
      </c>
      <c r="E69" s="1">
        <f t="shared" si="11"/>
        <v>1.8220424671385238</v>
      </c>
      <c r="F69" s="6">
        <v>50</v>
      </c>
      <c r="G69" s="1">
        <f t="shared" si="12"/>
        <v>91.102123356926185</v>
      </c>
      <c r="H69" s="1">
        <v>3</v>
      </c>
      <c r="I69">
        <f t="shared" si="13"/>
        <v>273.30637007077854</v>
      </c>
      <c r="J69" s="6">
        <v>78203.125</v>
      </c>
      <c r="K69" s="1">
        <f t="shared" si="14"/>
        <v>349.48267101957697</v>
      </c>
      <c r="L69">
        <f>AVERAGE(K69:K71)</f>
        <v>280.22037727505409</v>
      </c>
      <c r="M69">
        <f>AVEDEV(K69:K71)</f>
        <v>46.174862496348567</v>
      </c>
      <c r="N69">
        <v>3</v>
      </c>
      <c r="O69">
        <f t="shared" si="15"/>
        <v>21.163900185468076</v>
      </c>
      <c r="P69">
        <f>AVERAGE(O69:O71)</f>
        <v>16.969528352526641</v>
      </c>
      <c r="Q69">
        <f>AVEDEV(O69:O71)</f>
        <v>2.7962478886276241</v>
      </c>
      <c r="S69">
        <f t="shared" si="9"/>
        <v>93.007376568736944</v>
      </c>
      <c r="T69">
        <f>AVERAGE(S69:S71)</f>
        <v>74.574690857832408</v>
      </c>
      <c r="U69">
        <f>AVEDEV(S69:S71)</f>
        <v>12.288457140603036</v>
      </c>
      <c r="V69">
        <v>3</v>
      </c>
    </row>
    <row r="70" spans="1:22" x14ac:dyDescent="0.2">
      <c r="A70" s="1" t="s">
        <v>14</v>
      </c>
      <c r="B70">
        <v>0.61899999999999999</v>
      </c>
      <c r="C70">
        <v>0.55100000000000005</v>
      </c>
      <c r="D70" s="1">
        <f t="shared" si="10"/>
        <v>0.58499999999999996</v>
      </c>
      <c r="E70" s="1">
        <f t="shared" si="11"/>
        <v>1.2949949443882709</v>
      </c>
      <c r="F70" s="6">
        <v>50</v>
      </c>
      <c r="G70" s="1">
        <f t="shared" si="12"/>
        <v>64.74974721941355</v>
      </c>
      <c r="H70" s="1">
        <v>3</v>
      </c>
      <c r="I70">
        <f t="shared" si="13"/>
        <v>194.24924165824063</v>
      </c>
      <c r="J70" s="6">
        <v>73203.125</v>
      </c>
      <c r="K70" s="1">
        <f t="shared" si="14"/>
        <v>265.3564880710224</v>
      </c>
      <c r="O70">
        <f t="shared" si="15"/>
        <v>16.069403987091761</v>
      </c>
      <c r="S70">
        <f t="shared" si="9"/>
        <v>70.618983021325903</v>
      </c>
    </row>
    <row r="71" spans="1:22" x14ac:dyDescent="0.2">
      <c r="A71" s="1" t="s">
        <v>15</v>
      </c>
      <c r="B71">
        <v>0.49199999999999999</v>
      </c>
      <c r="C71">
        <v>0.46300000000000002</v>
      </c>
      <c r="D71" s="1">
        <f t="shared" si="10"/>
        <v>0.47750000000000004</v>
      </c>
      <c r="E71" s="1">
        <f t="shared" si="11"/>
        <v>1.0232558139534884</v>
      </c>
      <c r="F71" s="6">
        <v>50</v>
      </c>
      <c r="G71" s="1">
        <f t="shared" si="12"/>
        <v>51.162790697674424</v>
      </c>
      <c r="H71" s="1">
        <v>3</v>
      </c>
      <c r="I71">
        <f t="shared" si="13"/>
        <v>153.48837209302326</v>
      </c>
      <c r="J71" s="1">
        <v>67968.75</v>
      </c>
      <c r="K71" s="1">
        <f t="shared" si="14"/>
        <v>225.82197273456296</v>
      </c>
      <c r="O71">
        <f t="shared" si="15"/>
        <v>13.675280885020085</v>
      </c>
      <c r="S71">
        <f t="shared" si="9"/>
        <v>60.097712983434342</v>
      </c>
    </row>
    <row r="72" spans="1:22" x14ac:dyDescent="0.2">
      <c r="A72" s="1" t="s">
        <v>16</v>
      </c>
      <c r="B72">
        <v>1.474</v>
      </c>
      <c r="C72">
        <v>1.3839999999999999</v>
      </c>
      <c r="D72" s="1">
        <f t="shared" si="10"/>
        <v>1.4289999999999998</v>
      </c>
      <c r="E72" s="1">
        <f t="shared" si="11"/>
        <v>3.4284630940343779</v>
      </c>
      <c r="F72" s="6">
        <v>50</v>
      </c>
      <c r="G72" s="1">
        <f t="shared" si="12"/>
        <v>171.42315470171889</v>
      </c>
      <c r="H72" s="1">
        <v>3</v>
      </c>
      <c r="I72">
        <f t="shared" si="13"/>
        <v>514.26946410515666</v>
      </c>
      <c r="J72" s="6">
        <v>74765.625</v>
      </c>
      <c r="K72" s="1">
        <f t="shared" si="14"/>
        <v>687.8421254489034</v>
      </c>
      <c r="L72">
        <f>AVERAGE(K72:K74)</f>
        <v>610.28004512311554</v>
      </c>
      <c r="M72">
        <f>AVEDEV(K72:K74)</f>
        <v>97.496113909173459</v>
      </c>
      <c r="N72">
        <v>3</v>
      </c>
      <c r="O72">
        <f t="shared" si="15"/>
        <v>41.654202893354153</v>
      </c>
      <c r="P72">
        <f>AVERAGE(O72:O74)</f>
        <v>36.957214280432986</v>
      </c>
      <c r="Q72">
        <f>AVEDEV(O72:O74)</f>
        <v>5.9041497457514467</v>
      </c>
      <c r="S72">
        <f t="shared" si="9"/>
        <v>183.05454572276318</v>
      </c>
      <c r="T72">
        <f>AVERAGE(S72:S74)</f>
        <v>162.41304841684646</v>
      </c>
      <c r="U72">
        <f>AVEDEV(S72:S74)</f>
        <v>25.946516186008584</v>
      </c>
      <c r="V72">
        <v>3</v>
      </c>
    </row>
    <row r="73" spans="1:22" x14ac:dyDescent="0.2">
      <c r="A73" s="1" t="s">
        <v>17</v>
      </c>
      <c r="B73">
        <v>1.4059999999999999</v>
      </c>
      <c r="C73">
        <v>1.1259999999999999</v>
      </c>
      <c r="D73" s="1">
        <f t="shared" si="10"/>
        <v>1.266</v>
      </c>
      <c r="E73" s="1">
        <f t="shared" si="11"/>
        <v>3.0164307381193125</v>
      </c>
      <c r="F73" s="6">
        <v>50</v>
      </c>
      <c r="G73" s="1">
        <f t="shared" si="12"/>
        <v>150.82153690596562</v>
      </c>
      <c r="H73" s="1">
        <v>3</v>
      </c>
      <c r="I73">
        <f t="shared" si="13"/>
        <v>452.46461071789685</v>
      </c>
      <c r="J73" s="1">
        <v>66640.625</v>
      </c>
      <c r="K73" s="1">
        <f t="shared" si="14"/>
        <v>678.96213566108793</v>
      </c>
      <c r="O73">
        <f t="shared" si="15"/>
        <v>41.116450286138978</v>
      </c>
      <c r="S73">
        <f t="shared" si="9"/>
        <v>180.69132538994265</v>
      </c>
    </row>
    <row r="74" spans="1:22" x14ac:dyDescent="0.2">
      <c r="A74" s="1" t="s">
        <v>18</v>
      </c>
      <c r="B74">
        <v>1.129</v>
      </c>
      <c r="C74">
        <v>0.94199999999999995</v>
      </c>
      <c r="D74" s="1">
        <f t="shared" si="10"/>
        <v>1.0354999999999999</v>
      </c>
      <c r="E74" s="1">
        <f t="shared" si="11"/>
        <v>2.4337714863498481</v>
      </c>
      <c r="F74" s="6">
        <v>50</v>
      </c>
      <c r="G74" s="1">
        <f t="shared" si="12"/>
        <v>121.68857431749241</v>
      </c>
      <c r="H74" s="1">
        <v>3</v>
      </c>
      <c r="I74">
        <f t="shared" si="13"/>
        <v>365.06572295247724</v>
      </c>
      <c r="J74" s="1">
        <v>78671.875</v>
      </c>
      <c r="K74" s="1">
        <f t="shared" si="14"/>
        <v>464.03587425935541</v>
      </c>
      <c r="O74">
        <f t="shared" si="15"/>
        <v>28.100989661805805</v>
      </c>
      <c r="S74">
        <f t="shared" si="9"/>
        <v>123.49327413783361</v>
      </c>
    </row>
    <row r="75" spans="1:22" x14ac:dyDescent="0.2">
      <c r="A75" s="1" t="s">
        <v>19</v>
      </c>
      <c r="B75">
        <v>1.927</v>
      </c>
      <c r="C75">
        <v>1.5429999999999999</v>
      </c>
      <c r="D75" s="1">
        <f>AVERAGE(B75:C75)</f>
        <v>1.7349999999999999</v>
      </c>
      <c r="E75" s="1">
        <f t="shared" si="11"/>
        <v>4.201971688574317</v>
      </c>
      <c r="F75" s="6">
        <v>50</v>
      </c>
      <c r="G75" s="1">
        <f t="shared" si="12"/>
        <v>210.09858442871584</v>
      </c>
      <c r="H75" s="1">
        <v>3</v>
      </c>
      <c r="I75">
        <f t="shared" si="13"/>
        <v>630.29575328614749</v>
      </c>
      <c r="J75" s="1">
        <v>74062.5</v>
      </c>
      <c r="K75" s="1">
        <f t="shared" si="14"/>
        <v>851.0322407239122</v>
      </c>
      <c r="L75">
        <f>AVERAGE(K75:K77)</f>
        <v>809.82797074338998</v>
      </c>
      <c r="M75">
        <f>AVEDEV(K75:K77)</f>
        <v>60.460740224914922</v>
      </c>
      <c r="N75">
        <v>3</v>
      </c>
      <c r="O75">
        <f t="shared" si="15"/>
        <v>51.536636551250304</v>
      </c>
      <c r="P75">
        <f>AVERAGE(O75:O77)</f>
        <v>49.041396788606981</v>
      </c>
      <c r="Q75">
        <f>AVEDEV(O75:O77)</f>
        <v>3.6613691532302988</v>
      </c>
      <c r="S75">
        <f t="shared" si="9"/>
        <v>226.48412252952883</v>
      </c>
      <c r="T75">
        <f>AVERAGE(S75:S77)</f>
        <v>215.51848282230671</v>
      </c>
      <c r="U75">
        <f>AVEDEV(S75:S77)</f>
        <v>16.090339521893601</v>
      </c>
      <c r="V75">
        <v>3</v>
      </c>
    </row>
    <row r="76" spans="1:22" x14ac:dyDescent="0.2">
      <c r="A76" s="1" t="s">
        <v>20</v>
      </c>
      <c r="B76">
        <v>2.0049999999999999</v>
      </c>
      <c r="C76">
        <v>1.639</v>
      </c>
      <c r="D76" s="1">
        <f>AVERAGE(B76:C76)</f>
        <v>1.8220000000000001</v>
      </c>
      <c r="E76" s="1">
        <f t="shared" si="11"/>
        <v>4.4218907987866531</v>
      </c>
      <c r="F76" s="6">
        <v>50</v>
      </c>
      <c r="G76" s="1">
        <f t="shared" si="12"/>
        <v>221.09453993933266</v>
      </c>
      <c r="H76" s="1">
        <v>3</v>
      </c>
      <c r="I76">
        <f t="shared" si="13"/>
        <v>663.28361981799799</v>
      </c>
      <c r="J76" s="1">
        <v>77187.5</v>
      </c>
      <c r="K76" s="1">
        <f t="shared" si="14"/>
        <v>859.31481110024038</v>
      </c>
      <c r="O76">
        <f t="shared" si="15"/>
        <v>52.038210755809096</v>
      </c>
      <c r="S76">
        <f t="shared" si="9"/>
        <v>228.688352397925</v>
      </c>
    </row>
    <row r="77" spans="1:22" x14ac:dyDescent="0.2">
      <c r="A77" s="1" t="s">
        <v>21</v>
      </c>
      <c r="B77">
        <v>1.5569999999999999</v>
      </c>
      <c r="C77">
        <v>1.377</v>
      </c>
      <c r="D77" s="1">
        <f>AVERAGE(B77:C77)</f>
        <v>1.4670000000000001</v>
      </c>
      <c r="E77" s="1">
        <f t="shared" si="11"/>
        <v>3.5245197168857434</v>
      </c>
      <c r="F77" s="6">
        <v>50</v>
      </c>
      <c r="G77" s="1">
        <f t="shared" si="12"/>
        <v>176.22598584428718</v>
      </c>
      <c r="H77" s="1">
        <v>3</v>
      </c>
      <c r="I77">
        <f t="shared" si="13"/>
        <v>528.67795753286157</v>
      </c>
      <c r="J77" s="1">
        <v>73515.625</v>
      </c>
      <c r="K77" s="1">
        <f t="shared" si="14"/>
        <v>719.13686040601783</v>
      </c>
      <c r="O77">
        <f t="shared" si="15"/>
        <v>43.549343058761522</v>
      </c>
      <c r="S77">
        <f t="shared" si="9"/>
        <v>191.38297353946632</v>
      </c>
    </row>
    <row r="81" spans="1:18" x14ac:dyDescent="0.2">
      <c r="A81" s="1" t="s">
        <v>56</v>
      </c>
      <c r="B81" s="1"/>
      <c r="C81" s="1"/>
      <c r="D81" s="1"/>
      <c r="E81" s="1"/>
      <c r="F81" s="1"/>
      <c r="G81" s="1"/>
      <c r="H81" s="1"/>
      <c r="J81" s="1"/>
      <c r="K81" s="1"/>
    </row>
    <row r="82" spans="1:18" x14ac:dyDescent="0.2">
      <c r="A82" s="1"/>
      <c r="B82" s="5" t="s">
        <v>22</v>
      </c>
      <c r="C82" s="5" t="s">
        <v>23</v>
      </c>
      <c r="D82" s="5" t="s">
        <v>0</v>
      </c>
      <c r="E82" s="5" t="s">
        <v>25</v>
      </c>
      <c r="F82" s="5" t="s">
        <v>26</v>
      </c>
      <c r="G82" s="5" t="s">
        <v>25</v>
      </c>
      <c r="H82" s="7"/>
      <c r="I82" s="16" t="s">
        <v>129</v>
      </c>
      <c r="J82" s="5" t="s">
        <v>24</v>
      </c>
      <c r="K82" s="5" t="s">
        <v>28</v>
      </c>
      <c r="L82" s="5" t="s">
        <v>48</v>
      </c>
      <c r="M82" s="5" t="s">
        <v>49</v>
      </c>
      <c r="N82" s="5" t="s">
        <v>50</v>
      </c>
      <c r="O82" s="8" t="s">
        <v>57</v>
      </c>
      <c r="P82" s="7" t="s">
        <v>58</v>
      </c>
      <c r="Q82" s="7" t="s">
        <v>59</v>
      </c>
    </row>
    <row r="83" spans="1:18" x14ac:dyDescent="0.2">
      <c r="A83" s="1" t="s">
        <v>2</v>
      </c>
      <c r="B83" s="2">
        <v>0.68700000000000006</v>
      </c>
      <c r="C83" s="1">
        <v>0.35699999999999998</v>
      </c>
      <c r="D83" s="1">
        <v>0.35699999999999998</v>
      </c>
      <c r="E83" s="1">
        <f>(D83-0.1338)/0.2532</f>
        <v>0.88151658767772512</v>
      </c>
      <c r="F83" s="1">
        <v>5</v>
      </c>
      <c r="G83" s="1">
        <f>E83*F83</f>
        <v>4.4075829383886251</v>
      </c>
      <c r="H83" s="1">
        <v>3</v>
      </c>
      <c r="I83">
        <f>G83*H83</f>
        <v>13.222748815165875</v>
      </c>
      <c r="J83" s="1">
        <v>75859.375</v>
      </c>
      <c r="K83" s="1">
        <f>I83/J83*100000</f>
        <v>17.430606059127005</v>
      </c>
      <c r="L83">
        <f>AVERAGE(K83:K85)</f>
        <v>16.513150598751398</v>
      </c>
      <c r="M83">
        <f>AVEDEV(K83:K85)</f>
        <v>1.1223876953769665</v>
      </c>
      <c r="N83">
        <v>3</v>
      </c>
      <c r="O83">
        <f>K83/$L$83</f>
        <v>1.0555590803153565</v>
      </c>
      <c r="P83">
        <f>AVERAGE(O83:O85)</f>
        <v>1.0000000000000002</v>
      </c>
      <c r="Q83">
        <f>AVEDEV(O83:O85)</f>
        <v>6.7969324730910663E-2</v>
      </c>
      <c r="R83">
        <v>3</v>
      </c>
    </row>
    <row r="84" spans="1:18" x14ac:dyDescent="0.2">
      <c r="A84" s="1" t="s">
        <v>3</v>
      </c>
      <c r="B84" s="1">
        <v>0.36599999999999999</v>
      </c>
      <c r="C84" s="2">
        <v>0.52400000000000002</v>
      </c>
      <c r="D84" s="1">
        <v>0.36599999999999999</v>
      </c>
      <c r="E84" s="1">
        <f t="shared" ref="E84:E94" si="16">(D84-0.1338)/0.2532</f>
        <v>0.91706161137440756</v>
      </c>
      <c r="F84" s="1">
        <v>5</v>
      </c>
      <c r="G84" s="1">
        <f t="shared" ref="G84:G94" si="17">E84*F84</f>
        <v>4.5853080568720381</v>
      </c>
      <c r="H84" s="1">
        <v>3</v>
      </c>
      <c r="I84">
        <f t="shared" ref="I84:I103" si="18">G84*H84</f>
        <v>13.755924170616115</v>
      </c>
      <c r="J84" s="1">
        <v>79609.375</v>
      </c>
      <c r="K84" s="1">
        <f t="shared" ref="K84:K103" si="19">I84/J84*100000</f>
        <v>17.279276681441242</v>
      </c>
      <c r="O84">
        <f t="shared" ref="O84:O103" si="20">K84/$L$83</f>
        <v>1.0463949067810097</v>
      </c>
    </row>
    <row r="85" spans="1:18" x14ac:dyDescent="0.2">
      <c r="A85" s="1" t="s">
        <v>4</v>
      </c>
      <c r="B85" s="1">
        <v>0.30499999999999999</v>
      </c>
      <c r="C85" s="1">
        <v>0.33300000000000002</v>
      </c>
      <c r="D85" s="1">
        <f t="shared" ref="D85:D103" si="21">AVERAGE(B85:C85)</f>
        <v>0.31900000000000001</v>
      </c>
      <c r="E85" s="1">
        <f t="shared" si="16"/>
        <v>0.73143759873617697</v>
      </c>
      <c r="F85" s="1">
        <v>5</v>
      </c>
      <c r="G85" s="1">
        <f t="shared" si="17"/>
        <v>3.6571879936808847</v>
      </c>
      <c r="H85" s="1">
        <v>3</v>
      </c>
      <c r="I85">
        <f t="shared" si="18"/>
        <v>10.971563981042653</v>
      </c>
      <c r="J85" s="1">
        <v>73984.375</v>
      </c>
      <c r="K85" s="1">
        <f t="shared" si="19"/>
        <v>14.829569055685949</v>
      </c>
      <c r="O85">
        <f t="shared" si="20"/>
        <v>0.89804601290363395</v>
      </c>
    </row>
    <row r="86" spans="1:18" x14ac:dyDescent="0.2">
      <c r="A86" s="1" t="s">
        <v>5</v>
      </c>
      <c r="B86" s="1">
        <v>0.36</v>
      </c>
      <c r="C86" s="1">
        <v>0.35499999999999998</v>
      </c>
      <c r="D86" s="1">
        <f t="shared" si="21"/>
        <v>0.35749999999999998</v>
      </c>
      <c r="E86" s="1">
        <f t="shared" si="16"/>
        <v>0.88349131121642965</v>
      </c>
      <c r="F86" s="1">
        <v>5</v>
      </c>
      <c r="G86" s="1">
        <f t="shared" si="17"/>
        <v>4.4174565560821479</v>
      </c>
      <c r="H86" s="1">
        <v>3</v>
      </c>
      <c r="I86">
        <f t="shared" si="18"/>
        <v>13.252369668246445</v>
      </c>
      <c r="J86" s="1">
        <v>79453.125</v>
      </c>
      <c r="K86" s="1">
        <f t="shared" si="19"/>
        <v>16.679481981667109</v>
      </c>
      <c r="L86">
        <f>AVERAGE(K86:K88)</f>
        <v>22.718101910448439</v>
      </c>
      <c r="M86">
        <f>AVEDEV(K86:K88)</f>
        <v>4.8950423194781818</v>
      </c>
      <c r="N86">
        <v>3</v>
      </c>
      <c r="O86">
        <f t="shared" si="20"/>
        <v>1.0100726619018594</v>
      </c>
      <c r="P86">
        <f>AVERAGE(O86:O88)</f>
        <v>1.3757581737410067</v>
      </c>
      <c r="Q86">
        <f>AVEDEV(O86:O88)</f>
        <v>0.29643297263020824</v>
      </c>
      <c r="R86">
        <v>3</v>
      </c>
    </row>
    <row r="87" spans="1:18" x14ac:dyDescent="0.2">
      <c r="A87" s="1" t="s">
        <v>6</v>
      </c>
      <c r="B87" s="1">
        <v>0.38200000000000001</v>
      </c>
      <c r="C87" s="2">
        <v>0.68400000000000005</v>
      </c>
      <c r="D87" s="1">
        <f t="shared" si="21"/>
        <v>0.53300000000000003</v>
      </c>
      <c r="E87" s="1">
        <f t="shared" si="16"/>
        <v>1.5766192733017379</v>
      </c>
      <c r="F87" s="1">
        <v>5</v>
      </c>
      <c r="G87" s="1">
        <f t="shared" si="17"/>
        <v>7.8830963665086893</v>
      </c>
      <c r="H87" s="1">
        <v>3</v>
      </c>
      <c r="I87">
        <f t="shared" si="18"/>
        <v>23.649289099526069</v>
      </c>
      <c r="J87" s="1">
        <v>78671.875</v>
      </c>
      <c r="K87" s="1">
        <f t="shared" si="19"/>
        <v>30.060665389665708</v>
      </c>
      <c r="O87">
        <f t="shared" si="20"/>
        <v>1.8204076326863192</v>
      </c>
    </row>
    <row r="88" spans="1:18" x14ac:dyDescent="0.2">
      <c r="A88" s="1" t="s">
        <v>7</v>
      </c>
      <c r="B88" s="1">
        <v>0.47</v>
      </c>
      <c r="C88" s="1">
        <v>0.372</v>
      </c>
      <c r="D88" s="1">
        <f t="shared" si="21"/>
        <v>0.42099999999999999</v>
      </c>
      <c r="E88" s="1">
        <f t="shared" si="16"/>
        <v>1.1342812006319116</v>
      </c>
      <c r="F88" s="1">
        <v>5</v>
      </c>
      <c r="G88" s="1">
        <f t="shared" si="17"/>
        <v>5.6714060031595581</v>
      </c>
      <c r="H88" s="1">
        <v>3</v>
      </c>
      <c r="I88">
        <f t="shared" si="18"/>
        <v>17.014218009478675</v>
      </c>
      <c r="J88" s="1">
        <v>79453.125</v>
      </c>
      <c r="K88" s="1">
        <f t="shared" si="19"/>
        <v>21.414158360012493</v>
      </c>
      <c r="O88">
        <f t="shared" si="20"/>
        <v>1.2967942266348418</v>
      </c>
    </row>
    <row r="89" spans="1:18" x14ac:dyDescent="0.2">
      <c r="A89" s="1" t="s">
        <v>8</v>
      </c>
      <c r="B89" s="1">
        <v>0.436</v>
      </c>
      <c r="C89" s="2">
        <v>0.88200000000000001</v>
      </c>
      <c r="D89" s="1">
        <f t="shared" si="21"/>
        <v>0.65900000000000003</v>
      </c>
      <c r="E89" s="1">
        <f t="shared" si="16"/>
        <v>2.0742496050552925</v>
      </c>
      <c r="F89" s="1">
        <v>10</v>
      </c>
      <c r="G89" s="1">
        <f t="shared" si="17"/>
        <v>20.742496050552926</v>
      </c>
      <c r="H89" s="1">
        <v>3</v>
      </c>
      <c r="I89">
        <f t="shared" si="18"/>
        <v>62.227488151658775</v>
      </c>
      <c r="J89" s="1">
        <v>67578.125</v>
      </c>
      <c r="K89" s="1">
        <f t="shared" si="19"/>
        <v>92.082294605922812</v>
      </c>
      <c r="L89">
        <f>AVERAGE(K89:K91)</f>
        <v>62.741052299047944</v>
      </c>
      <c r="M89">
        <f>AVEDEV(K89:K91)</f>
        <v>19.560828204583235</v>
      </c>
      <c r="N89">
        <v>3</v>
      </c>
      <c r="O89">
        <f t="shared" si="20"/>
        <v>5.5763007825342177</v>
      </c>
      <c r="P89">
        <f>AVERAGE(O89:O91)</f>
        <v>3.7994598259033601</v>
      </c>
      <c r="Q89">
        <f>AVEDEV(O89:O91)</f>
        <v>1.1845606377539053</v>
      </c>
      <c r="R89">
        <v>3</v>
      </c>
    </row>
    <row r="90" spans="1:18" x14ac:dyDescent="0.2">
      <c r="A90" s="1" t="s">
        <v>9</v>
      </c>
      <c r="B90" s="1">
        <v>0.44400000000000001</v>
      </c>
      <c r="C90" s="1">
        <v>0.47499999999999998</v>
      </c>
      <c r="D90" s="1">
        <f t="shared" si="21"/>
        <v>0.45950000000000002</v>
      </c>
      <c r="E90" s="1">
        <f t="shared" si="16"/>
        <v>1.2863349131121644</v>
      </c>
      <c r="F90" s="1">
        <v>10</v>
      </c>
      <c r="G90" s="1">
        <f t="shared" si="17"/>
        <v>12.863349131121645</v>
      </c>
      <c r="H90" s="1">
        <v>3</v>
      </c>
      <c r="I90">
        <f t="shared" si="18"/>
        <v>38.590047393364934</v>
      </c>
      <c r="J90" s="1">
        <v>74687.5</v>
      </c>
      <c r="K90" s="1">
        <f t="shared" si="19"/>
        <v>51.6686827024133</v>
      </c>
      <c r="O90">
        <f t="shared" si="20"/>
        <v>3.1289415301717227</v>
      </c>
    </row>
    <row r="91" spans="1:18" x14ac:dyDescent="0.2">
      <c r="A91" s="1" t="s">
        <v>10</v>
      </c>
      <c r="B91" s="1">
        <v>0.37</v>
      </c>
      <c r="C91" s="1">
        <v>0.39200000000000002</v>
      </c>
      <c r="D91" s="1">
        <f t="shared" si="21"/>
        <v>0.38100000000000001</v>
      </c>
      <c r="E91" s="1">
        <f t="shared" si="16"/>
        <v>0.97630331753554511</v>
      </c>
      <c r="F91" s="1">
        <v>10</v>
      </c>
      <c r="G91" s="1">
        <f t="shared" si="17"/>
        <v>9.7630331753554511</v>
      </c>
      <c r="H91" s="1">
        <v>3</v>
      </c>
      <c r="I91">
        <f t="shared" si="18"/>
        <v>29.289099526066352</v>
      </c>
      <c r="J91" s="1">
        <v>65859.375</v>
      </c>
      <c r="K91" s="1">
        <f t="shared" si="19"/>
        <v>44.472179588807748</v>
      </c>
      <c r="O91">
        <f t="shared" si="20"/>
        <v>2.6931371650041394</v>
      </c>
    </row>
    <row r="92" spans="1:18" x14ac:dyDescent="0.2">
      <c r="A92" s="1" t="s">
        <v>11</v>
      </c>
      <c r="B92" s="1">
        <v>0.501</v>
      </c>
      <c r="C92" s="1">
        <v>0.50800000000000001</v>
      </c>
      <c r="D92" s="1">
        <f t="shared" si="21"/>
        <v>0.50449999999999995</v>
      </c>
      <c r="E92" s="1">
        <f t="shared" si="16"/>
        <v>1.4640600315955765</v>
      </c>
      <c r="F92" s="1">
        <v>10</v>
      </c>
      <c r="G92" s="1">
        <f t="shared" si="17"/>
        <v>14.640600315955766</v>
      </c>
      <c r="H92" s="1">
        <v>3</v>
      </c>
      <c r="I92">
        <f t="shared" si="18"/>
        <v>43.921800947867297</v>
      </c>
      <c r="J92" s="1">
        <v>65312.5</v>
      </c>
      <c r="K92" s="1">
        <f t="shared" si="19"/>
        <v>67.248690446495374</v>
      </c>
      <c r="L92">
        <f>AVERAGE(K92:K94)</f>
        <v>62.611303818050402</v>
      </c>
      <c r="M92">
        <f>AVEDEV(K92:K94)</f>
        <v>3.7489129767362379</v>
      </c>
      <c r="N92">
        <v>3</v>
      </c>
      <c r="O92">
        <f t="shared" si="20"/>
        <v>4.0724324558379683</v>
      </c>
      <c r="P92">
        <f>AVERAGE(O92:O94)</f>
        <v>3.7916025439012588</v>
      </c>
      <c r="Q92">
        <f>AVEDEV(O92:O94)</f>
        <v>0.2270259060690516</v>
      </c>
      <c r="R92">
        <v>3</v>
      </c>
    </row>
    <row r="93" spans="1:18" x14ac:dyDescent="0.2">
      <c r="A93" s="1" t="s">
        <v>12</v>
      </c>
      <c r="B93" s="1">
        <v>0.50900000000000001</v>
      </c>
      <c r="C93" s="1">
        <v>0.55200000000000005</v>
      </c>
      <c r="D93" s="1">
        <f t="shared" si="21"/>
        <v>0.53049999999999997</v>
      </c>
      <c r="E93" s="1">
        <f t="shared" si="16"/>
        <v>1.5667456556082147</v>
      </c>
      <c r="F93" s="1">
        <v>10</v>
      </c>
      <c r="G93" s="1">
        <f t="shared" si="17"/>
        <v>15.667456556082147</v>
      </c>
      <c r="H93" s="1">
        <v>3</v>
      </c>
      <c r="I93">
        <f t="shared" si="18"/>
        <v>47.002369668246445</v>
      </c>
      <c r="J93" s="1">
        <v>73906.25</v>
      </c>
      <c r="K93" s="1">
        <f t="shared" si="19"/>
        <v>63.597286654709784</v>
      </c>
      <c r="O93">
        <f t="shared" si="20"/>
        <v>3.851311491068127</v>
      </c>
    </row>
    <row r="94" spans="1:18" x14ac:dyDescent="0.2">
      <c r="A94" s="1" t="s">
        <v>13</v>
      </c>
      <c r="B94" s="1">
        <v>0.46899999999999997</v>
      </c>
      <c r="C94" s="1">
        <v>0.48699999999999999</v>
      </c>
      <c r="D94" s="1">
        <f t="shared" si="21"/>
        <v>0.47799999999999998</v>
      </c>
      <c r="E94" s="1">
        <f t="shared" si="16"/>
        <v>1.3593996840442337</v>
      </c>
      <c r="F94" s="1">
        <v>10</v>
      </c>
      <c r="G94" s="1">
        <f t="shared" si="17"/>
        <v>13.593996840442337</v>
      </c>
      <c r="H94" s="1">
        <v>3</v>
      </c>
      <c r="I94">
        <f t="shared" si="18"/>
        <v>40.78199052132701</v>
      </c>
      <c r="J94" s="1">
        <v>71562.5</v>
      </c>
      <c r="K94" s="1">
        <f t="shared" si="19"/>
        <v>56.987934352946041</v>
      </c>
      <c r="O94">
        <f t="shared" si="20"/>
        <v>3.4510636847976817</v>
      </c>
    </row>
    <row r="95" spans="1:18" x14ac:dyDescent="0.2">
      <c r="A95" s="1"/>
      <c r="B95" s="1"/>
      <c r="C95" s="1"/>
      <c r="D95" s="1"/>
      <c r="E95" s="1"/>
      <c r="F95" s="1"/>
      <c r="G95" s="1"/>
      <c r="H95" s="1">
        <v>3</v>
      </c>
      <c r="I95">
        <f t="shared" si="18"/>
        <v>0</v>
      </c>
      <c r="J95" s="1">
        <v>77500</v>
      </c>
      <c r="K95" s="1"/>
      <c r="L95">
        <f>AVERAGE(K95:K97)</f>
        <v>250.38413644848123</v>
      </c>
      <c r="M95">
        <f>AVEDEV(K95:K97)</f>
        <v>56.400472558622923</v>
      </c>
      <c r="N95">
        <v>2</v>
      </c>
      <c r="P95">
        <f>AVERAGE(O95:O97)</f>
        <v>15.162711376677777</v>
      </c>
      <c r="Q95">
        <f>AVEDEV(O95:O97)</f>
        <v>3.4154882934869812</v>
      </c>
      <c r="R95">
        <v>2</v>
      </c>
    </row>
    <row r="96" spans="1:18" x14ac:dyDescent="0.2">
      <c r="A96" s="1" t="s">
        <v>14</v>
      </c>
      <c r="B96">
        <v>0.53700000000000003</v>
      </c>
      <c r="C96">
        <v>0.375</v>
      </c>
      <c r="D96" s="1">
        <f t="shared" si="21"/>
        <v>0.45600000000000002</v>
      </c>
      <c r="E96" s="1">
        <f>(D96-0.0727)/0.3956</f>
        <v>0.96890798786653187</v>
      </c>
      <c r="F96" s="6">
        <v>50</v>
      </c>
      <c r="G96" s="6">
        <f t="shared" ref="G96:G101" si="22">E96*F96</f>
        <v>48.445399393326596</v>
      </c>
      <c r="H96" s="6">
        <v>3</v>
      </c>
      <c r="I96">
        <f t="shared" si="18"/>
        <v>145.33619817997979</v>
      </c>
      <c r="J96" s="6">
        <v>74921.875</v>
      </c>
      <c r="K96" s="1">
        <f t="shared" si="19"/>
        <v>193.98366388985832</v>
      </c>
      <c r="O96">
        <f t="shared" si="20"/>
        <v>11.747223083190795</v>
      </c>
    </row>
    <row r="97" spans="1:18" x14ac:dyDescent="0.2">
      <c r="A97" s="1" t="s">
        <v>15</v>
      </c>
      <c r="B97">
        <v>0.79600000000000004</v>
      </c>
      <c r="C97">
        <v>0.51500000000000001</v>
      </c>
      <c r="D97" s="1">
        <f t="shared" si="21"/>
        <v>0.65549999999999997</v>
      </c>
      <c r="E97" s="1">
        <f t="shared" ref="E97:E103" si="23">(D97-0.0727)/0.3956</f>
        <v>1.473205257836198</v>
      </c>
      <c r="F97" s="6">
        <v>50</v>
      </c>
      <c r="G97" s="6">
        <f t="shared" si="22"/>
        <v>73.660262891809907</v>
      </c>
      <c r="H97" s="6">
        <v>3</v>
      </c>
      <c r="I97">
        <f t="shared" si="18"/>
        <v>220.98078867542972</v>
      </c>
      <c r="J97" s="6">
        <v>72031.25</v>
      </c>
      <c r="K97" s="1">
        <f t="shared" si="19"/>
        <v>306.78460900710417</v>
      </c>
      <c r="O97">
        <f t="shared" si="20"/>
        <v>18.578199670164757</v>
      </c>
    </row>
    <row r="98" spans="1:18" x14ac:dyDescent="0.2">
      <c r="A98" s="1" t="s">
        <v>16</v>
      </c>
      <c r="B98">
        <v>0.872</v>
      </c>
      <c r="C98">
        <v>0.70499999999999996</v>
      </c>
      <c r="D98" s="1">
        <f t="shared" si="21"/>
        <v>0.78849999999999998</v>
      </c>
      <c r="E98" s="1">
        <f t="shared" si="23"/>
        <v>1.8094034378159758</v>
      </c>
      <c r="F98" s="6">
        <v>50</v>
      </c>
      <c r="G98" s="6">
        <f t="shared" si="22"/>
        <v>90.470171890798795</v>
      </c>
      <c r="H98" s="6">
        <v>3</v>
      </c>
      <c r="I98">
        <f t="shared" si="18"/>
        <v>271.4105156723964</v>
      </c>
      <c r="J98" s="6">
        <v>78437.5</v>
      </c>
      <c r="K98" s="1">
        <f t="shared" si="19"/>
        <v>346.02137456241769</v>
      </c>
      <c r="L98">
        <f>AVERAGE(K98:K100)</f>
        <v>313.59466424936022</v>
      </c>
      <c r="M98">
        <f>AVEDEV(K98:K100)</f>
        <v>21.617806875371627</v>
      </c>
      <c r="N98">
        <v>3</v>
      </c>
      <c r="O98">
        <f t="shared" si="20"/>
        <v>20.954291701825891</v>
      </c>
      <c r="P98">
        <f>AVERAGE(O98:O100)</f>
        <v>18.990601604098003</v>
      </c>
      <c r="Q98">
        <f>AVEDEV(O98:O100)</f>
        <v>1.3091267318185906</v>
      </c>
      <c r="R98">
        <v>3</v>
      </c>
    </row>
    <row r="99" spans="1:18" x14ac:dyDescent="0.2">
      <c r="A99" s="1" t="s">
        <v>17</v>
      </c>
      <c r="B99">
        <v>0.71799999999999997</v>
      </c>
      <c r="C99">
        <v>0.624</v>
      </c>
      <c r="D99" s="1">
        <f t="shared" si="21"/>
        <v>0.67100000000000004</v>
      </c>
      <c r="E99" s="1">
        <f t="shared" si="23"/>
        <v>1.5123862487360973</v>
      </c>
      <c r="F99" s="6">
        <v>50</v>
      </c>
      <c r="G99" s="6">
        <f t="shared" si="22"/>
        <v>75.619312436804861</v>
      </c>
      <c r="H99" s="6">
        <v>3</v>
      </c>
      <c r="I99">
        <f t="shared" si="18"/>
        <v>226.85793731041457</v>
      </c>
      <c r="J99" s="6">
        <v>77109.375</v>
      </c>
      <c r="K99" s="1">
        <f t="shared" si="19"/>
        <v>294.20279610671798</v>
      </c>
      <c r="O99">
        <f t="shared" si="20"/>
        <v>17.816272815253281</v>
      </c>
    </row>
    <row r="100" spans="1:18" x14ac:dyDescent="0.2">
      <c r="A100" s="1" t="s">
        <v>18</v>
      </c>
      <c r="B100">
        <v>0.65</v>
      </c>
      <c r="C100">
        <v>0.59399999999999997</v>
      </c>
      <c r="D100" s="1">
        <f t="shared" si="21"/>
        <v>0.622</v>
      </c>
      <c r="E100" s="1">
        <f t="shared" si="23"/>
        <v>1.3885237613751265</v>
      </c>
      <c r="F100" s="6">
        <v>50</v>
      </c>
      <c r="G100" s="6">
        <f t="shared" si="22"/>
        <v>69.426188068756318</v>
      </c>
      <c r="H100" s="6">
        <v>3</v>
      </c>
      <c r="I100">
        <f t="shared" si="18"/>
        <v>208.27856420626895</v>
      </c>
      <c r="J100" s="6">
        <v>69296.875</v>
      </c>
      <c r="K100" s="1">
        <f t="shared" si="19"/>
        <v>300.55982207894505</v>
      </c>
      <c r="O100">
        <f t="shared" si="20"/>
        <v>18.201240295214841</v>
      </c>
    </row>
    <row r="101" spans="1:18" x14ac:dyDescent="0.2">
      <c r="A101" s="1" t="s">
        <v>19</v>
      </c>
      <c r="B101">
        <v>1.0880000000000001</v>
      </c>
      <c r="C101">
        <v>0.93799999999999994</v>
      </c>
      <c r="D101" s="1">
        <f t="shared" si="21"/>
        <v>1.0129999999999999</v>
      </c>
      <c r="E101" s="1">
        <f t="shared" si="23"/>
        <v>2.376895854398382</v>
      </c>
      <c r="F101" s="6">
        <v>50</v>
      </c>
      <c r="G101" s="6">
        <f t="shared" si="22"/>
        <v>118.8447927199191</v>
      </c>
      <c r="H101" s="6">
        <v>3</v>
      </c>
      <c r="I101">
        <f t="shared" si="18"/>
        <v>356.5343781597573</v>
      </c>
      <c r="J101" s="6">
        <v>78281.25</v>
      </c>
      <c r="K101" s="1">
        <f t="shared" si="19"/>
        <v>455.45309784879174</v>
      </c>
      <c r="L101">
        <f>AVERAGE(K101:K103)</f>
        <v>461.15215543141227</v>
      </c>
      <c r="M101">
        <f>AVEDEV(K101:K103)</f>
        <v>48.772778283396008</v>
      </c>
      <c r="N101">
        <v>3</v>
      </c>
      <c r="O101">
        <f t="shared" si="20"/>
        <v>27.581235641563744</v>
      </c>
      <c r="P101">
        <f>AVERAGE(O101:O103)</f>
        <v>27.926358006223307</v>
      </c>
      <c r="Q101">
        <f>AVEDEV(O101:O103)</f>
        <v>2.9535719420547069</v>
      </c>
      <c r="R101">
        <v>3</v>
      </c>
    </row>
    <row r="102" spans="1:18" x14ac:dyDescent="0.2">
      <c r="A102" s="1" t="s">
        <v>20</v>
      </c>
      <c r="B102">
        <v>0.84199999999999997</v>
      </c>
      <c r="C102">
        <v>0.84299999999999997</v>
      </c>
      <c r="D102" s="1">
        <f t="shared" si="21"/>
        <v>0.84250000000000003</v>
      </c>
      <c r="E102" s="1">
        <f t="shared" si="23"/>
        <v>1.9459049544994944</v>
      </c>
      <c r="F102" s="6">
        <v>50</v>
      </c>
      <c r="G102" s="6">
        <f>E102*F102</f>
        <v>97.295247724974715</v>
      </c>
      <c r="H102" s="6">
        <v>3</v>
      </c>
      <c r="I102">
        <f t="shared" si="18"/>
        <v>291.88574317492413</v>
      </c>
      <c r="J102" s="6">
        <v>74140.625</v>
      </c>
      <c r="K102" s="1">
        <f t="shared" si="19"/>
        <v>393.69204558893881</v>
      </c>
      <c r="O102">
        <f t="shared" si="20"/>
        <v>23.841122457800807</v>
      </c>
    </row>
    <row r="103" spans="1:18" x14ac:dyDescent="0.2">
      <c r="A103" s="1" t="s">
        <v>21</v>
      </c>
      <c r="B103">
        <v>1.43</v>
      </c>
      <c r="C103">
        <v>0.66400000000000003</v>
      </c>
      <c r="D103" s="1">
        <f t="shared" si="21"/>
        <v>1.0469999999999999</v>
      </c>
      <c r="E103" s="1">
        <f t="shared" si="23"/>
        <v>2.4628412537917086</v>
      </c>
      <c r="F103" s="6">
        <v>50</v>
      </c>
      <c r="G103" s="6">
        <f>E103*F103</f>
        <v>123.14206268958543</v>
      </c>
      <c r="H103" s="6">
        <v>3</v>
      </c>
      <c r="I103">
        <f t="shared" si="18"/>
        <v>369.42618806875629</v>
      </c>
      <c r="J103" s="6">
        <v>69140.625</v>
      </c>
      <c r="K103" s="1">
        <f t="shared" si="19"/>
        <v>534.31132285650631</v>
      </c>
      <c r="O103">
        <f t="shared" si="20"/>
        <v>32.356715919305366</v>
      </c>
    </row>
  </sheetData>
  <phoneticPr fontId="2" type="noConversion"/>
  <pageMargins left="0.25" right="0.25" top="0.75" bottom="0.75" header="0.3" footer="0.3"/>
  <pageSetup scale="65" orientation="landscape" horizontalDpi="4294967292" verticalDpi="429496729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U158"/>
  <sheetViews>
    <sheetView topLeftCell="A13" zoomScaleNormal="100" workbookViewId="0">
      <selection activeCell="M21" sqref="M21"/>
    </sheetView>
  </sheetViews>
  <sheetFormatPr baseColWidth="10" defaultRowHeight="12.75" x14ac:dyDescent="0.2"/>
  <cols>
    <col min="1" max="1" width="9.140625" style="87" customWidth="1"/>
    <col min="2" max="2" width="22.42578125" style="87" bestFit="1" customWidth="1"/>
    <col min="3" max="3" width="20.42578125" style="87" bestFit="1" customWidth="1"/>
    <col min="4" max="6" width="9.140625" style="87" customWidth="1"/>
    <col min="7" max="7" width="13.42578125" style="87" bestFit="1" customWidth="1"/>
    <col min="8" max="31" width="9.140625" style="87" customWidth="1"/>
    <col min="32" max="32" width="17.28515625" style="87" bestFit="1" customWidth="1"/>
    <col min="33" max="33" width="6" style="87" customWidth="1"/>
    <col min="34" max="40" width="3" style="87" bestFit="1" customWidth="1"/>
    <col min="41" max="43" width="2.28515625" style="87" bestFit="1" customWidth="1"/>
    <col min="44" max="44" width="2.28515625" style="87" customWidth="1"/>
    <col min="45" max="16384" width="11.42578125" style="87"/>
  </cols>
  <sheetData>
    <row r="2" spans="2:99" ht="15" x14ac:dyDescent="0.2">
      <c r="B2" s="170" t="s">
        <v>255</v>
      </c>
      <c r="D2" s="142"/>
    </row>
    <row r="3" spans="2:99" ht="13.5" thickBot="1" x14ac:dyDescent="0.25"/>
    <row r="4" spans="2:99" ht="13.5" thickBot="1" x14ac:dyDescent="0.25">
      <c r="B4" s="171"/>
      <c r="C4" s="291" t="s">
        <v>363</v>
      </c>
      <c r="D4" s="292"/>
      <c r="E4" s="292"/>
      <c r="F4" s="292"/>
      <c r="G4" s="292"/>
      <c r="H4" s="292"/>
      <c r="I4" s="292"/>
      <c r="J4" s="293"/>
      <c r="K4" s="291" t="s">
        <v>364</v>
      </c>
      <c r="L4" s="292"/>
      <c r="M4" s="293"/>
      <c r="N4" s="291" t="s">
        <v>365</v>
      </c>
      <c r="O4" s="292"/>
      <c r="P4" s="292"/>
      <c r="Q4" s="292"/>
      <c r="R4" s="292"/>
      <c r="S4" s="293"/>
      <c r="T4" s="291" t="s">
        <v>366</v>
      </c>
      <c r="U4" s="292"/>
      <c r="V4" s="292"/>
      <c r="W4" s="293"/>
      <c r="X4" s="291" t="s">
        <v>367</v>
      </c>
      <c r="Y4" s="292"/>
      <c r="Z4" s="292"/>
      <c r="AA4" s="292"/>
      <c r="AB4" s="292"/>
      <c r="AC4" s="293"/>
    </row>
    <row r="5" spans="2:99" ht="13.5" thickBot="1" x14ac:dyDescent="0.25">
      <c r="B5" s="172" t="s">
        <v>269</v>
      </c>
      <c r="C5" s="147">
        <v>1</v>
      </c>
      <c r="D5" s="148">
        <v>2</v>
      </c>
      <c r="E5" s="148">
        <v>3</v>
      </c>
      <c r="F5" s="148">
        <v>4</v>
      </c>
      <c r="G5" s="148">
        <v>5</v>
      </c>
      <c r="H5" s="148">
        <v>6</v>
      </c>
      <c r="I5" s="148">
        <v>7</v>
      </c>
      <c r="J5" s="149">
        <v>8</v>
      </c>
      <c r="K5" s="147">
        <v>1</v>
      </c>
      <c r="L5" s="148">
        <v>2</v>
      </c>
      <c r="M5" s="149">
        <v>3</v>
      </c>
      <c r="N5" s="147">
        <v>1</v>
      </c>
      <c r="O5" s="148">
        <v>2</v>
      </c>
      <c r="P5" s="148">
        <v>3</v>
      </c>
      <c r="Q5" s="148">
        <v>4</v>
      </c>
      <c r="R5" s="148">
        <v>5</v>
      </c>
      <c r="S5" s="149">
        <v>6</v>
      </c>
      <c r="T5" s="147">
        <v>1</v>
      </c>
      <c r="U5" s="148">
        <v>2</v>
      </c>
      <c r="V5" s="148">
        <v>3</v>
      </c>
      <c r="W5" s="149">
        <v>4</v>
      </c>
      <c r="X5" s="147">
        <v>1</v>
      </c>
      <c r="Y5" s="148">
        <v>2</v>
      </c>
      <c r="Z5" s="148">
        <v>3</v>
      </c>
      <c r="AA5" s="148">
        <v>4</v>
      </c>
      <c r="AB5" s="148">
        <v>5</v>
      </c>
      <c r="AC5" s="149">
        <v>6</v>
      </c>
      <c r="AD5" s="143" t="s">
        <v>0</v>
      </c>
      <c r="AE5" s="143" t="s">
        <v>361</v>
      </c>
      <c r="AF5" s="143" t="s">
        <v>353</v>
      </c>
      <c r="AS5" s="294" t="s">
        <v>363</v>
      </c>
      <c r="AT5" s="295"/>
      <c r="AU5" s="295"/>
      <c r="AV5" s="295"/>
      <c r="AW5" s="295"/>
      <c r="AX5" s="295"/>
      <c r="AY5" s="295"/>
      <c r="AZ5" s="296"/>
      <c r="BA5" s="294" t="s">
        <v>364</v>
      </c>
      <c r="BB5" s="295"/>
      <c r="BC5" s="296"/>
      <c r="BD5" s="294" t="s">
        <v>365</v>
      </c>
      <c r="BE5" s="295"/>
      <c r="BF5" s="295"/>
      <c r="BG5" s="295"/>
      <c r="BH5" s="295"/>
      <c r="BI5" s="296"/>
      <c r="BJ5" s="294" t="s">
        <v>366</v>
      </c>
      <c r="BK5" s="295"/>
      <c r="BL5" s="295"/>
      <c r="BM5" s="296"/>
      <c r="BN5" s="294" t="s">
        <v>367</v>
      </c>
      <c r="BO5" s="295"/>
      <c r="BP5" s="295"/>
      <c r="BQ5" s="295"/>
      <c r="BR5" s="295"/>
      <c r="BS5" s="296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</row>
    <row r="6" spans="2:99" ht="13.5" thickBot="1" x14ac:dyDescent="0.25">
      <c r="B6" s="175">
        <v>0</v>
      </c>
      <c r="C6" s="69">
        <f t="array" ref="C6:J6">TRANSPOSE(ALL!D4:D11)</f>
        <v>0.97621752206923484</v>
      </c>
      <c r="D6" s="70">
        <v>1.6963809251058168</v>
      </c>
      <c r="E6" s="70">
        <v>0.68556807276038212</v>
      </c>
      <c r="F6" s="70">
        <v>0.9056949006920888</v>
      </c>
      <c r="G6" s="70">
        <v>0.77766710004480555</v>
      </c>
      <c r="H6" s="70">
        <v>0.81448348687488814</v>
      </c>
      <c r="I6" s="70">
        <v>0.90572748316144502</v>
      </c>
      <c r="J6" s="71">
        <v>1.2382605092913397</v>
      </c>
      <c r="K6" s="69">
        <f t="array" ref="K6:M6">TRANSPOSE(ALL!H8:H10)</f>
        <v>1.075173815166945</v>
      </c>
      <c r="L6" s="70">
        <v>1.2701751976973001</v>
      </c>
      <c r="M6" s="71">
        <v>0.65465098713575487</v>
      </c>
      <c r="N6" s="69">
        <f t="array" ref="N6:S6">TRANSPOSE(ALL!L5:L10)</f>
        <v>0.27429162207292312</v>
      </c>
      <c r="O6" s="70">
        <v>1.3340929258662828</v>
      </c>
      <c r="P6" s="70">
        <v>0.50735473466866632</v>
      </c>
      <c r="Q6" s="70">
        <v>2.0053995971506642</v>
      </c>
      <c r="R6" s="70">
        <v>0.82742362236438893</v>
      </c>
      <c r="S6" s="71">
        <v>1.0514374978770737</v>
      </c>
      <c r="T6" s="69">
        <f t="array" ref="T6:W6">TRANSPOSE(ALL!P8:P11)</f>
        <v>0.82304535243750365</v>
      </c>
      <c r="U6" s="70">
        <v>1.1872111834966239</v>
      </c>
      <c r="V6" s="70">
        <v>1.0446810162663196</v>
      </c>
      <c r="W6" s="71">
        <v>0.9450624477995524</v>
      </c>
      <c r="X6" s="69">
        <f t="array" ref="X6:AC6">TRANSPOSE(ALL!T6:T11)</f>
        <v>1.1469271091412969</v>
      </c>
      <c r="Y6" s="70">
        <v>0.85806248549262409</v>
      </c>
      <c r="Z6" s="70">
        <v>0.88205019964949172</v>
      </c>
      <c r="AA6" s="70">
        <v>1.1837505467042715</v>
      </c>
      <c r="AB6" s="70">
        <v>0.93976907901467255</v>
      </c>
      <c r="AC6" s="71">
        <v>0.98944057999764368</v>
      </c>
      <c r="AD6" s="145">
        <f>(COUNT(C6:J6)*AVERAGE(C6:J6)+COUNT(K6:M6)*AVERAGE(K6:M6)+COUNT(N6:S6)*AVERAGE(N6:S6)+COUNT(T6:W6)*AVERAGE(T6:W6)+COUNT(X6:AC6)*AVERAGE(X6:AC6))/COUNT(C6:AC6)</f>
        <v>1</v>
      </c>
      <c r="AE6" s="178">
        <f>COUNT(C6:AC6)</f>
        <v>27</v>
      </c>
      <c r="AF6" s="145">
        <f t="array" ref="AF6">MMULT(TRANSPOSE(AD6:AD14),AE6:AE14)/SUM(AE6:AE14)</f>
        <v>60.566158899405785</v>
      </c>
      <c r="AH6" s="152">
        <f>COUNT(C6:AC6)</f>
        <v>27</v>
      </c>
      <c r="AI6" s="153">
        <v>0</v>
      </c>
      <c r="AJ6" s="153">
        <v>0</v>
      </c>
      <c r="AK6" s="153">
        <v>0</v>
      </c>
      <c r="AL6" s="153">
        <v>0</v>
      </c>
      <c r="AM6" s="153">
        <v>0</v>
      </c>
      <c r="AN6" s="153">
        <v>0</v>
      </c>
      <c r="AO6" s="153">
        <v>0</v>
      </c>
      <c r="AP6" s="153">
        <v>0</v>
      </c>
      <c r="AQ6" s="154">
        <v>0</v>
      </c>
      <c r="AR6" s="156"/>
      <c r="AS6" s="193">
        <v>1</v>
      </c>
      <c r="AT6" s="194">
        <v>2</v>
      </c>
      <c r="AU6" s="194">
        <v>3</v>
      </c>
      <c r="AV6" s="194">
        <v>4</v>
      </c>
      <c r="AW6" s="194">
        <v>5</v>
      </c>
      <c r="AX6" s="194">
        <v>6</v>
      </c>
      <c r="AY6" s="194">
        <v>7</v>
      </c>
      <c r="AZ6" s="195">
        <v>8</v>
      </c>
      <c r="BA6" s="193">
        <v>1</v>
      </c>
      <c r="BB6" s="194">
        <v>2</v>
      </c>
      <c r="BC6" s="195">
        <v>3</v>
      </c>
      <c r="BD6" s="193">
        <v>1</v>
      </c>
      <c r="BE6" s="194">
        <v>2</v>
      </c>
      <c r="BF6" s="194">
        <v>3</v>
      </c>
      <c r="BG6" s="194">
        <v>4</v>
      </c>
      <c r="BH6" s="194">
        <v>5</v>
      </c>
      <c r="BI6" s="195">
        <v>6</v>
      </c>
      <c r="BJ6" s="193">
        <v>1</v>
      </c>
      <c r="BK6" s="194">
        <v>2</v>
      </c>
      <c r="BL6" s="194">
        <v>3</v>
      </c>
      <c r="BM6" s="195">
        <v>4</v>
      </c>
      <c r="BN6" s="193">
        <v>1</v>
      </c>
      <c r="BO6" s="194">
        <v>2</v>
      </c>
      <c r="BP6" s="194">
        <v>3</v>
      </c>
      <c r="BQ6" s="194">
        <v>4</v>
      </c>
      <c r="BR6" s="194">
        <v>5</v>
      </c>
      <c r="BS6" s="195">
        <v>6</v>
      </c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</row>
    <row r="7" spans="2:99" x14ac:dyDescent="0.2">
      <c r="B7" s="173">
        <v>0.01</v>
      </c>
      <c r="C7" s="69">
        <f t="array" ref="C7:F7">TRANSPOSE(ALL!D12:D15)</f>
        <v>1.9201441956968321</v>
      </c>
      <c r="D7" s="70">
        <v>1.956608298434634</v>
      </c>
      <c r="E7" s="70">
        <v>2.7064239142515891</v>
      </c>
      <c r="F7" s="70">
        <v>3.0628669965166533</v>
      </c>
      <c r="G7" s="70"/>
      <c r="H7" s="70"/>
      <c r="I7" s="70"/>
      <c r="J7" s="71"/>
      <c r="K7" s="69">
        <f t="array" ref="K7:M7">TRANSPOSE(ALL!H12:H14)</f>
        <v>1.5098873486901006</v>
      </c>
      <c r="L7" s="70">
        <v>1.4309999141877709</v>
      </c>
      <c r="M7" s="71">
        <v>1.3682523055998264</v>
      </c>
      <c r="N7" s="69">
        <f t="array" ref="N7:P7">TRANSPOSE(ALL!L12:L14)</f>
        <v>0.80976308417929166</v>
      </c>
      <c r="O7" s="70">
        <v>0.75819392045736522</v>
      </c>
      <c r="P7" s="70">
        <v>6.0788289270508873</v>
      </c>
      <c r="Q7" s="70"/>
      <c r="R7" s="70"/>
      <c r="S7" s="71"/>
      <c r="T7" s="69">
        <f t="array" ref="T7:W7">TRANSPOSE(ALL!P12:P15)</f>
        <v>1.7704672458602677</v>
      </c>
      <c r="U7" s="70">
        <v>1.9061410837464607</v>
      </c>
      <c r="V7" s="70">
        <v>1.5151870540853729</v>
      </c>
      <c r="W7" s="71">
        <v>1.4252462976925255</v>
      </c>
      <c r="X7" s="69">
        <f t="array" ref="X7:Z7">TRANSPOSE(ALL!T12:T14)</f>
        <v>1.7427608818908382</v>
      </c>
      <c r="Y7" s="70">
        <v>1.7226530556568209</v>
      </c>
      <c r="Z7" s="70">
        <v>1.6905945906950623</v>
      </c>
      <c r="AA7" s="70"/>
      <c r="AB7" s="70"/>
      <c r="AC7" s="71"/>
      <c r="AD7" s="145">
        <f t="shared" ref="AD7:AD12" si="0">(COUNT(C7:J7)*AVERAGE(C7:J7)+COUNT(K7:M7)*AVERAGE(K7:M7)+COUNT(N7:S7)*AVERAGE(N7:S7)+COUNT(T7:W7)*AVERAGE(T7:W7)+COUNT(X7:AC7)*AVERAGE(X7:AC7))/COUNT(C7:AC7)</f>
        <v>1.9632364185113118</v>
      </c>
      <c r="AE7" s="178">
        <f t="shared" ref="AE7:AE14" si="1">COUNT(C7:AC7)</f>
        <v>17</v>
      </c>
      <c r="AF7" s="145">
        <f>AF6</f>
        <v>60.566158899405785</v>
      </c>
      <c r="AH7" s="155">
        <v>0</v>
      </c>
      <c r="AI7" s="156">
        <f t="array" ref="AI7">COUNT(C7:AC7)</f>
        <v>17</v>
      </c>
      <c r="AJ7" s="156">
        <v>0</v>
      </c>
      <c r="AK7" s="156">
        <v>0</v>
      </c>
      <c r="AL7" s="156">
        <v>0</v>
      </c>
      <c r="AM7" s="156">
        <v>0</v>
      </c>
      <c r="AN7" s="156">
        <v>0</v>
      </c>
      <c r="AO7" s="156">
        <v>0</v>
      </c>
      <c r="AP7" s="156">
        <v>0</v>
      </c>
      <c r="AQ7" s="157">
        <v>0</v>
      </c>
      <c r="AR7" s="156"/>
      <c r="AS7" s="69">
        <f>IF(C25="",0,C25)</f>
        <v>-1.0453401484162149E-2</v>
      </c>
      <c r="AT7" s="70">
        <f t="shared" ref="AT7:BI15" si="2">IF(D25="",0,D25)</f>
        <v>0.22952338040647552</v>
      </c>
      <c r="AU7" s="70">
        <f t="shared" si="2"/>
        <v>-0.16394941591982401</v>
      </c>
      <c r="AV7" s="70">
        <f t="shared" si="2"/>
        <v>-4.3018077446068087E-2</v>
      </c>
      <c r="AW7" s="70">
        <f t="shared" si="2"/>
        <v>-0.10920627390231549</v>
      </c>
      <c r="AX7" s="70">
        <f t="shared" si="2"/>
        <v>-8.9117716305519595E-2</v>
      </c>
      <c r="AY7" s="70">
        <f t="shared" si="2"/>
        <v>-4.300245393740898E-2</v>
      </c>
      <c r="AZ7" s="71">
        <f t="shared" si="2"/>
        <v>9.2812022588569423E-2</v>
      </c>
      <c r="BA7" s="69">
        <f t="shared" si="2"/>
        <v>3.1478679010549446E-2</v>
      </c>
      <c r="BB7" s="70">
        <f t="shared" si="2"/>
        <v>0.10386362815713671</v>
      </c>
      <c r="BC7" s="71">
        <f t="shared" si="2"/>
        <v>-0.18399017292143116</v>
      </c>
      <c r="BD7" s="69">
        <f t="shared" si="2"/>
        <v>-0.56178745722618673</v>
      </c>
      <c r="BE7" s="70">
        <f t="shared" si="2"/>
        <v>0.12518608129371284</v>
      </c>
      <c r="BF7" s="70">
        <f t="shared" si="2"/>
        <v>-0.2946882824050685</v>
      </c>
      <c r="BG7" s="70">
        <f t="shared" si="2"/>
        <v>0.30220092336330495</v>
      </c>
      <c r="BH7" s="70">
        <f t="shared" si="2"/>
        <v>-8.2272084460499717E-2</v>
      </c>
      <c r="BI7" s="71">
        <f t="shared" si="2"/>
        <v>2.1783461393364234E-2</v>
      </c>
      <c r="BJ7" s="69">
        <f t="shared" ref="BJ7:BS15" si="3">IF(T25="",0,T25)</f>
        <v>-8.4576233110119317E-2</v>
      </c>
      <c r="BK7" s="70">
        <f t="shared" si="3"/>
        <v>7.4527978996269242E-2</v>
      </c>
      <c r="BL7" s="70">
        <f t="shared" si="3"/>
        <v>1.8983702865186452E-2</v>
      </c>
      <c r="BM7" s="71">
        <f t="shared" si="3"/>
        <v>-2.4539493248735524E-2</v>
      </c>
      <c r="BN7" s="69">
        <f t="shared" si="3"/>
        <v>5.9535817985297862E-2</v>
      </c>
      <c r="BO7" s="70">
        <f t="shared" si="3"/>
        <v>-6.6481084975842542E-2</v>
      </c>
      <c r="BP7" s="70">
        <f t="shared" si="3"/>
        <v>-5.450669739610612E-2</v>
      </c>
      <c r="BQ7" s="70">
        <f t="shared" si="3"/>
        <v>7.3260192586276834E-2</v>
      </c>
      <c r="BR7" s="70">
        <f t="shared" si="3"/>
        <v>-2.6978848559952168E-2</v>
      </c>
      <c r="BS7" s="71">
        <f t="shared" si="3"/>
        <v>-4.6102818557602152E-3</v>
      </c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</row>
    <row r="8" spans="2:99" x14ac:dyDescent="0.2">
      <c r="B8" s="173">
        <v>0.05</v>
      </c>
      <c r="C8" s="69">
        <f t="array" ref="C8:F8">TRANSPOSE(ALL!D16:D19)</f>
        <v>6.8267942454678314</v>
      </c>
      <c r="D8" s="70">
        <v>11.944973599531282</v>
      </c>
      <c r="E8" s="70">
        <v>10.120095300552782</v>
      </c>
      <c r="F8" s="70">
        <v>11.349916993009295</v>
      </c>
      <c r="G8" s="70"/>
      <c r="H8" s="70"/>
      <c r="I8" s="70"/>
      <c r="J8" s="71"/>
      <c r="K8" s="69">
        <f t="array" ref="K8:M8">TRANSPOSE(ALL!H16:H18)</f>
        <v>5.1474156299968739</v>
      </c>
      <c r="L8" s="70">
        <v>6.8636881320407523</v>
      </c>
      <c r="M8" s="71">
        <v>17.110363898983376</v>
      </c>
      <c r="N8" s="69">
        <f t="array" ref="N8:P8">TRANSPOSE(ALL!L16:L18)</f>
        <v>4.2796888941454716</v>
      </c>
      <c r="O8" s="70">
        <v>7.6912690865200117</v>
      </c>
      <c r="P8" s="70">
        <v>4.2259525274113194</v>
      </c>
      <c r="Q8" s="70"/>
      <c r="R8" s="70"/>
      <c r="S8" s="71"/>
      <c r="T8" s="69">
        <f t="array" ref="T8:W8">TRANSPOSE(ALL!P16:P19)</f>
        <v>4.9657390848176091</v>
      </c>
      <c r="U8" s="70">
        <v>5.8747504966829007</v>
      </c>
      <c r="V8" s="70">
        <v>5.2126095690668954</v>
      </c>
      <c r="W8" s="71">
        <v>5.9047730784209387</v>
      </c>
      <c r="X8" s="69">
        <f t="array" ref="X8:Z8">TRANSPOSE(ALL!T16:T18)</f>
        <v>7.1442042642660839</v>
      </c>
      <c r="Y8" s="70">
        <v>5.3883587104206754</v>
      </c>
      <c r="Z8" s="70">
        <v>4.0806229396631721</v>
      </c>
      <c r="AA8" s="70"/>
      <c r="AB8" s="70"/>
      <c r="AC8" s="71"/>
      <c r="AD8" s="145">
        <f t="shared" si="0"/>
        <v>7.3018362618233681</v>
      </c>
      <c r="AE8" s="178">
        <f t="shared" si="1"/>
        <v>17</v>
      </c>
      <c r="AF8" s="145">
        <f>AF6</f>
        <v>60.566158899405785</v>
      </c>
      <c r="AH8" s="155">
        <v>0</v>
      </c>
      <c r="AI8" s="156">
        <v>0</v>
      </c>
      <c r="AJ8" s="156">
        <f>COUNT(C8:AC8)</f>
        <v>17</v>
      </c>
      <c r="AK8" s="156">
        <v>0</v>
      </c>
      <c r="AL8" s="156">
        <v>0</v>
      </c>
      <c r="AM8" s="156">
        <v>0</v>
      </c>
      <c r="AN8" s="156">
        <v>0</v>
      </c>
      <c r="AO8" s="156">
        <v>0</v>
      </c>
      <c r="AP8" s="156">
        <v>0</v>
      </c>
      <c r="AQ8" s="157">
        <v>0</v>
      </c>
      <c r="AR8" s="156"/>
      <c r="AS8" s="69">
        <f t="shared" ref="AS8:AS15" si="4">IF(C26="",0,C26)</f>
        <v>0.28333384383063154</v>
      </c>
      <c r="AT8" s="70">
        <f t="shared" si="2"/>
        <v>0.29150389113824998</v>
      </c>
      <c r="AU8" s="70">
        <f t="shared" si="2"/>
        <v>0.43239582226943746</v>
      </c>
      <c r="AV8" s="70">
        <f t="shared" si="2"/>
        <v>0.48612813819311168</v>
      </c>
      <c r="AW8" s="70">
        <f t="shared" si="2"/>
        <v>0</v>
      </c>
      <c r="AX8" s="70">
        <f t="shared" si="2"/>
        <v>0</v>
      </c>
      <c r="AY8" s="70">
        <f t="shared" si="2"/>
        <v>0</v>
      </c>
      <c r="AZ8" s="71">
        <f t="shared" si="2"/>
        <v>0</v>
      </c>
      <c r="BA8" s="69">
        <f t="shared" si="2"/>
        <v>0.17894454618899419</v>
      </c>
      <c r="BB8" s="70">
        <f t="shared" si="2"/>
        <v>0.15563960771660468</v>
      </c>
      <c r="BC8" s="71">
        <f t="shared" si="2"/>
        <v>0.13616618863141711</v>
      </c>
      <c r="BD8" s="69">
        <f t="shared" si="2"/>
        <v>-9.1642025916169836E-2</v>
      </c>
      <c r="BE8" s="70">
        <f t="shared" si="2"/>
        <v>-0.12021970226569652</v>
      </c>
      <c r="BF8" s="70">
        <f t="shared" si="2"/>
        <v>0.78381992145925139</v>
      </c>
      <c r="BG8" s="70">
        <f t="shared" si="2"/>
        <v>0</v>
      </c>
      <c r="BH8" s="70">
        <f t="shared" si="2"/>
        <v>0</v>
      </c>
      <c r="BI8" s="71">
        <f t="shared" si="2"/>
        <v>0</v>
      </c>
      <c r="BJ8" s="69">
        <f t="shared" si="3"/>
        <v>0.2480878965989437</v>
      </c>
      <c r="BK8" s="70">
        <f t="shared" si="3"/>
        <v>0.28015504196074786</v>
      </c>
      <c r="BL8" s="70">
        <f t="shared" si="3"/>
        <v>0.18046625101815769</v>
      </c>
      <c r="BM8" s="71">
        <f t="shared" si="3"/>
        <v>0.15388992152756767</v>
      </c>
      <c r="BN8" s="69">
        <f t="shared" si="3"/>
        <v>0.24123780317465526</v>
      </c>
      <c r="BO8" s="70">
        <f t="shared" si="3"/>
        <v>0.23619781883751512</v>
      </c>
      <c r="BP8" s="70">
        <f t="shared" si="3"/>
        <v>0.2280394750530691</v>
      </c>
      <c r="BQ8" s="70">
        <f t="shared" si="3"/>
        <v>0</v>
      </c>
      <c r="BR8" s="70">
        <f t="shared" si="3"/>
        <v>0</v>
      </c>
      <c r="BS8" s="71">
        <f t="shared" si="3"/>
        <v>0</v>
      </c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</row>
    <row r="9" spans="2:99" x14ac:dyDescent="0.2">
      <c r="B9" s="173">
        <v>0.1</v>
      </c>
      <c r="C9" s="69">
        <f t="array" ref="C9:F9">TRANSPOSE(ALL!D20:D23)</f>
        <v>20.511195496223962</v>
      </c>
      <c r="D9" s="70">
        <v>19.975688682810642</v>
      </c>
      <c r="E9" s="70">
        <v>25.572829325762545</v>
      </c>
      <c r="F9" s="70">
        <v>15.548806282946813</v>
      </c>
      <c r="G9" s="70"/>
      <c r="H9" s="70"/>
      <c r="I9" s="70"/>
      <c r="J9" s="71"/>
      <c r="K9" s="69">
        <f t="array" ref="K9:M9">TRANSPOSE(ALL!H20:H22)</f>
        <v>14.671273320327298</v>
      </c>
      <c r="L9" s="70">
        <v>7.1040791851606482</v>
      </c>
      <c r="M9" s="71">
        <v>27.902302678040353</v>
      </c>
      <c r="N9" s="69">
        <f t="array" ref="N9:P9">TRANSPOSE(ALL!L20:L22)</f>
        <v>60.041060928833936</v>
      </c>
      <c r="O9" s="70">
        <v>15.144435594527062</v>
      </c>
      <c r="P9" s="70">
        <v>6.1575429957099059</v>
      </c>
      <c r="Q9" s="70"/>
      <c r="R9" s="70"/>
      <c r="S9" s="71"/>
      <c r="T9" s="69">
        <f t="array" ref="T9:W9">TRANSPOSE(ALL!P20:P23)</f>
        <v>10.36074330490645</v>
      </c>
      <c r="U9" s="70">
        <v>11.532134545228173</v>
      </c>
      <c r="V9" s="70">
        <v>13.87664523741536</v>
      </c>
      <c r="W9" s="71">
        <v>11.245101203538649</v>
      </c>
      <c r="X9" s="69">
        <f t="array" ref="X9:Z9">TRANSPOSE(ALL!T20:T22)</f>
        <v>13.327743313469121</v>
      </c>
      <c r="Y9" s="70">
        <v>10.198121019873213</v>
      </c>
      <c r="Z9" s="70">
        <v>12.445638527885775</v>
      </c>
      <c r="AA9" s="70"/>
      <c r="AB9" s="70"/>
      <c r="AC9" s="71"/>
      <c r="AD9" s="145">
        <f t="shared" si="0"/>
        <v>17.389137743685875</v>
      </c>
      <c r="AE9" s="178">
        <f t="shared" si="1"/>
        <v>17</v>
      </c>
      <c r="AF9" s="145">
        <f>AF6</f>
        <v>60.566158899405785</v>
      </c>
      <c r="AH9" s="155">
        <v>0</v>
      </c>
      <c r="AI9" s="156">
        <v>0</v>
      </c>
      <c r="AJ9" s="156">
        <v>0</v>
      </c>
      <c r="AK9" s="156">
        <f>COUNT(C9:AC9)</f>
        <v>17</v>
      </c>
      <c r="AL9" s="156">
        <v>0</v>
      </c>
      <c r="AM9" s="156">
        <v>0</v>
      </c>
      <c r="AN9" s="156">
        <v>0</v>
      </c>
      <c r="AO9" s="156">
        <v>0</v>
      </c>
      <c r="AP9" s="156">
        <v>0</v>
      </c>
      <c r="AQ9" s="157">
        <v>0</v>
      </c>
      <c r="AR9" s="156"/>
      <c r="AS9" s="69">
        <f t="shared" si="4"/>
        <v>0.83421681373427192</v>
      </c>
      <c r="AT9" s="70">
        <f t="shared" si="2"/>
        <v>1.0771851942206347</v>
      </c>
      <c r="AU9" s="70">
        <f t="shared" si="2"/>
        <v>1.0051846022576654</v>
      </c>
      <c r="AV9" s="70">
        <f t="shared" si="2"/>
        <v>1.0549926853520626</v>
      </c>
      <c r="AW9" s="70">
        <f t="shared" si="2"/>
        <v>0</v>
      </c>
      <c r="AX9" s="70">
        <f t="shared" si="2"/>
        <v>0</v>
      </c>
      <c r="AY9" s="70">
        <f t="shared" si="2"/>
        <v>0</v>
      </c>
      <c r="AZ9" s="71">
        <f t="shared" si="2"/>
        <v>0</v>
      </c>
      <c r="BA9" s="69">
        <f t="shared" si="2"/>
        <v>0.71158923693609433</v>
      </c>
      <c r="BB9" s="70">
        <f t="shared" si="2"/>
        <v>0.83655754208849087</v>
      </c>
      <c r="BC9" s="71">
        <f t="shared" si="2"/>
        <v>1.2332592461068437</v>
      </c>
      <c r="BD9" s="69">
        <f t="shared" si="2"/>
        <v>0.63141219974526053</v>
      </c>
      <c r="BE9" s="70">
        <f t="shared" si="2"/>
        <v>0.88599800583507871</v>
      </c>
      <c r="BF9" s="70">
        <f t="shared" si="2"/>
        <v>0.62592461406056643</v>
      </c>
      <c r="BG9" s="70">
        <f t="shared" si="2"/>
        <v>0</v>
      </c>
      <c r="BH9" s="70">
        <f t="shared" si="2"/>
        <v>0</v>
      </c>
      <c r="BI9" s="71">
        <f t="shared" si="2"/>
        <v>0</v>
      </c>
      <c r="BJ9" s="69">
        <f t="shared" si="3"/>
        <v>0.69598389665212612</v>
      </c>
      <c r="BK9" s="70">
        <f t="shared" si="3"/>
        <v>0.76898942665189218</v>
      </c>
      <c r="BL9" s="70">
        <f t="shared" si="3"/>
        <v>0.71705519694891529</v>
      </c>
      <c r="BM9" s="71">
        <f t="shared" si="3"/>
        <v>0.77120321224872923</v>
      </c>
      <c r="BN9" s="69">
        <f t="shared" si="3"/>
        <v>0.85395386323427014</v>
      </c>
      <c r="BO9" s="70">
        <f t="shared" si="3"/>
        <v>0.73145649959191739</v>
      </c>
      <c r="BP9" s="70">
        <f t="shared" si="3"/>
        <v>0.61072646667008457</v>
      </c>
      <c r="BQ9" s="70">
        <f t="shared" si="3"/>
        <v>0</v>
      </c>
      <c r="BR9" s="70">
        <f t="shared" si="3"/>
        <v>0</v>
      </c>
      <c r="BS9" s="71">
        <f t="shared" si="3"/>
        <v>0</v>
      </c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</row>
    <row r="10" spans="2:99" x14ac:dyDescent="0.2">
      <c r="B10" s="173">
        <v>0.5</v>
      </c>
      <c r="C10" s="69">
        <f t="array" ref="C10:F10">TRANSPOSE(ALL!D24:D27)</f>
        <v>80.905119037906914</v>
      </c>
      <c r="D10" s="70">
        <v>55.194984399013485</v>
      </c>
      <c r="E10" s="70">
        <v>116.85490248068035</v>
      </c>
      <c r="F10" s="70">
        <v>67.894326794665275</v>
      </c>
      <c r="G10" s="70"/>
      <c r="H10" s="70"/>
      <c r="I10" s="70"/>
      <c r="J10" s="71"/>
      <c r="K10" s="69">
        <f t="array" ref="K10:M10">TRANSPOSE(ALL!H24:H26)</f>
        <v>27.80772428617697</v>
      </c>
      <c r="L10" s="70">
        <v>31.97202998500233</v>
      </c>
      <c r="M10" s="71">
        <v>24.927095279399882</v>
      </c>
      <c r="N10" s="69">
        <f t="array" ref="N10:P10">TRANSPOSE(ALL!L24:L26)</f>
        <v>48.788875361553515</v>
      </c>
      <c r="O10" s="70">
        <v>37.974903807568126</v>
      </c>
      <c r="P10" s="70">
        <v>47.45416559749556</v>
      </c>
      <c r="Q10" s="70"/>
      <c r="R10" s="70"/>
      <c r="S10" s="71"/>
      <c r="T10" s="69">
        <f t="array" ref="T10:W10">TRANSPOSE(ALL!P24:P27)</f>
        <v>154.13392764585183</v>
      </c>
      <c r="U10" s="70">
        <v>121.58676402655769</v>
      </c>
      <c r="V10" s="70">
        <v>80.654465291686009</v>
      </c>
      <c r="W10" s="71">
        <v>74.472481507648197</v>
      </c>
      <c r="X10" s="69">
        <f t="array" ref="X10:Z10">TRANSPOSE(ALL!T24:T26)</f>
        <v>93.007376568736944</v>
      </c>
      <c r="Y10" s="70">
        <v>70.618983021325903</v>
      </c>
      <c r="Z10" s="70">
        <v>60.097712983434342</v>
      </c>
      <c r="AA10" s="70"/>
      <c r="AB10" s="70"/>
      <c r="AC10" s="71"/>
      <c r="AD10" s="145">
        <f t="shared" si="0"/>
        <v>70.25563753380608</v>
      </c>
      <c r="AE10" s="178">
        <f t="shared" si="1"/>
        <v>17</v>
      </c>
      <c r="AF10" s="145">
        <f>AF6</f>
        <v>60.566158899405785</v>
      </c>
      <c r="AH10" s="155">
        <v>0</v>
      </c>
      <c r="AI10" s="156">
        <v>0</v>
      </c>
      <c r="AJ10" s="156">
        <v>0</v>
      </c>
      <c r="AK10" s="156">
        <v>0</v>
      </c>
      <c r="AL10" s="156">
        <f>COUNT(C10:AC10)</f>
        <v>17</v>
      </c>
      <c r="AM10" s="156">
        <v>0</v>
      </c>
      <c r="AN10" s="156">
        <v>0</v>
      </c>
      <c r="AO10" s="156">
        <v>0</v>
      </c>
      <c r="AP10" s="156">
        <v>0</v>
      </c>
      <c r="AQ10" s="157">
        <v>0</v>
      </c>
      <c r="AR10" s="156"/>
      <c r="AS10" s="69">
        <f t="shared" si="4"/>
        <v>1.3119909739852451</v>
      </c>
      <c r="AT10" s="70">
        <f t="shared" si="2"/>
        <v>1.3005017610017309</v>
      </c>
      <c r="AU10" s="70">
        <f t="shared" si="2"/>
        <v>1.4077787801417008</v>
      </c>
      <c r="AV10" s="70">
        <f t="shared" si="2"/>
        <v>1.1916970528722477</v>
      </c>
      <c r="AW10" s="70">
        <f t="shared" si="2"/>
        <v>0</v>
      </c>
      <c r="AX10" s="70">
        <f t="shared" si="2"/>
        <v>0</v>
      </c>
      <c r="AY10" s="70">
        <f t="shared" si="2"/>
        <v>0</v>
      </c>
      <c r="AZ10" s="71">
        <f t="shared" si="2"/>
        <v>0</v>
      </c>
      <c r="BA10" s="69">
        <f t="shared" si="2"/>
        <v>1.1664678079123949</v>
      </c>
      <c r="BB10" s="70">
        <f t="shared" si="2"/>
        <v>0.85150779363296802</v>
      </c>
      <c r="BC10" s="71">
        <f t="shared" si="2"/>
        <v>1.4456400455352643</v>
      </c>
      <c r="BD10" s="69">
        <f t="shared" si="2"/>
        <v>1.778448357646307</v>
      </c>
      <c r="BE10" s="70">
        <f t="shared" si="2"/>
        <v>1.1802530926078016</v>
      </c>
      <c r="BF10" s="70">
        <f t="shared" si="2"/>
        <v>0.78940745302991711</v>
      </c>
      <c r="BG10" s="70">
        <f t="shared" si="2"/>
        <v>0</v>
      </c>
      <c r="BH10" s="70">
        <f t="shared" si="2"/>
        <v>0</v>
      </c>
      <c r="BI10" s="71">
        <f t="shared" si="2"/>
        <v>0</v>
      </c>
      <c r="BJ10" s="69">
        <f t="shared" si="3"/>
        <v>1.0153909138686026</v>
      </c>
      <c r="BK10" s="70">
        <f t="shared" si="3"/>
        <v>1.0619097006524603</v>
      </c>
      <c r="BL10" s="70">
        <f t="shared" si="3"/>
        <v>1.1422844855008085</v>
      </c>
      <c r="BM10" s="71">
        <f t="shared" si="3"/>
        <v>1.0509633683479609</v>
      </c>
      <c r="BN10" s="69">
        <f t="shared" si="3"/>
        <v>1.1247566198207077</v>
      </c>
      <c r="BO10" s="70">
        <f t="shared" si="3"/>
        <v>1.0085201613823163</v>
      </c>
      <c r="BP10" s="70">
        <f t="shared" si="3"/>
        <v>1.095017183148187</v>
      </c>
      <c r="BQ10" s="70">
        <f t="shared" si="3"/>
        <v>0</v>
      </c>
      <c r="BR10" s="70">
        <f t="shared" si="3"/>
        <v>0</v>
      </c>
      <c r="BS10" s="71">
        <f t="shared" si="3"/>
        <v>0</v>
      </c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</row>
    <row r="11" spans="2:99" x14ac:dyDescent="0.2">
      <c r="B11" s="173">
        <v>1</v>
      </c>
      <c r="C11" s="69">
        <f t="array" ref="C11:F11">TRANSPOSE(ALL!D28:D31)</f>
        <v>109.81869650896563</v>
      </c>
      <c r="D11" s="70">
        <v>106.34726749710858</v>
      </c>
      <c r="E11" s="70">
        <v>78.939443579383322</v>
      </c>
      <c r="F11" s="70">
        <v>178.23914857492807</v>
      </c>
      <c r="G11" s="70"/>
      <c r="H11" s="70"/>
      <c r="I11" s="70"/>
      <c r="J11" s="71"/>
      <c r="K11" s="69">
        <f t="array" ref="K11:L11">TRANSPOSE(ALL!H29:H30)</f>
        <v>92.344202390410501</v>
      </c>
      <c r="L11" s="70">
        <v>137.49077237104186</v>
      </c>
      <c r="M11" s="71"/>
      <c r="N11" s="69">
        <f t="array" ref="N11:P11">TRANSPOSE(ALL!L28:L30)</f>
        <v>82.124913744750117</v>
      </c>
      <c r="O11" s="70">
        <v>84.103822410662175</v>
      </c>
      <c r="P11" s="70">
        <v>87.398120906158169</v>
      </c>
      <c r="Q11" s="70"/>
      <c r="R11" s="70"/>
      <c r="S11" s="71"/>
      <c r="T11" s="69">
        <f t="array" ref="T11:W11">TRANSPOSE(ALL!P28:P31)</f>
        <v>101.96317587492155</v>
      </c>
      <c r="U11" s="70">
        <v>140.73874883205769</v>
      </c>
      <c r="V11" s="70">
        <v>116.32341556954633</v>
      </c>
      <c r="W11" s="71">
        <v>104.82175004907332</v>
      </c>
      <c r="X11" s="69">
        <f t="array" ref="X11:Z11">TRANSPOSE(ALL!T28:T30)</f>
        <v>183.05454572276318</v>
      </c>
      <c r="Y11" s="70">
        <v>180.69132538994265</v>
      </c>
      <c r="Z11" s="70">
        <v>123.49327413783361</v>
      </c>
      <c r="AA11" s="70"/>
      <c r="AB11" s="70"/>
      <c r="AC11" s="71"/>
      <c r="AD11" s="145">
        <f t="shared" si="0"/>
        <v>119.24328897247167</v>
      </c>
      <c r="AE11" s="178">
        <f t="shared" si="1"/>
        <v>16</v>
      </c>
      <c r="AF11" s="145">
        <f>AF6</f>
        <v>60.566158899405785</v>
      </c>
      <c r="AH11" s="155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f>COUNT(C11:AC11)</f>
        <v>16</v>
      </c>
      <c r="AN11" s="156">
        <v>0</v>
      </c>
      <c r="AO11" s="156">
        <v>0</v>
      </c>
      <c r="AP11" s="156">
        <v>0</v>
      </c>
      <c r="AQ11" s="157">
        <v>0</v>
      </c>
      <c r="AR11" s="156"/>
      <c r="AS11" s="69">
        <f t="shared" si="4"/>
        <v>1.907976001211553</v>
      </c>
      <c r="AT11" s="70">
        <f t="shared" si="2"/>
        <v>1.7418996149248835</v>
      </c>
      <c r="AU11" s="70">
        <f t="shared" si="2"/>
        <v>2.0676469373157031</v>
      </c>
      <c r="AV11" s="70">
        <f t="shared" si="2"/>
        <v>1.8318334864350347</v>
      </c>
      <c r="AW11" s="70">
        <f t="shared" si="2"/>
        <v>0</v>
      </c>
      <c r="AX11" s="70">
        <f t="shared" si="2"/>
        <v>0</v>
      </c>
      <c r="AY11" s="70">
        <f t="shared" si="2"/>
        <v>0</v>
      </c>
      <c r="AZ11" s="71">
        <f t="shared" si="2"/>
        <v>0</v>
      </c>
      <c r="BA11" s="69">
        <f t="shared" si="2"/>
        <v>1.4441654487564342</v>
      </c>
      <c r="BB11" s="70">
        <f t="shared" si="2"/>
        <v>1.5047702116015722</v>
      </c>
      <c r="BC11" s="71">
        <f t="shared" si="2"/>
        <v>1.3966716737053004</v>
      </c>
      <c r="BD11" s="69">
        <f t="shared" si="2"/>
        <v>1.6883208072514184</v>
      </c>
      <c r="BE11" s="70">
        <f t="shared" si="2"/>
        <v>1.5794966824454157</v>
      </c>
      <c r="BF11" s="70">
        <f t="shared" si="2"/>
        <v>1.6762743414545918</v>
      </c>
      <c r="BG11" s="70">
        <f t="shared" si="2"/>
        <v>0</v>
      </c>
      <c r="BH11" s="70">
        <f t="shared" si="2"/>
        <v>0</v>
      </c>
      <c r="BI11" s="71">
        <f t="shared" si="2"/>
        <v>0</v>
      </c>
      <c r="BJ11" s="69">
        <f t="shared" si="3"/>
        <v>2.1878982452569304</v>
      </c>
      <c r="BK11" s="70">
        <f t="shared" si="3"/>
        <v>2.084886300075707</v>
      </c>
      <c r="BL11" s="70">
        <f t="shared" si="3"/>
        <v>1.906628416335727</v>
      </c>
      <c r="BM11" s="71">
        <f t="shared" si="3"/>
        <v>1.8719958252697564</v>
      </c>
      <c r="BN11" s="69">
        <f t="shared" si="3"/>
        <v>1.968517394532999</v>
      </c>
      <c r="BO11" s="70">
        <f t="shared" si="3"/>
        <v>1.8489214590298739</v>
      </c>
      <c r="BP11" s="70">
        <f t="shared" si="3"/>
        <v>1.7788579452544353</v>
      </c>
      <c r="BQ11" s="70">
        <f t="shared" si="3"/>
        <v>0</v>
      </c>
      <c r="BR11" s="70">
        <f t="shared" si="3"/>
        <v>0</v>
      </c>
      <c r="BS11" s="71">
        <f t="shared" si="3"/>
        <v>0</v>
      </c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</row>
    <row r="12" spans="2:99" x14ac:dyDescent="0.2">
      <c r="B12" s="173">
        <v>5</v>
      </c>
      <c r="C12" s="69">
        <f t="array" ref="C12:F12">TRANSPOSE(ALL!D32:D35)</f>
        <v>102.48819617676928</v>
      </c>
      <c r="D12" s="70">
        <v>182.63260668370333</v>
      </c>
      <c r="E12" s="70">
        <v>149.08141904901612</v>
      </c>
      <c r="F12" s="70">
        <v>199.44897424786635</v>
      </c>
      <c r="G12" s="70"/>
      <c r="H12" s="70"/>
      <c r="I12" s="70"/>
      <c r="J12" s="71"/>
      <c r="K12" s="69">
        <f t="array" ref="K12:M12">TRANSPOSE(ALL!H32:H34)</f>
        <v>114.89750714785443</v>
      </c>
      <c r="L12" s="70">
        <v>143.94630736829342</v>
      </c>
      <c r="M12" s="71">
        <v>126.90651422083116</v>
      </c>
      <c r="N12" s="69">
        <f>ALL!L32</f>
        <v>210.777543781552</v>
      </c>
      <c r="O12" s="70">
        <f>ALL!L34</f>
        <v>315.02482187613185</v>
      </c>
      <c r="P12" s="70"/>
      <c r="Q12" s="70"/>
      <c r="R12" s="70"/>
      <c r="S12" s="71"/>
      <c r="T12" s="69">
        <f t="array" ref="T12:W12">TRANSPOSE(ALL!P32:P35)</f>
        <v>187.98626117044438</v>
      </c>
      <c r="U12" s="70">
        <v>175.75200033786672</v>
      </c>
      <c r="V12" s="70">
        <v>162.21414343737521</v>
      </c>
      <c r="W12" s="71">
        <v>115.50926206221807</v>
      </c>
      <c r="X12" s="69">
        <f t="array" ref="X12:Z12">TRANSPOSE(ALL!T32:T34)</f>
        <v>226.48412252952883</v>
      </c>
      <c r="Y12" s="70">
        <v>228.688352397925</v>
      </c>
      <c r="Z12" s="70">
        <v>191.38297353946632</v>
      </c>
      <c r="AA12" s="150"/>
      <c r="AB12" s="70"/>
      <c r="AC12" s="71"/>
      <c r="AD12" s="145">
        <f t="shared" si="0"/>
        <v>177.07631287667766</v>
      </c>
      <c r="AE12" s="178">
        <f t="shared" si="1"/>
        <v>16</v>
      </c>
      <c r="AF12" s="145">
        <f>AF6</f>
        <v>60.566158899405785</v>
      </c>
      <c r="AH12" s="155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f>COUNT(C12:AC12)</f>
        <v>16</v>
      </c>
      <c r="AO12" s="156">
        <v>0</v>
      </c>
      <c r="AP12" s="156">
        <v>0</v>
      </c>
      <c r="AQ12" s="157">
        <v>0</v>
      </c>
      <c r="AR12" s="156"/>
      <c r="AS12" s="69">
        <f t="shared" si="4"/>
        <v>2.040676284553443</v>
      </c>
      <c r="AT12" s="70">
        <f t="shared" si="2"/>
        <v>2.0267263355535277</v>
      </c>
      <c r="AU12" s="70">
        <f t="shared" si="2"/>
        <v>1.8972940608578865</v>
      </c>
      <c r="AV12" s="70">
        <f t="shared" si="2"/>
        <v>2.2510030989307217</v>
      </c>
      <c r="AW12" s="70">
        <f t="shared" si="2"/>
        <v>0</v>
      </c>
      <c r="AX12" s="70">
        <f t="shared" si="2"/>
        <v>0</v>
      </c>
      <c r="AY12" s="70">
        <f t="shared" si="2"/>
        <v>0</v>
      </c>
      <c r="AZ12" s="71">
        <f t="shared" si="2"/>
        <v>0</v>
      </c>
      <c r="BA12" s="69">
        <f t="shared" si="2"/>
        <v>1.9654096344932011</v>
      </c>
      <c r="BB12" s="70">
        <f t="shared" si="2"/>
        <v>2.1382735516730773</v>
      </c>
      <c r="BC12" s="71">
        <f t="shared" si="2"/>
        <v>0</v>
      </c>
      <c r="BD12" s="69">
        <f t="shared" si="2"/>
        <v>1.9144749264314751</v>
      </c>
      <c r="BE12" s="70">
        <f t="shared" si="2"/>
        <v>1.9248157343726324</v>
      </c>
      <c r="BF12" s="70">
        <f t="shared" si="2"/>
        <v>1.9415020952332653</v>
      </c>
      <c r="BG12" s="70">
        <f t="shared" si="2"/>
        <v>0</v>
      </c>
      <c r="BH12" s="70">
        <f t="shared" si="2"/>
        <v>0</v>
      </c>
      <c r="BI12" s="71">
        <f t="shared" si="2"/>
        <v>0</v>
      </c>
      <c r="BJ12" s="69">
        <f t="shared" si="3"/>
        <v>2.0084433540968889</v>
      </c>
      <c r="BK12" s="70">
        <f t="shared" si="3"/>
        <v>2.1484136858291585</v>
      </c>
      <c r="BL12" s="70">
        <f t="shared" si="3"/>
        <v>2.0656671457607376</v>
      </c>
      <c r="BM12" s="71">
        <f t="shared" si="3"/>
        <v>2.0204514061804555</v>
      </c>
      <c r="BN12" s="69">
        <f t="shared" si="3"/>
        <v>2.2625805180184244</v>
      </c>
      <c r="BO12" s="70">
        <f t="shared" si="3"/>
        <v>2.2569373034977884</v>
      </c>
      <c r="BP12" s="70">
        <f t="shared" si="3"/>
        <v>2.0916433050906855</v>
      </c>
      <c r="BQ12" s="70">
        <f t="shared" si="3"/>
        <v>0</v>
      </c>
      <c r="BR12" s="70">
        <f t="shared" si="3"/>
        <v>0</v>
      </c>
      <c r="BS12" s="71">
        <f t="shared" si="3"/>
        <v>0</v>
      </c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</row>
    <row r="13" spans="2:99" x14ac:dyDescent="0.2">
      <c r="B13" s="173">
        <v>10</v>
      </c>
      <c r="C13" s="69">
        <f t="array" ref="C13:F13">TRANSPOSE(ALL!D36:D39)</f>
        <v>141.79564299939614</v>
      </c>
      <c r="D13" s="70">
        <v>147.61173441312638</v>
      </c>
      <c r="E13" s="70">
        <v>131.57916437441088</v>
      </c>
      <c r="F13" s="70">
        <v>139.86915351622082</v>
      </c>
      <c r="G13" s="70"/>
      <c r="H13" s="70"/>
      <c r="I13" s="70"/>
      <c r="J13" s="71"/>
      <c r="K13" s="69"/>
      <c r="L13" s="70"/>
      <c r="M13" s="71"/>
      <c r="N13" s="69"/>
      <c r="O13" s="70"/>
      <c r="P13" s="70"/>
      <c r="Q13" s="70"/>
      <c r="R13" s="70"/>
      <c r="S13" s="71"/>
      <c r="T13" s="69">
        <f t="array" ref="T13:W13">TRANSPOSE(ALL!P36:P39)</f>
        <v>198.67063650341416</v>
      </c>
      <c r="U13" s="70">
        <v>211.11847175166756</v>
      </c>
      <c r="V13" s="70">
        <v>153.46097623701874</v>
      </c>
      <c r="W13" s="71">
        <v>225.75073617206812</v>
      </c>
      <c r="X13" s="69"/>
      <c r="Y13" s="70"/>
      <c r="Z13" s="70"/>
      <c r="AA13" s="70"/>
      <c r="AB13" s="70"/>
      <c r="AC13" s="71"/>
      <c r="AD13" s="145">
        <f>(COUNT(C13:J13)*AVERAGE(C13:J13)+COUNT(T13:W13)*AVERAGE(T13:W13))/COUNT(C13:AC13)</f>
        <v>168.73206449591532</v>
      </c>
      <c r="AE13" s="178">
        <f t="shared" si="1"/>
        <v>8</v>
      </c>
      <c r="AF13" s="145">
        <f>AF6</f>
        <v>60.566158899405785</v>
      </c>
      <c r="AH13" s="155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f>COUNT(C13:AC13)</f>
        <v>8</v>
      </c>
      <c r="AP13" s="156">
        <v>0</v>
      </c>
      <c r="AQ13" s="157">
        <v>0</v>
      </c>
      <c r="AR13" s="156"/>
      <c r="AS13" s="69">
        <f t="shared" si="4"/>
        <v>2.0106738494845575</v>
      </c>
      <c r="AT13" s="70">
        <f t="shared" si="2"/>
        <v>2.2615783177689672</v>
      </c>
      <c r="AU13" s="70">
        <f t="shared" si="2"/>
        <v>2.1734235179845665</v>
      </c>
      <c r="AV13" s="70">
        <f t="shared" si="2"/>
        <v>2.2998318071054373</v>
      </c>
      <c r="AW13" s="70">
        <f t="shared" si="2"/>
        <v>0</v>
      </c>
      <c r="AX13" s="70">
        <f t="shared" si="2"/>
        <v>0</v>
      </c>
      <c r="AY13" s="70">
        <f t="shared" si="2"/>
        <v>0</v>
      </c>
      <c r="AZ13" s="71">
        <f t="shared" si="2"/>
        <v>0</v>
      </c>
      <c r="BA13" s="69">
        <f t="shared" si="2"/>
        <v>2.0603106062019885</v>
      </c>
      <c r="BB13" s="70">
        <f t="shared" si="2"/>
        <v>2.1582005284697918</v>
      </c>
      <c r="BC13" s="71">
        <f t="shared" si="2"/>
        <v>2.1034839153772094</v>
      </c>
      <c r="BD13" s="69">
        <f t="shared" si="2"/>
        <v>2.3238243393144224</v>
      </c>
      <c r="BE13" s="70">
        <f t="shared" si="2"/>
        <v>2.4983447746757173</v>
      </c>
      <c r="BF13" s="70">
        <f t="shared" si="2"/>
        <v>0</v>
      </c>
      <c r="BG13" s="70">
        <f t="shared" si="2"/>
        <v>0</v>
      </c>
      <c r="BH13" s="70">
        <f t="shared" si="2"/>
        <v>0</v>
      </c>
      <c r="BI13" s="71">
        <f t="shared" si="2"/>
        <v>0</v>
      </c>
      <c r="BJ13" s="69">
        <f t="shared" si="3"/>
        <v>2.2741261103493486</v>
      </c>
      <c r="BK13" s="70">
        <f t="shared" si="3"/>
        <v>2.2449002766833472</v>
      </c>
      <c r="BL13" s="70">
        <f t="shared" si="3"/>
        <v>2.2100887176249584</v>
      </c>
      <c r="BM13" s="71">
        <f t="shared" si="3"/>
        <v>2.0626168093471096</v>
      </c>
      <c r="BN13" s="69">
        <f t="shared" si="3"/>
        <v>2.3550377615828109</v>
      </c>
      <c r="BO13" s="70">
        <f t="shared" si="3"/>
        <v>2.3592440455943899</v>
      </c>
      <c r="BP13" s="70">
        <f t="shared" si="3"/>
        <v>2.2819032979822378</v>
      </c>
      <c r="BQ13" s="70">
        <f t="shared" si="3"/>
        <v>0</v>
      </c>
      <c r="BR13" s="70">
        <f t="shared" si="3"/>
        <v>0</v>
      </c>
      <c r="BS13" s="71">
        <f t="shared" si="3"/>
        <v>0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</row>
    <row r="14" spans="2:99" ht="13.5" thickBot="1" x14ac:dyDescent="0.25">
      <c r="B14" s="174">
        <v>20</v>
      </c>
      <c r="C14" s="72">
        <f t="array" ref="C14:F14">TRANSPOSE(ALL!D40:D43)</f>
        <v>108.54173492165206</v>
      </c>
      <c r="D14" s="73">
        <v>136.65678719828941</v>
      </c>
      <c r="E14" s="73">
        <v>171.08296365887887</v>
      </c>
      <c r="F14" s="73">
        <v>236.97704040181983</v>
      </c>
      <c r="G14" s="73"/>
      <c r="H14" s="73"/>
      <c r="I14" s="73"/>
      <c r="J14" s="74"/>
      <c r="K14" s="72"/>
      <c r="L14" s="73"/>
      <c r="M14" s="74"/>
      <c r="N14" s="72"/>
      <c r="O14" s="73"/>
      <c r="P14" s="73"/>
      <c r="Q14" s="73"/>
      <c r="R14" s="73"/>
      <c r="S14" s="74"/>
      <c r="T14" s="72"/>
      <c r="U14" s="73"/>
      <c r="V14" s="73"/>
      <c r="W14" s="74"/>
      <c r="X14" s="72"/>
      <c r="Y14" s="73"/>
      <c r="Z14" s="73"/>
      <c r="AA14" s="73"/>
      <c r="AB14" s="73"/>
      <c r="AC14" s="74"/>
      <c r="AD14" s="145">
        <f>(COUNT(C14:J14)*AVERAGE(C14:J14))/COUNT(C14:AC14)</f>
        <v>163.31463154516004</v>
      </c>
      <c r="AE14" s="178">
        <f t="shared" si="1"/>
        <v>4</v>
      </c>
      <c r="AF14" s="145">
        <f>AF6</f>
        <v>60.566158899405785</v>
      </c>
      <c r="AH14" s="158">
        <v>0</v>
      </c>
      <c r="AI14" s="159">
        <v>0</v>
      </c>
      <c r="AJ14" s="159">
        <v>0</v>
      </c>
      <c r="AK14" s="159">
        <v>0</v>
      </c>
      <c r="AL14" s="159">
        <v>0</v>
      </c>
      <c r="AM14" s="159">
        <v>0</v>
      </c>
      <c r="AN14" s="159">
        <v>0</v>
      </c>
      <c r="AO14" s="159">
        <v>0</v>
      </c>
      <c r="AP14" s="159">
        <f>COUNT(C14:AC14)</f>
        <v>4</v>
      </c>
      <c r="AQ14" s="160">
        <f>COUNT(D14:AD14)</f>
        <v>4</v>
      </c>
      <c r="AR14" s="156"/>
      <c r="AS14" s="69">
        <f t="shared" si="4"/>
        <v>2.1516628863449951</v>
      </c>
      <c r="AT14" s="70">
        <f t="shared" si="2"/>
        <v>2.1691208831530298</v>
      </c>
      <c r="AU14" s="70">
        <f t="shared" si="2"/>
        <v>2.1191871239768476</v>
      </c>
      <c r="AV14" s="70">
        <f t="shared" si="2"/>
        <v>2.1457219465518862</v>
      </c>
      <c r="AW14" s="70">
        <f t="shared" si="2"/>
        <v>0</v>
      </c>
      <c r="AX14" s="70">
        <f t="shared" si="2"/>
        <v>0</v>
      </c>
      <c r="AY14" s="70">
        <f t="shared" si="2"/>
        <v>0</v>
      </c>
      <c r="AZ14" s="71">
        <f t="shared" si="2"/>
        <v>0</v>
      </c>
      <c r="BA14" s="69">
        <f t="shared" si="2"/>
        <v>0</v>
      </c>
      <c r="BB14" s="70">
        <f t="shared" si="2"/>
        <v>0</v>
      </c>
      <c r="BC14" s="71">
        <f t="shared" si="2"/>
        <v>0</v>
      </c>
      <c r="BD14" s="69">
        <f t="shared" si="2"/>
        <v>0</v>
      </c>
      <c r="BE14" s="70">
        <f t="shared" si="2"/>
        <v>0</v>
      </c>
      <c r="BF14" s="70">
        <f t="shared" si="2"/>
        <v>0</v>
      </c>
      <c r="BG14" s="70">
        <f t="shared" si="2"/>
        <v>0</v>
      </c>
      <c r="BH14" s="70">
        <f t="shared" si="2"/>
        <v>0</v>
      </c>
      <c r="BI14" s="71">
        <f t="shared" si="2"/>
        <v>0</v>
      </c>
      <c r="BJ14" s="69">
        <f t="shared" si="3"/>
        <v>2.2981336831798096</v>
      </c>
      <c r="BK14" s="70">
        <f t="shared" si="3"/>
        <v>2.3245262334443728</v>
      </c>
      <c r="BL14" s="70">
        <f t="shared" si="3"/>
        <v>2.1859979566237504</v>
      </c>
      <c r="BM14" s="71">
        <f t="shared" si="3"/>
        <v>2.3536291752200755</v>
      </c>
      <c r="BN14" s="69">
        <f t="shared" si="3"/>
        <v>0</v>
      </c>
      <c r="BO14" s="70">
        <f t="shared" si="3"/>
        <v>0</v>
      </c>
      <c r="BP14" s="70">
        <f t="shared" si="3"/>
        <v>0</v>
      </c>
      <c r="BQ14" s="70">
        <f t="shared" si="3"/>
        <v>0</v>
      </c>
      <c r="BR14" s="70">
        <f t="shared" si="3"/>
        <v>0</v>
      </c>
      <c r="BS14" s="71">
        <f t="shared" si="3"/>
        <v>0</v>
      </c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</row>
    <row r="15" spans="2:99" ht="13.5" thickBot="1" x14ac:dyDescent="0.25">
      <c r="X15" s="70"/>
      <c r="Y15" s="70"/>
      <c r="Z15" s="70"/>
      <c r="AA15" s="70"/>
      <c r="AB15" s="70"/>
      <c r="AC15" s="70"/>
      <c r="AS15" s="72">
        <f t="shared" si="4"/>
        <v>2.0355967590241679</v>
      </c>
      <c r="AT15" s="73">
        <f t="shared" si="2"/>
        <v>2.1356312062413734</v>
      </c>
      <c r="AU15" s="73">
        <f t="shared" si="2"/>
        <v>2.2332067649045602</v>
      </c>
      <c r="AV15" s="73">
        <f t="shared" si="2"/>
        <v>2.3747062712851523</v>
      </c>
      <c r="AW15" s="73">
        <f t="shared" si="2"/>
        <v>0</v>
      </c>
      <c r="AX15" s="73">
        <f t="shared" si="2"/>
        <v>0</v>
      </c>
      <c r="AY15" s="73">
        <f t="shared" si="2"/>
        <v>0</v>
      </c>
      <c r="AZ15" s="74">
        <f t="shared" si="2"/>
        <v>0</v>
      </c>
      <c r="BA15" s="72">
        <f t="shared" si="2"/>
        <v>0</v>
      </c>
      <c r="BB15" s="73">
        <f t="shared" si="2"/>
        <v>0</v>
      </c>
      <c r="BC15" s="74">
        <f t="shared" si="2"/>
        <v>0</v>
      </c>
      <c r="BD15" s="72">
        <f t="shared" si="2"/>
        <v>0</v>
      </c>
      <c r="BE15" s="73">
        <f t="shared" si="2"/>
        <v>0</v>
      </c>
      <c r="BF15" s="73">
        <f t="shared" si="2"/>
        <v>0</v>
      </c>
      <c r="BG15" s="73">
        <f t="shared" si="2"/>
        <v>0</v>
      </c>
      <c r="BH15" s="73">
        <f t="shared" si="2"/>
        <v>0</v>
      </c>
      <c r="BI15" s="74">
        <f t="shared" si="2"/>
        <v>0</v>
      </c>
      <c r="BJ15" s="72">
        <f t="shared" si="3"/>
        <v>0</v>
      </c>
      <c r="BK15" s="73">
        <f t="shared" si="3"/>
        <v>0</v>
      </c>
      <c r="BL15" s="73">
        <f t="shared" si="3"/>
        <v>0</v>
      </c>
      <c r="BM15" s="74">
        <f t="shared" si="3"/>
        <v>0</v>
      </c>
      <c r="BN15" s="72">
        <f t="shared" si="3"/>
        <v>0</v>
      </c>
      <c r="BO15" s="73">
        <f t="shared" si="3"/>
        <v>0</v>
      </c>
      <c r="BP15" s="73">
        <f t="shared" si="3"/>
        <v>0</v>
      </c>
      <c r="BQ15" s="73">
        <f t="shared" si="3"/>
        <v>0</v>
      </c>
      <c r="BR15" s="73">
        <f t="shared" si="3"/>
        <v>0</v>
      </c>
      <c r="BS15" s="74">
        <f t="shared" si="3"/>
        <v>0</v>
      </c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</row>
    <row r="16" spans="2:99" x14ac:dyDescent="0.2">
      <c r="B16" s="143" t="s">
        <v>355</v>
      </c>
      <c r="C16" s="145">
        <f>COUNT(C6:J14)</f>
        <v>40</v>
      </c>
      <c r="K16" s="145">
        <f>COUNT(K6:M14)</f>
        <v>20</v>
      </c>
      <c r="L16" s="145"/>
      <c r="M16" s="145"/>
      <c r="N16" s="145">
        <f>COUNT(N6:S14)</f>
        <v>23</v>
      </c>
      <c r="O16" s="145"/>
      <c r="P16" s="145"/>
      <c r="Q16" s="145"/>
      <c r="R16" s="145"/>
      <c r="S16" s="145"/>
      <c r="T16" s="145">
        <f>COUNT(T6:W14)</f>
        <v>32</v>
      </c>
      <c r="U16" s="145"/>
      <c r="V16" s="145"/>
      <c r="W16" s="145"/>
      <c r="X16" s="151">
        <f>COUNT(X6:AC14)</f>
        <v>24</v>
      </c>
      <c r="Y16" s="70"/>
      <c r="Z16" s="70"/>
      <c r="AA16" s="70"/>
      <c r="AB16" s="70"/>
      <c r="AC16" s="70"/>
      <c r="AD16" s="145">
        <f>C17</f>
        <v>69.536391246125149</v>
      </c>
      <c r="AE16" s="145"/>
      <c r="AF16" s="145">
        <f>AF6</f>
        <v>60.566158899405785</v>
      </c>
      <c r="AH16" s="161">
        <f>C16</f>
        <v>40</v>
      </c>
      <c r="AI16" s="162">
        <v>0</v>
      </c>
      <c r="AJ16" s="162">
        <v>0</v>
      </c>
      <c r="AK16" s="162">
        <v>0</v>
      </c>
      <c r="AL16" s="163">
        <v>0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</row>
    <row r="17" spans="2:99" x14ac:dyDescent="0.2">
      <c r="B17" s="143" t="s">
        <v>0</v>
      </c>
      <c r="C17" s="145">
        <f>AVERAGE(C6:J14)</f>
        <v>69.536391246125149</v>
      </c>
      <c r="K17" s="145">
        <f>AVERAGE(K6:M14)</f>
        <v>39.320020773101881</v>
      </c>
      <c r="N17" s="145">
        <f>AVERAGE(N6:S14)</f>
        <v>44.557995801943768</v>
      </c>
      <c r="T17" s="145">
        <f>AVERAGE(T6:W14)</f>
        <v>75.148336083464926</v>
      </c>
      <c r="X17" s="145">
        <f>AVERAGE(X6:AC14)</f>
        <v>59.219140149782397</v>
      </c>
      <c r="AD17" s="145">
        <f>K17</f>
        <v>39.320020773101881</v>
      </c>
      <c r="AE17" s="145"/>
      <c r="AF17" s="145">
        <f>AF6</f>
        <v>60.566158899405785</v>
      </c>
      <c r="AH17" s="164">
        <v>0</v>
      </c>
      <c r="AI17" s="165">
        <f>K16</f>
        <v>20</v>
      </c>
      <c r="AJ17" s="165">
        <v>0</v>
      </c>
      <c r="AK17" s="165">
        <v>0</v>
      </c>
      <c r="AL17" s="166">
        <v>0</v>
      </c>
      <c r="AS17" s="87">
        <f t="array" ref="AS17">(MMULT(TRANSPOSE(AS7:AS15-$AF$25:$AF$33),(AS7:AS15-$AF$25:$AF$33)))</f>
        <v>6.0238880440874203</v>
      </c>
      <c r="AT17" s="87">
        <f t="array" ref="AT17">(MMULT(TRANSPOSE(AT7:AT15-$AF$25:$AF$33),(AT7:AT15-$AF$25:$AF$33)))</f>
        <v>5.8505322700307651</v>
      </c>
      <c r="AU17" s="87">
        <f t="array" ref="AU17">(MMULT(TRANSPOSE(AU7:AU15-$AF$25:$AF$33),(AU7:AU15-$AF$25:$AF$33)))</f>
        <v>6.7658254142226433</v>
      </c>
      <c r="AV17" s="87">
        <f t="array" ref="AV17">(MMULT(TRANSPOSE(AV7:AV15-$AF$25:$AF$33),(AV7:AV15-$AF$25:$AF$33)))</f>
        <v>7.2226549873630246</v>
      </c>
      <c r="AW17" s="87">
        <f>(AW7-$AF$25)^2</f>
        <v>1.6433358825944997</v>
      </c>
      <c r="AX17" s="87">
        <f>(AX7-$AF$25)^2</f>
        <v>1.5922353188906209</v>
      </c>
      <c r="AY17" s="87">
        <f>(AY7-$AF$25)^2</f>
        <v>1.4779819488398664</v>
      </c>
      <c r="AZ17" s="87">
        <f>(AZ7-$AF$25)^2</f>
        <v>1.1662020070060797</v>
      </c>
      <c r="BA17" s="87">
        <f t="array" ref="BA17">(MMULT(TRANSPOSE(BA7:BA13-$AF$25:$AF$31),(BA7:BA13-$AF$25:$AF$31)))</f>
        <v>3.9925591107199967</v>
      </c>
      <c r="BB17" s="87">
        <f t="array" ref="BB17">(MMULT(TRANSPOSE(BB7:BB13-$AF$25:$AF$31),(BB7:BB13-$AF$25:$AF$31)))</f>
        <v>4.4068121508064468</v>
      </c>
      <c r="BC17" s="87">
        <f t="array" ref="BC17">(MMULT(TRANSPOSE(BC7:BC13-$AF$25:$AF$31),(BC7:BC13-$AF$25:$AF$31)))</f>
        <v>5.2850061418581999</v>
      </c>
      <c r="BD17" s="87">
        <f t="array" ref="BD17">(MMULT(TRANSPOSE(BD7:BD13-$AF$25:$AF$31),(BD7:BD13-$AF$25:$AF$31)))</f>
        <v>7.4081345666802845</v>
      </c>
      <c r="BE17" s="87">
        <f t="array" ref="BE17">(MMULT(TRANSPOSE(BE7:BE13-$AF$25:$AF$31),(BE7:BE13-$AF$25:$AF$31)))</f>
        <v>5.3396830362767309</v>
      </c>
      <c r="BF17" s="87">
        <f t="array" ref="BF17">(MMULT(TRANSPOSE(BF7:BF12-$AF$25:$AF$30),(BF7:BF12-$AF$25:$AF$30)))</f>
        <v>3.5950380016892476</v>
      </c>
      <c r="BG17" s="87">
        <f>(BG7-$AF$25)^2</f>
        <v>0.75780408133625776</v>
      </c>
      <c r="BH17" s="87">
        <f>(BH7-$AF$25)^2</f>
        <v>1.5750060237938348</v>
      </c>
      <c r="BI17" s="87">
        <f>(BI7-$AF$25)^2</f>
        <v>1.3246557336984333</v>
      </c>
      <c r="BJ17" s="87">
        <f t="array" ref="BJ17">(MMULT(TRANSPOSE(BJ7:BJ14-$AF$25:$AF$32),(BJ7:BJ14-$AF$25:$AF$32)))</f>
        <v>6.8964389739198309</v>
      </c>
      <c r="BK17" s="87">
        <f t="array" ref="BK17">(MMULT(TRANSPOSE(BK7:BK14-$AF$25:$AF$32),(BK7:BK14-$AF$25:$AF$32)))</f>
        <v>6.4382277487512756</v>
      </c>
      <c r="BL17" s="87">
        <f t="array" ref="BL17">(MMULT(TRANSPOSE(BL7:BL14-$AF$25:$AF$32),(BL7:BL14-$AF$25:$AF$32)))</f>
        <v>5.9630731785375284</v>
      </c>
      <c r="BM17" s="87">
        <f t="array" ref="BM17">(MMULT(TRANSPOSE(BM7:BM14-$AF$25:$AF$32),(BM7:BM14-$AF$25:$AF$32)))</f>
        <v>6.0415828352260288</v>
      </c>
      <c r="BN17" s="87">
        <f t="array" ref="BN17">(MMULT(TRANSPOSE(BN7:BN13-$AF$25:$AF$31),(BN7:BN13-$AF$25:$AF$31)))</f>
        <v>5.4297147065799916</v>
      </c>
      <c r="BO17" s="87">
        <f t="array" ref="BO17">(MMULT(TRANSPOSE(BO7:BO13-$AF$25:$AF$31),(BO7:BO13-$AF$25:$AF$31)))</f>
        <v>5.6749829560036718</v>
      </c>
      <c r="BP17" s="87">
        <f t="array" ref="BP17">(MMULT(TRANSPOSE(BP7:BP13-$AF$25:$AF$31),(BP7:BP13-$AF$25:$AF$31)))</f>
        <v>5.1624920841293438</v>
      </c>
      <c r="BQ17" s="87">
        <f>(BQ7-$AF$25)^2</f>
        <v>1.2088126493400158</v>
      </c>
      <c r="BR17" s="87">
        <f>(BR7-$AF$25)^2</f>
        <v>1.4392781796827663</v>
      </c>
      <c r="BS17" s="87">
        <f>(BS7-$AF$25)^2</f>
        <v>1.3861074291272597</v>
      </c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</row>
    <row r="18" spans="2:99" x14ac:dyDescent="0.2">
      <c r="B18" s="143" t="s">
        <v>354</v>
      </c>
      <c r="C18" s="145">
        <f>$AF$6</f>
        <v>60.566158899405785</v>
      </c>
      <c r="K18" s="145">
        <f>AF6</f>
        <v>60.566158899405785</v>
      </c>
      <c r="N18" s="145">
        <f>AF6</f>
        <v>60.566158899405785</v>
      </c>
      <c r="T18" s="145">
        <f>AF6</f>
        <v>60.566158899405785</v>
      </c>
      <c r="X18" s="145">
        <f>AF6</f>
        <v>60.566158899405785</v>
      </c>
      <c r="AD18" s="145">
        <f>N17</f>
        <v>44.557995801943768</v>
      </c>
      <c r="AE18" s="145"/>
      <c r="AF18" s="145">
        <f>AF6</f>
        <v>60.566158899405785</v>
      </c>
      <c r="AH18" s="164">
        <v>0</v>
      </c>
      <c r="AI18" s="165">
        <v>0</v>
      </c>
      <c r="AJ18" s="165">
        <f>N16</f>
        <v>23</v>
      </c>
      <c r="AK18" s="165">
        <v>0</v>
      </c>
      <c r="AL18" s="166">
        <v>0</v>
      </c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</row>
    <row r="19" spans="2:99" x14ac:dyDescent="0.2">
      <c r="B19" s="143"/>
      <c r="C19" s="145"/>
      <c r="K19" s="145"/>
      <c r="N19" s="145"/>
      <c r="T19" s="145"/>
      <c r="X19" s="145"/>
      <c r="AD19" s="145">
        <f>T17</f>
        <v>75.148336083464926</v>
      </c>
      <c r="AE19" s="145"/>
      <c r="AF19" s="145">
        <f>AF6</f>
        <v>60.566158899405785</v>
      </c>
      <c r="AH19" s="164">
        <v>0</v>
      </c>
      <c r="AI19" s="165">
        <v>0</v>
      </c>
      <c r="AJ19" s="165">
        <v>0</v>
      </c>
      <c r="AK19" s="165">
        <f>T16</f>
        <v>32</v>
      </c>
      <c r="AL19" s="166">
        <v>0</v>
      </c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</row>
    <row r="20" spans="2:99" ht="13.5" thickBot="1" x14ac:dyDescent="0.25">
      <c r="B20" s="143"/>
      <c r="C20" s="145"/>
      <c r="K20" s="145"/>
      <c r="N20" s="145"/>
      <c r="T20" s="145"/>
      <c r="X20" s="145"/>
      <c r="AD20" s="145">
        <f>X17</f>
        <v>59.219140149782397</v>
      </c>
      <c r="AE20" s="145"/>
      <c r="AF20" s="145">
        <f>AF6</f>
        <v>60.566158899405785</v>
      </c>
      <c r="AH20" s="167">
        <v>0</v>
      </c>
      <c r="AI20" s="168">
        <v>0</v>
      </c>
      <c r="AJ20" s="168">
        <v>0</v>
      </c>
      <c r="AK20" s="168">
        <v>0</v>
      </c>
      <c r="AL20" s="169">
        <f>X16</f>
        <v>24</v>
      </c>
      <c r="AS20" s="144">
        <v>0.97621752206923484</v>
      </c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</row>
    <row r="21" spans="2:99" x14ac:dyDescent="0.2">
      <c r="B21" s="142" t="s">
        <v>312</v>
      </c>
      <c r="C21" s="144">
        <v>0</v>
      </c>
      <c r="K21" s="145"/>
      <c r="N21" s="145"/>
      <c r="T21" s="145"/>
      <c r="X21" s="145"/>
      <c r="AD21" s="145"/>
      <c r="AE21" s="145"/>
      <c r="AF21" s="145"/>
      <c r="AH21" s="165"/>
      <c r="AI21" s="165"/>
      <c r="AJ21" s="165"/>
      <c r="AK21" s="165"/>
      <c r="AL21" s="165"/>
      <c r="AS21" s="144">
        <v>1.9201441956968321</v>
      </c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</row>
    <row r="22" spans="2:99" ht="13.5" thickBot="1" x14ac:dyDescent="0.25">
      <c r="B22" s="143"/>
      <c r="C22" s="145"/>
      <c r="K22" s="145"/>
      <c r="N22" s="145"/>
      <c r="T22" s="145"/>
      <c r="X22" s="145"/>
      <c r="AD22" s="145"/>
      <c r="AE22" s="145"/>
      <c r="AF22" s="145"/>
      <c r="AS22" s="144">
        <v>6.8267942454678314</v>
      </c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</row>
    <row r="23" spans="2:99" x14ac:dyDescent="0.2">
      <c r="B23" s="146"/>
      <c r="C23" s="291" t="str">
        <f>C4</f>
        <v>CTX BMP-9 #1</v>
      </c>
      <c r="D23" s="292"/>
      <c r="E23" s="292"/>
      <c r="F23" s="292"/>
      <c r="G23" s="292"/>
      <c r="H23" s="292"/>
      <c r="I23" s="292"/>
      <c r="J23" s="293"/>
      <c r="K23" s="291" t="str">
        <f>K4</f>
        <v>CTX BMP-9 #2</v>
      </c>
      <c r="L23" s="292"/>
      <c r="M23" s="293"/>
      <c r="N23" s="292" t="str">
        <f>N4</f>
        <v>CTX BMP-9 #3</v>
      </c>
      <c r="O23" s="292"/>
      <c r="P23" s="292"/>
      <c r="Q23" s="292"/>
      <c r="R23" s="292"/>
      <c r="S23" s="293"/>
      <c r="T23" s="291" t="str">
        <f>T4</f>
        <v>CTX BMP-9 #4</v>
      </c>
      <c r="U23" s="292"/>
      <c r="V23" s="292"/>
      <c r="W23" s="293"/>
      <c r="X23" s="292" t="str">
        <f>X4</f>
        <v>CTX BMP-9 #5</v>
      </c>
      <c r="Y23" s="292"/>
      <c r="Z23" s="292"/>
      <c r="AA23" s="292"/>
      <c r="AB23" s="292"/>
      <c r="AC23" s="293"/>
      <c r="AD23" s="145"/>
      <c r="AE23" s="145"/>
      <c r="AF23" s="145"/>
      <c r="AS23" s="180">
        <v>20.511195496223962</v>
      </c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</row>
    <row r="24" spans="2:99" ht="13.5" thickBot="1" x14ac:dyDescent="0.25">
      <c r="B24" s="179" t="str">
        <f>B5</f>
        <v>Condition</v>
      </c>
      <c r="C24" s="189">
        <f>C5</f>
        <v>1</v>
      </c>
      <c r="D24" s="190">
        <f t="shared" ref="D24:J24" si="5">D5</f>
        <v>2</v>
      </c>
      <c r="E24" s="190">
        <f t="shared" si="5"/>
        <v>3</v>
      </c>
      <c r="F24" s="190">
        <f t="shared" si="5"/>
        <v>4</v>
      </c>
      <c r="G24" s="190">
        <f t="shared" si="5"/>
        <v>5</v>
      </c>
      <c r="H24" s="190">
        <f t="shared" si="5"/>
        <v>6</v>
      </c>
      <c r="I24" s="190">
        <f t="shared" si="5"/>
        <v>7</v>
      </c>
      <c r="J24" s="191">
        <f t="shared" si="5"/>
        <v>8</v>
      </c>
      <c r="K24" s="189">
        <f>K5</f>
        <v>1</v>
      </c>
      <c r="L24" s="190">
        <f>L5</f>
        <v>2</v>
      </c>
      <c r="M24" s="191">
        <f>M5</f>
        <v>3</v>
      </c>
      <c r="N24" s="190">
        <f>N5</f>
        <v>1</v>
      </c>
      <c r="O24" s="190">
        <f>O5</f>
        <v>2</v>
      </c>
      <c r="P24" s="190">
        <f>P5</f>
        <v>3</v>
      </c>
      <c r="Q24" s="190">
        <f>Q5</f>
        <v>4</v>
      </c>
      <c r="R24" s="190">
        <f>R5</f>
        <v>5</v>
      </c>
      <c r="S24" s="191">
        <f>S5</f>
        <v>6</v>
      </c>
      <c r="T24" s="189">
        <f>T5</f>
        <v>1</v>
      </c>
      <c r="U24" s="190">
        <f>U5</f>
        <v>2</v>
      </c>
      <c r="V24" s="190">
        <f>V5</f>
        <v>3</v>
      </c>
      <c r="W24" s="191">
        <f>W5</f>
        <v>4</v>
      </c>
      <c r="X24" s="190">
        <f>X5</f>
        <v>1</v>
      </c>
      <c r="Y24" s="190">
        <f t="shared" ref="Y24:AD24" si="6">Y5</f>
        <v>2</v>
      </c>
      <c r="Z24" s="190">
        <f t="shared" si="6"/>
        <v>3</v>
      </c>
      <c r="AA24" s="190">
        <f t="shared" si="6"/>
        <v>4</v>
      </c>
      <c r="AB24" s="190">
        <f t="shared" si="6"/>
        <v>5</v>
      </c>
      <c r="AC24" s="191">
        <f t="shared" si="6"/>
        <v>6</v>
      </c>
      <c r="AD24" s="143" t="str">
        <f t="shared" si="6"/>
        <v>Moyenne</v>
      </c>
      <c r="AE24" s="143" t="s">
        <v>362</v>
      </c>
      <c r="AF24" s="143" t="str">
        <f>AF5</f>
        <v>Moyenne Globale</v>
      </c>
      <c r="AH24" s="165"/>
      <c r="AI24" s="165"/>
      <c r="AJ24" s="165"/>
      <c r="AK24" s="165"/>
      <c r="AL24" s="165"/>
      <c r="AS24" s="180">
        <v>80.905119037906914</v>
      </c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</row>
    <row r="25" spans="2:99" x14ac:dyDescent="0.2">
      <c r="B25" s="146">
        <f>B6</f>
        <v>0</v>
      </c>
      <c r="C25" s="183">
        <f t="shared" ref="C25:C33" si="7">IF(C6="","",IF($C$21=0,LOG(C6),C6^$C$21))</f>
        <v>-1.0453401484162149E-2</v>
      </c>
      <c r="D25" s="182">
        <f t="shared" ref="D25:AC25" si="8">IF(D6="","",IF($C$21=0,LOG(D6),D6^$C$21))</f>
        <v>0.22952338040647552</v>
      </c>
      <c r="E25" s="182">
        <f t="shared" si="8"/>
        <v>-0.16394941591982401</v>
      </c>
      <c r="F25" s="182">
        <f t="shared" si="8"/>
        <v>-4.3018077446068087E-2</v>
      </c>
      <c r="G25" s="182">
        <f t="shared" si="8"/>
        <v>-0.10920627390231549</v>
      </c>
      <c r="H25" s="182">
        <f t="shared" si="8"/>
        <v>-8.9117716305519595E-2</v>
      </c>
      <c r="I25" s="182">
        <f t="shared" si="8"/>
        <v>-4.300245393740898E-2</v>
      </c>
      <c r="J25" s="184">
        <f t="shared" si="8"/>
        <v>9.2812022588569423E-2</v>
      </c>
      <c r="K25" s="183">
        <f t="shared" si="8"/>
        <v>3.1478679010549446E-2</v>
      </c>
      <c r="L25" s="182">
        <f t="shared" si="8"/>
        <v>0.10386362815713671</v>
      </c>
      <c r="M25" s="184">
        <f t="shared" si="8"/>
        <v>-0.18399017292143116</v>
      </c>
      <c r="N25" s="182">
        <f t="shared" si="8"/>
        <v>-0.56178745722618673</v>
      </c>
      <c r="O25" s="182">
        <f t="shared" si="8"/>
        <v>0.12518608129371284</v>
      </c>
      <c r="P25" s="182">
        <f t="shared" si="8"/>
        <v>-0.2946882824050685</v>
      </c>
      <c r="Q25" s="182">
        <f t="shared" si="8"/>
        <v>0.30220092336330495</v>
      </c>
      <c r="R25" s="182">
        <f t="shared" si="8"/>
        <v>-8.2272084460499717E-2</v>
      </c>
      <c r="S25" s="184">
        <f t="shared" si="8"/>
        <v>2.1783461393364234E-2</v>
      </c>
      <c r="T25" s="183">
        <f t="shared" si="8"/>
        <v>-8.4576233110119317E-2</v>
      </c>
      <c r="U25" s="182">
        <f t="shared" si="8"/>
        <v>7.4527978996269242E-2</v>
      </c>
      <c r="V25" s="182">
        <f t="shared" si="8"/>
        <v>1.8983702865186452E-2</v>
      </c>
      <c r="W25" s="184">
        <f t="shared" si="8"/>
        <v>-2.4539493248735524E-2</v>
      </c>
      <c r="X25" s="182">
        <f t="shared" si="8"/>
        <v>5.9535817985297862E-2</v>
      </c>
      <c r="Y25" s="182">
        <f t="shared" si="8"/>
        <v>-6.6481084975842542E-2</v>
      </c>
      <c r="Z25" s="182">
        <f t="shared" si="8"/>
        <v>-5.450669739610612E-2</v>
      </c>
      <c r="AA25" s="67">
        <f t="shared" si="8"/>
        <v>7.3260192586276834E-2</v>
      </c>
      <c r="AB25" s="67">
        <f t="shared" si="8"/>
        <v>-2.6978848559952168E-2</v>
      </c>
      <c r="AC25" s="68">
        <f t="shared" si="8"/>
        <v>-4.6102818557602152E-3</v>
      </c>
      <c r="AD25" s="145">
        <f>(COUNT(C25:J25)*AVERAGE(C25:J25)+COUNT(K25:M25)*AVERAGE(K25:M25)+COUNT(N25:S25)*AVERAGE(N25:S25)+COUNT(T25:W25)*AVERAGE(T25:W25)+COUNT(X25:AC25)*AVERAGE(X25:AC25))/COUNT(C25:AC25)</f>
        <v>-2.6297115055883585E-2</v>
      </c>
      <c r="AE25" s="178">
        <f>COUNT(C25:AC25)</f>
        <v>27</v>
      </c>
      <c r="AF25" s="145">
        <f t="array" ref="AF25">MMULT(TRANSPOSE(AD25:AD33),AE25:AE33)/SUM(AE25:AE33)</f>
        <v>1.1727203552752283</v>
      </c>
      <c r="AH25" s="165"/>
      <c r="AI25" s="165"/>
      <c r="AJ25" s="165"/>
      <c r="AK25" s="165"/>
      <c r="AL25" s="165"/>
      <c r="AS25" s="180">
        <v>109.81869650896563</v>
      </c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</row>
    <row r="26" spans="2:99" x14ac:dyDescent="0.2">
      <c r="B26" s="179">
        <f>B7</f>
        <v>0.01</v>
      </c>
      <c r="C26" s="185">
        <f t="shared" si="7"/>
        <v>0.28333384383063154</v>
      </c>
      <c r="D26" s="180">
        <f t="shared" ref="D26:AC26" si="9">IF(D7="","",IF($C$21=0,LOG(D7),D7^$C$21))</f>
        <v>0.29150389113824998</v>
      </c>
      <c r="E26" s="180">
        <f t="shared" si="9"/>
        <v>0.43239582226943746</v>
      </c>
      <c r="F26" s="180">
        <f t="shared" si="9"/>
        <v>0.48612813819311168</v>
      </c>
      <c r="G26" s="180" t="str">
        <f t="shared" si="9"/>
        <v/>
      </c>
      <c r="H26" s="180" t="str">
        <f t="shared" si="9"/>
        <v/>
      </c>
      <c r="I26" s="180" t="str">
        <f t="shared" si="9"/>
        <v/>
      </c>
      <c r="J26" s="186" t="str">
        <f t="shared" si="9"/>
        <v/>
      </c>
      <c r="K26" s="185">
        <f t="shared" si="9"/>
        <v>0.17894454618899419</v>
      </c>
      <c r="L26" s="180">
        <f t="shared" si="9"/>
        <v>0.15563960771660468</v>
      </c>
      <c r="M26" s="186">
        <f t="shared" si="9"/>
        <v>0.13616618863141711</v>
      </c>
      <c r="N26" s="180">
        <f t="shared" si="9"/>
        <v>-9.1642025916169836E-2</v>
      </c>
      <c r="O26" s="180">
        <f t="shared" si="9"/>
        <v>-0.12021970226569652</v>
      </c>
      <c r="P26" s="180">
        <f t="shared" si="9"/>
        <v>0.78381992145925139</v>
      </c>
      <c r="Q26" s="180" t="str">
        <f t="shared" si="9"/>
        <v/>
      </c>
      <c r="R26" s="180" t="str">
        <f t="shared" si="9"/>
        <v/>
      </c>
      <c r="S26" s="186" t="str">
        <f t="shared" si="9"/>
        <v/>
      </c>
      <c r="T26" s="185">
        <f t="shared" si="9"/>
        <v>0.2480878965989437</v>
      </c>
      <c r="U26" s="180">
        <f t="shared" si="9"/>
        <v>0.28015504196074786</v>
      </c>
      <c r="V26" s="180">
        <f t="shared" si="9"/>
        <v>0.18046625101815769</v>
      </c>
      <c r="W26" s="186">
        <f t="shared" si="9"/>
        <v>0.15388992152756767</v>
      </c>
      <c r="X26" s="180">
        <f t="shared" si="9"/>
        <v>0.24123780317465526</v>
      </c>
      <c r="Y26" s="180">
        <f t="shared" si="9"/>
        <v>0.23619781883751512</v>
      </c>
      <c r="Z26" s="180">
        <f t="shared" si="9"/>
        <v>0.2280394750530691</v>
      </c>
      <c r="AA26" s="70" t="str">
        <f t="shared" si="9"/>
        <v/>
      </c>
      <c r="AB26" s="70" t="str">
        <f t="shared" si="9"/>
        <v/>
      </c>
      <c r="AC26" s="71" t="str">
        <f t="shared" si="9"/>
        <v/>
      </c>
      <c r="AD26" s="145">
        <f t="shared" ref="AD26:AD31" si="10">(COUNT(C26:J26)*AVERAGE(C26:J26)+COUNT(K26:M26)*AVERAGE(K26:M26)+COUNT(N26:S26)*AVERAGE(N26:S26)+COUNT(T26:W26)*AVERAGE(T26:W26)+COUNT(X26:AC26)*AVERAGE(X26:AC26))/COUNT(C26:AC26)</f>
        <v>0.24142026114214635</v>
      </c>
      <c r="AE26" s="178">
        <f t="shared" ref="AE26:AE33" si="11">COUNT(C26:AC26)</f>
        <v>17</v>
      </c>
      <c r="AF26" s="145">
        <f>$AF$25</f>
        <v>1.1727203552752283</v>
      </c>
      <c r="AH26" s="165"/>
      <c r="AI26" s="165"/>
      <c r="AJ26" s="165"/>
      <c r="AK26" s="165"/>
      <c r="AL26" s="165"/>
      <c r="AS26" s="180">
        <v>102.48819617676928</v>
      </c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</row>
    <row r="27" spans="2:99" x14ac:dyDescent="0.2">
      <c r="B27" s="179">
        <f>B8</f>
        <v>0.05</v>
      </c>
      <c r="C27" s="185">
        <f t="shared" si="7"/>
        <v>0.83421681373427192</v>
      </c>
      <c r="D27" s="180">
        <f t="shared" ref="D27:AC27" si="12">IF(D8="","",IF($C$21=0,LOG(D8),D8^$C$21))</f>
        <v>1.0771851942206347</v>
      </c>
      <c r="E27" s="180">
        <f t="shared" si="12"/>
        <v>1.0051846022576654</v>
      </c>
      <c r="F27" s="180">
        <f t="shared" si="12"/>
        <v>1.0549926853520626</v>
      </c>
      <c r="G27" s="180" t="str">
        <f t="shared" si="12"/>
        <v/>
      </c>
      <c r="H27" s="180" t="str">
        <f t="shared" si="12"/>
        <v/>
      </c>
      <c r="I27" s="180" t="str">
        <f t="shared" si="12"/>
        <v/>
      </c>
      <c r="J27" s="186" t="str">
        <f t="shared" si="12"/>
        <v/>
      </c>
      <c r="K27" s="185">
        <f t="shared" si="12"/>
        <v>0.71158923693609433</v>
      </c>
      <c r="L27" s="180">
        <f t="shared" si="12"/>
        <v>0.83655754208849087</v>
      </c>
      <c r="M27" s="186">
        <f t="shared" si="12"/>
        <v>1.2332592461068437</v>
      </c>
      <c r="N27" s="180">
        <f t="shared" si="12"/>
        <v>0.63141219974526053</v>
      </c>
      <c r="O27" s="180">
        <f t="shared" si="12"/>
        <v>0.88599800583507871</v>
      </c>
      <c r="P27" s="180">
        <f t="shared" si="12"/>
        <v>0.62592461406056643</v>
      </c>
      <c r="Q27" s="180" t="str">
        <f t="shared" si="12"/>
        <v/>
      </c>
      <c r="R27" s="180" t="str">
        <f t="shared" si="12"/>
        <v/>
      </c>
      <c r="S27" s="186" t="str">
        <f t="shared" si="12"/>
        <v/>
      </c>
      <c r="T27" s="185">
        <f t="shared" si="12"/>
        <v>0.69598389665212612</v>
      </c>
      <c r="U27" s="180">
        <f t="shared" si="12"/>
        <v>0.76898942665189218</v>
      </c>
      <c r="V27" s="180">
        <f t="shared" si="12"/>
        <v>0.71705519694891529</v>
      </c>
      <c r="W27" s="186">
        <f t="shared" si="12"/>
        <v>0.77120321224872923</v>
      </c>
      <c r="X27" s="180">
        <f t="shared" si="12"/>
        <v>0.85395386323427014</v>
      </c>
      <c r="Y27" s="180">
        <f t="shared" si="12"/>
        <v>0.73145649959191739</v>
      </c>
      <c r="Z27" s="180">
        <f t="shared" si="12"/>
        <v>0.61072646667008457</v>
      </c>
      <c r="AA27" s="70" t="str">
        <f t="shared" si="12"/>
        <v/>
      </c>
      <c r="AB27" s="70" t="str">
        <f t="shared" si="12"/>
        <v/>
      </c>
      <c r="AC27" s="71" t="str">
        <f t="shared" si="12"/>
        <v/>
      </c>
      <c r="AD27" s="145">
        <f t="shared" si="10"/>
        <v>0.82621698249028841</v>
      </c>
      <c r="AE27" s="178">
        <f t="shared" si="11"/>
        <v>17</v>
      </c>
      <c r="AF27" s="145">
        <f t="shared" ref="AF27:AF33" si="13">$AF$25</f>
        <v>1.1727203552752283</v>
      </c>
      <c r="AH27" s="165"/>
      <c r="AI27" s="165"/>
      <c r="AJ27" s="165"/>
      <c r="AK27" s="165"/>
      <c r="AL27" s="165"/>
      <c r="AS27" s="180">
        <v>141.79564299939614</v>
      </c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</row>
    <row r="28" spans="2:99" x14ac:dyDescent="0.2">
      <c r="B28" s="179">
        <f>B9</f>
        <v>0.1</v>
      </c>
      <c r="C28" s="185">
        <f t="shared" si="7"/>
        <v>1.3119909739852451</v>
      </c>
      <c r="D28" s="180">
        <f t="shared" ref="D28:AC28" si="14">IF(D9="","",IF($C$21=0,LOG(D9),D9^$C$21))</f>
        <v>1.3005017610017309</v>
      </c>
      <c r="E28" s="180">
        <f t="shared" si="14"/>
        <v>1.4077787801417008</v>
      </c>
      <c r="F28" s="180">
        <f t="shared" si="14"/>
        <v>1.1916970528722477</v>
      </c>
      <c r="G28" s="180" t="str">
        <f t="shared" si="14"/>
        <v/>
      </c>
      <c r="H28" s="180" t="str">
        <f t="shared" si="14"/>
        <v/>
      </c>
      <c r="I28" s="180" t="str">
        <f t="shared" si="14"/>
        <v/>
      </c>
      <c r="J28" s="186" t="str">
        <f t="shared" si="14"/>
        <v/>
      </c>
      <c r="K28" s="185">
        <f t="shared" si="14"/>
        <v>1.1664678079123949</v>
      </c>
      <c r="L28" s="180">
        <f t="shared" si="14"/>
        <v>0.85150779363296802</v>
      </c>
      <c r="M28" s="186">
        <f t="shared" si="14"/>
        <v>1.4456400455352643</v>
      </c>
      <c r="N28" s="180">
        <f t="shared" si="14"/>
        <v>1.778448357646307</v>
      </c>
      <c r="O28" s="180">
        <f t="shared" si="14"/>
        <v>1.1802530926078016</v>
      </c>
      <c r="P28" s="180">
        <f t="shared" si="14"/>
        <v>0.78940745302991711</v>
      </c>
      <c r="Q28" s="180" t="str">
        <f t="shared" si="14"/>
        <v/>
      </c>
      <c r="R28" s="180" t="str">
        <f t="shared" si="14"/>
        <v/>
      </c>
      <c r="S28" s="186" t="str">
        <f t="shared" si="14"/>
        <v/>
      </c>
      <c r="T28" s="185">
        <f t="shared" si="14"/>
        <v>1.0153909138686026</v>
      </c>
      <c r="U28" s="180">
        <f t="shared" si="14"/>
        <v>1.0619097006524603</v>
      </c>
      <c r="V28" s="180">
        <f t="shared" si="14"/>
        <v>1.1422844855008085</v>
      </c>
      <c r="W28" s="186">
        <f t="shared" si="14"/>
        <v>1.0509633683479609</v>
      </c>
      <c r="X28" s="180">
        <f t="shared" si="14"/>
        <v>1.1247566198207077</v>
      </c>
      <c r="Y28" s="180">
        <f t="shared" si="14"/>
        <v>1.0085201613823163</v>
      </c>
      <c r="Z28" s="180">
        <f t="shared" si="14"/>
        <v>1.095017183148187</v>
      </c>
      <c r="AA28" s="70" t="str">
        <f t="shared" si="14"/>
        <v/>
      </c>
      <c r="AB28" s="70" t="str">
        <f t="shared" si="14"/>
        <v/>
      </c>
      <c r="AC28" s="71" t="str">
        <f t="shared" si="14"/>
        <v/>
      </c>
      <c r="AD28" s="145">
        <f t="shared" si="10"/>
        <v>1.1719138559462716</v>
      </c>
      <c r="AE28" s="178">
        <f t="shared" si="11"/>
        <v>17</v>
      </c>
      <c r="AF28" s="145">
        <f t="shared" si="13"/>
        <v>1.1727203552752283</v>
      </c>
      <c r="AH28" s="165"/>
      <c r="AI28" s="165"/>
      <c r="AJ28" s="165"/>
      <c r="AK28" s="165"/>
      <c r="AL28" s="165"/>
      <c r="AS28" s="180">
        <v>108.54173492165206</v>
      </c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</row>
    <row r="29" spans="2:99" x14ac:dyDescent="0.2">
      <c r="B29" s="179">
        <v>0.5</v>
      </c>
      <c r="C29" s="185">
        <f t="shared" si="7"/>
        <v>1.907976001211553</v>
      </c>
      <c r="D29" s="180">
        <f t="shared" ref="D29:AC29" si="15">IF(D10="","",IF($C$21=0,LOG(D10),D10^$C$21))</f>
        <v>1.7418996149248835</v>
      </c>
      <c r="E29" s="180">
        <f t="shared" si="15"/>
        <v>2.0676469373157031</v>
      </c>
      <c r="F29" s="180">
        <f t="shared" si="15"/>
        <v>1.8318334864350347</v>
      </c>
      <c r="G29" s="180" t="str">
        <f t="shared" si="15"/>
        <v/>
      </c>
      <c r="H29" s="180" t="str">
        <f t="shared" si="15"/>
        <v/>
      </c>
      <c r="I29" s="180" t="str">
        <f t="shared" si="15"/>
        <v/>
      </c>
      <c r="J29" s="186" t="str">
        <f t="shared" si="15"/>
        <v/>
      </c>
      <c r="K29" s="185">
        <f t="shared" si="15"/>
        <v>1.4441654487564342</v>
      </c>
      <c r="L29" s="180">
        <f t="shared" si="15"/>
        <v>1.5047702116015722</v>
      </c>
      <c r="M29" s="186">
        <f t="shared" si="15"/>
        <v>1.3966716737053004</v>
      </c>
      <c r="N29" s="180">
        <f t="shared" si="15"/>
        <v>1.6883208072514184</v>
      </c>
      <c r="O29" s="180">
        <f t="shared" si="15"/>
        <v>1.5794966824454157</v>
      </c>
      <c r="P29" s="180">
        <f t="shared" si="15"/>
        <v>1.6762743414545918</v>
      </c>
      <c r="Q29" s="180" t="str">
        <f t="shared" si="15"/>
        <v/>
      </c>
      <c r="R29" s="180" t="str">
        <f t="shared" si="15"/>
        <v/>
      </c>
      <c r="S29" s="186" t="str">
        <f t="shared" si="15"/>
        <v/>
      </c>
      <c r="T29" s="185">
        <f t="shared" si="15"/>
        <v>2.1878982452569304</v>
      </c>
      <c r="U29" s="180">
        <f t="shared" si="15"/>
        <v>2.084886300075707</v>
      </c>
      <c r="V29" s="180">
        <f t="shared" si="15"/>
        <v>1.906628416335727</v>
      </c>
      <c r="W29" s="186">
        <f t="shared" si="15"/>
        <v>1.8719958252697564</v>
      </c>
      <c r="X29" s="180">
        <f t="shared" si="15"/>
        <v>1.968517394532999</v>
      </c>
      <c r="Y29" s="180">
        <f t="shared" si="15"/>
        <v>1.8489214590298739</v>
      </c>
      <c r="Z29" s="180">
        <f t="shared" si="15"/>
        <v>1.7788579452544353</v>
      </c>
      <c r="AA29" s="70" t="str">
        <f t="shared" si="15"/>
        <v/>
      </c>
      <c r="AB29" s="70" t="str">
        <f t="shared" si="15"/>
        <v/>
      </c>
      <c r="AC29" s="71" t="str">
        <f t="shared" si="15"/>
        <v/>
      </c>
      <c r="AD29" s="145">
        <f t="shared" si="10"/>
        <v>1.7933388700504314</v>
      </c>
      <c r="AE29" s="178">
        <f t="shared" si="11"/>
        <v>17</v>
      </c>
      <c r="AF29" s="145">
        <f t="shared" si="13"/>
        <v>1.1727203552752283</v>
      </c>
      <c r="AH29" s="165"/>
      <c r="AI29" s="165"/>
      <c r="AJ29" s="165"/>
      <c r="AK29" s="165"/>
      <c r="AL29" s="165"/>
      <c r="AS29" s="180">
        <v>1.6963809251058168</v>
      </c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</row>
    <row r="30" spans="2:99" x14ac:dyDescent="0.2">
      <c r="B30" s="179">
        <f>B11</f>
        <v>1</v>
      </c>
      <c r="C30" s="185">
        <f t="shared" si="7"/>
        <v>2.040676284553443</v>
      </c>
      <c r="D30" s="180">
        <f t="shared" ref="D30:AC30" si="16">IF(D11="","",IF($C$21=0,LOG(D11),D11^$C$21))</f>
        <v>2.0267263355535277</v>
      </c>
      <c r="E30" s="180">
        <f t="shared" si="16"/>
        <v>1.8972940608578865</v>
      </c>
      <c r="F30" s="180">
        <f t="shared" si="16"/>
        <v>2.2510030989307217</v>
      </c>
      <c r="G30" s="180" t="str">
        <f t="shared" si="16"/>
        <v/>
      </c>
      <c r="H30" s="180" t="str">
        <f t="shared" si="16"/>
        <v/>
      </c>
      <c r="I30" s="180" t="str">
        <f t="shared" si="16"/>
        <v/>
      </c>
      <c r="J30" s="186" t="str">
        <f t="shared" si="16"/>
        <v/>
      </c>
      <c r="K30" s="185">
        <f t="shared" si="16"/>
        <v>1.9654096344932011</v>
      </c>
      <c r="L30" s="180">
        <f t="shared" si="16"/>
        <v>2.1382735516730773</v>
      </c>
      <c r="M30" s="186" t="str">
        <f t="shared" si="16"/>
        <v/>
      </c>
      <c r="N30" s="180">
        <f t="shared" si="16"/>
        <v>1.9144749264314751</v>
      </c>
      <c r="O30" s="180">
        <f t="shared" si="16"/>
        <v>1.9248157343726324</v>
      </c>
      <c r="P30" s="180">
        <f t="shared" si="16"/>
        <v>1.9415020952332653</v>
      </c>
      <c r="Q30" s="180" t="str">
        <f t="shared" si="16"/>
        <v/>
      </c>
      <c r="R30" s="180" t="str">
        <f t="shared" si="16"/>
        <v/>
      </c>
      <c r="S30" s="186" t="str">
        <f t="shared" si="16"/>
        <v/>
      </c>
      <c r="T30" s="185">
        <f t="shared" si="16"/>
        <v>2.0084433540968889</v>
      </c>
      <c r="U30" s="180">
        <f t="shared" si="16"/>
        <v>2.1484136858291585</v>
      </c>
      <c r="V30" s="180">
        <f t="shared" si="16"/>
        <v>2.0656671457607376</v>
      </c>
      <c r="W30" s="186">
        <f t="shared" si="16"/>
        <v>2.0204514061804555</v>
      </c>
      <c r="X30" s="180">
        <f t="shared" si="16"/>
        <v>2.2625805180184244</v>
      </c>
      <c r="Y30" s="180">
        <f t="shared" si="16"/>
        <v>2.2569373034977884</v>
      </c>
      <c r="Z30" s="180">
        <f t="shared" si="16"/>
        <v>2.0916433050906855</v>
      </c>
      <c r="AA30" s="70" t="str">
        <f t="shared" si="16"/>
        <v/>
      </c>
      <c r="AB30" s="70" t="str">
        <f t="shared" si="16"/>
        <v/>
      </c>
      <c r="AC30" s="71" t="str">
        <f t="shared" si="16"/>
        <v/>
      </c>
      <c r="AD30" s="145">
        <f t="shared" si="10"/>
        <v>2.0596445275358359</v>
      </c>
      <c r="AE30" s="178">
        <f t="shared" si="11"/>
        <v>16</v>
      </c>
      <c r="AF30" s="145">
        <f t="shared" si="13"/>
        <v>1.1727203552752283</v>
      </c>
      <c r="AH30" s="165"/>
      <c r="AI30" s="165"/>
      <c r="AJ30" s="165"/>
      <c r="AK30" s="165"/>
      <c r="AL30" s="165"/>
      <c r="AS30" s="180">
        <v>1.956608298434634</v>
      </c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</row>
    <row r="31" spans="2:99" x14ac:dyDescent="0.2">
      <c r="B31" s="179">
        <f>B12</f>
        <v>5</v>
      </c>
      <c r="C31" s="185">
        <f t="shared" si="7"/>
        <v>2.0106738494845575</v>
      </c>
      <c r="D31" s="180">
        <f t="shared" ref="D31:AC31" si="17">IF(D12="","",IF($C$21=0,LOG(D12),D12^$C$21))</f>
        <v>2.2615783177689672</v>
      </c>
      <c r="E31" s="180">
        <f t="shared" si="17"/>
        <v>2.1734235179845665</v>
      </c>
      <c r="F31" s="180">
        <f t="shared" si="17"/>
        <v>2.2998318071054373</v>
      </c>
      <c r="G31" s="180" t="str">
        <f t="shared" si="17"/>
        <v/>
      </c>
      <c r="H31" s="180" t="str">
        <f t="shared" si="17"/>
        <v/>
      </c>
      <c r="I31" s="180" t="str">
        <f t="shared" si="17"/>
        <v/>
      </c>
      <c r="J31" s="186" t="str">
        <f t="shared" si="17"/>
        <v/>
      </c>
      <c r="K31" s="185">
        <f t="shared" si="17"/>
        <v>2.0603106062019885</v>
      </c>
      <c r="L31" s="180">
        <f t="shared" si="17"/>
        <v>2.1582005284697918</v>
      </c>
      <c r="M31" s="186">
        <f t="shared" si="17"/>
        <v>2.1034839153772094</v>
      </c>
      <c r="N31" s="180">
        <f t="shared" si="17"/>
        <v>2.3238243393144224</v>
      </c>
      <c r="O31" s="180">
        <f t="shared" si="17"/>
        <v>2.4983447746757173</v>
      </c>
      <c r="P31" s="180" t="str">
        <f t="shared" si="17"/>
        <v/>
      </c>
      <c r="Q31" s="180" t="str">
        <f t="shared" si="17"/>
        <v/>
      </c>
      <c r="R31" s="180" t="str">
        <f t="shared" si="17"/>
        <v/>
      </c>
      <c r="S31" s="186" t="str">
        <f t="shared" si="17"/>
        <v/>
      </c>
      <c r="T31" s="185">
        <f t="shared" si="17"/>
        <v>2.2741261103493486</v>
      </c>
      <c r="U31" s="180">
        <f t="shared" si="17"/>
        <v>2.2449002766833472</v>
      </c>
      <c r="V31" s="180">
        <f t="shared" si="17"/>
        <v>2.2100887176249584</v>
      </c>
      <c r="W31" s="186">
        <f t="shared" si="17"/>
        <v>2.0626168093471096</v>
      </c>
      <c r="X31" s="180">
        <f t="shared" si="17"/>
        <v>2.3550377615828109</v>
      </c>
      <c r="Y31" s="180">
        <f t="shared" si="17"/>
        <v>2.3592440455943899</v>
      </c>
      <c r="Z31" s="180">
        <f t="shared" si="17"/>
        <v>2.2819032979822378</v>
      </c>
      <c r="AA31" s="70" t="str">
        <f t="shared" si="17"/>
        <v/>
      </c>
      <c r="AB31" s="70" t="str">
        <f t="shared" si="17"/>
        <v/>
      </c>
      <c r="AC31" s="71" t="str">
        <f t="shared" si="17"/>
        <v/>
      </c>
      <c r="AD31" s="145">
        <f t="shared" si="10"/>
        <v>2.229849292221679</v>
      </c>
      <c r="AE31" s="178">
        <f t="shared" si="11"/>
        <v>16</v>
      </c>
      <c r="AF31" s="145">
        <f t="shared" si="13"/>
        <v>1.1727203552752283</v>
      </c>
      <c r="AH31" s="165"/>
      <c r="AI31" s="165"/>
      <c r="AJ31" s="165"/>
      <c r="AK31" s="165"/>
      <c r="AL31" s="165"/>
      <c r="AS31" s="180">
        <v>11.944973599531282</v>
      </c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</row>
    <row r="32" spans="2:99" x14ac:dyDescent="0.2">
      <c r="B32" s="179">
        <f>B13</f>
        <v>10</v>
      </c>
      <c r="C32" s="185">
        <f t="shared" si="7"/>
        <v>2.1516628863449951</v>
      </c>
      <c r="D32" s="180">
        <f t="shared" ref="D32:AC32" si="18">IF(D13="","",IF($C$21=0,LOG(D13),D13^$C$21))</f>
        <v>2.1691208831530298</v>
      </c>
      <c r="E32" s="180">
        <f t="shared" si="18"/>
        <v>2.1191871239768476</v>
      </c>
      <c r="F32" s="180">
        <f t="shared" si="18"/>
        <v>2.1457219465518862</v>
      </c>
      <c r="G32" s="180" t="str">
        <f t="shared" si="18"/>
        <v/>
      </c>
      <c r="H32" s="180" t="str">
        <f t="shared" si="18"/>
        <v/>
      </c>
      <c r="I32" s="180" t="str">
        <f t="shared" si="18"/>
        <v/>
      </c>
      <c r="J32" s="186" t="str">
        <f t="shared" si="18"/>
        <v/>
      </c>
      <c r="K32" s="185" t="str">
        <f t="shared" si="18"/>
        <v/>
      </c>
      <c r="L32" s="180" t="str">
        <f t="shared" si="18"/>
        <v/>
      </c>
      <c r="M32" s="186" t="str">
        <f t="shared" si="18"/>
        <v/>
      </c>
      <c r="N32" s="180" t="str">
        <f t="shared" si="18"/>
        <v/>
      </c>
      <c r="O32" s="180" t="str">
        <f t="shared" si="18"/>
        <v/>
      </c>
      <c r="P32" s="180" t="str">
        <f t="shared" si="18"/>
        <v/>
      </c>
      <c r="Q32" s="180" t="str">
        <f t="shared" si="18"/>
        <v/>
      </c>
      <c r="R32" s="180" t="str">
        <f t="shared" si="18"/>
        <v/>
      </c>
      <c r="S32" s="186" t="str">
        <f t="shared" si="18"/>
        <v/>
      </c>
      <c r="T32" s="185">
        <f t="shared" si="18"/>
        <v>2.2981336831798096</v>
      </c>
      <c r="U32" s="180">
        <f t="shared" si="18"/>
        <v>2.3245262334443728</v>
      </c>
      <c r="V32" s="180">
        <f t="shared" si="18"/>
        <v>2.1859979566237504</v>
      </c>
      <c r="W32" s="186">
        <f t="shared" si="18"/>
        <v>2.3536291752200755</v>
      </c>
      <c r="X32" s="180" t="str">
        <f t="shared" si="18"/>
        <v/>
      </c>
      <c r="Y32" s="180" t="str">
        <f t="shared" si="18"/>
        <v/>
      </c>
      <c r="Z32" s="180" t="str">
        <f t="shared" si="18"/>
        <v/>
      </c>
      <c r="AA32" s="70" t="str">
        <f t="shared" si="18"/>
        <v/>
      </c>
      <c r="AB32" s="70" t="str">
        <f t="shared" si="18"/>
        <v/>
      </c>
      <c r="AC32" s="71" t="str">
        <f t="shared" si="18"/>
        <v/>
      </c>
      <c r="AD32" s="145">
        <f>(COUNT(C32:J32)*AVERAGE(C32:J32)+COUNT(T32:W32)*AVERAGE(T32:W32))/COUNT(C32:AC32)</f>
        <v>2.218497486061846</v>
      </c>
      <c r="AE32" s="178">
        <f t="shared" si="11"/>
        <v>8</v>
      </c>
      <c r="AF32" s="145">
        <f t="shared" si="13"/>
        <v>1.1727203552752283</v>
      </c>
      <c r="AH32" s="165"/>
      <c r="AI32" s="165"/>
      <c r="AJ32" s="165"/>
      <c r="AK32" s="165"/>
      <c r="AL32" s="165"/>
      <c r="AS32" s="180">
        <v>19.975688682810642</v>
      </c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</row>
    <row r="33" spans="1:71" ht="13.5" thickBot="1" x14ac:dyDescent="0.25">
      <c r="B33" s="147">
        <f>B14</f>
        <v>20</v>
      </c>
      <c r="C33" s="187">
        <f t="shared" si="7"/>
        <v>2.0355967590241679</v>
      </c>
      <c r="D33" s="181">
        <f t="shared" ref="D33:AC33" si="19">IF(D14="","",IF($C$21=0,LOG(D14),D14^$C$21))</f>
        <v>2.1356312062413734</v>
      </c>
      <c r="E33" s="181">
        <f t="shared" si="19"/>
        <v>2.2332067649045602</v>
      </c>
      <c r="F33" s="181">
        <f t="shared" si="19"/>
        <v>2.3747062712851523</v>
      </c>
      <c r="G33" s="181" t="str">
        <f t="shared" si="19"/>
        <v/>
      </c>
      <c r="H33" s="181" t="str">
        <f t="shared" si="19"/>
        <v/>
      </c>
      <c r="I33" s="181" t="str">
        <f t="shared" si="19"/>
        <v/>
      </c>
      <c r="J33" s="188" t="str">
        <f t="shared" si="19"/>
        <v/>
      </c>
      <c r="K33" s="187" t="str">
        <f t="shared" si="19"/>
        <v/>
      </c>
      <c r="L33" s="181" t="str">
        <f t="shared" si="19"/>
        <v/>
      </c>
      <c r="M33" s="188" t="str">
        <f t="shared" si="19"/>
        <v/>
      </c>
      <c r="N33" s="181" t="str">
        <f t="shared" si="19"/>
        <v/>
      </c>
      <c r="O33" s="181" t="str">
        <f t="shared" si="19"/>
        <v/>
      </c>
      <c r="P33" s="181" t="str">
        <f t="shared" si="19"/>
        <v/>
      </c>
      <c r="Q33" s="181" t="str">
        <f t="shared" si="19"/>
        <v/>
      </c>
      <c r="R33" s="181" t="str">
        <f t="shared" si="19"/>
        <v/>
      </c>
      <c r="S33" s="188" t="str">
        <f t="shared" si="19"/>
        <v/>
      </c>
      <c r="T33" s="187" t="str">
        <f t="shared" si="19"/>
        <v/>
      </c>
      <c r="U33" s="181" t="str">
        <f t="shared" si="19"/>
        <v/>
      </c>
      <c r="V33" s="181" t="str">
        <f t="shared" si="19"/>
        <v/>
      </c>
      <c r="W33" s="188" t="str">
        <f t="shared" si="19"/>
        <v/>
      </c>
      <c r="X33" s="181" t="str">
        <f t="shared" si="19"/>
        <v/>
      </c>
      <c r="Y33" s="181" t="str">
        <f t="shared" si="19"/>
        <v/>
      </c>
      <c r="Z33" s="181" t="str">
        <f t="shared" si="19"/>
        <v/>
      </c>
      <c r="AA33" s="73" t="str">
        <f t="shared" si="19"/>
        <v/>
      </c>
      <c r="AB33" s="73" t="str">
        <f t="shared" si="19"/>
        <v/>
      </c>
      <c r="AC33" s="74" t="str">
        <f t="shared" si="19"/>
        <v/>
      </c>
      <c r="AD33" s="145">
        <f>(COUNT(C33:J33)*AVERAGE(C33:J33))/COUNT(C33:AC33)</f>
        <v>2.1947852503638137</v>
      </c>
      <c r="AE33" s="178">
        <f t="shared" si="11"/>
        <v>4</v>
      </c>
      <c r="AF33" s="145">
        <f t="shared" si="13"/>
        <v>1.1727203552752283</v>
      </c>
      <c r="AH33" s="165"/>
      <c r="AI33" s="165"/>
      <c r="AJ33" s="165"/>
      <c r="AK33" s="165"/>
      <c r="AL33" s="165"/>
      <c r="AS33" s="180">
        <v>55.194984399013485</v>
      </c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</row>
    <row r="34" spans="1:71" x14ac:dyDescent="0.2">
      <c r="B34" s="143"/>
      <c r="C34" s="145"/>
      <c r="K34" s="145"/>
      <c r="N34" s="145"/>
      <c r="T34" s="145"/>
      <c r="X34" s="145"/>
      <c r="AF34" s="145"/>
      <c r="AH34" s="165"/>
      <c r="AI34" s="165"/>
      <c r="AJ34" s="165"/>
      <c r="AK34" s="165"/>
      <c r="AL34" s="165"/>
      <c r="AS34" s="144">
        <v>106.34726749710858</v>
      </c>
    </row>
    <row r="35" spans="1:71" x14ac:dyDescent="0.2">
      <c r="B35" s="143" t="s">
        <v>355</v>
      </c>
      <c r="C35" s="145">
        <f>COUNT(C25:J33)</f>
        <v>40</v>
      </c>
      <c r="K35" s="145">
        <f>COUNT(K25:M33)</f>
        <v>20</v>
      </c>
      <c r="L35" s="145"/>
      <c r="M35" s="145"/>
      <c r="N35" s="145">
        <f>COUNT(N25:S33)</f>
        <v>23</v>
      </c>
      <c r="O35" s="145"/>
      <c r="P35" s="145"/>
      <c r="Q35" s="145"/>
      <c r="R35" s="145"/>
      <c r="S35" s="145"/>
      <c r="T35" s="145">
        <f>COUNT(T25:W33)</f>
        <v>32</v>
      </c>
      <c r="U35" s="145"/>
      <c r="V35" s="145"/>
      <c r="W35" s="145"/>
      <c r="X35" s="151">
        <f>COUNT(X25:AC33)</f>
        <v>24</v>
      </c>
      <c r="Y35" s="70"/>
      <c r="Z35" s="70"/>
      <c r="AA35" s="70"/>
      <c r="AB35" s="70"/>
      <c r="AC35" s="70"/>
      <c r="AD35" s="145">
        <f>C36</f>
        <v>1.3103973694151254</v>
      </c>
      <c r="AE35" s="145"/>
      <c r="AF35" s="145">
        <f>AF25</f>
        <v>1.1727203552752283</v>
      </c>
      <c r="AH35" s="165"/>
      <c r="AI35" s="165"/>
      <c r="AJ35" s="165"/>
      <c r="AK35" s="165"/>
      <c r="AL35" s="165"/>
      <c r="AS35" s="180">
        <v>182.63260668370333</v>
      </c>
      <c r="AT35" s="151"/>
      <c r="AU35" s="151"/>
      <c r="AV35" s="151"/>
      <c r="AW35" s="151"/>
      <c r="AX35" s="151"/>
      <c r="AY35" s="151"/>
      <c r="AZ35" s="151"/>
      <c r="BA35" s="151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</row>
    <row r="36" spans="1:71" x14ac:dyDescent="0.2">
      <c r="B36" s="143" t="s">
        <v>0</v>
      </c>
      <c r="C36" s="145">
        <f>AVERAGE(C25:J33)</f>
        <v>1.3103973694151254</v>
      </c>
      <c r="K36" s="145">
        <f>AVERAGE(K25:M33)</f>
        <v>1.071920485963695</v>
      </c>
      <c r="N36" s="145">
        <f>AVERAGE(N25:S33)</f>
        <v>0.93569035910173426</v>
      </c>
      <c r="T36" s="145">
        <f>AVERAGE(T25:W33)</f>
        <v>1.3224743315236767</v>
      </c>
      <c r="X36" s="145">
        <f>AVERAGE(X25:AC33)</f>
        <v>1.0547403341366783</v>
      </c>
      <c r="AD36" s="145">
        <f>K36</f>
        <v>1.071920485963695</v>
      </c>
      <c r="AE36" s="145"/>
      <c r="AF36" s="145">
        <f>AF25</f>
        <v>1.1727203552752283</v>
      </c>
      <c r="AS36" s="180">
        <v>147.61173441312638</v>
      </c>
      <c r="AT36" s="70"/>
      <c r="AU36" s="70"/>
      <c r="AV36" s="70"/>
      <c r="AW36" s="70"/>
      <c r="AX36" s="70"/>
      <c r="AY36" s="70"/>
      <c r="AZ36" s="70"/>
      <c r="BA36" s="70"/>
    </row>
    <row r="37" spans="1:71" x14ac:dyDescent="0.2">
      <c r="B37" s="143" t="s">
        <v>354</v>
      </c>
      <c r="C37" s="145">
        <f>AF25</f>
        <v>1.1727203552752283</v>
      </c>
      <c r="K37" s="145">
        <f>C37</f>
        <v>1.1727203552752283</v>
      </c>
      <c r="N37" s="145">
        <f>C37</f>
        <v>1.1727203552752283</v>
      </c>
      <c r="T37" s="145">
        <f>C37</f>
        <v>1.1727203552752283</v>
      </c>
      <c r="X37" s="145">
        <f>C37</f>
        <v>1.1727203552752283</v>
      </c>
      <c r="AD37" s="145">
        <f>N36</f>
        <v>0.93569035910173426</v>
      </c>
      <c r="AE37" s="145"/>
      <c r="AF37" s="145">
        <f>AF25</f>
        <v>1.1727203552752283</v>
      </c>
      <c r="AS37" s="180">
        <v>136.65678719828941</v>
      </c>
      <c r="AT37" s="70"/>
      <c r="AU37" s="70"/>
      <c r="AV37" s="70"/>
      <c r="AW37" s="70"/>
      <c r="AX37" s="70"/>
      <c r="AY37" s="70"/>
      <c r="AZ37" s="70"/>
      <c r="BA37" s="70"/>
    </row>
    <row r="38" spans="1:71" x14ac:dyDescent="0.2">
      <c r="AD38" s="145">
        <f>T36</f>
        <v>1.3224743315236767</v>
      </c>
      <c r="AF38" s="145">
        <f>AF25</f>
        <v>1.1727203552752283</v>
      </c>
      <c r="AS38" s="180">
        <v>0.68556807276038212</v>
      </c>
      <c r="AT38" s="70"/>
      <c r="AU38" s="70"/>
      <c r="AV38" s="70"/>
      <c r="AW38" s="70"/>
      <c r="AX38" s="70"/>
      <c r="AY38" s="70"/>
      <c r="AZ38" s="70"/>
      <c r="BA38" s="70"/>
    </row>
    <row r="39" spans="1:71" ht="15" x14ac:dyDescent="0.2">
      <c r="B39" s="198" t="s">
        <v>258</v>
      </c>
      <c r="AD39" s="145">
        <f>X36</f>
        <v>1.0547403341366783</v>
      </c>
      <c r="AF39" s="145">
        <f>AF25</f>
        <v>1.1727203552752283</v>
      </c>
      <c r="AS39" s="180">
        <v>2.7064239142515891</v>
      </c>
      <c r="AT39" s="70"/>
      <c r="AU39" s="70"/>
      <c r="AV39" s="70"/>
      <c r="AW39" s="70"/>
      <c r="AX39" s="180"/>
      <c r="AY39" s="70"/>
      <c r="AZ39" s="70"/>
      <c r="BA39" s="70"/>
    </row>
    <row r="40" spans="1:71" ht="13.5" thickBot="1" x14ac:dyDescent="0.25">
      <c r="A40" s="70"/>
      <c r="B40" s="73"/>
      <c r="Y40" s="145"/>
      <c r="AS40" s="70">
        <v>10.120095300552782</v>
      </c>
      <c r="AT40" s="70"/>
      <c r="AU40" s="70"/>
      <c r="AV40" s="70"/>
      <c r="AW40" s="70"/>
      <c r="AX40" s="70"/>
      <c r="AY40" s="70"/>
      <c r="AZ40" s="70"/>
      <c r="BA40" s="70"/>
    </row>
    <row r="41" spans="1:71" ht="13.5" thickBot="1" x14ac:dyDescent="0.25">
      <c r="A41" s="71"/>
      <c r="B41" s="91" t="s">
        <v>267</v>
      </c>
      <c r="C41" s="89" t="s">
        <v>259</v>
      </c>
      <c r="D41" s="89" t="s">
        <v>264</v>
      </c>
      <c r="E41" s="89" t="s">
        <v>263</v>
      </c>
      <c r="F41" s="89" t="s">
        <v>265</v>
      </c>
      <c r="G41" s="90" t="s">
        <v>243</v>
      </c>
      <c r="AS41" s="70">
        <v>25.572829325762545</v>
      </c>
      <c r="AT41" s="70"/>
      <c r="AU41" s="70"/>
      <c r="AV41" s="70"/>
      <c r="AW41" s="70"/>
      <c r="AX41" s="70"/>
      <c r="AY41" s="70"/>
      <c r="AZ41" s="70"/>
      <c r="BA41" s="70"/>
    </row>
    <row r="42" spans="1:71" x14ac:dyDescent="0.2">
      <c r="A42" s="71"/>
      <c r="B42" s="176" t="s">
        <v>359</v>
      </c>
      <c r="C42" s="87">
        <f t="array" ref="C42">MMULT(MMULT(TRANSPOSE(AD25:AD33-AF25:AF33),(AH6:AP14)),(AD25:AD33-AF25:AF33))</f>
        <v>105.54391197442588</v>
      </c>
      <c r="D42" s="87">
        <f>COUNT(B6:B14)-1</f>
        <v>8</v>
      </c>
      <c r="E42" s="87">
        <f>C42/D42</f>
        <v>13.192988996803235</v>
      </c>
      <c r="F42" s="87">
        <f>E42/E44</f>
        <v>749.18752426157494</v>
      </c>
      <c r="G42" s="196">
        <f>FDIST(F42,D42,D44)</f>
        <v>2.4776906186765935E-102</v>
      </c>
      <c r="AS42" s="70">
        <v>116.85490248068035</v>
      </c>
      <c r="AT42" s="70"/>
      <c r="AU42" s="70"/>
      <c r="AV42" s="70"/>
      <c r="AW42" s="70"/>
      <c r="AX42" s="70"/>
      <c r="AY42" s="70"/>
      <c r="AZ42" s="70"/>
      <c r="BA42" s="70"/>
    </row>
    <row r="43" spans="1:71" ht="13.5" thickBot="1" x14ac:dyDescent="0.25">
      <c r="A43" s="71"/>
      <c r="B43" s="176" t="s">
        <v>356</v>
      </c>
      <c r="C43" s="87">
        <f t="array" ref="C43">MMULT(MMULT(TRANSPOSE(AD35:AD39-AF35:AF39),AH16:AL20),(AD35:AD39-AF35:AF39))</f>
        <v>3.3053276791212243</v>
      </c>
      <c r="D43" s="87">
        <f>COUNT(AD35:AD39)-1</f>
        <v>4</v>
      </c>
      <c r="E43" s="87">
        <f>C43/D43</f>
        <v>0.82633191978030607</v>
      </c>
      <c r="F43" s="87">
        <f>E43/E44</f>
        <v>46.92473899193952</v>
      </c>
      <c r="G43" s="197">
        <f>FDIST(F43,D43,D44)</f>
        <v>4.2724896172743403E-24</v>
      </c>
      <c r="AS43" s="70">
        <v>78.939443579383322</v>
      </c>
      <c r="AT43" s="70"/>
      <c r="AU43" s="70"/>
      <c r="AV43" s="70"/>
      <c r="AW43" s="70"/>
      <c r="AX43" s="70"/>
      <c r="AY43" s="70"/>
      <c r="AZ43" s="70"/>
      <c r="BA43" s="70"/>
    </row>
    <row r="44" spans="1:71" ht="13.5" thickBot="1" x14ac:dyDescent="0.25">
      <c r="B44" s="192" t="s">
        <v>357</v>
      </c>
      <c r="C44" s="87">
        <f>C45-C43-C42</f>
        <v>2.2188258076449472</v>
      </c>
      <c r="D44" s="87">
        <f>D45-D43-D42</f>
        <v>126</v>
      </c>
      <c r="E44" s="87">
        <f>C44/D44</f>
        <v>1.7609728632102757E-2</v>
      </c>
      <c r="F44" s="66"/>
      <c r="AS44" s="70">
        <v>149.08141904901612</v>
      </c>
      <c r="AT44" s="70"/>
      <c r="AU44" s="70"/>
      <c r="AV44" s="70"/>
      <c r="AW44" s="70"/>
      <c r="AX44" s="70"/>
      <c r="AY44" s="70"/>
      <c r="AZ44" s="70"/>
      <c r="BA44" s="70"/>
    </row>
    <row r="45" spans="1:71" ht="13.5" thickBot="1" x14ac:dyDescent="0.25">
      <c r="B45" s="177" t="s">
        <v>358</v>
      </c>
      <c r="C45" s="73">
        <f>SUM(AS17:BS17)</f>
        <v>111.06806546119205</v>
      </c>
      <c r="D45" s="73">
        <f>SUM(C16,K16,N16,T16,X16)-1</f>
        <v>138</v>
      </c>
      <c r="E45" s="66"/>
      <c r="AS45" s="87">
        <v>131.57916437441088</v>
      </c>
    </row>
    <row r="46" spans="1:71" x14ac:dyDescent="0.2">
      <c r="AS46" s="87">
        <v>171.08296365887887</v>
      </c>
    </row>
    <row r="47" spans="1:71" x14ac:dyDescent="0.2">
      <c r="AS47" s="87">
        <v>0.9056949006920888</v>
      </c>
    </row>
    <row r="48" spans="1:71" ht="15" x14ac:dyDescent="0.2">
      <c r="B48" s="170" t="s">
        <v>268</v>
      </c>
      <c r="AS48" s="87">
        <v>3.0628669965166533</v>
      </c>
    </row>
    <row r="49" spans="2:45" x14ac:dyDescent="0.2">
      <c r="AS49" s="87">
        <v>11.349916993009295</v>
      </c>
    </row>
    <row r="50" spans="2:45" ht="13.5" thickBot="1" x14ac:dyDescent="0.25">
      <c r="B50"/>
      <c r="C50" s="82" t="s">
        <v>311</v>
      </c>
      <c r="D50" s="86">
        <v>4.4630000000000001</v>
      </c>
      <c r="E50" s="86">
        <v>5.2140000000000004</v>
      </c>
      <c r="F50" s="86">
        <v>6.2060000000000004</v>
      </c>
      <c r="G50"/>
      <c r="AS50" s="87">
        <v>15.548806282946813</v>
      </c>
    </row>
    <row r="51" spans="2:45" ht="13.5" thickBot="1" x14ac:dyDescent="0.25">
      <c r="B51" s="96" t="s">
        <v>269</v>
      </c>
      <c r="C51" s="89" t="s">
        <v>270</v>
      </c>
      <c r="D51" s="89" t="s">
        <v>271</v>
      </c>
      <c r="E51" s="89" t="s">
        <v>272</v>
      </c>
      <c r="F51" s="89" t="s">
        <v>273</v>
      </c>
      <c r="G51" s="90" t="s">
        <v>274</v>
      </c>
      <c r="AS51" s="87">
        <v>67.894326794665275</v>
      </c>
    </row>
    <row r="52" spans="2:45" x14ac:dyDescent="0.2">
      <c r="B52" s="237" t="s">
        <v>275</v>
      </c>
      <c r="C52" s="238">
        <f>ABS($AD$25-AD26)</f>
        <v>0.26771737619802993</v>
      </c>
      <c r="D52" s="238">
        <f>$D$50/(2^(0.25))*($E$44*(1/$AE$25+1/AE26))^(1/2)</f>
        <v>0.15419337525620322</v>
      </c>
      <c r="E52" s="238">
        <f t="shared" ref="E52:E59" si="20">$E$50/(2^(0.25))*($E$44*(1/$AE$25+1/AE26))^(1/2)</f>
        <v>0.18013987420700059</v>
      </c>
      <c r="F52" s="238">
        <f t="shared" ref="F52:F59" si="21">$F$50/(2^(0.25))*($E$44*(1/$AE$25+1/AE26))^(1/2)</f>
        <v>0.21441274632310042</v>
      </c>
      <c r="G52" s="239" t="str">
        <f>IF(C52&gt;F52,"***",IF(C52&gt;E52,"**",IF(C52&gt;D52,"*","non significatif")))</f>
        <v>***</v>
      </c>
      <c r="AS52" s="87">
        <v>178.23914857492807</v>
      </c>
    </row>
    <row r="53" spans="2:45" x14ac:dyDescent="0.2">
      <c r="B53" s="99" t="s">
        <v>276</v>
      </c>
      <c r="C53" s="70">
        <f t="shared" ref="C53:C59" si="22">ABS($AD$25-AD27)</f>
        <v>0.85251409754617202</v>
      </c>
      <c r="D53" s="70">
        <f t="shared" ref="D53:D59" si="23">$D$50/(2^(0.25))*($E$44*(1/$AE$25+1/AE27))^(1/2)</f>
        <v>0.15419337525620322</v>
      </c>
      <c r="E53" s="70">
        <f t="shared" si="20"/>
        <v>0.18013987420700059</v>
      </c>
      <c r="F53" s="70">
        <f t="shared" si="21"/>
        <v>0.21441274632310042</v>
      </c>
      <c r="G53" s="100" t="str">
        <f t="shared" ref="G53:G87" si="24">IF(C53&gt;F53,"***",IF(C53&gt;E53,"**",IF(C53&gt;D53,"*","non significatif")))</f>
        <v>***</v>
      </c>
      <c r="AS53" s="87">
        <v>199.44897424786635</v>
      </c>
    </row>
    <row r="54" spans="2:45" x14ac:dyDescent="0.2">
      <c r="B54" s="99" t="s">
        <v>277</v>
      </c>
      <c r="C54" s="70">
        <f t="shared" si="22"/>
        <v>1.1982109710021551</v>
      </c>
      <c r="D54" s="70">
        <f t="shared" si="23"/>
        <v>0.15419337525620322</v>
      </c>
      <c r="E54" s="70">
        <f t="shared" si="20"/>
        <v>0.18013987420700059</v>
      </c>
      <c r="F54" s="70">
        <f t="shared" si="21"/>
        <v>0.21441274632310042</v>
      </c>
      <c r="G54" s="100" t="str">
        <f t="shared" si="24"/>
        <v>***</v>
      </c>
      <c r="AS54" s="87">
        <v>139.86915351622082</v>
      </c>
    </row>
    <row r="55" spans="2:45" x14ac:dyDescent="0.2">
      <c r="B55" s="208" t="s">
        <v>278</v>
      </c>
      <c r="C55" s="209">
        <f t="shared" si="22"/>
        <v>1.8196359851063149</v>
      </c>
      <c r="D55" s="209">
        <f t="shared" si="23"/>
        <v>0.15419337525620322</v>
      </c>
      <c r="E55" s="209">
        <f t="shared" si="20"/>
        <v>0.18013987420700059</v>
      </c>
      <c r="F55" s="209">
        <f t="shared" si="21"/>
        <v>0.21441274632310042</v>
      </c>
      <c r="G55" s="210" t="str">
        <f t="shared" si="24"/>
        <v>***</v>
      </c>
      <c r="AS55" s="87">
        <v>236.97704040181983</v>
      </c>
    </row>
    <row r="56" spans="2:45" x14ac:dyDescent="0.2">
      <c r="B56" s="99" t="s">
        <v>279</v>
      </c>
      <c r="C56" s="70">
        <f t="shared" si="22"/>
        <v>2.0859416425917194</v>
      </c>
      <c r="D56" s="70">
        <f t="shared" si="23"/>
        <v>0.15712238908652928</v>
      </c>
      <c r="E56" s="70">
        <f t="shared" si="20"/>
        <v>0.18356176040716193</v>
      </c>
      <c r="F56" s="70">
        <f t="shared" si="21"/>
        <v>0.21848567032735844</v>
      </c>
      <c r="G56" s="100" t="str">
        <f t="shared" si="24"/>
        <v>***</v>
      </c>
      <c r="AS56" s="87">
        <f>AW7</f>
        <v>-0.10920627390231549</v>
      </c>
    </row>
    <row r="57" spans="2:45" x14ac:dyDescent="0.2">
      <c r="B57" s="99" t="s">
        <v>280</v>
      </c>
      <c r="C57" s="70">
        <f t="shared" si="22"/>
        <v>2.2561464072775625</v>
      </c>
      <c r="D57" s="70">
        <f t="shared" si="23"/>
        <v>0.15712238908652928</v>
      </c>
      <c r="E57" s="70">
        <f t="shared" si="20"/>
        <v>0.18356176040716193</v>
      </c>
      <c r="F57" s="70">
        <f t="shared" si="21"/>
        <v>0.21848567032735844</v>
      </c>
      <c r="G57" s="100" t="str">
        <f t="shared" si="24"/>
        <v>***</v>
      </c>
      <c r="AS57" s="87">
        <f>AX7</f>
        <v>-8.9117716305519595E-2</v>
      </c>
    </row>
    <row r="58" spans="2:45" x14ac:dyDescent="0.2">
      <c r="B58" s="99" t="s">
        <v>281</v>
      </c>
      <c r="C58" s="70">
        <f t="shared" si="22"/>
        <v>2.2447946011177295</v>
      </c>
      <c r="D58" s="70">
        <f t="shared" si="23"/>
        <v>0.20047160447642298</v>
      </c>
      <c r="E58" s="70">
        <f t="shared" si="20"/>
        <v>0.23420545501682039</v>
      </c>
      <c r="F58" s="70">
        <f t="shared" si="21"/>
        <v>0.27876468236179275</v>
      </c>
      <c r="G58" s="100" t="str">
        <f t="shared" si="24"/>
        <v>***</v>
      </c>
      <c r="AS58" s="87">
        <f>AY7</f>
        <v>-4.300245393740898E-2</v>
      </c>
    </row>
    <row r="59" spans="2:45" x14ac:dyDescent="0.2">
      <c r="B59" s="99" t="s">
        <v>282</v>
      </c>
      <c r="C59" s="70">
        <f t="shared" si="22"/>
        <v>2.2210823654196972</v>
      </c>
      <c r="D59" s="70">
        <f t="shared" si="23"/>
        <v>0.26681773235588507</v>
      </c>
      <c r="E59" s="70">
        <f t="shared" si="20"/>
        <v>0.31171580920985542</v>
      </c>
      <c r="F59" s="70">
        <f t="shared" si="21"/>
        <v>0.37102192404226364</v>
      </c>
      <c r="G59" s="100" t="str">
        <f t="shared" si="24"/>
        <v>***</v>
      </c>
      <c r="AS59" s="87">
        <f>AZ7</f>
        <v>9.2812022588569423E-2</v>
      </c>
    </row>
    <row r="60" spans="2:45" x14ac:dyDescent="0.2">
      <c r="B60" s="99" t="s">
        <v>283</v>
      </c>
      <c r="C60" s="70">
        <f>ABS($AD$26-AD27)</f>
        <v>0.58479672134814209</v>
      </c>
      <c r="D60" s="70">
        <f>$D$50/(2^(0.25))*($E$44*(1/$AE$26+1/AE27))^(1/2)</f>
        <v>0.17081903213479627</v>
      </c>
      <c r="E60" s="70">
        <f t="shared" ref="E60:E66" si="25">$E$50/(2^(0.25))*($E$44*(1/$AE$26+1/AE27))^(1/2)</f>
        <v>0.19956317130872231</v>
      </c>
      <c r="F60" s="70">
        <f t="shared" ref="F60:F66" si="26">$F$50/(2^(0.25))*($E$44*(1/$AE$26+1/AE27))^(1/2)</f>
        <v>0.23753146166895486</v>
      </c>
      <c r="G60" s="100" t="str">
        <f t="shared" si="24"/>
        <v>***</v>
      </c>
      <c r="AS60" s="87">
        <v>1.075173815166945</v>
      </c>
    </row>
    <row r="61" spans="2:45" x14ac:dyDescent="0.2">
      <c r="B61" s="99" t="s">
        <v>285</v>
      </c>
      <c r="C61" s="70">
        <f t="shared" ref="C61:C66" si="27">ABS($AD$26-AD28)</f>
        <v>0.9304935948041253</v>
      </c>
      <c r="D61" s="70">
        <f t="shared" ref="D61:D66" si="28">$D$50/(2^(0.25))*($E$44*(1/$AE$26+1/AE28))^(1/2)</f>
        <v>0.17081903213479627</v>
      </c>
      <c r="E61" s="70">
        <f t="shared" si="25"/>
        <v>0.19956317130872231</v>
      </c>
      <c r="F61" s="70">
        <f t="shared" si="26"/>
        <v>0.23753146166895486</v>
      </c>
      <c r="G61" s="100" t="str">
        <f t="shared" si="24"/>
        <v>***</v>
      </c>
      <c r="AS61" s="87">
        <v>1.5098873486901006</v>
      </c>
    </row>
    <row r="62" spans="2:45" x14ac:dyDescent="0.2">
      <c r="B62" s="99" t="s">
        <v>286</v>
      </c>
      <c r="C62" s="70">
        <f t="shared" si="27"/>
        <v>1.551918608908285</v>
      </c>
      <c r="D62" s="70">
        <f t="shared" si="28"/>
        <v>0.17081903213479627</v>
      </c>
      <c r="E62" s="70">
        <f t="shared" si="25"/>
        <v>0.19956317130872231</v>
      </c>
      <c r="F62" s="70">
        <f t="shared" si="26"/>
        <v>0.23753146166895486</v>
      </c>
      <c r="G62" s="100" t="str">
        <f t="shared" si="24"/>
        <v>***</v>
      </c>
      <c r="AS62" s="87">
        <v>5.1474156299968739</v>
      </c>
    </row>
    <row r="63" spans="2:45" x14ac:dyDescent="0.2">
      <c r="B63" s="99" t="s">
        <v>287</v>
      </c>
      <c r="C63" s="70">
        <f t="shared" si="27"/>
        <v>1.8182242663936896</v>
      </c>
      <c r="D63" s="70">
        <f t="shared" si="28"/>
        <v>0.1734675471632286</v>
      </c>
      <c r="E63" s="70">
        <f t="shared" si="25"/>
        <v>0.20265735848287564</v>
      </c>
      <c r="F63" s="70">
        <f t="shared" si="26"/>
        <v>0.24121433961348795</v>
      </c>
      <c r="G63" s="100" t="str">
        <f t="shared" si="24"/>
        <v>***</v>
      </c>
      <c r="AS63" s="87">
        <v>14.671273320327298</v>
      </c>
    </row>
    <row r="64" spans="2:45" x14ac:dyDescent="0.2">
      <c r="B64" s="99" t="s">
        <v>288</v>
      </c>
      <c r="C64" s="70">
        <f t="shared" si="27"/>
        <v>1.9884290310795327</v>
      </c>
      <c r="D64" s="70">
        <f t="shared" si="28"/>
        <v>0.1734675471632286</v>
      </c>
      <c r="E64" s="70">
        <f t="shared" si="25"/>
        <v>0.20265735848287564</v>
      </c>
      <c r="F64" s="70">
        <f t="shared" si="26"/>
        <v>0.24121433961348795</v>
      </c>
      <c r="G64" s="100" t="str">
        <f t="shared" si="24"/>
        <v>***</v>
      </c>
      <c r="AS64" s="87">
        <v>27.80772428617697</v>
      </c>
    </row>
    <row r="65" spans="2:45" x14ac:dyDescent="0.2">
      <c r="B65" s="99" t="s">
        <v>289</v>
      </c>
      <c r="C65" s="70">
        <f t="shared" si="27"/>
        <v>1.9770772249196997</v>
      </c>
      <c r="D65" s="70">
        <f t="shared" si="28"/>
        <v>0.21352379016849535</v>
      </c>
      <c r="E65" s="70">
        <f t="shared" si="25"/>
        <v>0.24945396413590293</v>
      </c>
      <c r="F65" s="70">
        <f t="shared" si="26"/>
        <v>0.29691432708619364</v>
      </c>
      <c r="G65" s="100" t="str">
        <f t="shared" si="24"/>
        <v>***</v>
      </c>
      <c r="AS65" s="87">
        <v>92.344202390410501</v>
      </c>
    </row>
    <row r="66" spans="2:45" x14ac:dyDescent="0.2">
      <c r="B66" s="99" t="s">
        <v>290</v>
      </c>
      <c r="C66" s="70">
        <f t="shared" si="27"/>
        <v>1.9533649892216673</v>
      </c>
      <c r="D66" s="70">
        <f t="shared" si="28"/>
        <v>0.27675846340465354</v>
      </c>
      <c r="E66" s="70">
        <f t="shared" si="25"/>
        <v>0.32332929155094414</v>
      </c>
      <c r="F66" s="70">
        <f t="shared" si="26"/>
        <v>0.38484495269757563</v>
      </c>
      <c r="G66" s="100" t="str">
        <f t="shared" si="24"/>
        <v>***</v>
      </c>
      <c r="AS66" s="87">
        <v>114.89750714785443</v>
      </c>
    </row>
    <row r="67" spans="2:45" x14ac:dyDescent="0.2">
      <c r="B67" s="99" t="s">
        <v>284</v>
      </c>
      <c r="C67" s="70">
        <f t="shared" ref="C67:C72" si="29">ABS($AD$27-AD28)</f>
        <v>0.34569687345598321</v>
      </c>
      <c r="D67" s="70">
        <f t="shared" ref="D67:D72" si="30">$D$50/(2^(0.25))*($E$44*(1/$AE$27+1/AE28))^(1/2)</f>
        <v>0.17081903213479627</v>
      </c>
      <c r="E67" s="70">
        <f t="shared" ref="E67:E72" si="31">$E$50/(2^(0.25))*($E$44*(1/$AE$27+1/AE28))^(1/2)</f>
        <v>0.19956317130872231</v>
      </c>
      <c r="F67" s="70">
        <f t="shared" ref="F67:F72" si="32">$F$50/(2^(0.25))*($E$44*(1/$AE$27+1/AE28))^(1/2)</f>
        <v>0.23753146166895486</v>
      </c>
      <c r="G67" s="100" t="str">
        <f t="shared" si="24"/>
        <v>***</v>
      </c>
      <c r="AS67" s="87">
        <v>1.2701751976973001</v>
      </c>
    </row>
    <row r="68" spans="2:45" x14ac:dyDescent="0.2">
      <c r="B68" s="99" t="s">
        <v>291</v>
      </c>
      <c r="C68" s="70">
        <f t="shared" si="29"/>
        <v>0.96712188756014295</v>
      </c>
      <c r="D68" s="70">
        <f t="shared" si="30"/>
        <v>0.17081903213479627</v>
      </c>
      <c r="E68" s="70">
        <f t="shared" si="31"/>
        <v>0.19956317130872231</v>
      </c>
      <c r="F68" s="70">
        <f t="shared" si="32"/>
        <v>0.23753146166895486</v>
      </c>
      <c r="G68" s="100" t="str">
        <f t="shared" si="24"/>
        <v>***</v>
      </c>
      <c r="AS68" s="87">
        <v>1.4309999141877709</v>
      </c>
    </row>
    <row r="69" spans="2:45" x14ac:dyDescent="0.2">
      <c r="B69" s="99" t="s">
        <v>292</v>
      </c>
      <c r="C69" s="70">
        <f t="shared" si="29"/>
        <v>1.2334275450455476</v>
      </c>
      <c r="D69" s="70">
        <f t="shared" si="30"/>
        <v>0.1734675471632286</v>
      </c>
      <c r="E69" s="70">
        <f t="shared" si="31"/>
        <v>0.20265735848287564</v>
      </c>
      <c r="F69" s="70">
        <f t="shared" si="32"/>
        <v>0.24121433961348795</v>
      </c>
      <c r="G69" s="100" t="str">
        <f t="shared" si="24"/>
        <v>***</v>
      </c>
      <c r="AS69" s="87">
        <v>6.8636881320407523</v>
      </c>
    </row>
    <row r="70" spans="2:45" x14ac:dyDescent="0.2">
      <c r="B70" s="99" t="s">
        <v>293</v>
      </c>
      <c r="C70" s="70">
        <f t="shared" si="29"/>
        <v>1.4036323097313907</v>
      </c>
      <c r="D70" s="70">
        <f t="shared" si="30"/>
        <v>0.1734675471632286</v>
      </c>
      <c r="E70" s="70">
        <f t="shared" si="31"/>
        <v>0.20265735848287564</v>
      </c>
      <c r="F70" s="70">
        <f t="shared" si="32"/>
        <v>0.24121433961348795</v>
      </c>
      <c r="G70" s="100" t="str">
        <f t="shared" si="24"/>
        <v>***</v>
      </c>
      <c r="AS70" s="87">
        <v>7.1040791851606482</v>
      </c>
    </row>
    <row r="71" spans="2:45" x14ac:dyDescent="0.2">
      <c r="B71" s="99" t="s">
        <v>294</v>
      </c>
      <c r="C71" s="70">
        <f t="shared" si="29"/>
        <v>1.3922805035715577</v>
      </c>
      <c r="D71" s="70">
        <f t="shared" si="30"/>
        <v>0.21352379016849535</v>
      </c>
      <c r="E71" s="70">
        <f t="shared" si="31"/>
        <v>0.24945396413590293</v>
      </c>
      <c r="F71" s="70">
        <f t="shared" si="32"/>
        <v>0.29691432708619364</v>
      </c>
      <c r="G71" s="100" t="str">
        <f t="shared" si="24"/>
        <v>***</v>
      </c>
      <c r="AS71" s="87">
        <v>31.97202998500233</v>
      </c>
    </row>
    <row r="72" spans="2:45" x14ac:dyDescent="0.2">
      <c r="B72" s="99" t="s">
        <v>295</v>
      </c>
      <c r="C72" s="70">
        <f t="shared" si="29"/>
        <v>1.3685682678735254</v>
      </c>
      <c r="D72" s="70">
        <f t="shared" si="30"/>
        <v>0.27675846340465354</v>
      </c>
      <c r="E72" s="70">
        <f t="shared" si="31"/>
        <v>0.32332929155094414</v>
      </c>
      <c r="F72" s="70">
        <f t="shared" si="32"/>
        <v>0.38484495269757563</v>
      </c>
      <c r="G72" s="100" t="str">
        <f t="shared" si="24"/>
        <v>***</v>
      </c>
      <c r="AS72" s="87">
        <v>137.49077237104186</v>
      </c>
    </row>
    <row r="73" spans="2:45" x14ac:dyDescent="0.2">
      <c r="B73" s="99" t="s">
        <v>296</v>
      </c>
      <c r="C73" s="70">
        <f>ABS($AD$28-AD29)</f>
        <v>0.62142501410415973</v>
      </c>
      <c r="D73" s="70">
        <f>$D$50/(2^(0.25))*($E$44*(1/$AE$28+1/AE29))^(1/2)</f>
        <v>0.17081903213479627</v>
      </c>
      <c r="E73" s="70">
        <f>$E$50/(2^(0.25))*($E$44*(1/$AE$28+1/AE29))^(1/2)</f>
        <v>0.19956317130872231</v>
      </c>
      <c r="F73" s="70">
        <f>$F$50/(2^(0.25))*($E$44*(1/$AE$28+1/AE29))^(1/2)</f>
        <v>0.23753146166895486</v>
      </c>
      <c r="G73" s="100" t="str">
        <f t="shared" si="24"/>
        <v>***</v>
      </c>
      <c r="AS73" s="87">
        <v>143.94630736829342</v>
      </c>
    </row>
    <row r="74" spans="2:45" x14ac:dyDescent="0.2">
      <c r="B74" s="99" t="s">
        <v>297</v>
      </c>
      <c r="C74" s="70">
        <f>ABS($AD$28-AD30)</f>
        <v>0.88773067158956431</v>
      </c>
      <c r="D74" s="70">
        <f>$D$50/(2^(0.25))*($E$44*(1/$AE$28+1/AE30))^(1/2)</f>
        <v>0.1734675471632286</v>
      </c>
      <c r="E74" s="70">
        <f>$E$50/(2^(0.25))*($E$44*(1/$AE$28+1/AE30))^(1/2)</f>
        <v>0.20265735848287564</v>
      </c>
      <c r="F74" s="70">
        <f>$F$50/(2^(0.25))*($E$44*(1/$AE$28+1/AE30))^(1/2)</f>
        <v>0.24121433961348795</v>
      </c>
      <c r="G74" s="100" t="str">
        <f t="shared" si="24"/>
        <v>***</v>
      </c>
      <c r="AS74" s="87">
        <v>0.65465098713575487</v>
      </c>
    </row>
    <row r="75" spans="2:45" x14ac:dyDescent="0.2">
      <c r="B75" s="99" t="s">
        <v>298</v>
      </c>
      <c r="C75" s="70">
        <f>ABS($AD$28-AD31)</f>
        <v>1.0579354362754074</v>
      </c>
      <c r="D75" s="70">
        <f>$D$50/(2^(0.25))*($E$44*(1/$AE$28+1/AE31))^(1/2)</f>
        <v>0.1734675471632286</v>
      </c>
      <c r="E75" s="70">
        <f>$E$50/(2^(0.25))*($E$44*(1/$AE$28+1/AE31))^(1/2)</f>
        <v>0.20265735848287564</v>
      </c>
      <c r="F75" s="70">
        <f>$F$50/(2^(0.25))*($E$44*(1/$AE$28+1/AE31))^(1/2)</f>
        <v>0.24121433961348795</v>
      </c>
      <c r="G75" s="100" t="str">
        <f t="shared" si="24"/>
        <v>***</v>
      </c>
      <c r="AS75" s="87">
        <v>1.3682523055998264</v>
      </c>
    </row>
    <row r="76" spans="2:45" x14ac:dyDescent="0.2">
      <c r="B76" s="99" t="s">
        <v>299</v>
      </c>
      <c r="C76" s="70">
        <f>ABS($AD$28-AD32)</f>
        <v>1.0465836301155744</v>
      </c>
      <c r="D76" s="70">
        <f>$D$50/(2^(0.25))*($E$44*(1/$AE$28+1/AE32))^(1/2)</f>
        <v>0.21352379016849535</v>
      </c>
      <c r="E76" s="70">
        <f>$E$50/(2^(0.25))*($E$44*(1/$AE$28+1/AE32))^(1/2)</f>
        <v>0.24945396413590293</v>
      </c>
      <c r="F76" s="70">
        <f>$F$50/(2^(0.25))*($E$44*(1/$AE$28+1/AE32))^(1/2)</f>
        <v>0.29691432708619364</v>
      </c>
      <c r="G76" s="100" t="str">
        <f t="shared" si="24"/>
        <v>***</v>
      </c>
      <c r="AS76" s="87">
        <v>17.110363898983376</v>
      </c>
    </row>
    <row r="77" spans="2:45" x14ac:dyDescent="0.2">
      <c r="B77" s="99" t="s">
        <v>300</v>
      </c>
      <c r="C77" s="70">
        <f>ABS($AD$28-AD33)</f>
        <v>1.022871394417542</v>
      </c>
      <c r="D77" s="70">
        <f>$D$50/(2^(0.25))*($E$44*(1/$AE$28+1/AE33))^(1/2)</f>
        <v>0.27675846340465354</v>
      </c>
      <c r="E77" s="70">
        <f>$E$50/(2^(0.25))*($E$44*(1/$AE$28+1/AE33))^(1/2)</f>
        <v>0.32332929155094414</v>
      </c>
      <c r="F77" s="70">
        <f>$F$50/(2^(0.25))*($E$44*(1/$AE$28+1/AE33))^(1/2)</f>
        <v>0.38484495269757563</v>
      </c>
      <c r="G77" s="100" t="str">
        <f t="shared" si="24"/>
        <v>***</v>
      </c>
      <c r="AS77" s="87">
        <v>27.902302678040353</v>
      </c>
    </row>
    <row r="78" spans="2:45" x14ac:dyDescent="0.2">
      <c r="B78" s="99" t="s">
        <v>301</v>
      </c>
      <c r="C78" s="70">
        <f>ABS($AD$29-AD30)</f>
        <v>0.26630565748540458</v>
      </c>
      <c r="D78" s="70">
        <f>$D$50/(2^(0.25))*($E$44*(1/$AE$29+1/AE30))^(1/2)</f>
        <v>0.1734675471632286</v>
      </c>
      <c r="E78" s="70">
        <f>$E$50/(2^(0.25))*($E$44*(1/$AE$29+1/AE30))^(1/2)</f>
        <v>0.20265735848287564</v>
      </c>
      <c r="F78" s="70">
        <f>$F$50/(2^(0.25))*($E$44*(1/$AE$29+1/AE30))^(1/2)</f>
        <v>0.24121433961348795</v>
      </c>
      <c r="G78" s="100" t="str">
        <f t="shared" si="24"/>
        <v>***</v>
      </c>
      <c r="AS78" s="87">
        <v>24.927095279399882</v>
      </c>
    </row>
    <row r="79" spans="2:45" x14ac:dyDescent="0.2">
      <c r="B79" s="99" t="s">
        <v>302</v>
      </c>
      <c r="C79" s="70">
        <f>ABS($AD$29-AD31)</f>
        <v>0.43651042217124769</v>
      </c>
      <c r="D79" s="70">
        <f>$D$50/(2^(0.25))*($E$44*(1/$AE$29+1/AE31))^(1/2)</f>
        <v>0.1734675471632286</v>
      </c>
      <c r="E79" s="70">
        <f>$E$50/(2^(0.25))*($E$44*(1/$AE$29+1/AE31))^(1/2)</f>
        <v>0.20265735848287564</v>
      </c>
      <c r="F79" s="70">
        <f>$F$50/(2^(0.25))*($E$44*(1/$AE$29+1/AE31))^(1/2)</f>
        <v>0.24121433961348795</v>
      </c>
      <c r="G79" s="100" t="str">
        <f t="shared" si="24"/>
        <v>***</v>
      </c>
      <c r="AS79" s="87">
        <v>126.90651422083116</v>
      </c>
    </row>
    <row r="80" spans="2:45" x14ac:dyDescent="0.2">
      <c r="B80" s="99" t="s">
        <v>303</v>
      </c>
      <c r="C80" s="70">
        <f>ABS($AD$29-AD32)</f>
        <v>0.42515861601141469</v>
      </c>
      <c r="D80" s="70">
        <f>$D$50/(2^(0.25))*($E$44*(1/$AE$29+1/AE32))^(1/2)</f>
        <v>0.21352379016849535</v>
      </c>
      <c r="E80" s="70">
        <f>$E$50/(2^(0.25))*($E$44*(1/$AE$29+1/AE32))^(1/2)</f>
        <v>0.24945396413590293</v>
      </c>
      <c r="F80" s="70">
        <f>$F$50/(2^(0.25))*($E$44*(1/$AE$29+1/AE32))^(1/2)</f>
        <v>0.29691432708619364</v>
      </c>
      <c r="G80" s="100" t="str">
        <f t="shared" si="24"/>
        <v>***</v>
      </c>
      <c r="AS80" s="87">
        <v>0.27429162207292312</v>
      </c>
    </row>
    <row r="81" spans="2:45" x14ac:dyDescent="0.2">
      <c r="B81" s="99" t="s">
        <v>304</v>
      </c>
      <c r="C81" s="70">
        <f>ABS($AD$29-AD33)</f>
        <v>0.40144638031338231</v>
      </c>
      <c r="D81" s="70">
        <f>$D$50/(2^(0.25))*($E$44*(1/$AE$29+1/AE33))^(1/2)</f>
        <v>0.27675846340465354</v>
      </c>
      <c r="E81" s="70">
        <f>$E$50/(2^(0.25))*($E$44*(1/$AE$29+1/AE33))^(1/2)</f>
        <v>0.32332929155094414</v>
      </c>
      <c r="F81" s="70">
        <f>$F$50/(2^(0.25))*($E$44*(1/$AE$29+1/AE33))^(1/2)</f>
        <v>0.38484495269757563</v>
      </c>
      <c r="G81" s="100" t="str">
        <f t="shared" si="24"/>
        <v>***</v>
      </c>
      <c r="AS81" s="87">
        <v>0.80976308417929166</v>
      </c>
    </row>
    <row r="82" spans="2:45" x14ac:dyDescent="0.2">
      <c r="B82" s="99" t="s">
        <v>305</v>
      </c>
      <c r="C82" s="70">
        <f>ABS($AD$30-AD31)</f>
        <v>0.17020476468584311</v>
      </c>
      <c r="D82" s="70">
        <f>$D$50/(2^(0.25))*($E$44*(1/$AE$30+1/AE31))^(1/2)</f>
        <v>0.17607622808938558</v>
      </c>
      <c r="E82" s="70">
        <f>$E$50/(2^(0.25))*($E$44*(1/$AE$30+1/AE31))^(1/2)</f>
        <v>0.20570500857227347</v>
      </c>
      <c r="F82" s="70">
        <f>$F$50/(2^(0.25))*($E$44*(1/$AE$30+1/AE31))^(1/2)</f>
        <v>0.24484182646711339</v>
      </c>
      <c r="G82" s="100" t="str">
        <f t="shared" si="24"/>
        <v>non significatif</v>
      </c>
      <c r="AS82" s="87">
        <v>4.2796888941454716</v>
      </c>
    </row>
    <row r="83" spans="2:45" x14ac:dyDescent="0.2">
      <c r="B83" s="99" t="s">
        <v>306</v>
      </c>
      <c r="C83" s="70">
        <f>ABS($AD$30-AD32)</f>
        <v>0.15885295852601011</v>
      </c>
      <c r="D83" s="70">
        <f>$D$50/(2^(0.25))*($E$44*(1/$AE$30+1/AE32))^(1/2)</f>
        <v>0.21564845732645066</v>
      </c>
      <c r="E83" s="70">
        <f>$E$50/(2^(0.25))*($E$44*(1/$AE$30+1/AE32))^(1/2)</f>
        <v>0.25193615426845484</v>
      </c>
      <c r="F83" s="70">
        <f>$F$50/(2^(0.25))*($E$44*(1/$AE$30+1/AE32))^(1/2)</f>
        <v>0.29986877126774658</v>
      </c>
      <c r="G83" s="100" t="str">
        <f t="shared" si="24"/>
        <v>non significatif</v>
      </c>
      <c r="AS83" s="87">
        <v>60.041060928833936</v>
      </c>
    </row>
    <row r="84" spans="2:45" x14ac:dyDescent="0.2">
      <c r="B84" s="99" t="s">
        <v>307</v>
      </c>
      <c r="C84" s="70">
        <f>ABS($AD$30-AD33)</f>
        <v>0.13514072282797773</v>
      </c>
      <c r="D84" s="70">
        <f>$D$50/(2^(0.25))*($E$44*(1/$AE$30+1/AE33))^(1/2)</f>
        <v>0.27840096128688807</v>
      </c>
      <c r="E84" s="70">
        <f>$E$50/(2^(0.25))*($E$44*(1/$AE$30+1/AE33))^(1/2)</f>
        <v>0.32524817659642269</v>
      </c>
      <c r="F84" s="70">
        <f>$F$50/(2^(0.25))*($E$44*(1/$AE$30+1/AE33))^(1/2)</f>
        <v>0.38712891905588781</v>
      </c>
      <c r="G84" s="100" t="str">
        <f t="shared" si="24"/>
        <v>non significatif</v>
      </c>
      <c r="AS84" s="87">
        <v>48.788875361553515</v>
      </c>
    </row>
    <row r="85" spans="2:45" x14ac:dyDescent="0.2">
      <c r="B85" s="99" t="s">
        <v>308</v>
      </c>
      <c r="C85" s="70">
        <f>ABS($AD$31-AD32)</f>
        <v>1.1351806159833E-2</v>
      </c>
      <c r="D85" s="70">
        <f>$D$50/(2^(0.25))*($E$44*(1/$AE$31+1/AE32))^(1/2)</f>
        <v>0.21564845732645066</v>
      </c>
      <c r="E85" s="70">
        <f>$E$50/(2^(0.25))*($E$44*(1/$AE$31+1/AE32))^(1/2)</f>
        <v>0.25193615426845484</v>
      </c>
      <c r="F85" s="70">
        <f>$F$50/(2^(0.25))*($E$44*(1/$AE$31+1/AE32))^(1/2)</f>
        <v>0.29986877126774658</v>
      </c>
      <c r="G85" s="100" t="str">
        <f t="shared" si="24"/>
        <v>non significatif</v>
      </c>
      <c r="AS85" s="87">
        <v>82.124913744750117</v>
      </c>
    </row>
    <row r="86" spans="2:45" x14ac:dyDescent="0.2">
      <c r="B86" s="99" t="s">
        <v>309</v>
      </c>
      <c r="C86" s="70">
        <f>ABS($AD$31-AD33)</f>
        <v>3.506404185786538E-2</v>
      </c>
      <c r="D86" s="70">
        <f>$D$50/(2^(0.25))*($E$44*(1/$AE$31+1/AE33))^(1/2)</f>
        <v>0.27840096128688807</v>
      </c>
      <c r="E86" s="70">
        <f>$E$50/(2^(0.25))*($E$44*(1/$AE$31+1/AE33))^(1/2)</f>
        <v>0.32524817659642269</v>
      </c>
      <c r="F86" s="70">
        <f>$F$50/(2^(0.25))*($E$44*(1/$AE$31+1/AE33))^(1/2)</f>
        <v>0.38712891905588781</v>
      </c>
      <c r="G86" s="100" t="str">
        <f t="shared" si="24"/>
        <v>non significatif</v>
      </c>
      <c r="AS86" s="87">
        <v>210.777543781552</v>
      </c>
    </row>
    <row r="87" spans="2:45" ht="13.5" thickBot="1" x14ac:dyDescent="0.25">
      <c r="B87" s="101" t="s">
        <v>310</v>
      </c>
      <c r="C87" s="73">
        <f>ABS($AD$32-AD33)</f>
        <v>2.371223569803238E-2</v>
      </c>
      <c r="D87" s="73">
        <f>$D$50/(2^(0.25))*($E$44*(1/$AE$32+1/AE33))^(1/2)</f>
        <v>0.30497297305590215</v>
      </c>
      <c r="E87" s="73">
        <f>$E$50/(2^(0.25))*($E$44*(1/$AE$32+1/AE33))^(1/2)</f>
        <v>0.35629152621856913</v>
      </c>
      <c r="F87" s="73">
        <f>$F$50/(2^(0.25))*($E$44*(1/$AE$32+1/AE33))^(1/2)</f>
        <v>0.42407848325900266</v>
      </c>
      <c r="G87" s="93" t="str">
        <f t="shared" si="24"/>
        <v>non significatif</v>
      </c>
      <c r="AS87" s="87">
        <v>1.3340929258662828</v>
      </c>
    </row>
    <row r="88" spans="2:45" x14ac:dyDescent="0.2">
      <c r="AS88" s="87">
        <v>0.75819392045736522</v>
      </c>
    </row>
    <row r="89" spans="2:45" x14ac:dyDescent="0.2">
      <c r="AS89" s="87">
        <v>7.6912690865200117</v>
      </c>
    </row>
    <row r="90" spans="2:45" x14ac:dyDescent="0.2">
      <c r="AS90" s="87">
        <v>15.144435594527062</v>
      </c>
    </row>
    <row r="91" spans="2:45" x14ac:dyDescent="0.2">
      <c r="AS91" s="87">
        <v>37.974903807568126</v>
      </c>
    </row>
    <row r="92" spans="2:45" x14ac:dyDescent="0.2">
      <c r="AS92" s="87">
        <v>84.103822410662175</v>
      </c>
    </row>
    <row r="93" spans="2:45" x14ac:dyDescent="0.2">
      <c r="AS93" s="87">
        <v>315.02482187613185</v>
      </c>
    </row>
    <row r="94" spans="2:45" x14ac:dyDescent="0.2">
      <c r="AS94" s="87">
        <v>0.50735473466866632</v>
      </c>
    </row>
    <row r="95" spans="2:45" x14ac:dyDescent="0.2">
      <c r="AS95" s="87">
        <v>6.0788289270508873</v>
      </c>
    </row>
    <row r="96" spans="2:45" x14ac:dyDescent="0.2">
      <c r="AS96" s="87">
        <v>4.2259525274113194</v>
      </c>
    </row>
    <row r="97" spans="45:45" x14ac:dyDescent="0.2">
      <c r="AS97" s="87">
        <v>6.1575429957099059</v>
      </c>
    </row>
    <row r="98" spans="45:45" x14ac:dyDescent="0.2">
      <c r="AS98" s="87">
        <v>47.45416559749556</v>
      </c>
    </row>
    <row r="99" spans="45:45" x14ac:dyDescent="0.2">
      <c r="AS99" s="87">
        <v>87.398120906158169</v>
      </c>
    </row>
    <row r="100" spans="45:45" x14ac:dyDescent="0.2">
      <c r="AS100" s="87">
        <f>BG7</f>
        <v>0.30220092336330495</v>
      </c>
    </row>
    <row r="101" spans="45:45" x14ac:dyDescent="0.2">
      <c r="AS101" s="87">
        <f>BH7</f>
        <v>-8.2272084460499717E-2</v>
      </c>
    </row>
    <row r="102" spans="45:45" x14ac:dyDescent="0.2">
      <c r="AS102" s="87">
        <f>BI7</f>
        <v>2.1783461393364234E-2</v>
      </c>
    </row>
    <row r="103" spans="45:45" x14ac:dyDescent="0.2">
      <c r="AS103" s="87">
        <v>0.82304535243750365</v>
      </c>
    </row>
    <row r="104" spans="45:45" x14ac:dyDescent="0.2">
      <c r="AS104" s="87">
        <v>1.7704672458602677</v>
      </c>
    </row>
    <row r="105" spans="45:45" x14ac:dyDescent="0.2">
      <c r="AS105" s="87">
        <v>4.9657390848176091</v>
      </c>
    </row>
    <row r="106" spans="45:45" x14ac:dyDescent="0.2">
      <c r="AS106" s="87">
        <v>10.36074330490645</v>
      </c>
    </row>
    <row r="107" spans="45:45" x14ac:dyDescent="0.2">
      <c r="AS107" s="87">
        <v>154.13392764585183</v>
      </c>
    </row>
    <row r="108" spans="45:45" x14ac:dyDescent="0.2">
      <c r="AS108" s="87">
        <v>101.96317587492155</v>
      </c>
    </row>
    <row r="109" spans="45:45" x14ac:dyDescent="0.2">
      <c r="AS109" s="87">
        <v>187.98626117044438</v>
      </c>
    </row>
    <row r="110" spans="45:45" x14ac:dyDescent="0.2">
      <c r="AS110" s="87">
        <v>198.67063650341416</v>
      </c>
    </row>
    <row r="111" spans="45:45" x14ac:dyDescent="0.2">
      <c r="AS111" s="87">
        <v>1.1872111834966239</v>
      </c>
    </row>
    <row r="112" spans="45:45" x14ac:dyDescent="0.2">
      <c r="AS112" s="87">
        <v>1.9061410837464607</v>
      </c>
    </row>
    <row r="113" spans="45:45" x14ac:dyDescent="0.2">
      <c r="AS113" s="87">
        <v>5.8747504966829007</v>
      </c>
    </row>
    <row r="114" spans="45:45" x14ac:dyDescent="0.2">
      <c r="AS114" s="87">
        <v>11.532134545228173</v>
      </c>
    </row>
    <row r="115" spans="45:45" x14ac:dyDescent="0.2">
      <c r="AS115" s="87">
        <v>121.58676402655769</v>
      </c>
    </row>
    <row r="116" spans="45:45" x14ac:dyDescent="0.2">
      <c r="AS116" s="87">
        <v>140.73874883205769</v>
      </c>
    </row>
    <row r="117" spans="45:45" x14ac:dyDescent="0.2">
      <c r="AS117" s="87">
        <v>175.75200033786672</v>
      </c>
    </row>
    <row r="118" spans="45:45" x14ac:dyDescent="0.2">
      <c r="AS118" s="87">
        <v>211.11847175166756</v>
      </c>
    </row>
    <row r="119" spans="45:45" x14ac:dyDescent="0.2">
      <c r="AS119" s="87">
        <v>1.0446810162663196</v>
      </c>
    </row>
    <row r="120" spans="45:45" x14ac:dyDescent="0.2">
      <c r="AS120" s="87">
        <v>1.5151870540853729</v>
      </c>
    </row>
    <row r="121" spans="45:45" x14ac:dyDescent="0.2">
      <c r="AS121" s="87">
        <v>5.2126095690668954</v>
      </c>
    </row>
    <row r="122" spans="45:45" x14ac:dyDescent="0.2">
      <c r="AS122" s="87">
        <v>13.87664523741536</v>
      </c>
    </row>
    <row r="123" spans="45:45" x14ac:dyDescent="0.2">
      <c r="AS123" s="87">
        <v>80.654465291686009</v>
      </c>
    </row>
    <row r="124" spans="45:45" x14ac:dyDescent="0.2">
      <c r="AS124" s="87">
        <v>116.32341556954633</v>
      </c>
    </row>
    <row r="125" spans="45:45" x14ac:dyDescent="0.2">
      <c r="AS125" s="87">
        <v>162.21414343737521</v>
      </c>
    </row>
    <row r="126" spans="45:45" x14ac:dyDescent="0.2">
      <c r="AS126" s="87">
        <v>153.46097623701874</v>
      </c>
    </row>
    <row r="127" spans="45:45" x14ac:dyDescent="0.2">
      <c r="AS127" s="87">
        <v>0.9450624477995524</v>
      </c>
    </row>
    <row r="128" spans="45:45" x14ac:dyDescent="0.2">
      <c r="AS128" s="87">
        <v>1.4252462976925255</v>
      </c>
    </row>
    <row r="129" spans="45:45" x14ac:dyDescent="0.2">
      <c r="AS129" s="87">
        <v>5.9047730784209387</v>
      </c>
    </row>
    <row r="130" spans="45:45" x14ac:dyDescent="0.2">
      <c r="AS130" s="87">
        <v>11.245101203538649</v>
      </c>
    </row>
    <row r="131" spans="45:45" x14ac:dyDescent="0.2">
      <c r="AS131" s="87">
        <v>74.472481507648197</v>
      </c>
    </row>
    <row r="132" spans="45:45" x14ac:dyDescent="0.2">
      <c r="AS132" s="87">
        <v>104.82175004907332</v>
      </c>
    </row>
    <row r="133" spans="45:45" x14ac:dyDescent="0.2">
      <c r="AS133" s="87">
        <v>115.50926206221807</v>
      </c>
    </row>
    <row r="134" spans="45:45" x14ac:dyDescent="0.2">
      <c r="AS134" s="87">
        <v>225.75073617206812</v>
      </c>
    </row>
    <row r="135" spans="45:45" x14ac:dyDescent="0.2">
      <c r="AS135" s="87">
        <v>1.1469271091412969</v>
      </c>
    </row>
    <row r="136" spans="45:45" x14ac:dyDescent="0.2">
      <c r="AS136" s="87">
        <v>1.7427608818908382</v>
      </c>
    </row>
    <row r="137" spans="45:45" x14ac:dyDescent="0.2">
      <c r="AS137" s="87">
        <v>7.1442042642660839</v>
      </c>
    </row>
    <row r="138" spans="45:45" x14ac:dyDescent="0.2">
      <c r="AS138" s="87">
        <v>13.327743313469121</v>
      </c>
    </row>
    <row r="139" spans="45:45" x14ac:dyDescent="0.2">
      <c r="AS139" s="87">
        <v>93.007376568736944</v>
      </c>
    </row>
    <row r="140" spans="45:45" x14ac:dyDescent="0.2">
      <c r="AS140" s="87">
        <v>183.05454572276318</v>
      </c>
    </row>
    <row r="141" spans="45:45" x14ac:dyDescent="0.2">
      <c r="AS141" s="87">
        <v>226.48412252952883</v>
      </c>
    </row>
    <row r="142" spans="45:45" x14ac:dyDescent="0.2">
      <c r="AS142" s="87">
        <v>0.85806248549262409</v>
      </c>
    </row>
    <row r="143" spans="45:45" x14ac:dyDescent="0.2">
      <c r="AS143" s="87">
        <v>1.7226530556568209</v>
      </c>
    </row>
    <row r="144" spans="45:45" x14ac:dyDescent="0.2">
      <c r="AS144" s="87">
        <v>5.3883587104206754</v>
      </c>
    </row>
    <row r="145" spans="33:45" x14ac:dyDescent="0.2">
      <c r="AG145" s="211"/>
      <c r="AS145" s="87">
        <v>10.198121019873213</v>
      </c>
    </row>
    <row r="146" spans="33:45" x14ac:dyDescent="0.2">
      <c r="AS146" s="87">
        <v>70.618983021325903</v>
      </c>
    </row>
    <row r="147" spans="33:45" x14ac:dyDescent="0.2">
      <c r="AS147" s="87">
        <v>180.69132538994265</v>
      </c>
    </row>
    <row r="148" spans="33:45" x14ac:dyDescent="0.2">
      <c r="AS148" s="87">
        <v>228.688352397925</v>
      </c>
    </row>
    <row r="149" spans="33:45" x14ac:dyDescent="0.2">
      <c r="AS149" s="87">
        <v>0.88205019964949172</v>
      </c>
    </row>
    <row r="150" spans="33:45" x14ac:dyDescent="0.2">
      <c r="AS150" s="87">
        <v>1.6905945906950623</v>
      </c>
    </row>
    <row r="151" spans="33:45" x14ac:dyDescent="0.2">
      <c r="AS151" s="87">
        <v>4.0806229396631721</v>
      </c>
    </row>
    <row r="152" spans="33:45" x14ac:dyDescent="0.2">
      <c r="AS152" s="87">
        <v>12.445638527885775</v>
      </c>
    </row>
    <row r="153" spans="33:45" x14ac:dyDescent="0.2">
      <c r="AS153" s="87">
        <v>60.097712983434342</v>
      </c>
    </row>
    <row r="154" spans="33:45" x14ac:dyDescent="0.2">
      <c r="AS154" s="87">
        <v>123.49327413783361</v>
      </c>
    </row>
    <row r="155" spans="33:45" x14ac:dyDescent="0.2">
      <c r="AS155" s="87">
        <v>191.38297353946632</v>
      </c>
    </row>
    <row r="156" spans="33:45" x14ac:dyDescent="0.2">
      <c r="AS156" s="87">
        <f>BQ7</f>
        <v>7.3260192586276834E-2</v>
      </c>
    </row>
    <row r="157" spans="33:45" x14ac:dyDescent="0.2">
      <c r="AS157" s="87">
        <f>BR7</f>
        <v>-2.6978848559952168E-2</v>
      </c>
    </row>
    <row r="158" spans="33:45" x14ac:dyDescent="0.2">
      <c r="AS158" s="87">
        <f>BS7</f>
        <v>-4.6102818557602152E-3</v>
      </c>
    </row>
  </sheetData>
  <mergeCells count="15">
    <mergeCell ref="C4:J4"/>
    <mergeCell ref="K4:M4"/>
    <mergeCell ref="N4:S4"/>
    <mergeCell ref="T4:W4"/>
    <mergeCell ref="X4:AC4"/>
    <mergeCell ref="AS5:AZ5"/>
    <mergeCell ref="BD5:BI5"/>
    <mergeCell ref="BJ5:BM5"/>
    <mergeCell ref="BN5:BS5"/>
    <mergeCell ref="C23:J23"/>
    <mergeCell ref="K23:M23"/>
    <mergeCell ref="N23:S23"/>
    <mergeCell ref="T23:W23"/>
    <mergeCell ref="X23:AC23"/>
    <mergeCell ref="BA5:BC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CU87"/>
  <sheetViews>
    <sheetView zoomScaleNormal="100" workbookViewId="0">
      <selection activeCell="U10" sqref="U10"/>
    </sheetView>
  </sheetViews>
  <sheetFormatPr baseColWidth="10" defaultRowHeight="12.75" x14ac:dyDescent="0.2"/>
  <cols>
    <col min="1" max="1" width="9.140625" style="87" customWidth="1"/>
    <col min="2" max="2" width="22.42578125" style="87" bestFit="1" customWidth="1"/>
    <col min="3" max="3" width="20.42578125" style="87" bestFit="1" customWidth="1"/>
    <col min="4" max="6" width="9.140625" style="87" customWidth="1"/>
    <col min="7" max="7" width="13.42578125" style="87" bestFit="1" customWidth="1"/>
    <col min="8" max="31" width="9.140625" style="87" customWidth="1"/>
    <col min="32" max="32" width="17.28515625" style="87" bestFit="1" customWidth="1"/>
    <col min="33" max="33" width="6" style="87" customWidth="1"/>
    <col min="34" max="40" width="3" style="87" bestFit="1" customWidth="1"/>
    <col min="41" max="43" width="2.28515625" style="87" bestFit="1" customWidth="1"/>
    <col min="44" max="44" width="2.28515625" style="87" customWidth="1"/>
    <col min="45" max="16384" width="11.42578125" style="87"/>
  </cols>
  <sheetData>
    <row r="2" spans="2:99" ht="15" x14ac:dyDescent="0.2">
      <c r="B2" s="170" t="s">
        <v>256</v>
      </c>
      <c r="D2" s="142"/>
    </row>
    <row r="3" spans="2:99" ht="13.5" thickBot="1" x14ac:dyDescent="0.25"/>
    <row r="4" spans="2:99" ht="13.5" thickBot="1" x14ac:dyDescent="0.25">
      <c r="B4" s="171"/>
      <c r="C4" s="291" t="s">
        <v>373</v>
      </c>
      <c r="D4" s="292"/>
      <c r="E4" s="292"/>
      <c r="F4" s="292"/>
      <c r="G4" s="292"/>
      <c r="H4" s="292"/>
      <c r="I4" s="292"/>
      <c r="J4" s="293"/>
      <c r="K4" s="291" t="s">
        <v>374</v>
      </c>
      <c r="L4" s="292"/>
      <c r="M4" s="293"/>
      <c r="N4" s="291" t="s">
        <v>375</v>
      </c>
      <c r="O4" s="292"/>
      <c r="P4" s="292"/>
      <c r="Q4" s="292"/>
      <c r="R4" s="292"/>
      <c r="S4" s="293"/>
      <c r="T4" s="291" t="s">
        <v>376</v>
      </c>
      <c r="U4" s="292"/>
      <c r="V4" s="292"/>
      <c r="W4" s="293"/>
      <c r="X4" s="291" t="s">
        <v>377</v>
      </c>
      <c r="Y4" s="292"/>
      <c r="Z4" s="292"/>
      <c r="AA4" s="292"/>
      <c r="AB4" s="292"/>
      <c r="AC4" s="293"/>
    </row>
    <row r="5" spans="2:99" ht="13.5" thickBot="1" x14ac:dyDescent="0.25">
      <c r="B5" s="172" t="s">
        <v>269</v>
      </c>
      <c r="C5" s="147">
        <v>1</v>
      </c>
      <c r="D5" s="148">
        <v>2</v>
      </c>
      <c r="E5" s="148">
        <v>3</v>
      </c>
      <c r="F5" s="148">
        <v>4</v>
      </c>
      <c r="G5" s="148">
        <v>5</v>
      </c>
      <c r="H5" s="148">
        <v>6</v>
      </c>
      <c r="I5" s="148">
        <v>7</v>
      </c>
      <c r="J5" s="149">
        <v>8</v>
      </c>
      <c r="K5" s="147">
        <v>1</v>
      </c>
      <c r="L5" s="148">
        <v>2</v>
      </c>
      <c r="M5" s="149">
        <v>3</v>
      </c>
      <c r="N5" s="147">
        <v>1</v>
      </c>
      <c r="O5" s="148">
        <v>2</v>
      </c>
      <c r="P5" s="148">
        <v>3</v>
      </c>
      <c r="Q5" s="148">
        <v>4</v>
      </c>
      <c r="R5" s="148">
        <v>5</v>
      </c>
      <c r="S5" s="149">
        <v>6</v>
      </c>
      <c r="T5" s="147">
        <v>1</v>
      </c>
      <c r="U5" s="148">
        <v>2</v>
      </c>
      <c r="V5" s="148">
        <v>3</v>
      </c>
      <c r="W5" s="149">
        <v>4</v>
      </c>
      <c r="X5" s="147">
        <v>1</v>
      </c>
      <c r="Y5" s="148">
        <v>2</v>
      </c>
      <c r="Z5" s="148">
        <v>3</v>
      </c>
      <c r="AA5" s="148">
        <v>4</v>
      </c>
      <c r="AB5" s="148">
        <v>5</v>
      </c>
      <c r="AC5" s="149">
        <v>6</v>
      </c>
      <c r="AD5" s="143" t="s">
        <v>0</v>
      </c>
      <c r="AE5" s="143" t="s">
        <v>361</v>
      </c>
      <c r="AF5" s="143" t="s">
        <v>353</v>
      </c>
      <c r="AS5" s="294" t="s">
        <v>373</v>
      </c>
      <c r="AT5" s="295"/>
      <c r="AU5" s="295"/>
      <c r="AV5" s="295"/>
      <c r="AW5" s="295"/>
      <c r="AX5" s="295"/>
      <c r="AY5" s="295"/>
      <c r="AZ5" s="296"/>
      <c r="BA5" s="294" t="s">
        <v>374</v>
      </c>
      <c r="BB5" s="295"/>
      <c r="BC5" s="296"/>
      <c r="BD5" s="294" t="s">
        <v>375</v>
      </c>
      <c r="BE5" s="295"/>
      <c r="BF5" s="295"/>
      <c r="BG5" s="295"/>
      <c r="BH5" s="295"/>
      <c r="BI5" s="296"/>
      <c r="BJ5" s="294" t="s">
        <v>376</v>
      </c>
      <c r="BK5" s="295"/>
      <c r="BL5" s="295"/>
      <c r="BM5" s="296"/>
      <c r="BN5" s="294" t="s">
        <v>377</v>
      </c>
      <c r="BO5" s="295"/>
      <c r="BP5" s="295"/>
      <c r="BQ5" s="295"/>
      <c r="BR5" s="295"/>
      <c r="BS5" s="296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</row>
    <row r="6" spans="2:99" ht="13.5" thickBot="1" x14ac:dyDescent="0.25">
      <c r="B6" s="175">
        <v>0</v>
      </c>
      <c r="C6" s="69">
        <f t="array" ref="C6:J6">TRANSPOSE(ALL!D4:D11)</f>
        <v>0.97621752206923484</v>
      </c>
      <c r="D6" s="70">
        <v>1.6963809251058168</v>
      </c>
      <c r="E6" s="70">
        <v>0.68556807276038212</v>
      </c>
      <c r="F6" s="70">
        <v>0.9056949006920888</v>
      </c>
      <c r="G6" s="70">
        <v>0.77766710004480555</v>
      </c>
      <c r="H6" s="70">
        <v>0.81448348687488814</v>
      </c>
      <c r="I6" s="70">
        <v>0.90572748316144502</v>
      </c>
      <c r="J6" s="71">
        <v>1.2382605092913397</v>
      </c>
      <c r="K6" s="69"/>
      <c r="L6" s="70"/>
      <c r="M6" s="71"/>
      <c r="N6" s="69"/>
      <c r="O6" s="70"/>
      <c r="P6" s="70"/>
      <c r="Q6" s="70"/>
      <c r="R6" s="70"/>
      <c r="S6" s="71"/>
      <c r="T6" s="69">
        <f t="array" ref="T6:W6">TRANSPOSE(ALL!P8:P11)</f>
        <v>0.82304535243750365</v>
      </c>
      <c r="U6" s="70">
        <v>1.1872111834966239</v>
      </c>
      <c r="V6" s="70">
        <v>1.0446810162663196</v>
      </c>
      <c r="W6" s="71">
        <v>0.9450624477995524</v>
      </c>
      <c r="X6" s="69"/>
      <c r="Y6" s="70"/>
      <c r="Z6" s="70"/>
      <c r="AA6" s="70"/>
      <c r="AB6" s="70"/>
      <c r="AC6" s="71"/>
      <c r="AD6" s="145">
        <f>(COUNT(C6:J6)*AVERAGE(C6:J6)+COUNT(T6:W6)*AVERAGE(T6:W6))/COUNT(C6:AC6)</f>
        <v>1</v>
      </c>
      <c r="AE6" s="178">
        <f>COUNT(C6:AC6)</f>
        <v>12</v>
      </c>
      <c r="AF6" s="145">
        <f t="array" ref="AF6">MMULT(TRANSPOSE(AD6:AD14),AE6:AE14)/SUM(AE6:AE14)</f>
        <v>19.284472685061132</v>
      </c>
      <c r="AH6" s="152">
        <f>COUNT(C6:AC6)</f>
        <v>12</v>
      </c>
      <c r="AI6" s="153">
        <v>0</v>
      </c>
      <c r="AJ6" s="153">
        <v>0</v>
      </c>
      <c r="AK6" s="153">
        <v>0</v>
      </c>
      <c r="AL6" s="153">
        <v>0</v>
      </c>
      <c r="AM6" s="153">
        <v>0</v>
      </c>
      <c r="AN6" s="153">
        <v>0</v>
      </c>
      <c r="AO6" s="153">
        <v>0</v>
      </c>
      <c r="AP6" s="153">
        <v>0</v>
      </c>
      <c r="AQ6" s="154">
        <v>0</v>
      </c>
      <c r="AR6" s="156"/>
      <c r="AS6" s="193">
        <v>1</v>
      </c>
      <c r="AT6" s="194">
        <v>2</v>
      </c>
      <c r="AU6" s="194">
        <v>3</v>
      </c>
      <c r="AV6" s="194">
        <v>4</v>
      </c>
      <c r="AW6" s="194">
        <v>5</v>
      </c>
      <c r="AX6" s="194">
        <v>6</v>
      </c>
      <c r="AY6" s="194">
        <v>7</v>
      </c>
      <c r="AZ6" s="195">
        <v>8</v>
      </c>
      <c r="BA6" s="193">
        <v>1</v>
      </c>
      <c r="BB6" s="194">
        <v>2</v>
      </c>
      <c r="BC6" s="195">
        <v>3</v>
      </c>
      <c r="BD6" s="193">
        <v>1</v>
      </c>
      <c r="BE6" s="194">
        <v>2</v>
      </c>
      <c r="BF6" s="194">
        <v>3</v>
      </c>
      <c r="BG6" s="194">
        <v>4</v>
      </c>
      <c r="BH6" s="194">
        <v>5</v>
      </c>
      <c r="BI6" s="195">
        <v>6</v>
      </c>
      <c r="BJ6" s="193">
        <v>1</v>
      </c>
      <c r="BK6" s="194">
        <v>2</v>
      </c>
      <c r="BL6" s="194">
        <v>3</v>
      </c>
      <c r="BM6" s="195">
        <v>4</v>
      </c>
      <c r="BN6" s="193">
        <v>1</v>
      </c>
      <c r="BO6" s="194">
        <v>2</v>
      </c>
      <c r="BP6" s="194">
        <v>3</v>
      </c>
      <c r="BQ6" s="194">
        <v>4</v>
      </c>
      <c r="BR6" s="194">
        <v>5</v>
      </c>
      <c r="BS6" s="195">
        <v>6</v>
      </c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</row>
    <row r="7" spans="2:99" x14ac:dyDescent="0.2">
      <c r="B7" s="173">
        <v>0.01</v>
      </c>
      <c r="C7" s="69">
        <f t="array" ref="C7:F7">TRANSPOSE(ALL!E12:E15)</f>
        <v>1.4759332699637682</v>
      </c>
      <c r="D7" s="70">
        <v>1.3162247053022516</v>
      </c>
      <c r="E7" s="70">
        <v>0.91436133464323943</v>
      </c>
      <c r="F7" s="70">
        <v>0.96499142199350862</v>
      </c>
      <c r="G7" s="70"/>
      <c r="H7" s="70"/>
      <c r="I7" s="70"/>
      <c r="J7" s="71"/>
      <c r="K7" s="69"/>
      <c r="L7" s="70"/>
      <c r="M7" s="71"/>
      <c r="N7" s="69"/>
      <c r="O7" s="70"/>
      <c r="P7" s="70"/>
      <c r="Q7" s="70"/>
      <c r="R7" s="70"/>
      <c r="S7" s="71"/>
      <c r="T7" s="69">
        <f t="array" ref="T7:W7">TRANSPOSE(ALL!Q12:Q15)</f>
        <v>0.96768248832343162</v>
      </c>
      <c r="U7" s="70">
        <v>1.0013218730702176</v>
      </c>
      <c r="V7" s="70">
        <v>1.0597613900525384</v>
      </c>
      <c r="W7" s="71">
        <v>1.0373860270732553</v>
      </c>
      <c r="X7" s="69"/>
      <c r="Y7" s="70"/>
      <c r="Z7" s="70"/>
      <c r="AA7" s="70"/>
      <c r="AB7" s="70"/>
      <c r="AC7" s="71"/>
      <c r="AD7" s="145">
        <f t="shared" ref="AD7:AD13" si="0">(COUNT(C7:J7)*AVERAGE(C7:J7)+COUNT(T7:W7)*AVERAGE(T7:W7))/COUNT(C7:AC7)</f>
        <v>1.0922078138027764</v>
      </c>
      <c r="AE7" s="178">
        <f t="shared" ref="AE7:AE14" si="1">COUNT(C7:AC7)</f>
        <v>8</v>
      </c>
      <c r="AF7" s="145">
        <f>AF6</f>
        <v>19.284472685061132</v>
      </c>
      <c r="AH7" s="155">
        <v>0</v>
      </c>
      <c r="AI7" s="156">
        <f t="array" ref="AI7">COUNT(C7:AC7)</f>
        <v>8</v>
      </c>
      <c r="AJ7" s="156">
        <v>0</v>
      </c>
      <c r="AK7" s="156">
        <v>0</v>
      </c>
      <c r="AL7" s="156">
        <v>0</v>
      </c>
      <c r="AM7" s="156">
        <v>0</v>
      </c>
      <c r="AN7" s="156">
        <v>0</v>
      </c>
      <c r="AO7" s="156">
        <v>0</v>
      </c>
      <c r="AP7" s="156">
        <v>0</v>
      </c>
      <c r="AQ7" s="157">
        <v>0</v>
      </c>
      <c r="AR7" s="156"/>
      <c r="AS7" s="69">
        <f>IF(C25="",0,C25)</f>
        <v>1.0060356028991468</v>
      </c>
      <c r="AT7" s="70">
        <f t="shared" ref="AT7:BI15" si="2">IF(D25="",0,D25)</f>
        <v>0.8762320914546865</v>
      </c>
      <c r="AU7" s="70">
        <f t="shared" si="2"/>
        <v>1.0989738384559726</v>
      </c>
      <c r="AV7" s="70">
        <f t="shared" si="2"/>
        <v>1.0250723505114594</v>
      </c>
      <c r="AW7" s="70">
        <f t="shared" si="2"/>
        <v>1.0648822019937232</v>
      </c>
      <c r="AX7" s="70">
        <f t="shared" si="2"/>
        <v>1.0526389335879456</v>
      </c>
      <c r="AY7" s="70">
        <f t="shared" si="2"/>
        <v>1.0250631314473251</v>
      </c>
      <c r="AZ7" s="71">
        <f t="shared" si="2"/>
        <v>0.94797524028049951</v>
      </c>
      <c r="BA7" s="69">
        <f t="shared" si="2"/>
        <v>0</v>
      </c>
      <c r="BB7" s="70">
        <f t="shared" si="2"/>
        <v>0</v>
      </c>
      <c r="BC7" s="71">
        <f t="shared" si="2"/>
        <v>0</v>
      </c>
      <c r="BD7" s="69">
        <f t="shared" si="2"/>
        <v>0</v>
      </c>
      <c r="BE7" s="70">
        <f t="shared" si="2"/>
        <v>0</v>
      </c>
      <c r="BF7" s="70">
        <f t="shared" si="2"/>
        <v>0</v>
      </c>
      <c r="BG7" s="70">
        <f t="shared" si="2"/>
        <v>0</v>
      </c>
      <c r="BH7" s="70">
        <f t="shared" si="2"/>
        <v>0</v>
      </c>
      <c r="BI7" s="71">
        <f t="shared" si="2"/>
        <v>0</v>
      </c>
      <c r="BJ7" s="69">
        <f t="shared" ref="BJ7:BS15" si="3">IF(T25="",0,T25)</f>
        <v>1.0498906263839618</v>
      </c>
      <c r="BK7" s="70">
        <f t="shared" si="3"/>
        <v>0.95800550626388292</v>
      </c>
      <c r="BL7" s="70">
        <f t="shared" si="3"/>
        <v>0.98913159476166246</v>
      </c>
      <c r="BM7" s="71">
        <f t="shared" si="3"/>
        <v>1.0142263121956663</v>
      </c>
      <c r="BN7" s="69">
        <f t="shared" si="3"/>
        <v>0</v>
      </c>
      <c r="BO7" s="70">
        <f t="shared" si="3"/>
        <v>0</v>
      </c>
      <c r="BP7" s="70">
        <f t="shared" si="3"/>
        <v>0</v>
      </c>
      <c r="BQ7" s="70">
        <f t="shared" si="3"/>
        <v>0</v>
      </c>
      <c r="BR7" s="70">
        <f t="shared" si="3"/>
        <v>0</v>
      </c>
      <c r="BS7" s="71">
        <f t="shared" si="3"/>
        <v>0</v>
      </c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</row>
    <row r="8" spans="2:99" x14ac:dyDescent="0.2">
      <c r="B8" s="173">
        <v>0.05</v>
      </c>
      <c r="C8" s="69">
        <f t="array" ref="C8:F8">TRANSPOSE(ALL!E16:E19)</f>
        <v>1.0854183249236526</v>
      </c>
      <c r="D8" s="70">
        <v>1.3807422109164014</v>
      </c>
      <c r="E8" s="70">
        <v>1.1707185686709487</v>
      </c>
      <c r="F8" s="70">
        <v>0.98272394557327047</v>
      </c>
      <c r="G8" s="70"/>
      <c r="H8" s="70"/>
      <c r="I8" s="70"/>
      <c r="J8" s="71"/>
      <c r="K8" s="69"/>
      <c r="L8" s="70"/>
      <c r="M8" s="71"/>
      <c r="N8" s="69"/>
      <c r="O8" s="70"/>
      <c r="P8" s="70"/>
      <c r="Q8" s="70"/>
      <c r="R8" s="70"/>
      <c r="S8" s="71"/>
      <c r="T8" s="69">
        <f t="array" ref="T8:W8">TRANSPOSE(ALL!Q16:Q19)</f>
        <v>1.399151641508358</v>
      </c>
      <c r="U8" s="70">
        <v>1.6914926322979693</v>
      </c>
      <c r="V8" s="70">
        <v>1.0668083967383095</v>
      </c>
      <c r="W8" s="71">
        <v>1.0377931386760464</v>
      </c>
      <c r="X8" s="69"/>
      <c r="Y8" s="70"/>
      <c r="Z8" s="70"/>
      <c r="AA8" s="70"/>
      <c r="AB8" s="70"/>
      <c r="AC8" s="71"/>
      <c r="AD8" s="145">
        <f t="shared" si="0"/>
        <v>1.2268561074131195</v>
      </c>
      <c r="AE8" s="178">
        <f t="shared" si="1"/>
        <v>8</v>
      </c>
      <c r="AF8" s="145">
        <f>AF6</f>
        <v>19.284472685061132</v>
      </c>
      <c r="AH8" s="155">
        <v>0</v>
      </c>
      <c r="AI8" s="156">
        <v>0</v>
      </c>
      <c r="AJ8" s="156">
        <f>COUNT(C8:AC8)</f>
        <v>8</v>
      </c>
      <c r="AK8" s="156">
        <v>0</v>
      </c>
      <c r="AL8" s="156">
        <v>0</v>
      </c>
      <c r="AM8" s="156">
        <v>0</v>
      </c>
      <c r="AN8" s="156">
        <v>0</v>
      </c>
      <c r="AO8" s="156">
        <v>0</v>
      </c>
      <c r="AP8" s="156">
        <v>0</v>
      </c>
      <c r="AQ8" s="157">
        <v>0</v>
      </c>
      <c r="AR8" s="156"/>
      <c r="AS8" s="69">
        <f t="shared" ref="AS8:AS15" si="4">IF(C26="",0,C26)</f>
        <v>0.9072632496780878</v>
      </c>
      <c r="AT8" s="70">
        <f t="shared" si="2"/>
        <v>0.93361429002483509</v>
      </c>
      <c r="AU8" s="70">
        <f t="shared" si="2"/>
        <v>1.0226347274948169</v>
      </c>
      <c r="AV8" s="70">
        <f t="shared" si="2"/>
        <v>1.0089488201066961</v>
      </c>
      <c r="AW8" s="70">
        <f t="shared" si="2"/>
        <v>0</v>
      </c>
      <c r="AX8" s="70">
        <f t="shared" si="2"/>
        <v>0</v>
      </c>
      <c r="AY8" s="70">
        <f t="shared" si="2"/>
        <v>0</v>
      </c>
      <c r="AZ8" s="71">
        <f t="shared" si="2"/>
        <v>0</v>
      </c>
      <c r="BA8" s="69">
        <f t="shared" si="2"/>
        <v>0</v>
      </c>
      <c r="BB8" s="70">
        <f t="shared" si="2"/>
        <v>0</v>
      </c>
      <c r="BC8" s="71">
        <f t="shared" si="2"/>
        <v>0</v>
      </c>
      <c r="BD8" s="69">
        <f t="shared" si="2"/>
        <v>0</v>
      </c>
      <c r="BE8" s="70">
        <f t="shared" si="2"/>
        <v>0</v>
      </c>
      <c r="BF8" s="70">
        <f t="shared" si="2"/>
        <v>0</v>
      </c>
      <c r="BG8" s="70">
        <f t="shared" si="2"/>
        <v>0</v>
      </c>
      <c r="BH8" s="70">
        <f t="shared" si="2"/>
        <v>0</v>
      </c>
      <c r="BI8" s="71">
        <f t="shared" si="2"/>
        <v>0</v>
      </c>
      <c r="BJ8" s="69">
        <f t="shared" si="3"/>
        <v>1.0082466310282159</v>
      </c>
      <c r="BK8" s="70">
        <f t="shared" si="3"/>
        <v>0.999669804485249</v>
      </c>
      <c r="BL8" s="70">
        <f t="shared" si="3"/>
        <v>0.9855938315804027</v>
      </c>
      <c r="BM8" s="71">
        <f t="shared" si="3"/>
        <v>0.99086594285785323</v>
      </c>
      <c r="BN8" s="69">
        <f t="shared" si="3"/>
        <v>0</v>
      </c>
      <c r="BO8" s="70">
        <f t="shared" si="3"/>
        <v>0</v>
      </c>
      <c r="BP8" s="70">
        <f t="shared" si="3"/>
        <v>0</v>
      </c>
      <c r="BQ8" s="70">
        <f t="shared" si="3"/>
        <v>0</v>
      </c>
      <c r="BR8" s="70">
        <f t="shared" si="3"/>
        <v>0</v>
      </c>
      <c r="BS8" s="71">
        <f t="shared" si="3"/>
        <v>0</v>
      </c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</row>
    <row r="9" spans="2:99" x14ac:dyDescent="0.2">
      <c r="B9" s="173">
        <v>0.1</v>
      </c>
      <c r="C9" s="69">
        <f t="array" ref="C9:F9">TRANSPOSE(ALL!E20:E23)</f>
        <v>0.88704940057808013</v>
      </c>
      <c r="D9" s="70">
        <v>1.6322755812552143</v>
      </c>
      <c r="E9" s="70">
        <v>1.1346636937678667</v>
      </c>
      <c r="F9" s="70">
        <v>1.5990498485903382</v>
      </c>
      <c r="G9" s="70"/>
      <c r="H9" s="70"/>
      <c r="I9" s="70"/>
      <c r="J9" s="71"/>
      <c r="K9" s="69"/>
      <c r="L9" s="70"/>
      <c r="M9" s="71"/>
      <c r="N9" s="69"/>
      <c r="O9" s="70"/>
      <c r="P9" s="70"/>
      <c r="Q9" s="70"/>
      <c r="R9" s="70"/>
      <c r="S9" s="71"/>
      <c r="T9" s="69">
        <f t="array" ref="T9:W9">TRANSPOSE(ALL!Q20:Q23)</f>
        <v>0.8736022464030978</v>
      </c>
      <c r="U9" s="70">
        <v>1.0887757390145334</v>
      </c>
      <c r="V9" s="70">
        <v>1.0890916008477265</v>
      </c>
      <c r="W9" s="71">
        <v>1.3001133567730443</v>
      </c>
      <c r="X9" s="69"/>
      <c r="Y9" s="70"/>
      <c r="Z9" s="70"/>
      <c r="AA9" s="70"/>
      <c r="AB9" s="70"/>
      <c r="AC9" s="71"/>
      <c r="AD9" s="145">
        <f t="shared" si="0"/>
        <v>1.2005776834037376</v>
      </c>
      <c r="AE9" s="178">
        <f t="shared" si="1"/>
        <v>8</v>
      </c>
      <c r="AF9" s="145">
        <f>AF6</f>
        <v>19.284472685061132</v>
      </c>
      <c r="AH9" s="155">
        <v>0</v>
      </c>
      <c r="AI9" s="156">
        <v>0</v>
      </c>
      <c r="AJ9" s="156">
        <v>0</v>
      </c>
      <c r="AK9" s="156">
        <f>COUNT(C9:AC9)</f>
        <v>8</v>
      </c>
      <c r="AL9" s="156">
        <v>0</v>
      </c>
      <c r="AM9" s="156">
        <v>0</v>
      </c>
      <c r="AN9" s="156">
        <v>0</v>
      </c>
      <c r="AO9" s="156">
        <v>0</v>
      </c>
      <c r="AP9" s="156">
        <v>0</v>
      </c>
      <c r="AQ9" s="157">
        <v>0</v>
      </c>
      <c r="AR9" s="156"/>
      <c r="AS9" s="69">
        <f t="shared" si="4"/>
        <v>0.97971715492133449</v>
      </c>
      <c r="AT9" s="70">
        <f t="shared" si="2"/>
        <v>0.92251162903546113</v>
      </c>
      <c r="AU9" s="70">
        <f t="shared" si="2"/>
        <v>0.96136182657836311</v>
      </c>
      <c r="AV9" s="70">
        <f t="shared" si="2"/>
        <v>1.0043662611588464</v>
      </c>
      <c r="AW9" s="70">
        <f t="shared" si="2"/>
        <v>0</v>
      </c>
      <c r="AX9" s="70">
        <f t="shared" si="2"/>
        <v>0</v>
      </c>
      <c r="AY9" s="70">
        <f t="shared" si="2"/>
        <v>0</v>
      </c>
      <c r="AZ9" s="71">
        <f t="shared" si="2"/>
        <v>0</v>
      </c>
      <c r="BA9" s="69">
        <f t="shared" si="2"/>
        <v>0</v>
      </c>
      <c r="BB9" s="70">
        <f t="shared" si="2"/>
        <v>0</v>
      </c>
      <c r="BC9" s="71">
        <f t="shared" si="2"/>
        <v>0</v>
      </c>
      <c r="BD9" s="69">
        <f t="shared" si="2"/>
        <v>0</v>
      </c>
      <c r="BE9" s="70">
        <f t="shared" si="2"/>
        <v>0</v>
      </c>
      <c r="BF9" s="70">
        <f t="shared" si="2"/>
        <v>0</v>
      </c>
      <c r="BG9" s="70">
        <f t="shared" si="2"/>
        <v>0</v>
      </c>
      <c r="BH9" s="70">
        <f t="shared" si="2"/>
        <v>0</v>
      </c>
      <c r="BI9" s="71">
        <f t="shared" si="2"/>
        <v>0</v>
      </c>
      <c r="BJ9" s="69">
        <f t="shared" si="3"/>
        <v>0.91946203857219921</v>
      </c>
      <c r="BK9" s="70">
        <f t="shared" si="3"/>
        <v>0.87686446857384515</v>
      </c>
      <c r="BL9" s="70">
        <f t="shared" si="3"/>
        <v>0.98396215202065673</v>
      </c>
      <c r="BM9" s="71">
        <f t="shared" si="3"/>
        <v>0.99076875287780897</v>
      </c>
      <c r="BN9" s="69">
        <f t="shared" si="3"/>
        <v>0</v>
      </c>
      <c r="BO9" s="70">
        <f t="shared" si="3"/>
        <v>0</v>
      </c>
      <c r="BP9" s="70">
        <f t="shared" si="3"/>
        <v>0</v>
      </c>
      <c r="BQ9" s="70">
        <f t="shared" si="3"/>
        <v>0</v>
      </c>
      <c r="BR9" s="70">
        <f t="shared" si="3"/>
        <v>0</v>
      </c>
      <c r="BS9" s="71">
        <f t="shared" si="3"/>
        <v>0</v>
      </c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</row>
    <row r="10" spans="2:99" x14ac:dyDescent="0.2">
      <c r="B10" s="173">
        <v>0.5</v>
      </c>
      <c r="C10" s="69">
        <f t="array" ref="C10:F10">TRANSPOSE(ALL!E24:E27)</f>
        <v>2.2125169096801898</v>
      </c>
      <c r="D10" s="70">
        <v>1.6365434128475262</v>
      </c>
      <c r="E10" s="70">
        <v>2.6398661538725468</v>
      </c>
      <c r="F10" s="70">
        <v>0.64652822513871</v>
      </c>
      <c r="G10" s="70"/>
      <c r="H10" s="70"/>
      <c r="I10" s="70"/>
      <c r="J10" s="71"/>
      <c r="K10" s="69"/>
      <c r="L10" s="70"/>
      <c r="M10" s="71"/>
      <c r="N10" s="69"/>
      <c r="O10" s="70"/>
      <c r="P10" s="70"/>
      <c r="Q10" s="70"/>
      <c r="R10" s="70"/>
      <c r="S10" s="71"/>
      <c r="T10" s="69">
        <f t="array" ref="T10:W10">TRANSPOSE(ALL!Q24:Q27)</f>
        <v>2.9953929457967554</v>
      </c>
      <c r="U10" s="70">
        <v>4.4139902976156513</v>
      </c>
      <c r="V10" s="70">
        <v>1.8301082849344892</v>
      </c>
      <c r="W10" s="71">
        <v>2.4782716358487877</v>
      </c>
      <c r="X10" s="69"/>
      <c r="Y10" s="70"/>
      <c r="Z10" s="70"/>
      <c r="AA10" s="70"/>
      <c r="AB10" s="70"/>
      <c r="AC10" s="71"/>
      <c r="AD10" s="145">
        <f t="shared" si="0"/>
        <v>2.356652233216832</v>
      </c>
      <c r="AE10" s="178">
        <f t="shared" si="1"/>
        <v>8</v>
      </c>
      <c r="AF10" s="145">
        <f>AF6</f>
        <v>19.284472685061132</v>
      </c>
      <c r="AH10" s="155">
        <v>0</v>
      </c>
      <c r="AI10" s="156">
        <v>0</v>
      </c>
      <c r="AJ10" s="156">
        <v>0</v>
      </c>
      <c r="AK10" s="156">
        <v>0</v>
      </c>
      <c r="AL10" s="156">
        <f>COUNT(C10:AC10)</f>
        <v>8</v>
      </c>
      <c r="AM10" s="156">
        <v>0</v>
      </c>
      <c r="AN10" s="156">
        <v>0</v>
      </c>
      <c r="AO10" s="156">
        <v>0</v>
      </c>
      <c r="AP10" s="156">
        <v>0</v>
      </c>
      <c r="AQ10" s="157">
        <v>0</v>
      </c>
      <c r="AR10" s="156"/>
      <c r="AS10" s="69">
        <f t="shared" si="4"/>
        <v>1.0304170786999263</v>
      </c>
      <c r="AT10" s="70">
        <f t="shared" si="2"/>
        <v>0.88471141151399624</v>
      </c>
      <c r="AU10" s="70">
        <f t="shared" si="2"/>
        <v>0.9689094914850428</v>
      </c>
      <c r="AV10" s="70">
        <f t="shared" si="2"/>
        <v>0.88927175674449777</v>
      </c>
      <c r="AW10" s="70">
        <f t="shared" si="2"/>
        <v>0</v>
      </c>
      <c r="AX10" s="70">
        <f t="shared" si="2"/>
        <v>0</v>
      </c>
      <c r="AY10" s="70">
        <f t="shared" si="2"/>
        <v>0</v>
      </c>
      <c r="AZ10" s="71">
        <f t="shared" si="2"/>
        <v>0</v>
      </c>
      <c r="BA10" s="69">
        <f t="shared" si="2"/>
        <v>0</v>
      </c>
      <c r="BB10" s="70">
        <f t="shared" si="2"/>
        <v>0</v>
      </c>
      <c r="BC10" s="71">
        <f t="shared" si="2"/>
        <v>0</v>
      </c>
      <c r="BD10" s="69">
        <f t="shared" si="2"/>
        <v>0</v>
      </c>
      <c r="BE10" s="70">
        <f t="shared" si="2"/>
        <v>0</v>
      </c>
      <c r="BF10" s="70">
        <f t="shared" si="2"/>
        <v>0</v>
      </c>
      <c r="BG10" s="70">
        <f t="shared" si="2"/>
        <v>0</v>
      </c>
      <c r="BH10" s="70">
        <f t="shared" si="2"/>
        <v>0</v>
      </c>
      <c r="BI10" s="71">
        <f t="shared" si="2"/>
        <v>0</v>
      </c>
      <c r="BJ10" s="69">
        <f t="shared" si="3"/>
        <v>1.0343596355672144</v>
      </c>
      <c r="BK10" s="70">
        <f t="shared" si="3"/>
        <v>0.97896100133656505</v>
      </c>
      <c r="BL10" s="70">
        <f t="shared" si="3"/>
        <v>0.97889001326450298</v>
      </c>
      <c r="BM10" s="71">
        <f t="shared" si="3"/>
        <v>0.93649334389865835</v>
      </c>
      <c r="BN10" s="69">
        <f t="shared" si="3"/>
        <v>0</v>
      </c>
      <c r="BO10" s="70">
        <f t="shared" si="3"/>
        <v>0</v>
      </c>
      <c r="BP10" s="70">
        <f t="shared" si="3"/>
        <v>0</v>
      </c>
      <c r="BQ10" s="70">
        <f t="shared" si="3"/>
        <v>0</v>
      </c>
      <c r="BR10" s="70">
        <f t="shared" si="3"/>
        <v>0</v>
      </c>
      <c r="BS10" s="71">
        <f t="shared" si="3"/>
        <v>0</v>
      </c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</row>
    <row r="11" spans="2:99" x14ac:dyDescent="0.2">
      <c r="B11" s="173">
        <v>1</v>
      </c>
      <c r="C11" s="69">
        <f t="array" ref="C11:F11">TRANSPOSE(ALL!E28:E31)</f>
        <v>8.1222746960819112</v>
      </c>
      <c r="D11" s="70">
        <v>0.14909578972754423</v>
      </c>
      <c r="E11" s="70">
        <v>8.0378901695878184</v>
      </c>
      <c r="F11" s="70">
        <v>10.50617036477842</v>
      </c>
      <c r="G11" s="70"/>
      <c r="H11" s="70"/>
      <c r="I11" s="70"/>
      <c r="J11" s="71"/>
      <c r="K11" s="69"/>
      <c r="L11" s="70"/>
      <c r="M11" s="71"/>
      <c r="N11" s="69"/>
      <c r="O11" s="70"/>
      <c r="P11" s="70"/>
      <c r="Q11" s="70"/>
      <c r="R11" s="70"/>
      <c r="S11" s="71"/>
      <c r="T11" s="69">
        <f t="array" ref="T11:W11">TRANSPOSE(ALL!Q28:Q31)</f>
        <v>6.1182237010759017</v>
      </c>
      <c r="U11" s="70">
        <v>4.7405046483981792</v>
      </c>
      <c r="V11" s="70">
        <v>5.1197154905483888</v>
      </c>
      <c r="W11" s="71">
        <v>5.496097383120059</v>
      </c>
      <c r="X11" s="69"/>
      <c r="Y11" s="70"/>
      <c r="Z11" s="70"/>
      <c r="AA11" s="70"/>
      <c r="AB11" s="70"/>
      <c r="AC11" s="71"/>
      <c r="AD11" s="145">
        <f t="shared" si="0"/>
        <v>6.0362465304147781</v>
      </c>
      <c r="AE11" s="178">
        <f t="shared" si="1"/>
        <v>8</v>
      </c>
      <c r="AF11" s="145">
        <f>AF6</f>
        <v>19.284472685061132</v>
      </c>
      <c r="AH11" s="155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f>COUNT(C11:AC11)</f>
        <v>8</v>
      </c>
      <c r="AN11" s="156">
        <v>0</v>
      </c>
      <c r="AO11" s="156">
        <v>0</v>
      </c>
      <c r="AP11" s="156">
        <v>0</v>
      </c>
      <c r="AQ11" s="157">
        <v>0</v>
      </c>
      <c r="AR11" s="156"/>
      <c r="AS11" s="69">
        <f t="shared" si="4"/>
        <v>0.81993297065716009</v>
      </c>
      <c r="AT11" s="70">
        <f t="shared" si="2"/>
        <v>0.88413405172556958</v>
      </c>
      <c r="AU11" s="70">
        <f t="shared" si="2"/>
        <v>0.78452090929314466</v>
      </c>
      <c r="AV11" s="70">
        <f t="shared" si="2"/>
        <v>1.1152009421360951</v>
      </c>
      <c r="AW11" s="70">
        <f t="shared" si="2"/>
        <v>0</v>
      </c>
      <c r="AX11" s="70">
        <f t="shared" si="2"/>
        <v>0</v>
      </c>
      <c r="AY11" s="70">
        <f t="shared" si="2"/>
        <v>0</v>
      </c>
      <c r="AZ11" s="71">
        <f t="shared" si="2"/>
        <v>0</v>
      </c>
      <c r="BA11" s="69">
        <f t="shared" si="2"/>
        <v>0</v>
      </c>
      <c r="BB11" s="70">
        <f t="shared" si="2"/>
        <v>0</v>
      </c>
      <c r="BC11" s="71">
        <f t="shared" si="2"/>
        <v>0</v>
      </c>
      <c r="BD11" s="69">
        <f t="shared" si="2"/>
        <v>0</v>
      </c>
      <c r="BE11" s="70">
        <f t="shared" si="2"/>
        <v>0</v>
      </c>
      <c r="BF11" s="70">
        <f t="shared" si="2"/>
        <v>0</v>
      </c>
      <c r="BG11" s="70">
        <f t="shared" si="2"/>
        <v>0</v>
      </c>
      <c r="BH11" s="70">
        <f t="shared" si="2"/>
        <v>0</v>
      </c>
      <c r="BI11" s="71">
        <f t="shared" si="2"/>
        <v>0</v>
      </c>
      <c r="BJ11" s="69">
        <f t="shared" si="3"/>
        <v>0.76012768298111333</v>
      </c>
      <c r="BK11" s="70">
        <f t="shared" si="3"/>
        <v>0.68990954965871709</v>
      </c>
      <c r="BL11" s="70">
        <f t="shared" si="3"/>
        <v>0.85976706222636778</v>
      </c>
      <c r="BM11" s="71">
        <f t="shared" si="3"/>
        <v>0.79700817020481296</v>
      </c>
      <c r="BN11" s="69">
        <f t="shared" si="3"/>
        <v>0</v>
      </c>
      <c r="BO11" s="70">
        <f t="shared" si="3"/>
        <v>0</v>
      </c>
      <c r="BP11" s="70">
        <f t="shared" si="3"/>
        <v>0</v>
      </c>
      <c r="BQ11" s="70">
        <f t="shared" si="3"/>
        <v>0</v>
      </c>
      <c r="BR11" s="70">
        <f t="shared" si="3"/>
        <v>0</v>
      </c>
      <c r="BS11" s="71">
        <f t="shared" si="3"/>
        <v>0</v>
      </c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</row>
    <row r="12" spans="2:99" x14ac:dyDescent="0.2">
      <c r="B12" s="173">
        <v>5</v>
      </c>
      <c r="C12" s="69">
        <f t="array" ref="C12:F12">TRANSPOSE(ALL!E32:E35)</f>
        <v>57.450223456487514</v>
      </c>
      <c r="D12" s="70">
        <v>62.608979173136241</v>
      </c>
      <c r="E12" s="70">
        <v>47.491865047143754</v>
      </c>
      <c r="F12" s="70">
        <v>54.621972888021773</v>
      </c>
      <c r="G12" s="70"/>
      <c r="H12" s="70"/>
      <c r="I12" s="70"/>
      <c r="J12" s="71"/>
      <c r="K12" s="69"/>
      <c r="L12" s="70"/>
      <c r="M12" s="71"/>
      <c r="N12" s="69"/>
      <c r="O12" s="70"/>
      <c r="P12" s="70"/>
      <c r="Q12" s="70"/>
      <c r="R12" s="70"/>
      <c r="S12" s="71"/>
      <c r="T12" s="69">
        <f t="array" ref="T12:W12">TRANSPOSE(ALL!Q32:Q35)</f>
        <v>38.052762963957946</v>
      </c>
      <c r="U12" s="70">
        <v>40.482513905124293</v>
      </c>
      <c r="V12" s="70">
        <v>50.107593847706234</v>
      </c>
      <c r="W12" s="71">
        <v>33.295185434600832</v>
      </c>
      <c r="X12" s="69"/>
      <c r="Y12" s="70"/>
      <c r="Z12" s="70"/>
      <c r="AA12" s="150"/>
      <c r="AB12" s="70"/>
      <c r="AC12" s="71"/>
      <c r="AD12" s="145">
        <f t="shared" si="0"/>
        <v>48.013887089522328</v>
      </c>
      <c r="AE12" s="178">
        <f t="shared" si="1"/>
        <v>8</v>
      </c>
      <c r="AF12" s="145">
        <f>AF6</f>
        <v>19.284472685061132</v>
      </c>
      <c r="AH12" s="155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f>COUNT(C12:AC12)</f>
        <v>8</v>
      </c>
      <c r="AO12" s="156">
        <v>0</v>
      </c>
      <c r="AP12" s="156">
        <v>0</v>
      </c>
      <c r="AQ12" s="157">
        <v>0</v>
      </c>
      <c r="AR12" s="156"/>
      <c r="AS12" s="69">
        <f t="shared" si="4"/>
        <v>0.59235298551030124</v>
      </c>
      <c r="AT12" s="70">
        <f t="shared" si="2"/>
        <v>1.6092875634385644</v>
      </c>
      <c r="AU12" s="70">
        <f t="shared" si="2"/>
        <v>0.5939015833106529</v>
      </c>
      <c r="AV12" s="70">
        <f t="shared" si="2"/>
        <v>0.55544222284720168</v>
      </c>
      <c r="AW12" s="70">
        <f t="shared" si="2"/>
        <v>0</v>
      </c>
      <c r="AX12" s="70">
        <f t="shared" si="2"/>
        <v>0</v>
      </c>
      <c r="AY12" s="70">
        <f t="shared" si="2"/>
        <v>0</v>
      </c>
      <c r="AZ12" s="71">
        <f t="shared" si="2"/>
        <v>0</v>
      </c>
      <c r="BA12" s="69">
        <f t="shared" si="2"/>
        <v>0</v>
      </c>
      <c r="BB12" s="70">
        <f t="shared" si="2"/>
        <v>0</v>
      </c>
      <c r="BC12" s="71">
        <f t="shared" si="2"/>
        <v>0</v>
      </c>
      <c r="BD12" s="69">
        <f t="shared" si="2"/>
        <v>0</v>
      </c>
      <c r="BE12" s="70">
        <f t="shared" si="2"/>
        <v>0</v>
      </c>
      <c r="BF12" s="70">
        <f t="shared" si="2"/>
        <v>0</v>
      </c>
      <c r="BG12" s="70">
        <f t="shared" si="2"/>
        <v>0</v>
      </c>
      <c r="BH12" s="70">
        <f t="shared" si="2"/>
        <v>0</v>
      </c>
      <c r="BI12" s="71">
        <f t="shared" si="2"/>
        <v>0</v>
      </c>
      <c r="BJ12" s="69">
        <f t="shared" si="3"/>
        <v>0.63583387514205014</v>
      </c>
      <c r="BK12" s="70">
        <f t="shared" si="3"/>
        <v>0.67770994047715127</v>
      </c>
      <c r="BL12" s="70">
        <f t="shared" si="3"/>
        <v>0.66479622270163019</v>
      </c>
      <c r="BM12" s="71">
        <f t="shared" si="3"/>
        <v>0.65311009286051092</v>
      </c>
      <c r="BN12" s="69">
        <f t="shared" si="3"/>
        <v>0</v>
      </c>
      <c r="BO12" s="70">
        <f t="shared" si="3"/>
        <v>0</v>
      </c>
      <c r="BP12" s="70">
        <f t="shared" si="3"/>
        <v>0</v>
      </c>
      <c r="BQ12" s="70">
        <f t="shared" si="3"/>
        <v>0</v>
      </c>
      <c r="BR12" s="70">
        <f t="shared" si="3"/>
        <v>0</v>
      </c>
      <c r="BS12" s="71">
        <f t="shared" si="3"/>
        <v>0</v>
      </c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</row>
    <row r="13" spans="2:99" x14ac:dyDescent="0.2">
      <c r="B13" s="173">
        <v>10</v>
      </c>
      <c r="C13" s="69">
        <f t="array" ref="C13:F13">TRANSPOSE(ALL!E36:E39)</f>
        <v>76.617695238813226</v>
      </c>
      <c r="D13" s="70">
        <v>60.615687038709666</v>
      </c>
      <c r="E13" s="70">
        <v>88.735844762845133</v>
      </c>
      <c r="F13" s="70">
        <v>47.550409574321868</v>
      </c>
      <c r="G13" s="70"/>
      <c r="H13" s="70"/>
      <c r="I13" s="70"/>
      <c r="J13" s="71"/>
      <c r="K13" s="69"/>
      <c r="L13" s="70"/>
      <c r="M13" s="71"/>
      <c r="N13" s="69"/>
      <c r="O13" s="70"/>
      <c r="P13" s="70"/>
      <c r="Q13" s="70"/>
      <c r="R13" s="70"/>
      <c r="S13" s="71"/>
      <c r="T13" s="69">
        <f t="array" ref="T13:W13">TRANSPOSE(ALL!Q36:Q39)</f>
        <v>67.958176106271168</v>
      </c>
      <c r="U13" s="70">
        <v>75.474293055312415</v>
      </c>
      <c r="V13" s="70">
        <v>65.230270122768502</v>
      </c>
      <c r="W13" s="71">
        <v>71.413227927698784</v>
      </c>
      <c r="X13" s="69"/>
      <c r="Y13" s="70"/>
      <c r="Z13" s="70"/>
      <c r="AA13" s="70"/>
      <c r="AB13" s="70"/>
      <c r="AC13" s="71"/>
      <c r="AD13" s="145">
        <f t="shared" si="0"/>
        <v>69.199450478342584</v>
      </c>
      <c r="AE13" s="178">
        <f t="shared" si="1"/>
        <v>8</v>
      </c>
      <c r="AF13" s="145">
        <f>AF6</f>
        <v>19.284472685061132</v>
      </c>
      <c r="AH13" s="155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f>COUNT(C13:AC13)</f>
        <v>8</v>
      </c>
      <c r="AP13" s="156">
        <v>0</v>
      </c>
      <c r="AQ13" s="157">
        <v>0</v>
      </c>
      <c r="AR13" s="156"/>
      <c r="AS13" s="69">
        <f t="shared" si="4"/>
        <v>0.3632261182107428</v>
      </c>
      <c r="AT13" s="70">
        <f t="shared" si="2"/>
        <v>0.35550101440869097</v>
      </c>
      <c r="AU13" s="70">
        <f t="shared" si="2"/>
        <v>0.38093001493908274</v>
      </c>
      <c r="AV13" s="70">
        <f t="shared" si="2"/>
        <v>0.36783932282800602</v>
      </c>
      <c r="AW13" s="70">
        <f t="shared" si="2"/>
        <v>0</v>
      </c>
      <c r="AX13" s="70">
        <f t="shared" si="2"/>
        <v>0</v>
      </c>
      <c r="AY13" s="70">
        <f t="shared" si="2"/>
        <v>0</v>
      </c>
      <c r="AZ13" s="71">
        <f t="shared" si="2"/>
        <v>0</v>
      </c>
      <c r="BA13" s="69">
        <f t="shared" si="2"/>
        <v>0</v>
      </c>
      <c r="BB13" s="70">
        <f t="shared" si="2"/>
        <v>0</v>
      </c>
      <c r="BC13" s="71">
        <f t="shared" si="2"/>
        <v>0</v>
      </c>
      <c r="BD13" s="69">
        <f t="shared" si="2"/>
        <v>0</v>
      </c>
      <c r="BE13" s="70">
        <f t="shared" si="2"/>
        <v>0</v>
      </c>
      <c r="BF13" s="70">
        <f t="shared" si="2"/>
        <v>0</v>
      </c>
      <c r="BG13" s="70">
        <f t="shared" si="2"/>
        <v>0</v>
      </c>
      <c r="BH13" s="70">
        <f t="shared" si="2"/>
        <v>0</v>
      </c>
      <c r="BI13" s="71">
        <f t="shared" si="2"/>
        <v>0</v>
      </c>
      <c r="BJ13" s="69">
        <f t="shared" si="3"/>
        <v>0.40262751536915575</v>
      </c>
      <c r="BK13" s="70">
        <f t="shared" si="3"/>
        <v>0.39644517043633454</v>
      </c>
      <c r="BL13" s="70">
        <f t="shared" si="3"/>
        <v>0.37585827208192013</v>
      </c>
      <c r="BM13" s="71">
        <f t="shared" si="3"/>
        <v>0.41629830297054538</v>
      </c>
      <c r="BN13" s="69">
        <f t="shared" si="3"/>
        <v>0</v>
      </c>
      <c r="BO13" s="70">
        <f t="shared" si="3"/>
        <v>0</v>
      </c>
      <c r="BP13" s="70">
        <f t="shared" si="3"/>
        <v>0</v>
      </c>
      <c r="BQ13" s="70">
        <f t="shared" si="3"/>
        <v>0</v>
      </c>
      <c r="BR13" s="70">
        <f t="shared" si="3"/>
        <v>0</v>
      </c>
      <c r="BS13" s="71">
        <f t="shared" si="3"/>
        <v>0</v>
      </c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</row>
    <row r="14" spans="2:99" ht="13.5" thickBot="1" x14ac:dyDescent="0.25">
      <c r="B14" s="174">
        <v>20</v>
      </c>
      <c r="C14" s="72">
        <f t="array" ref="C14:F14">TRANSPOSE(ALL!E40:E43)</f>
        <v>59.772008022157337</v>
      </c>
      <c r="D14" s="73">
        <v>108.6099144033868</v>
      </c>
      <c r="E14" s="73">
        <v>100.31039602690019</v>
      </c>
      <c r="F14" s="73">
        <v>74.782691383027995</v>
      </c>
      <c r="G14" s="73"/>
      <c r="H14" s="73"/>
      <c r="I14" s="73"/>
      <c r="J14" s="74"/>
      <c r="K14" s="72"/>
      <c r="L14" s="73"/>
      <c r="M14" s="74"/>
      <c r="N14" s="72"/>
      <c r="O14" s="73"/>
      <c r="P14" s="73"/>
      <c r="Q14" s="73"/>
      <c r="R14" s="73"/>
      <c r="S14" s="74"/>
      <c r="T14" s="72"/>
      <c r="U14" s="73"/>
      <c r="V14" s="73"/>
      <c r="W14" s="74"/>
      <c r="X14" s="72"/>
      <c r="Y14" s="73"/>
      <c r="Z14" s="73"/>
      <c r="AA14" s="73"/>
      <c r="AB14" s="73"/>
      <c r="AC14" s="74"/>
      <c r="AD14" s="145">
        <f>(COUNT(C14:J14)*AVERAGE(C14:J14))/COUNT(C14:AC14)</f>
        <v>85.868752458868087</v>
      </c>
      <c r="AE14" s="178">
        <f t="shared" si="1"/>
        <v>4</v>
      </c>
      <c r="AF14" s="145">
        <f>AF6</f>
        <v>19.284472685061132</v>
      </c>
      <c r="AH14" s="158">
        <v>0</v>
      </c>
      <c r="AI14" s="159">
        <v>0</v>
      </c>
      <c r="AJ14" s="159">
        <v>0</v>
      </c>
      <c r="AK14" s="159">
        <v>0</v>
      </c>
      <c r="AL14" s="159">
        <v>0</v>
      </c>
      <c r="AM14" s="159">
        <v>0</v>
      </c>
      <c r="AN14" s="159">
        <v>0</v>
      </c>
      <c r="AO14" s="159">
        <v>0</v>
      </c>
      <c r="AP14" s="159">
        <f>COUNT(C14:AC14)</f>
        <v>4</v>
      </c>
      <c r="AQ14" s="160">
        <f>COUNT(D14:AD14)</f>
        <v>4</v>
      </c>
      <c r="AR14" s="156"/>
      <c r="AS14" s="69">
        <f t="shared" si="4"/>
        <v>0.33800080068818911</v>
      </c>
      <c r="AT14" s="70">
        <f t="shared" si="2"/>
        <v>0.35838823301838446</v>
      </c>
      <c r="AU14" s="70">
        <f t="shared" si="2"/>
        <v>0.32581811590011328</v>
      </c>
      <c r="AV14" s="70">
        <f t="shared" si="2"/>
        <v>0.38081270957916846</v>
      </c>
      <c r="AW14" s="70">
        <f t="shared" si="2"/>
        <v>0</v>
      </c>
      <c r="AX14" s="70">
        <f t="shared" si="2"/>
        <v>0</v>
      </c>
      <c r="AY14" s="70">
        <f t="shared" si="2"/>
        <v>0</v>
      </c>
      <c r="AZ14" s="71">
        <f t="shared" si="2"/>
        <v>0</v>
      </c>
      <c r="BA14" s="69">
        <f t="shared" si="2"/>
        <v>0</v>
      </c>
      <c r="BB14" s="70">
        <f t="shared" si="2"/>
        <v>0</v>
      </c>
      <c r="BC14" s="71">
        <f t="shared" si="2"/>
        <v>0</v>
      </c>
      <c r="BD14" s="69">
        <f t="shared" si="2"/>
        <v>0</v>
      </c>
      <c r="BE14" s="70">
        <f t="shared" si="2"/>
        <v>0</v>
      </c>
      <c r="BF14" s="70">
        <f t="shared" si="2"/>
        <v>0</v>
      </c>
      <c r="BG14" s="70">
        <f t="shared" si="2"/>
        <v>0</v>
      </c>
      <c r="BH14" s="70">
        <f t="shared" si="2"/>
        <v>0</v>
      </c>
      <c r="BI14" s="71">
        <f t="shared" si="2"/>
        <v>0</v>
      </c>
      <c r="BJ14" s="69">
        <f t="shared" si="3"/>
        <v>0.34828885002886101</v>
      </c>
      <c r="BK14" s="70">
        <f t="shared" si="3"/>
        <v>0.33927373239608127</v>
      </c>
      <c r="BL14" s="70">
        <f t="shared" si="3"/>
        <v>0.35187442762928284</v>
      </c>
      <c r="BM14" s="71">
        <f t="shared" si="3"/>
        <v>0.34399753775614661</v>
      </c>
      <c r="BN14" s="69">
        <f t="shared" si="3"/>
        <v>0</v>
      </c>
      <c r="BO14" s="70">
        <f t="shared" si="3"/>
        <v>0</v>
      </c>
      <c r="BP14" s="70">
        <f t="shared" si="3"/>
        <v>0</v>
      </c>
      <c r="BQ14" s="70">
        <f t="shared" si="3"/>
        <v>0</v>
      </c>
      <c r="BR14" s="70">
        <f t="shared" si="3"/>
        <v>0</v>
      </c>
      <c r="BS14" s="71">
        <f t="shared" si="3"/>
        <v>0</v>
      </c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</row>
    <row r="15" spans="2:99" ht="13.5" thickBot="1" x14ac:dyDescent="0.25">
      <c r="X15" s="70"/>
      <c r="Y15" s="70"/>
      <c r="Z15" s="70"/>
      <c r="AA15" s="70"/>
      <c r="AB15" s="70"/>
      <c r="AC15" s="70"/>
      <c r="AS15" s="72">
        <f t="shared" si="4"/>
        <v>0.35964625179967935</v>
      </c>
      <c r="AT15" s="73">
        <f t="shared" si="2"/>
        <v>0.30976520427454446</v>
      </c>
      <c r="AU15" s="73">
        <f t="shared" si="2"/>
        <v>0.31598285135571902</v>
      </c>
      <c r="AV15" s="73">
        <f t="shared" si="2"/>
        <v>0.34005544032162133</v>
      </c>
      <c r="AW15" s="73">
        <f t="shared" si="2"/>
        <v>0</v>
      </c>
      <c r="AX15" s="73">
        <f t="shared" si="2"/>
        <v>0</v>
      </c>
      <c r="AY15" s="73">
        <f t="shared" si="2"/>
        <v>0</v>
      </c>
      <c r="AZ15" s="74">
        <f t="shared" si="2"/>
        <v>0</v>
      </c>
      <c r="BA15" s="72">
        <f t="shared" si="2"/>
        <v>0</v>
      </c>
      <c r="BB15" s="73">
        <f t="shared" si="2"/>
        <v>0</v>
      </c>
      <c r="BC15" s="74">
        <f t="shared" si="2"/>
        <v>0</v>
      </c>
      <c r="BD15" s="72">
        <f t="shared" si="2"/>
        <v>0</v>
      </c>
      <c r="BE15" s="73">
        <f t="shared" si="2"/>
        <v>0</v>
      </c>
      <c r="BF15" s="73">
        <f t="shared" si="2"/>
        <v>0</v>
      </c>
      <c r="BG15" s="73">
        <f t="shared" si="2"/>
        <v>0</v>
      </c>
      <c r="BH15" s="73">
        <f t="shared" si="2"/>
        <v>0</v>
      </c>
      <c r="BI15" s="74">
        <f t="shared" si="2"/>
        <v>0</v>
      </c>
      <c r="BJ15" s="72">
        <f t="shared" si="3"/>
        <v>0</v>
      </c>
      <c r="BK15" s="73">
        <f t="shared" si="3"/>
        <v>0</v>
      </c>
      <c r="BL15" s="73">
        <f t="shared" si="3"/>
        <v>0</v>
      </c>
      <c r="BM15" s="74">
        <f t="shared" si="3"/>
        <v>0</v>
      </c>
      <c r="BN15" s="72">
        <f t="shared" si="3"/>
        <v>0</v>
      </c>
      <c r="BO15" s="73">
        <f t="shared" si="3"/>
        <v>0</v>
      </c>
      <c r="BP15" s="73">
        <f t="shared" si="3"/>
        <v>0</v>
      </c>
      <c r="BQ15" s="73">
        <f t="shared" si="3"/>
        <v>0</v>
      </c>
      <c r="BR15" s="73">
        <f t="shared" si="3"/>
        <v>0</v>
      </c>
      <c r="BS15" s="74">
        <f t="shared" si="3"/>
        <v>0</v>
      </c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</row>
    <row r="16" spans="2:99" x14ac:dyDescent="0.2">
      <c r="B16" s="143" t="s">
        <v>355</v>
      </c>
      <c r="C16" s="145">
        <f>COUNT(C6:J14)</f>
        <v>40</v>
      </c>
      <c r="K16" s="145">
        <f>COUNT(K6:M14)</f>
        <v>0</v>
      </c>
      <c r="L16" s="145"/>
      <c r="M16" s="145"/>
      <c r="N16" s="145">
        <f>COUNT(N6:S14)</f>
        <v>0</v>
      </c>
      <c r="O16" s="145"/>
      <c r="P16" s="145"/>
      <c r="Q16" s="145"/>
      <c r="R16" s="145"/>
      <c r="S16" s="145"/>
      <c r="T16" s="145">
        <f>COUNT(T6:W14)</f>
        <v>32</v>
      </c>
      <c r="U16" s="145"/>
      <c r="V16" s="145"/>
      <c r="W16" s="145"/>
      <c r="X16" s="151">
        <f>COUNT(X6:AC14)</f>
        <v>0</v>
      </c>
      <c r="Y16" s="70"/>
      <c r="Z16" s="70"/>
      <c r="AA16" s="70"/>
      <c r="AB16" s="70"/>
      <c r="AC16" s="70"/>
      <c r="AD16" s="145">
        <f>C17</f>
        <v>22.391568126071121</v>
      </c>
      <c r="AE16" s="145"/>
      <c r="AF16" s="145">
        <f>IF(AD16=0,0,AF6)</f>
        <v>19.284472685061132</v>
      </c>
      <c r="AH16" s="161">
        <f>C16</f>
        <v>40</v>
      </c>
      <c r="AI16" s="162">
        <v>0</v>
      </c>
      <c r="AJ16" s="162">
        <v>0</v>
      </c>
      <c r="AK16" s="162">
        <v>0</v>
      </c>
      <c r="AL16" s="163">
        <v>0</v>
      </c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</row>
    <row r="17" spans="2:99" x14ac:dyDescent="0.2">
      <c r="B17" s="143" t="s">
        <v>0</v>
      </c>
      <c r="C17" s="145">
        <f>IFERROR(AVERAGE(C6:J14),0)</f>
        <v>22.391568126071121</v>
      </c>
      <c r="K17" s="145">
        <f>IFERROR(AVERAGE(K6:M14),0)</f>
        <v>0</v>
      </c>
      <c r="N17" s="145">
        <f>IFERROR(AVERAGE(N6:S14),0)</f>
        <v>0</v>
      </c>
      <c r="T17" s="145">
        <f>AVERAGE(T6:W14)</f>
        <v>15.400603383798654</v>
      </c>
      <c r="X17" s="145">
        <f>IFERROR(0,AVERAGE(X6:AC14))</f>
        <v>0</v>
      </c>
      <c r="AD17" s="145">
        <f>K17</f>
        <v>0</v>
      </c>
      <c r="AE17" s="145"/>
      <c r="AF17" s="145">
        <f>IF(AD17=0,0,AF6)</f>
        <v>0</v>
      </c>
      <c r="AH17" s="164">
        <v>0</v>
      </c>
      <c r="AI17" s="165">
        <f>K16</f>
        <v>0</v>
      </c>
      <c r="AJ17" s="165">
        <v>0</v>
      </c>
      <c r="AK17" s="165">
        <v>0</v>
      </c>
      <c r="AL17" s="166">
        <v>0</v>
      </c>
      <c r="AS17" s="87">
        <f t="array" ref="AS17">(MMULT(TRANSPOSE(AS7:AS15-$AF$25:$AF$33),(AS7:AS15-$AF$25:$AF$33)))</f>
        <v>0.73700387045012827</v>
      </c>
      <c r="AT17" s="87">
        <f t="array" ref="AT17">(MMULT(TRANSPOSE(AT7:AT15-$AF$25:$AF$33),(AT7:AT15-$AF$25:$AF$33)))</f>
        <v>1.3466132278243674</v>
      </c>
      <c r="AU17" s="87">
        <f t="array" ref="AU17">(MMULT(TRANSPOSE(AU7:AU15-$AF$25:$AF$33),(AU7:AU15-$AF$25:$AF$33)))</f>
        <v>0.83080361420330417</v>
      </c>
      <c r="AV17" s="87">
        <f t="array" ref="AV17">(MMULT(TRANSPOSE(AV7:AV15-$AF$25:$AF$33),(AV7:AV15-$AF$25:$AF$33)))</f>
        <v>0.8528649020879272</v>
      </c>
      <c r="AW17" s="87">
        <f>(AW7-$AF$25)^2</f>
        <v>8.9184025322455812E-2</v>
      </c>
      <c r="AX17" s="87">
        <f>(AX7-$AF$25)^2</f>
        <v>8.2021338380135547E-2</v>
      </c>
      <c r="AY17" s="87">
        <f>(AY7-$AF$25)^2</f>
        <v>6.6986692486399088E-2</v>
      </c>
      <c r="AZ17" s="87">
        <f>(AZ7-$AF$25)^2</f>
        <v>3.3025787070968322E-2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f t="array" ref="BJ17">(MMULT(TRANSPOSE(BJ7:BJ14-$AF$25:$AF$32),(BJ7:BJ14-$AF$25:$AF$32)))</f>
        <v>0.55833003618063004</v>
      </c>
      <c r="BK17" s="87">
        <f t="array" ref="BK17">(MMULT(TRANSPOSE(BK7:BK14-$AF$25:$AF$32),(BK7:BK14-$AF$25:$AF$32)))</f>
        <v>0.48146603946585165</v>
      </c>
      <c r="BL17" s="87">
        <f t="array" ref="BL17">(MMULT(TRANSPOSE(BL7:BL14-$AF$25:$AF$32),(BL7:BL14-$AF$25:$AF$32)))</f>
        <v>0.53355397239686697</v>
      </c>
      <c r="BM17" s="87">
        <f t="array" ref="BM17">(MMULT(TRANSPOSE(BM7:BM14-$AF$25:$AF$32),(BM7:BM14-$AF$25:$AF$32)))</f>
        <v>0.50584619679736431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</row>
    <row r="18" spans="2:99" x14ac:dyDescent="0.2">
      <c r="B18" s="143" t="s">
        <v>354</v>
      </c>
      <c r="C18" s="145">
        <f>$AF$6</f>
        <v>19.284472685061132</v>
      </c>
      <c r="K18" s="145">
        <f>AF6</f>
        <v>19.284472685061132</v>
      </c>
      <c r="N18" s="145">
        <f>AF6</f>
        <v>19.284472685061132</v>
      </c>
      <c r="T18" s="145">
        <f>AF6</f>
        <v>19.284472685061132</v>
      </c>
      <c r="X18" s="145">
        <f>AF6</f>
        <v>19.284472685061132</v>
      </c>
      <c r="AD18" s="145">
        <f>N17</f>
        <v>0</v>
      </c>
      <c r="AE18" s="145"/>
      <c r="AF18" s="145">
        <f>IF(AD18=0,0,AF6)</f>
        <v>0</v>
      </c>
      <c r="AH18" s="164">
        <v>0</v>
      </c>
      <c r="AI18" s="165">
        <v>0</v>
      </c>
      <c r="AJ18" s="165">
        <f>N16</f>
        <v>0</v>
      </c>
      <c r="AK18" s="165">
        <v>0</v>
      </c>
      <c r="AL18" s="166">
        <v>0</v>
      </c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</row>
    <row r="19" spans="2:99" x14ac:dyDescent="0.2">
      <c r="B19" s="143"/>
      <c r="C19" s="145"/>
      <c r="K19" s="145"/>
      <c r="N19" s="145"/>
      <c r="T19" s="145"/>
      <c r="X19" s="145"/>
      <c r="AD19" s="145">
        <f>T17</f>
        <v>15.400603383798654</v>
      </c>
      <c r="AE19" s="145"/>
      <c r="AF19" s="145">
        <f>IF(AD19=0,0,AF6)</f>
        <v>19.284472685061132</v>
      </c>
      <c r="AH19" s="164">
        <v>0</v>
      </c>
      <c r="AI19" s="165">
        <v>0</v>
      </c>
      <c r="AJ19" s="165">
        <v>0</v>
      </c>
      <c r="AK19" s="165">
        <f>T16</f>
        <v>32</v>
      </c>
      <c r="AL19" s="166">
        <v>0</v>
      </c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</row>
    <row r="20" spans="2:99" ht="13.5" thickBot="1" x14ac:dyDescent="0.25">
      <c r="B20" s="143"/>
      <c r="C20" s="145"/>
      <c r="K20" s="145"/>
      <c r="N20" s="145"/>
      <c r="T20" s="145"/>
      <c r="X20" s="145"/>
      <c r="AD20" s="145">
        <f>X17</f>
        <v>0</v>
      </c>
      <c r="AE20" s="145"/>
      <c r="AF20" s="145">
        <f>IF(AD20=0,0,AF6)</f>
        <v>0</v>
      </c>
      <c r="AH20" s="167">
        <v>0</v>
      </c>
      <c r="AI20" s="168">
        <v>0</v>
      </c>
      <c r="AJ20" s="168">
        <v>0</v>
      </c>
      <c r="AK20" s="168">
        <v>0</v>
      </c>
      <c r="AL20" s="169">
        <f>X16</f>
        <v>0</v>
      </c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</row>
    <row r="21" spans="2:99" x14ac:dyDescent="0.2">
      <c r="B21" s="142" t="s">
        <v>312</v>
      </c>
      <c r="C21" s="144">
        <v>-0.25</v>
      </c>
      <c r="K21" s="145"/>
      <c r="N21" s="145"/>
      <c r="T21" s="145"/>
      <c r="X21" s="145"/>
      <c r="AD21" s="145"/>
      <c r="AE21" s="145"/>
      <c r="AF21" s="145"/>
      <c r="AH21" s="165"/>
      <c r="AI21" s="165"/>
      <c r="AJ21" s="165"/>
      <c r="AK21" s="165"/>
      <c r="AL21" s="165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</row>
    <row r="22" spans="2:99" ht="13.5" thickBot="1" x14ac:dyDescent="0.25">
      <c r="B22" s="143"/>
      <c r="C22" s="145"/>
      <c r="K22" s="145"/>
      <c r="N22" s="145"/>
      <c r="T22" s="145"/>
      <c r="X22" s="145"/>
      <c r="AD22" s="145"/>
      <c r="AE22" s="145"/>
      <c r="AF22" s="145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</row>
    <row r="23" spans="2:99" x14ac:dyDescent="0.2">
      <c r="B23" s="146"/>
      <c r="C23" s="291" t="str">
        <f>C4</f>
        <v>CTX BMP-2 #1</v>
      </c>
      <c r="D23" s="292"/>
      <c r="E23" s="292"/>
      <c r="F23" s="292"/>
      <c r="G23" s="292"/>
      <c r="H23" s="292"/>
      <c r="I23" s="292"/>
      <c r="J23" s="293"/>
      <c r="K23" s="291" t="str">
        <f>K4</f>
        <v>CTX BMP-2 #2</v>
      </c>
      <c r="L23" s="292"/>
      <c r="M23" s="293"/>
      <c r="N23" s="292" t="str">
        <f>N4</f>
        <v>CTX BMP-2 #3</v>
      </c>
      <c r="O23" s="292"/>
      <c r="P23" s="292"/>
      <c r="Q23" s="292"/>
      <c r="R23" s="292"/>
      <c r="S23" s="293"/>
      <c r="T23" s="291" t="str">
        <f>T4</f>
        <v>CTX BMP-2 #4</v>
      </c>
      <c r="U23" s="292"/>
      <c r="V23" s="292"/>
      <c r="W23" s="293"/>
      <c r="X23" s="292" t="str">
        <f>X4</f>
        <v>CTX BMP-2 #5</v>
      </c>
      <c r="Y23" s="292"/>
      <c r="Z23" s="292"/>
      <c r="AA23" s="292"/>
      <c r="AB23" s="292"/>
      <c r="AC23" s="293"/>
      <c r="AD23" s="145"/>
      <c r="AE23" s="145"/>
      <c r="AF23" s="145"/>
      <c r="AS23" s="207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97"/>
      <c r="BO23" s="297"/>
      <c r="BP23" s="297"/>
      <c r="BQ23" s="297"/>
      <c r="BR23" s="297"/>
      <c r="BS23" s="297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</row>
    <row r="24" spans="2:99" ht="13.5" thickBot="1" x14ac:dyDescent="0.25">
      <c r="B24" s="179" t="str">
        <f>B5</f>
        <v>Condition</v>
      </c>
      <c r="C24" s="189">
        <f>C5</f>
        <v>1</v>
      </c>
      <c r="D24" s="190">
        <f t="shared" ref="D24:J24" si="5">D5</f>
        <v>2</v>
      </c>
      <c r="E24" s="190">
        <f t="shared" si="5"/>
        <v>3</v>
      </c>
      <c r="F24" s="190">
        <f t="shared" si="5"/>
        <v>4</v>
      </c>
      <c r="G24" s="190">
        <f t="shared" si="5"/>
        <v>5</v>
      </c>
      <c r="H24" s="190">
        <f t="shared" si="5"/>
        <v>6</v>
      </c>
      <c r="I24" s="190">
        <f t="shared" si="5"/>
        <v>7</v>
      </c>
      <c r="J24" s="191">
        <f t="shared" si="5"/>
        <v>8</v>
      </c>
      <c r="K24" s="189">
        <f>K5</f>
        <v>1</v>
      </c>
      <c r="L24" s="190">
        <f>L5</f>
        <v>2</v>
      </c>
      <c r="M24" s="191">
        <f>M5</f>
        <v>3</v>
      </c>
      <c r="N24" s="190">
        <f>N5</f>
        <v>1</v>
      </c>
      <c r="O24" s="190">
        <f>O5</f>
        <v>2</v>
      </c>
      <c r="P24" s="190">
        <f>P5</f>
        <v>3</v>
      </c>
      <c r="Q24" s="190">
        <f>Q5</f>
        <v>4</v>
      </c>
      <c r="R24" s="190">
        <f>R5</f>
        <v>5</v>
      </c>
      <c r="S24" s="191">
        <f>S5</f>
        <v>6</v>
      </c>
      <c r="T24" s="189">
        <f>T5</f>
        <v>1</v>
      </c>
      <c r="U24" s="190">
        <f>U5</f>
        <v>2</v>
      </c>
      <c r="V24" s="190">
        <f>V5</f>
        <v>3</v>
      </c>
      <c r="W24" s="191">
        <f>W5</f>
        <v>4</v>
      </c>
      <c r="X24" s="190">
        <f>X5</f>
        <v>1</v>
      </c>
      <c r="Y24" s="190">
        <f t="shared" ref="Y24:AD24" si="6">Y5</f>
        <v>2</v>
      </c>
      <c r="Z24" s="190">
        <f t="shared" si="6"/>
        <v>3</v>
      </c>
      <c r="AA24" s="190">
        <f t="shared" si="6"/>
        <v>4</v>
      </c>
      <c r="AB24" s="190">
        <f t="shared" si="6"/>
        <v>5</v>
      </c>
      <c r="AC24" s="191">
        <f t="shared" si="6"/>
        <v>6</v>
      </c>
      <c r="AD24" s="143" t="str">
        <f t="shared" si="6"/>
        <v>Moyenne</v>
      </c>
      <c r="AE24" s="143" t="s">
        <v>362</v>
      </c>
      <c r="AF24" s="143" t="str">
        <f>AF5</f>
        <v>Moyenne Globale</v>
      </c>
      <c r="AH24" s="165"/>
      <c r="AI24" s="165"/>
      <c r="AJ24" s="165"/>
      <c r="AK24" s="165"/>
      <c r="AL24" s="165"/>
      <c r="AS24" s="207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</row>
    <row r="25" spans="2:99" x14ac:dyDescent="0.2">
      <c r="B25" s="146">
        <f>B6</f>
        <v>0</v>
      </c>
      <c r="C25" s="183">
        <f t="shared" ref="C25:C33" si="7">IF(C6="","",IF($C$21=0,LOG(C6),C6^$C$21))</f>
        <v>1.0060356028991468</v>
      </c>
      <c r="D25" s="182">
        <f t="shared" ref="D25:AC33" si="8">IF(D6="","",IF($C$21=0,LOG(D6),D6^$C$21))</f>
        <v>0.8762320914546865</v>
      </c>
      <c r="E25" s="182">
        <f t="shared" si="8"/>
        <v>1.0989738384559726</v>
      </c>
      <c r="F25" s="182">
        <f t="shared" si="8"/>
        <v>1.0250723505114594</v>
      </c>
      <c r="G25" s="182">
        <f t="shared" si="8"/>
        <v>1.0648822019937232</v>
      </c>
      <c r="H25" s="182">
        <f t="shared" si="8"/>
        <v>1.0526389335879456</v>
      </c>
      <c r="I25" s="182">
        <f t="shared" si="8"/>
        <v>1.0250631314473251</v>
      </c>
      <c r="J25" s="184">
        <f t="shared" si="8"/>
        <v>0.94797524028049951</v>
      </c>
      <c r="K25" s="183" t="str">
        <f t="shared" si="8"/>
        <v/>
      </c>
      <c r="L25" s="182" t="str">
        <f t="shared" si="8"/>
        <v/>
      </c>
      <c r="M25" s="184" t="str">
        <f t="shared" si="8"/>
        <v/>
      </c>
      <c r="N25" s="182" t="str">
        <f t="shared" si="8"/>
        <v/>
      </c>
      <c r="O25" s="182" t="str">
        <f t="shared" si="8"/>
        <v/>
      </c>
      <c r="P25" s="182" t="str">
        <f t="shared" si="8"/>
        <v/>
      </c>
      <c r="Q25" s="182" t="str">
        <f t="shared" si="8"/>
        <v/>
      </c>
      <c r="R25" s="182" t="str">
        <f t="shared" si="8"/>
        <v/>
      </c>
      <c r="S25" s="184" t="str">
        <f t="shared" si="8"/>
        <v/>
      </c>
      <c r="T25" s="183">
        <f t="shared" si="8"/>
        <v>1.0498906263839618</v>
      </c>
      <c r="U25" s="182">
        <f t="shared" si="8"/>
        <v>0.95800550626388292</v>
      </c>
      <c r="V25" s="182">
        <f t="shared" si="8"/>
        <v>0.98913159476166246</v>
      </c>
      <c r="W25" s="184">
        <f t="shared" si="8"/>
        <v>1.0142263121956663</v>
      </c>
      <c r="X25" s="182" t="str">
        <f t="shared" si="8"/>
        <v/>
      </c>
      <c r="Y25" s="182" t="str">
        <f t="shared" si="8"/>
        <v/>
      </c>
      <c r="Z25" s="182" t="str">
        <f t="shared" si="8"/>
        <v/>
      </c>
      <c r="AA25" s="67" t="str">
        <f t="shared" si="8"/>
        <v/>
      </c>
      <c r="AB25" s="67" t="str">
        <f t="shared" si="8"/>
        <v/>
      </c>
      <c r="AC25" s="68" t="str">
        <f t="shared" si="8"/>
        <v/>
      </c>
      <c r="AD25" s="145">
        <f>(COUNT(C25:J25)*AVERAGE(C25:J25)+COUNT(T25:W25)*AVERAGE(T25:W25))/COUNT(C25:AC25)</f>
        <v>1.0090106191863277</v>
      </c>
      <c r="AE25" s="178">
        <f>COUNT(C25:AC25)</f>
        <v>12</v>
      </c>
      <c r="AF25" s="145">
        <f t="array" ref="AF25">MMULT(TRANSPOSE(AD25:AD33),AE25:AE33)/SUM(AE25:AE33)</f>
        <v>0.76624525631811558</v>
      </c>
      <c r="AH25" s="165"/>
      <c r="AI25" s="165"/>
      <c r="AJ25" s="165"/>
      <c r="AK25" s="165"/>
      <c r="AL25" s="165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</row>
    <row r="26" spans="2:99" x14ac:dyDescent="0.2">
      <c r="B26" s="179">
        <f>B7</f>
        <v>0.01</v>
      </c>
      <c r="C26" s="185">
        <f t="shared" si="7"/>
        <v>0.9072632496780878</v>
      </c>
      <c r="D26" s="180">
        <f t="shared" si="8"/>
        <v>0.93361429002483509</v>
      </c>
      <c r="E26" s="180">
        <f t="shared" si="8"/>
        <v>1.0226347274948169</v>
      </c>
      <c r="F26" s="180">
        <f t="shared" si="8"/>
        <v>1.0089488201066961</v>
      </c>
      <c r="G26" s="180" t="str">
        <f t="shared" si="8"/>
        <v/>
      </c>
      <c r="H26" s="180" t="str">
        <f t="shared" si="8"/>
        <v/>
      </c>
      <c r="I26" s="180" t="str">
        <f t="shared" si="8"/>
        <v/>
      </c>
      <c r="J26" s="186" t="str">
        <f t="shared" si="8"/>
        <v/>
      </c>
      <c r="K26" s="185" t="str">
        <f t="shared" si="8"/>
        <v/>
      </c>
      <c r="L26" s="180" t="str">
        <f t="shared" si="8"/>
        <v/>
      </c>
      <c r="M26" s="186" t="str">
        <f t="shared" si="8"/>
        <v/>
      </c>
      <c r="N26" s="180" t="str">
        <f t="shared" si="8"/>
        <v/>
      </c>
      <c r="O26" s="180" t="str">
        <f t="shared" si="8"/>
        <v/>
      </c>
      <c r="P26" s="180" t="str">
        <f t="shared" si="8"/>
        <v/>
      </c>
      <c r="Q26" s="180" t="str">
        <f t="shared" si="8"/>
        <v/>
      </c>
      <c r="R26" s="180" t="str">
        <f t="shared" si="8"/>
        <v/>
      </c>
      <c r="S26" s="186" t="str">
        <f t="shared" si="8"/>
        <v/>
      </c>
      <c r="T26" s="185">
        <f t="shared" si="8"/>
        <v>1.0082466310282159</v>
      </c>
      <c r="U26" s="180">
        <f t="shared" si="8"/>
        <v>0.999669804485249</v>
      </c>
      <c r="V26" s="180">
        <f t="shared" si="8"/>
        <v>0.9855938315804027</v>
      </c>
      <c r="W26" s="186">
        <f t="shared" si="8"/>
        <v>0.99086594285785323</v>
      </c>
      <c r="X26" s="180" t="str">
        <f t="shared" si="8"/>
        <v/>
      </c>
      <c r="Y26" s="180" t="str">
        <f t="shared" si="8"/>
        <v/>
      </c>
      <c r="Z26" s="180" t="str">
        <f t="shared" si="8"/>
        <v/>
      </c>
      <c r="AA26" s="70" t="str">
        <f t="shared" si="8"/>
        <v/>
      </c>
      <c r="AB26" s="70" t="str">
        <f t="shared" si="8"/>
        <v/>
      </c>
      <c r="AC26" s="71" t="str">
        <f t="shared" si="8"/>
        <v/>
      </c>
      <c r="AD26" s="145">
        <f t="shared" ref="AD26:AD32" si="9">(COUNT(C26:J26)*AVERAGE(C26:J26)+COUNT(T26:W26)*AVERAGE(T26:W26))/COUNT(C26:AC26)</f>
        <v>0.98210466215701953</v>
      </c>
      <c r="AE26" s="178">
        <f t="shared" ref="AE26:AE33" si="10">COUNT(C26:AC26)</f>
        <v>8</v>
      </c>
      <c r="AF26" s="145">
        <f>$AF$25</f>
        <v>0.76624525631811558</v>
      </c>
      <c r="AH26" s="165"/>
      <c r="AI26" s="165"/>
      <c r="AJ26" s="165"/>
      <c r="AK26" s="165"/>
      <c r="AL26" s="165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</row>
    <row r="27" spans="2:99" x14ac:dyDescent="0.2">
      <c r="B27" s="179">
        <f>B8</f>
        <v>0.05</v>
      </c>
      <c r="C27" s="185">
        <f t="shared" si="7"/>
        <v>0.97971715492133449</v>
      </c>
      <c r="D27" s="180">
        <f t="shared" si="8"/>
        <v>0.92251162903546113</v>
      </c>
      <c r="E27" s="180">
        <f t="shared" si="8"/>
        <v>0.96136182657836311</v>
      </c>
      <c r="F27" s="180">
        <f t="shared" si="8"/>
        <v>1.0043662611588464</v>
      </c>
      <c r="G27" s="180" t="str">
        <f t="shared" si="8"/>
        <v/>
      </c>
      <c r="H27" s="180" t="str">
        <f t="shared" si="8"/>
        <v/>
      </c>
      <c r="I27" s="180" t="str">
        <f t="shared" si="8"/>
        <v/>
      </c>
      <c r="J27" s="186" t="str">
        <f t="shared" si="8"/>
        <v/>
      </c>
      <c r="K27" s="185" t="str">
        <f t="shared" si="8"/>
        <v/>
      </c>
      <c r="L27" s="180" t="str">
        <f t="shared" si="8"/>
        <v/>
      </c>
      <c r="M27" s="186" t="str">
        <f t="shared" si="8"/>
        <v/>
      </c>
      <c r="N27" s="180" t="str">
        <f t="shared" si="8"/>
        <v/>
      </c>
      <c r="O27" s="180" t="str">
        <f t="shared" si="8"/>
        <v/>
      </c>
      <c r="P27" s="180" t="str">
        <f t="shared" si="8"/>
        <v/>
      </c>
      <c r="Q27" s="180" t="str">
        <f t="shared" si="8"/>
        <v/>
      </c>
      <c r="R27" s="180" t="str">
        <f t="shared" si="8"/>
        <v/>
      </c>
      <c r="S27" s="186" t="str">
        <f t="shared" si="8"/>
        <v/>
      </c>
      <c r="T27" s="185">
        <f t="shared" si="8"/>
        <v>0.91946203857219921</v>
      </c>
      <c r="U27" s="180">
        <f t="shared" si="8"/>
        <v>0.87686446857384515</v>
      </c>
      <c r="V27" s="180">
        <f t="shared" si="8"/>
        <v>0.98396215202065673</v>
      </c>
      <c r="W27" s="186">
        <f t="shared" si="8"/>
        <v>0.99076875287780897</v>
      </c>
      <c r="X27" s="180" t="str">
        <f t="shared" si="8"/>
        <v/>
      </c>
      <c r="Y27" s="180" t="str">
        <f t="shared" si="8"/>
        <v/>
      </c>
      <c r="Z27" s="180" t="str">
        <f t="shared" si="8"/>
        <v/>
      </c>
      <c r="AA27" s="70" t="str">
        <f t="shared" si="8"/>
        <v/>
      </c>
      <c r="AB27" s="70" t="str">
        <f t="shared" si="8"/>
        <v/>
      </c>
      <c r="AC27" s="71" t="str">
        <f t="shared" si="8"/>
        <v/>
      </c>
      <c r="AD27" s="145">
        <f t="shared" si="9"/>
        <v>0.95487678546731447</v>
      </c>
      <c r="AE27" s="178">
        <f t="shared" si="10"/>
        <v>8</v>
      </c>
      <c r="AF27" s="145">
        <f t="shared" ref="AF27:AF33" si="11">$AF$25</f>
        <v>0.76624525631811558</v>
      </c>
      <c r="AH27" s="165"/>
      <c r="AI27" s="165"/>
      <c r="AJ27" s="165"/>
      <c r="AK27" s="165"/>
      <c r="AL27" s="165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</row>
    <row r="28" spans="2:99" x14ac:dyDescent="0.2">
      <c r="B28" s="179">
        <f>B9</f>
        <v>0.1</v>
      </c>
      <c r="C28" s="185">
        <f t="shared" si="7"/>
        <v>1.0304170786999263</v>
      </c>
      <c r="D28" s="180">
        <f t="shared" si="8"/>
        <v>0.88471141151399624</v>
      </c>
      <c r="E28" s="180">
        <f t="shared" si="8"/>
        <v>0.9689094914850428</v>
      </c>
      <c r="F28" s="180">
        <f t="shared" si="8"/>
        <v>0.88927175674449777</v>
      </c>
      <c r="G28" s="180" t="str">
        <f t="shared" si="8"/>
        <v/>
      </c>
      <c r="H28" s="180" t="str">
        <f t="shared" si="8"/>
        <v/>
      </c>
      <c r="I28" s="180" t="str">
        <f t="shared" si="8"/>
        <v/>
      </c>
      <c r="J28" s="186" t="str">
        <f t="shared" si="8"/>
        <v/>
      </c>
      <c r="K28" s="185" t="str">
        <f t="shared" si="8"/>
        <v/>
      </c>
      <c r="L28" s="180" t="str">
        <f t="shared" si="8"/>
        <v/>
      </c>
      <c r="M28" s="186" t="str">
        <f t="shared" si="8"/>
        <v/>
      </c>
      <c r="N28" s="180" t="str">
        <f t="shared" si="8"/>
        <v/>
      </c>
      <c r="O28" s="180" t="str">
        <f t="shared" si="8"/>
        <v/>
      </c>
      <c r="P28" s="180" t="str">
        <f t="shared" si="8"/>
        <v/>
      </c>
      <c r="Q28" s="180" t="str">
        <f t="shared" si="8"/>
        <v/>
      </c>
      <c r="R28" s="180" t="str">
        <f t="shared" si="8"/>
        <v/>
      </c>
      <c r="S28" s="186" t="str">
        <f t="shared" si="8"/>
        <v/>
      </c>
      <c r="T28" s="185">
        <f t="shared" si="8"/>
        <v>1.0343596355672144</v>
      </c>
      <c r="U28" s="180">
        <f t="shared" si="8"/>
        <v>0.97896100133656505</v>
      </c>
      <c r="V28" s="180">
        <f t="shared" si="8"/>
        <v>0.97889001326450298</v>
      </c>
      <c r="W28" s="186">
        <f t="shared" si="8"/>
        <v>0.93649334389865835</v>
      </c>
      <c r="X28" s="180" t="str">
        <f t="shared" si="8"/>
        <v/>
      </c>
      <c r="Y28" s="180" t="str">
        <f t="shared" si="8"/>
        <v/>
      </c>
      <c r="Z28" s="180" t="str">
        <f t="shared" si="8"/>
        <v/>
      </c>
      <c r="AA28" s="70" t="str">
        <f t="shared" si="8"/>
        <v/>
      </c>
      <c r="AB28" s="70" t="str">
        <f t="shared" si="8"/>
        <v/>
      </c>
      <c r="AC28" s="71" t="str">
        <f t="shared" si="8"/>
        <v/>
      </c>
      <c r="AD28" s="145">
        <f t="shared" si="9"/>
        <v>0.96275171656380054</v>
      </c>
      <c r="AE28" s="178">
        <f t="shared" si="10"/>
        <v>8</v>
      </c>
      <c r="AF28" s="145">
        <f t="shared" si="11"/>
        <v>0.76624525631811558</v>
      </c>
      <c r="AH28" s="165"/>
      <c r="AI28" s="165"/>
      <c r="AJ28" s="165"/>
      <c r="AK28" s="165"/>
      <c r="AL28" s="165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</row>
    <row r="29" spans="2:99" x14ac:dyDescent="0.2">
      <c r="B29" s="179">
        <v>0.5</v>
      </c>
      <c r="C29" s="185">
        <f t="shared" si="7"/>
        <v>0.81993297065716009</v>
      </c>
      <c r="D29" s="180">
        <f t="shared" si="8"/>
        <v>0.88413405172556958</v>
      </c>
      <c r="E29" s="180">
        <f t="shared" si="8"/>
        <v>0.78452090929314466</v>
      </c>
      <c r="F29" s="180">
        <f t="shared" si="8"/>
        <v>1.1152009421360951</v>
      </c>
      <c r="G29" s="180" t="str">
        <f t="shared" si="8"/>
        <v/>
      </c>
      <c r="H29" s="180" t="str">
        <f t="shared" si="8"/>
        <v/>
      </c>
      <c r="I29" s="180" t="str">
        <f t="shared" si="8"/>
        <v/>
      </c>
      <c r="J29" s="186" t="str">
        <f t="shared" si="8"/>
        <v/>
      </c>
      <c r="K29" s="185" t="str">
        <f t="shared" si="8"/>
        <v/>
      </c>
      <c r="L29" s="180" t="str">
        <f t="shared" si="8"/>
        <v/>
      </c>
      <c r="M29" s="186" t="str">
        <f t="shared" si="8"/>
        <v/>
      </c>
      <c r="N29" s="180" t="str">
        <f t="shared" si="8"/>
        <v/>
      </c>
      <c r="O29" s="180" t="str">
        <f t="shared" si="8"/>
        <v/>
      </c>
      <c r="P29" s="180" t="str">
        <f t="shared" si="8"/>
        <v/>
      </c>
      <c r="Q29" s="180" t="str">
        <f t="shared" si="8"/>
        <v/>
      </c>
      <c r="R29" s="180" t="str">
        <f t="shared" si="8"/>
        <v/>
      </c>
      <c r="S29" s="186" t="str">
        <f t="shared" si="8"/>
        <v/>
      </c>
      <c r="T29" s="185">
        <f t="shared" si="8"/>
        <v>0.76012768298111333</v>
      </c>
      <c r="U29" s="180">
        <f t="shared" si="8"/>
        <v>0.68990954965871709</v>
      </c>
      <c r="V29" s="180">
        <f t="shared" si="8"/>
        <v>0.85976706222636778</v>
      </c>
      <c r="W29" s="186">
        <f t="shared" si="8"/>
        <v>0.79700817020481296</v>
      </c>
      <c r="X29" s="180" t="str">
        <f t="shared" si="8"/>
        <v/>
      </c>
      <c r="Y29" s="180" t="str">
        <f t="shared" si="8"/>
        <v/>
      </c>
      <c r="Z29" s="180" t="str">
        <f t="shared" si="8"/>
        <v/>
      </c>
      <c r="AA29" s="70" t="str">
        <f t="shared" si="8"/>
        <v/>
      </c>
      <c r="AB29" s="70" t="str">
        <f t="shared" si="8"/>
        <v/>
      </c>
      <c r="AC29" s="71" t="str">
        <f t="shared" si="8"/>
        <v/>
      </c>
      <c r="AD29" s="145">
        <f t="shared" si="9"/>
        <v>0.8388251673603726</v>
      </c>
      <c r="AE29" s="178">
        <f t="shared" si="10"/>
        <v>8</v>
      </c>
      <c r="AF29" s="145">
        <f t="shared" si="11"/>
        <v>0.76624525631811558</v>
      </c>
      <c r="AH29" s="165"/>
      <c r="AI29" s="165"/>
      <c r="AJ29" s="165"/>
      <c r="AK29" s="165"/>
      <c r="AL29" s="165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</row>
    <row r="30" spans="2:99" x14ac:dyDescent="0.2">
      <c r="B30" s="179">
        <f>B11</f>
        <v>1</v>
      </c>
      <c r="C30" s="185">
        <f t="shared" si="7"/>
        <v>0.59235298551030124</v>
      </c>
      <c r="D30" s="180">
        <f t="shared" si="8"/>
        <v>1.6092875634385644</v>
      </c>
      <c r="E30" s="180">
        <f t="shared" si="8"/>
        <v>0.5939015833106529</v>
      </c>
      <c r="F30" s="180">
        <f t="shared" si="8"/>
        <v>0.55544222284720168</v>
      </c>
      <c r="G30" s="180" t="str">
        <f t="shared" si="8"/>
        <v/>
      </c>
      <c r="H30" s="180" t="str">
        <f t="shared" si="8"/>
        <v/>
      </c>
      <c r="I30" s="180" t="str">
        <f t="shared" si="8"/>
        <v/>
      </c>
      <c r="J30" s="186" t="str">
        <f t="shared" si="8"/>
        <v/>
      </c>
      <c r="K30" s="185" t="str">
        <f t="shared" si="8"/>
        <v/>
      </c>
      <c r="L30" s="180" t="str">
        <f t="shared" si="8"/>
        <v/>
      </c>
      <c r="M30" s="186" t="str">
        <f t="shared" si="8"/>
        <v/>
      </c>
      <c r="N30" s="180" t="str">
        <f t="shared" si="8"/>
        <v/>
      </c>
      <c r="O30" s="180" t="str">
        <f t="shared" si="8"/>
        <v/>
      </c>
      <c r="P30" s="180" t="str">
        <f t="shared" si="8"/>
        <v/>
      </c>
      <c r="Q30" s="180" t="str">
        <f t="shared" si="8"/>
        <v/>
      </c>
      <c r="R30" s="180" t="str">
        <f t="shared" si="8"/>
        <v/>
      </c>
      <c r="S30" s="186" t="str">
        <f t="shared" si="8"/>
        <v/>
      </c>
      <c r="T30" s="185">
        <f t="shared" si="8"/>
        <v>0.63583387514205014</v>
      </c>
      <c r="U30" s="180">
        <f t="shared" si="8"/>
        <v>0.67770994047715127</v>
      </c>
      <c r="V30" s="180">
        <f t="shared" si="8"/>
        <v>0.66479622270163019</v>
      </c>
      <c r="W30" s="186">
        <f t="shared" si="8"/>
        <v>0.65311009286051092</v>
      </c>
      <c r="X30" s="180" t="str">
        <f t="shared" si="8"/>
        <v/>
      </c>
      <c r="Y30" s="180" t="str">
        <f t="shared" si="8"/>
        <v/>
      </c>
      <c r="Z30" s="180" t="str">
        <f t="shared" si="8"/>
        <v/>
      </c>
      <c r="AA30" s="70" t="str">
        <f t="shared" si="8"/>
        <v/>
      </c>
      <c r="AB30" s="70" t="str">
        <f t="shared" si="8"/>
        <v/>
      </c>
      <c r="AC30" s="71" t="str">
        <f t="shared" si="8"/>
        <v/>
      </c>
      <c r="AD30" s="145">
        <f t="shared" si="9"/>
        <v>0.74780431078600784</v>
      </c>
      <c r="AE30" s="178">
        <f t="shared" si="10"/>
        <v>8</v>
      </c>
      <c r="AF30" s="145">
        <f t="shared" si="11"/>
        <v>0.76624525631811558</v>
      </c>
      <c r="AH30" s="165"/>
      <c r="AI30" s="165"/>
      <c r="AJ30" s="165"/>
      <c r="AK30" s="165"/>
      <c r="AL30" s="165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</row>
    <row r="31" spans="2:99" x14ac:dyDescent="0.2">
      <c r="B31" s="179">
        <f>B12</f>
        <v>5</v>
      </c>
      <c r="C31" s="185">
        <f t="shared" si="7"/>
        <v>0.3632261182107428</v>
      </c>
      <c r="D31" s="180">
        <f t="shared" si="8"/>
        <v>0.35550101440869097</v>
      </c>
      <c r="E31" s="180">
        <f t="shared" si="8"/>
        <v>0.38093001493908274</v>
      </c>
      <c r="F31" s="180">
        <f t="shared" si="8"/>
        <v>0.36783932282800602</v>
      </c>
      <c r="G31" s="180" t="str">
        <f t="shared" si="8"/>
        <v/>
      </c>
      <c r="H31" s="180" t="str">
        <f t="shared" si="8"/>
        <v/>
      </c>
      <c r="I31" s="180" t="str">
        <f t="shared" si="8"/>
        <v/>
      </c>
      <c r="J31" s="186" t="str">
        <f t="shared" si="8"/>
        <v/>
      </c>
      <c r="K31" s="185" t="str">
        <f t="shared" si="8"/>
        <v/>
      </c>
      <c r="L31" s="180" t="str">
        <f t="shared" si="8"/>
        <v/>
      </c>
      <c r="M31" s="186" t="str">
        <f t="shared" si="8"/>
        <v/>
      </c>
      <c r="N31" s="180" t="str">
        <f t="shared" si="8"/>
        <v/>
      </c>
      <c r="O31" s="180" t="str">
        <f t="shared" si="8"/>
        <v/>
      </c>
      <c r="P31" s="180" t="str">
        <f t="shared" si="8"/>
        <v/>
      </c>
      <c r="Q31" s="180" t="str">
        <f t="shared" si="8"/>
        <v/>
      </c>
      <c r="R31" s="180" t="str">
        <f t="shared" si="8"/>
        <v/>
      </c>
      <c r="S31" s="186" t="str">
        <f t="shared" si="8"/>
        <v/>
      </c>
      <c r="T31" s="185">
        <f t="shared" si="8"/>
        <v>0.40262751536915575</v>
      </c>
      <c r="U31" s="180">
        <f t="shared" si="8"/>
        <v>0.39644517043633454</v>
      </c>
      <c r="V31" s="180">
        <f t="shared" si="8"/>
        <v>0.37585827208192013</v>
      </c>
      <c r="W31" s="186">
        <f t="shared" si="8"/>
        <v>0.41629830297054538</v>
      </c>
      <c r="X31" s="180" t="str">
        <f t="shared" si="8"/>
        <v/>
      </c>
      <c r="Y31" s="180" t="str">
        <f t="shared" si="8"/>
        <v/>
      </c>
      <c r="Z31" s="180" t="str">
        <f t="shared" si="8"/>
        <v/>
      </c>
      <c r="AA31" s="70" t="str">
        <f t="shared" si="8"/>
        <v/>
      </c>
      <c r="AB31" s="70" t="str">
        <f t="shared" si="8"/>
        <v/>
      </c>
      <c r="AC31" s="71" t="str">
        <f t="shared" si="8"/>
        <v/>
      </c>
      <c r="AD31" s="145">
        <f t="shared" si="9"/>
        <v>0.38234071640555983</v>
      </c>
      <c r="AE31" s="178">
        <f t="shared" si="10"/>
        <v>8</v>
      </c>
      <c r="AF31" s="145">
        <f t="shared" si="11"/>
        <v>0.76624525631811558</v>
      </c>
      <c r="AH31" s="165"/>
      <c r="AI31" s="165"/>
      <c r="AJ31" s="165"/>
      <c r="AK31" s="165"/>
      <c r="AL31" s="165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</row>
    <row r="32" spans="2:99" x14ac:dyDescent="0.2">
      <c r="B32" s="179">
        <f>B13</f>
        <v>10</v>
      </c>
      <c r="C32" s="185">
        <f t="shared" si="7"/>
        <v>0.33800080068818911</v>
      </c>
      <c r="D32" s="180">
        <f t="shared" si="8"/>
        <v>0.35838823301838446</v>
      </c>
      <c r="E32" s="180">
        <f t="shared" si="8"/>
        <v>0.32581811590011328</v>
      </c>
      <c r="F32" s="180">
        <f t="shared" si="8"/>
        <v>0.38081270957916846</v>
      </c>
      <c r="G32" s="180" t="str">
        <f t="shared" si="8"/>
        <v/>
      </c>
      <c r="H32" s="180" t="str">
        <f t="shared" si="8"/>
        <v/>
      </c>
      <c r="I32" s="180" t="str">
        <f t="shared" si="8"/>
        <v/>
      </c>
      <c r="J32" s="186" t="str">
        <f t="shared" si="8"/>
        <v/>
      </c>
      <c r="K32" s="185" t="str">
        <f t="shared" si="8"/>
        <v/>
      </c>
      <c r="L32" s="180" t="str">
        <f t="shared" si="8"/>
        <v/>
      </c>
      <c r="M32" s="186" t="str">
        <f t="shared" si="8"/>
        <v/>
      </c>
      <c r="N32" s="180" t="str">
        <f t="shared" si="8"/>
        <v/>
      </c>
      <c r="O32" s="180" t="str">
        <f t="shared" si="8"/>
        <v/>
      </c>
      <c r="P32" s="180" t="str">
        <f t="shared" si="8"/>
        <v/>
      </c>
      <c r="Q32" s="180" t="str">
        <f t="shared" si="8"/>
        <v/>
      </c>
      <c r="R32" s="180" t="str">
        <f t="shared" si="8"/>
        <v/>
      </c>
      <c r="S32" s="186" t="str">
        <f t="shared" si="8"/>
        <v/>
      </c>
      <c r="T32" s="185">
        <f t="shared" si="8"/>
        <v>0.34828885002886101</v>
      </c>
      <c r="U32" s="180">
        <f t="shared" si="8"/>
        <v>0.33927373239608127</v>
      </c>
      <c r="V32" s="180">
        <f t="shared" si="8"/>
        <v>0.35187442762928284</v>
      </c>
      <c r="W32" s="186">
        <f t="shared" si="8"/>
        <v>0.34399753775614661</v>
      </c>
      <c r="X32" s="180" t="str">
        <f t="shared" si="8"/>
        <v/>
      </c>
      <c r="Y32" s="180" t="str">
        <f t="shared" si="8"/>
        <v/>
      </c>
      <c r="Z32" s="180" t="str">
        <f t="shared" si="8"/>
        <v/>
      </c>
      <c r="AA32" s="70" t="str">
        <f t="shared" si="8"/>
        <v/>
      </c>
      <c r="AB32" s="70" t="str">
        <f t="shared" si="8"/>
        <v/>
      </c>
      <c r="AC32" s="71" t="str">
        <f t="shared" si="8"/>
        <v/>
      </c>
      <c r="AD32" s="145">
        <f t="shared" si="9"/>
        <v>0.34830680087452837</v>
      </c>
      <c r="AE32" s="178">
        <f t="shared" si="10"/>
        <v>8</v>
      </c>
      <c r="AF32" s="145">
        <f t="shared" si="11"/>
        <v>0.76624525631811558</v>
      </c>
      <c r="AH32" s="165"/>
      <c r="AI32" s="165"/>
      <c r="AJ32" s="165"/>
      <c r="AK32" s="165"/>
      <c r="AL32" s="165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</row>
    <row r="33" spans="1:71" ht="13.5" thickBot="1" x14ac:dyDescent="0.25">
      <c r="B33" s="147">
        <f>B14</f>
        <v>20</v>
      </c>
      <c r="C33" s="187">
        <f t="shared" si="7"/>
        <v>0.35964625179967935</v>
      </c>
      <c r="D33" s="181">
        <f t="shared" si="8"/>
        <v>0.30976520427454446</v>
      </c>
      <c r="E33" s="181">
        <f t="shared" si="8"/>
        <v>0.31598285135571902</v>
      </c>
      <c r="F33" s="181">
        <f t="shared" si="8"/>
        <v>0.34005544032162133</v>
      </c>
      <c r="G33" s="181" t="str">
        <f t="shared" si="8"/>
        <v/>
      </c>
      <c r="H33" s="181" t="str">
        <f t="shared" si="8"/>
        <v/>
      </c>
      <c r="I33" s="181" t="str">
        <f t="shared" si="8"/>
        <v/>
      </c>
      <c r="J33" s="188" t="str">
        <f t="shared" si="8"/>
        <v/>
      </c>
      <c r="K33" s="187" t="str">
        <f t="shared" si="8"/>
        <v/>
      </c>
      <c r="L33" s="181" t="str">
        <f t="shared" si="8"/>
        <v/>
      </c>
      <c r="M33" s="188" t="str">
        <f t="shared" si="8"/>
        <v/>
      </c>
      <c r="N33" s="181" t="str">
        <f t="shared" si="8"/>
        <v/>
      </c>
      <c r="O33" s="181" t="str">
        <f t="shared" si="8"/>
        <v/>
      </c>
      <c r="P33" s="181" t="str">
        <f t="shared" si="8"/>
        <v/>
      </c>
      <c r="Q33" s="181" t="str">
        <f t="shared" si="8"/>
        <v/>
      </c>
      <c r="R33" s="181" t="str">
        <f t="shared" si="8"/>
        <v/>
      </c>
      <c r="S33" s="188" t="str">
        <f t="shared" si="8"/>
        <v/>
      </c>
      <c r="T33" s="187" t="str">
        <f t="shared" si="8"/>
        <v/>
      </c>
      <c r="U33" s="181" t="str">
        <f t="shared" si="8"/>
        <v/>
      </c>
      <c r="V33" s="181" t="str">
        <f t="shared" si="8"/>
        <v/>
      </c>
      <c r="W33" s="188" t="str">
        <f t="shared" si="8"/>
        <v/>
      </c>
      <c r="X33" s="181" t="str">
        <f t="shared" si="8"/>
        <v/>
      </c>
      <c r="Y33" s="181" t="str">
        <f t="shared" si="8"/>
        <v/>
      </c>
      <c r="Z33" s="181" t="str">
        <f t="shared" si="8"/>
        <v/>
      </c>
      <c r="AA33" s="73" t="str">
        <f t="shared" si="8"/>
        <v/>
      </c>
      <c r="AB33" s="73" t="str">
        <f t="shared" si="8"/>
        <v/>
      </c>
      <c r="AC33" s="74" t="str">
        <f t="shared" si="8"/>
        <v/>
      </c>
      <c r="AD33" s="145">
        <f>(COUNT(C33:J33)*AVERAGE(C33:J33))/COUNT(C33:AC33)</f>
        <v>0.33136243693789103</v>
      </c>
      <c r="AE33" s="178">
        <f t="shared" si="10"/>
        <v>4</v>
      </c>
      <c r="AF33" s="145">
        <f t="shared" si="11"/>
        <v>0.76624525631811558</v>
      </c>
      <c r="AH33" s="165"/>
      <c r="AI33" s="165"/>
      <c r="AJ33" s="165"/>
      <c r="AK33" s="165"/>
      <c r="AL33" s="165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</row>
    <row r="34" spans="1:71" x14ac:dyDescent="0.2">
      <c r="B34" s="143"/>
      <c r="C34" s="145"/>
      <c r="K34" s="145"/>
      <c r="N34" s="145"/>
      <c r="T34" s="145"/>
      <c r="X34" s="145"/>
      <c r="AF34" s="145"/>
      <c r="AH34" s="165"/>
      <c r="AI34" s="165"/>
      <c r="AJ34" s="165"/>
      <c r="AK34" s="165"/>
      <c r="AL34" s="165"/>
    </row>
    <row r="35" spans="1:71" x14ac:dyDescent="0.2">
      <c r="B35" s="143" t="s">
        <v>355</v>
      </c>
      <c r="C35" s="145">
        <f>COUNT(C25:J33)</f>
        <v>40</v>
      </c>
      <c r="K35" s="145">
        <f>COUNT(K25:M33)</f>
        <v>0</v>
      </c>
      <c r="L35" s="145"/>
      <c r="M35" s="145"/>
      <c r="N35" s="145">
        <f>COUNT(N25:S33)</f>
        <v>0</v>
      </c>
      <c r="O35" s="145"/>
      <c r="P35" s="145"/>
      <c r="Q35" s="145"/>
      <c r="R35" s="145"/>
      <c r="S35" s="145"/>
      <c r="T35" s="145">
        <f>COUNT(T25:W33)</f>
        <v>32</v>
      </c>
      <c r="U35" s="145"/>
      <c r="V35" s="145"/>
      <c r="W35" s="145"/>
      <c r="X35" s="151">
        <f>COUNT(X25:AC33)</f>
        <v>0</v>
      </c>
      <c r="Y35" s="70"/>
      <c r="Z35" s="70"/>
      <c r="AA35" s="70"/>
      <c r="AB35" s="70"/>
      <c r="AC35" s="70"/>
      <c r="AD35" s="145">
        <f>C36</f>
        <v>0.76903350985788232</v>
      </c>
      <c r="AE35" s="145"/>
      <c r="AF35" s="145">
        <f>AF25</f>
        <v>0.76624525631811558</v>
      </c>
      <c r="AH35" s="165"/>
      <c r="AI35" s="165"/>
      <c r="AJ35" s="165"/>
      <c r="AK35" s="165"/>
      <c r="AL35" s="165"/>
      <c r="AS35" s="151"/>
      <c r="AT35" s="151"/>
      <c r="AU35" s="151"/>
      <c r="AV35" s="151"/>
      <c r="AW35" s="151"/>
      <c r="AX35" s="151"/>
      <c r="AY35" s="151"/>
      <c r="AZ35" s="151"/>
      <c r="BA35" s="151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</row>
    <row r="36" spans="1:71" x14ac:dyDescent="0.2">
      <c r="B36" s="143" t="s">
        <v>0</v>
      </c>
      <c r="C36" s="145">
        <f>AVERAGE(C25:J33)</f>
        <v>0.76903350985788232</v>
      </c>
      <c r="K36" s="145">
        <f>IFERROR(AVERAGE(K25:M33),0)</f>
        <v>0</v>
      </c>
      <c r="N36" s="145">
        <f>IFERROR(AVERAGE(N25:S33),0)</f>
        <v>0</v>
      </c>
      <c r="T36" s="145">
        <f>AVERAGE(T25:W33)</f>
        <v>0.76275993939340703</v>
      </c>
      <c r="X36" s="145">
        <f>IFERROR(0,AVERAGE(X25:AC33))</f>
        <v>0</v>
      </c>
      <c r="AD36" s="145">
        <f>K36</f>
        <v>0</v>
      </c>
      <c r="AE36" s="145"/>
      <c r="AF36" s="145">
        <f>AF25</f>
        <v>0.76624525631811558</v>
      </c>
      <c r="AS36" s="70"/>
      <c r="AT36" s="70"/>
      <c r="AU36" s="70"/>
      <c r="AV36" s="70"/>
      <c r="AW36" s="70"/>
      <c r="AX36" s="70"/>
      <c r="AY36" s="70"/>
      <c r="AZ36" s="70"/>
      <c r="BA36" s="70"/>
    </row>
    <row r="37" spans="1:71" x14ac:dyDescent="0.2">
      <c r="B37" s="143" t="s">
        <v>354</v>
      </c>
      <c r="C37" s="145">
        <f>AF25</f>
        <v>0.76624525631811558</v>
      </c>
      <c r="K37" s="145">
        <f>C37</f>
        <v>0.76624525631811558</v>
      </c>
      <c r="N37" s="145">
        <f>C37</f>
        <v>0.76624525631811558</v>
      </c>
      <c r="T37" s="145">
        <f>C37</f>
        <v>0.76624525631811558</v>
      </c>
      <c r="X37" s="145">
        <f>C37</f>
        <v>0.76624525631811558</v>
      </c>
      <c r="AD37" s="145">
        <f>N36</f>
        <v>0</v>
      </c>
      <c r="AE37" s="145"/>
      <c r="AF37" s="145">
        <f>AF25</f>
        <v>0.76624525631811558</v>
      </c>
      <c r="AS37" s="70"/>
      <c r="AT37" s="70"/>
      <c r="AU37" s="70"/>
      <c r="AV37" s="70"/>
      <c r="AW37" s="70"/>
      <c r="AX37" s="70"/>
      <c r="AY37" s="70"/>
      <c r="AZ37" s="70"/>
      <c r="BA37" s="70"/>
    </row>
    <row r="38" spans="1:71" x14ac:dyDescent="0.2">
      <c r="AD38" s="145">
        <f>T36</f>
        <v>0.76275993939340703</v>
      </c>
      <c r="AF38" s="145">
        <f>AF25</f>
        <v>0.76624525631811558</v>
      </c>
      <c r="AS38" s="70"/>
      <c r="AT38" s="70"/>
      <c r="AU38" s="70"/>
      <c r="AV38" s="70"/>
      <c r="AW38" s="70"/>
      <c r="AX38" s="70"/>
      <c r="AY38" s="70"/>
      <c r="AZ38" s="70"/>
      <c r="BA38" s="70"/>
    </row>
    <row r="39" spans="1:71" ht="15" x14ac:dyDescent="0.2">
      <c r="B39" s="198" t="s">
        <v>258</v>
      </c>
      <c r="AD39" s="145">
        <f>X36</f>
        <v>0</v>
      </c>
      <c r="AF39" s="145">
        <f>AF25</f>
        <v>0.76624525631811558</v>
      </c>
      <c r="AS39" s="70"/>
      <c r="AT39" s="70"/>
      <c r="AU39" s="70"/>
      <c r="AV39" s="70"/>
      <c r="AW39" s="70"/>
      <c r="AX39" s="180"/>
      <c r="AY39" s="70"/>
      <c r="AZ39" s="70"/>
      <c r="BA39" s="70"/>
    </row>
    <row r="40" spans="1:71" ht="13.5" thickBot="1" x14ac:dyDescent="0.25">
      <c r="A40" s="70"/>
      <c r="B40" s="73"/>
      <c r="Y40" s="145"/>
      <c r="AS40" s="70"/>
      <c r="AT40" s="70"/>
      <c r="AU40" s="70"/>
      <c r="AV40" s="70"/>
      <c r="AW40" s="70"/>
      <c r="AX40" s="70"/>
      <c r="AY40" s="70"/>
      <c r="AZ40" s="70"/>
      <c r="BA40" s="70"/>
    </row>
    <row r="41" spans="1:71" ht="13.5" thickBot="1" x14ac:dyDescent="0.25">
      <c r="A41" s="71"/>
      <c r="B41" s="91" t="s">
        <v>267</v>
      </c>
      <c r="C41" s="89" t="s">
        <v>259</v>
      </c>
      <c r="D41" s="89" t="s">
        <v>264</v>
      </c>
      <c r="E41" s="89" t="s">
        <v>263</v>
      </c>
      <c r="F41" s="89" t="s">
        <v>265</v>
      </c>
      <c r="G41" s="90" t="s">
        <v>243</v>
      </c>
      <c r="AS41" s="70"/>
      <c r="AT41" s="70"/>
      <c r="AU41" s="70"/>
      <c r="AV41" s="70"/>
      <c r="AW41" s="70"/>
      <c r="AX41" s="70"/>
      <c r="AY41" s="70"/>
      <c r="AZ41" s="70"/>
      <c r="BA41" s="70"/>
    </row>
    <row r="42" spans="1:71" x14ac:dyDescent="0.2">
      <c r="A42" s="71"/>
      <c r="B42" s="176" t="s">
        <v>359</v>
      </c>
      <c r="C42" s="87">
        <f t="array" ref="C42">MMULT(MMULT(TRANSPOSE(AD25:AD33-AF25:AF33),(AH6:AP14)),(AD25:AD33-AF25:AF33))</f>
        <v>5.0513532117479194</v>
      </c>
      <c r="D42" s="87">
        <f>COUNT(B6:B14)-1</f>
        <v>8</v>
      </c>
      <c r="E42" s="87">
        <f>C42/D42</f>
        <v>0.63141915146848993</v>
      </c>
      <c r="F42" s="87">
        <f>E42/E44</f>
        <v>36.736362778178439</v>
      </c>
      <c r="G42" s="196">
        <f>FDIST(F42,D42,D44)</f>
        <v>1.0221911910503941E-20</v>
      </c>
      <c r="AS42" s="70"/>
      <c r="AT42" s="70"/>
      <c r="AU42" s="70"/>
      <c r="AV42" s="70"/>
      <c r="AW42" s="70"/>
      <c r="AX42" s="70"/>
      <c r="AY42" s="70"/>
      <c r="AZ42" s="70"/>
      <c r="BA42" s="70"/>
    </row>
    <row r="43" spans="1:71" ht="13.5" thickBot="1" x14ac:dyDescent="0.25">
      <c r="A43" s="71"/>
      <c r="B43" s="176" t="s">
        <v>356</v>
      </c>
      <c r="C43" s="87">
        <f t="array" ref="C43">MMULT(MMULT(TRANSPOSE(AD35:AD39-AF35:AF39),AH16:AL20),(AD35:AD39-AF35:AF39))</f>
        <v>6.9969220218198754E-4</v>
      </c>
      <c r="D43" s="87">
        <v>1</v>
      </c>
      <c r="E43" s="87">
        <f>C43/D43</f>
        <v>6.9969220218198754E-4</v>
      </c>
      <c r="F43" s="87">
        <f>E43/E44</f>
        <v>4.070853174573498E-2</v>
      </c>
      <c r="G43" s="197">
        <f>FDIST(F43,D43,D44)</f>
        <v>0.84076211783801869</v>
      </c>
      <c r="I43" s="202"/>
      <c r="AS43" s="70"/>
      <c r="AT43" s="70"/>
      <c r="AU43" s="70"/>
      <c r="AV43" s="70"/>
      <c r="AW43" s="70"/>
      <c r="AX43" s="70"/>
      <c r="AY43" s="70"/>
      <c r="AZ43" s="70"/>
      <c r="BA43" s="70"/>
    </row>
    <row r="44" spans="1:71" ht="13.5" thickBot="1" x14ac:dyDescent="0.25">
      <c r="B44" s="192" t="s">
        <v>357</v>
      </c>
      <c r="C44" s="87">
        <f>C45-C43-C42</f>
        <v>1.0656467987162968</v>
      </c>
      <c r="D44" s="87">
        <f>D45-D43-D42</f>
        <v>62</v>
      </c>
      <c r="E44" s="87">
        <f>C44/D44</f>
        <v>1.7187851592198336E-2</v>
      </c>
      <c r="F44" s="66"/>
      <c r="AS44" s="70"/>
      <c r="AT44" s="70"/>
      <c r="AU44" s="70"/>
      <c r="AV44" s="70"/>
      <c r="AW44" s="70"/>
      <c r="AX44" s="70"/>
      <c r="AY44" s="70"/>
      <c r="AZ44" s="70"/>
      <c r="BA44" s="70"/>
    </row>
    <row r="45" spans="1:71" ht="13.5" thickBot="1" x14ac:dyDescent="0.25">
      <c r="B45" s="177" t="s">
        <v>358</v>
      </c>
      <c r="C45" s="73">
        <f>SUM(AS17:BS17)</f>
        <v>6.117699702666398</v>
      </c>
      <c r="D45" s="73">
        <f>SUM(C16,K16,N16,T16,X16)-1</f>
        <v>71</v>
      </c>
      <c r="E45" s="66"/>
    </row>
    <row r="48" spans="1:71" ht="15" x14ac:dyDescent="0.2">
      <c r="B48" s="170" t="s">
        <v>268</v>
      </c>
    </row>
    <row r="50" spans="2:7" ht="13.5" thickBot="1" x14ac:dyDescent="0.25">
      <c r="B50"/>
      <c r="C50" s="82" t="s">
        <v>311</v>
      </c>
      <c r="D50" s="86">
        <v>4.55</v>
      </c>
      <c r="E50" s="86">
        <v>5.3559999999999999</v>
      </c>
      <c r="F50" s="86">
        <v>6.3650000000000002</v>
      </c>
      <c r="G50"/>
    </row>
    <row r="51" spans="2:7" ht="13.5" thickBot="1" x14ac:dyDescent="0.25">
      <c r="B51" s="96" t="s">
        <v>269</v>
      </c>
      <c r="C51" s="89" t="s">
        <v>270</v>
      </c>
      <c r="D51" s="89" t="s">
        <v>271</v>
      </c>
      <c r="E51" s="89" t="s">
        <v>272</v>
      </c>
      <c r="F51" s="89" t="s">
        <v>273</v>
      </c>
      <c r="G51" s="90" t="s">
        <v>274</v>
      </c>
    </row>
    <row r="52" spans="2:7" x14ac:dyDescent="0.2">
      <c r="B52" s="97" t="s">
        <v>275</v>
      </c>
      <c r="C52" s="67">
        <f>ABS($AD$25-AD26)</f>
        <v>2.6905957029308203E-2</v>
      </c>
      <c r="D52" s="67">
        <f>$D$50/(2^(0.25))*($E$44*(1/$AE$25+1/AE26))^(1/2)</f>
        <v>0.22895180756724218</v>
      </c>
      <c r="E52" s="67">
        <f t="shared" ref="E52:E59" si="12">$E$50/(2^(0.25))*($E$44*(1/$AE$25+1/AE26))^(1/2)</f>
        <v>0.26950898490772512</v>
      </c>
      <c r="F52" s="67">
        <f t="shared" ref="F52:F59" si="13">$F$50/(2^(0.25))*($E$44*(1/$AE$25+1/AE26))^(1/2)</f>
        <v>0.32028093520120804</v>
      </c>
      <c r="G52" s="98" t="str">
        <f>IF(C52&gt;F52,"***",IF(C52&gt;E52,"**",IF(C52&gt;D52,"*","non significatif")))</f>
        <v>non significatif</v>
      </c>
    </row>
    <row r="53" spans="2:7" x14ac:dyDescent="0.2">
      <c r="B53" s="99" t="s">
        <v>276</v>
      </c>
      <c r="C53" s="70">
        <f t="shared" ref="C53:C59" si="14">ABS($AD$25-AD27)</f>
        <v>5.4133833719013258E-2</v>
      </c>
      <c r="D53" s="70">
        <f t="shared" ref="D53:D59" si="15">$D$50/(2^(0.25))*($E$44*(1/$AE$25+1/AE27))^(1/2)</f>
        <v>0.22895180756724218</v>
      </c>
      <c r="E53" s="70">
        <f t="shared" si="12"/>
        <v>0.26950898490772512</v>
      </c>
      <c r="F53" s="70">
        <f t="shared" si="13"/>
        <v>0.32028093520120804</v>
      </c>
      <c r="G53" s="100" t="str">
        <f t="shared" ref="G53:G87" si="16">IF(C53&gt;F53,"***",IF(C53&gt;E53,"**",IF(C53&gt;D53,"*","non significatif")))</f>
        <v>non significatif</v>
      </c>
    </row>
    <row r="54" spans="2:7" x14ac:dyDescent="0.2">
      <c r="B54" s="99" t="s">
        <v>277</v>
      </c>
      <c r="C54" s="70">
        <f t="shared" si="14"/>
        <v>4.6258902622527187E-2</v>
      </c>
      <c r="D54" s="70">
        <f t="shared" si="15"/>
        <v>0.22895180756724218</v>
      </c>
      <c r="E54" s="70">
        <f t="shared" si="12"/>
        <v>0.26950898490772512</v>
      </c>
      <c r="F54" s="70">
        <f t="shared" si="13"/>
        <v>0.32028093520120804</v>
      </c>
      <c r="G54" s="100" t="str">
        <f t="shared" si="16"/>
        <v>non significatif</v>
      </c>
    </row>
    <row r="55" spans="2:7" x14ac:dyDescent="0.2">
      <c r="B55" s="99" t="s">
        <v>278</v>
      </c>
      <c r="C55" s="70">
        <f t="shared" si="14"/>
        <v>0.17018545182595513</v>
      </c>
      <c r="D55" s="70">
        <f t="shared" si="15"/>
        <v>0.22895180756724218</v>
      </c>
      <c r="E55" s="70">
        <f t="shared" si="12"/>
        <v>0.26950898490772512</v>
      </c>
      <c r="F55" s="70">
        <f t="shared" si="13"/>
        <v>0.32028093520120804</v>
      </c>
      <c r="G55" s="100" t="str">
        <f t="shared" si="16"/>
        <v>non significatif</v>
      </c>
    </row>
    <row r="56" spans="2:7" x14ac:dyDescent="0.2">
      <c r="B56" s="199" t="s">
        <v>279</v>
      </c>
      <c r="C56" s="200">
        <f t="shared" si="14"/>
        <v>0.26120630840031989</v>
      </c>
      <c r="D56" s="200">
        <f t="shared" si="15"/>
        <v>0.22895180756724218</v>
      </c>
      <c r="E56" s="200">
        <f t="shared" si="12"/>
        <v>0.26950898490772512</v>
      </c>
      <c r="F56" s="200">
        <f t="shared" si="13"/>
        <v>0.32028093520120804</v>
      </c>
      <c r="G56" s="201" t="str">
        <f t="shared" si="16"/>
        <v>*</v>
      </c>
    </row>
    <row r="57" spans="2:7" x14ac:dyDescent="0.2">
      <c r="B57" s="208" t="s">
        <v>280</v>
      </c>
      <c r="C57" s="209">
        <f t="shared" si="14"/>
        <v>0.62666990278076784</v>
      </c>
      <c r="D57" s="209">
        <f t="shared" si="15"/>
        <v>0.22895180756724218</v>
      </c>
      <c r="E57" s="209">
        <f t="shared" si="12"/>
        <v>0.26950898490772512</v>
      </c>
      <c r="F57" s="209">
        <f t="shared" si="13"/>
        <v>0.32028093520120804</v>
      </c>
      <c r="G57" s="210" t="str">
        <f t="shared" si="16"/>
        <v>***</v>
      </c>
    </row>
    <row r="58" spans="2:7" x14ac:dyDescent="0.2">
      <c r="B58" s="99" t="s">
        <v>281</v>
      </c>
      <c r="C58" s="70">
        <f t="shared" si="14"/>
        <v>0.66070381831179936</v>
      </c>
      <c r="D58" s="70">
        <f t="shared" si="15"/>
        <v>0.22895180756724218</v>
      </c>
      <c r="E58" s="70">
        <f t="shared" si="12"/>
        <v>0.26950898490772512</v>
      </c>
      <c r="F58" s="70">
        <f t="shared" si="13"/>
        <v>0.32028093520120804</v>
      </c>
      <c r="G58" s="100" t="str">
        <f t="shared" si="16"/>
        <v>***</v>
      </c>
    </row>
    <row r="59" spans="2:7" x14ac:dyDescent="0.2">
      <c r="B59" s="99" t="s">
        <v>282</v>
      </c>
      <c r="C59" s="70">
        <f t="shared" si="14"/>
        <v>0.6776481822484367</v>
      </c>
      <c r="D59" s="70">
        <f t="shared" si="15"/>
        <v>0.28960367453002389</v>
      </c>
      <c r="E59" s="70">
        <f t="shared" si="12"/>
        <v>0.34090489687534242</v>
      </c>
      <c r="F59" s="70">
        <f t="shared" si="13"/>
        <v>0.4051268985458466</v>
      </c>
      <c r="G59" s="100" t="str">
        <f t="shared" si="16"/>
        <v>***</v>
      </c>
    </row>
    <row r="60" spans="2:7" x14ac:dyDescent="0.2">
      <c r="B60" s="99" t="s">
        <v>283</v>
      </c>
      <c r="C60" s="70">
        <f>ABS($AD$26-AD27)</f>
        <v>2.7227876689705055E-2</v>
      </c>
      <c r="D60" s="70">
        <f>$D$50/(2^(0.25))*($E$44*(1/$AE$26+1/AE27))^(1/2)</f>
        <v>0.25080413917232108</v>
      </c>
      <c r="E60" s="70">
        <f t="shared" ref="E60:E66" si="17">$E$50/(2^(0.25))*($E$44*(1/$AE$26+1/AE27))^(1/2)</f>
        <v>0.29523230096856085</v>
      </c>
      <c r="F60" s="70">
        <f t="shared" ref="F60:F66" si="18">$F$50/(2^(0.25))*($E$44*(1/$AE$26+1/AE27))^(1/2)</f>
        <v>0.35085018589710415</v>
      </c>
      <c r="G60" s="100" t="str">
        <f t="shared" si="16"/>
        <v>non significatif</v>
      </c>
    </row>
    <row r="61" spans="2:7" x14ac:dyDescent="0.2">
      <c r="B61" s="99" t="s">
        <v>285</v>
      </c>
      <c r="C61" s="70">
        <f t="shared" ref="C61:C66" si="19">ABS($AD$26-AD28)</f>
        <v>1.9352945593218984E-2</v>
      </c>
      <c r="D61" s="70">
        <f t="shared" ref="D61:D66" si="20">$D$50/(2^(0.25))*($E$44*(1/$AE$26+1/AE28))^(1/2)</f>
        <v>0.25080413917232108</v>
      </c>
      <c r="E61" s="70">
        <f t="shared" si="17"/>
        <v>0.29523230096856085</v>
      </c>
      <c r="F61" s="70">
        <f t="shared" si="18"/>
        <v>0.35085018589710415</v>
      </c>
      <c r="G61" s="100" t="str">
        <f t="shared" si="16"/>
        <v>non significatif</v>
      </c>
    </row>
    <row r="62" spans="2:7" x14ac:dyDescent="0.2">
      <c r="B62" s="99" t="s">
        <v>286</v>
      </c>
      <c r="C62" s="70">
        <f t="shared" si="19"/>
        <v>0.14327949479664692</v>
      </c>
      <c r="D62" s="70">
        <f t="shared" si="20"/>
        <v>0.25080413917232108</v>
      </c>
      <c r="E62" s="70">
        <f t="shared" si="17"/>
        <v>0.29523230096856085</v>
      </c>
      <c r="F62" s="70">
        <f t="shared" si="18"/>
        <v>0.35085018589710415</v>
      </c>
      <c r="G62" s="100" t="str">
        <f t="shared" si="16"/>
        <v>non significatif</v>
      </c>
    </row>
    <row r="63" spans="2:7" x14ac:dyDescent="0.2">
      <c r="B63" s="99" t="s">
        <v>287</v>
      </c>
      <c r="C63" s="70">
        <f t="shared" si="19"/>
        <v>0.23430035137101168</v>
      </c>
      <c r="D63" s="70">
        <f t="shared" si="20"/>
        <v>0.25080413917232108</v>
      </c>
      <c r="E63" s="70">
        <f t="shared" si="17"/>
        <v>0.29523230096856085</v>
      </c>
      <c r="F63" s="70">
        <f t="shared" si="18"/>
        <v>0.35085018589710415</v>
      </c>
      <c r="G63" s="100" t="str">
        <f t="shared" si="16"/>
        <v>non significatif</v>
      </c>
    </row>
    <row r="64" spans="2:7" x14ac:dyDescent="0.2">
      <c r="B64" s="99" t="s">
        <v>288</v>
      </c>
      <c r="C64" s="70">
        <f t="shared" si="19"/>
        <v>0.59976394575145964</v>
      </c>
      <c r="D64" s="70">
        <f t="shared" si="20"/>
        <v>0.25080413917232108</v>
      </c>
      <c r="E64" s="70">
        <f t="shared" si="17"/>
        <v>0.29523230096856085</v>
      </c>
      <c r="F64" s="70">
        <f t="shared" si="18"/>
        <v>0.35085018589710415</v>
      </c>
      <c r="G64" s="100" t="str">
        <f t="shared" si="16"/>
        <v>***</v>
      </c>
    </row>
    <row r="65" spans="2:7" x14ac:dyDescent="0.2">
      <c r="B65" s="99" t="s">
        <v>289</v>
      </c>
      <c r="C65" s="70">
        <f t="shared" si="19"/>
        <v>0.63379786128249116</v>
      </c>
      <c r="D65" s="70">
        <f t="shared" si="20"/>
        <v>0.25080413917232108</v>
      </c>
      <c r="E65" s="70">
        <f t="shared" si="17"/>
        <v>0.29523230096856085</v>
      </c>
      <c r="F65" s="70">
        <f t="shared" si="18"/>
        <v>0.35085018589710415</v>
      </c>
      <c r="G65" s="100" t="str">
        <f t="shared" si="16"/>
        <v>***</v>
      </c>
    </row>
    <row r="66" spans="2:7" x14ac:dyDescent="0.2">
      <c r="B66" s="99" t="s">
        <v>290</v>
      </c>
      <c r="C66" s="70">
        <f t="shared" si="19"/>
        <v>0.6507422252191285</v>
      </c>
      <c r="D66" s="70">
        <f t="shared" si="20"/>
        <v>0.30717108317508257</v>
      </c>
      <c r="E66" s="70">
        <f t="shared" si="17"/>
        <v>0.36158424648038295</v>
      </c>
      <c r="F66" s="70">
        <f t="shared" si="18"/>
        <v>0.4297019658042639</v>
      </c>
      <c r="G66" s="100" t="str">
        <f t="shared" si="16"/>
        <v>***</v>
      </c>
    </row>
    <row r="67" spans="2:7" x14ac:dyDescent="0.2">
      <c r="B67" s="99" t="s">
        <v>284</v>
      </c>
      <c r="C67" s="70">
        <f t="shared" ref="C67:C72" si="21">ABS($AD$27-AD28)</f>
        <v>7.8749310964860708E-3</v>
      </c>
      <c r="D67" s="70">
        <f t="shared" ref="D67:D72" si="22">$D$50/(2^(0.25))*($E$44*(1/$AE$27+1/AE28))^(1/2)</f>
        <v>0.25080413917232108</v>
      </c>
      <c r="E67" s="70">
        <f t="shared" ref="E67:E72" si="23">$E$50/(2^(0.25))*($E$44*(1/$AE$27+1/AE28))^(1/2)</f>
        <v>0.29523230096856085</v>
      </c>
      <c r="F67" s="70">
        <f t="shared" ref="F67:F72" si="24">$F$50/(2^(0.25))*($E$44*(1/$AE$27+1/AE28))^(1/2)</f>
        <v>0.35085018589710415</v>
      </c>
      <c r="G67" s="100" t="str">
        <f t="shared" si="16"/>
        <v>non significatif</v>
      </c>
    </row>
    <row r="68" spans="2:7" x14ac:dyDescent="0.2">
      <c r="B68" s="99" t="s">
        <v>291</v>
      </c>
      <c r="C68" s="70">
        <f t="shared" si="21"/>
        <v>0.11605161810694187</v>
      </c>
      <c r="D68" s="70">
        <f t="shared" si="22"/>
        <v>0.25080413917232108</v>
      </c>
      <c r="E68" s="70">
        <f t="shared" si="23"/>
        <v>0.29523230096856085</v>
      </c>
      <c r="F68" s="70">
        <f t="shared" si="24"/>
        <v>0.35085018589710415</v>
      </c>
      <c r="G68" s="100" t="str">
        <f t="shared" si="16"/>
        <v>non significatif</v>
      </c>
    </row>
    <row r="69" spans="2:7" x14ac:dyDescent="0.2">
      <c r="B69" s="99" t="s">
        <v>292</v>
      </c>
      <c r="C69" s="70">
        <f t="shared" si="21"/>
        <v>0.20707247468130663</v>
      </c>
      <c r="D69" s="70">
        <f t="shared" si="22"/>
        <v>0.25080413917232108</v>
      </c>
      <c r="E69" s="70">
        <f t="shared" si="23"/>
        <v>0.29523230096856085</v>
      </c>
      <c r="F69" s="70">
        <f t="shared" si="24"/>
        <v>0.35085018589710415</v>
      </c>
      <c r="G69" s="100" t="str">
        <f t="shared" si="16"/>
        <v>non significatif</v>
      </c>
    </row>
    <row r="70" spans="2:7" x14ac:dyDescent="0.2">
      <c r="B70" s="99" t="s">
        <v>293</v>
      </c>
      <c r="C70" s="70">
        <f t="shared" si="21"/>
        <v>0.57253606906175469</v>
      </c>
      <c r="D70" s="70">
        <f t="shared" si="22"/>
        <v>0.25080413917232108</v>
      </c>
      <c r="E70" s="70">
        <f t="shared" si="23"/>
        <v>0.29523230096856085</v>
      </c>
      <c r="F70" s="70">
        <f t="shared" si="24"/>
        <v>0.35085018589710415</v>
      </c>
      <c r="G70" s="100" t="str">
        <f t="shared" si="16"/>
        <v>***</v>
      </c>
    </row>
    <row r="71" spans="2:7" x14ac:dyDescent="0.2">
      <c r="B71" s="99" t="s">
        <v>294</v>
      </c>
      <c r="C71" s="70">
        <f t="shared" si="21"/>
        <v>0.6065699845927861</v>
      </c>
      <c r="D71" s="70">
        <f t="shared" si="22"/>
        <v>0.25080413917232108</v>
      </c>
      <c r="E71" s="70">
        <f t="shared" si="23"/>
        <v>0.29523230096856085</v>
      </c>
      <c r="F71" s="70">
        <f t="shared" si="24"/>
        <v>0.35085018589710415</v>
      </c>
      <c r="G71" s="100" t="str">
        <f t="shared" si="16"/>
        <v>***</v>
      </c>
    </row>
    <row r="72" spans="2:7" x14ac:dyDescent="0.2">
      <c r="B72" s="99" t="s">
        <v>295</v>
      </c>
      <c r="C72" s="70">
        <f t="shared" si="21"/>
        <v>0.62351434852942345</v>
      </c>
      <c r="D72" s="70">
        <f t="shared" si="22"/>
        <v>0.30717108317508257</v>
      </c>
      <c r="E72" s="70">
        <f t="shared" si="23"/>
        <v>0.36158424648038295</v>
      </c>
      <c r="F72" s="70">
        <f t="shared" si="24"/>
        <v>0.4297019658042639</v>
      </c>
      <c r="G72" s="100" t="str">
        <f t="shared" si="16"/>
        <v>***</v>
      </c>
    </row>
    <row r="73" spans="2:7" x14ac:dyDescent="0.2">
      <c r="B73" s="99" t="s">
        <v>296</v>
      </c>
      <c r="C73" s="70">
        <f>ABS($AD$28-AD29)</f>
        <v>0.12392654920342794</v>
      </c>
      <c r="D73" s="70">
        <f>$D$50/(2^(0.25))*($E$44*(1/$AE$28+1/AE29))^(1/2)</f>
        <v>0.25080413917232108</v>
      </c>
      <c r="E73" s="70">
        <f>$E$50/(2^(0.25))*($E$44*(1/$AE$28+1/AE29))^(1/2)</f>
        <v>0.29523230096856085</v>
      </c>
      <c r="F73" s="70">
        <f>$F$50/(2^(0.25))*($E$44*(1/$AE$28+1/AE29))^(1/2)</f>
        <v>0.35085018589710415</v>
      </c>
      <c r="G73" s="100" t="str">
        <f t="shared" si="16"/>
        <v>non significatif</v>
      </c>
    </row>
    <row r="74" spans="2:7" x14ac:dyDescent="0.2">
      <c r="B74" s="99" t="s">
        <v>297</v>
      </c>
      <c r="C74" s="70">
        <f>ABS($AD$28-AD30)</f>
        <v>0.2149474057777927</v>
      </c>
      <c r="D74" s="70">
        <f>$D$50/(2^(0.25))*($E$44*(1/$AE$28+1/AE30))^(1/2)</f>
        <v>0.25080413917232108</v>
      </c>
      <c r="E74" s="70">
        <f>$E$50/(2^(0.25))*($E$44*(1/$AE$28+1/AE30))^(1/2)</f>
        <v>0.29523230096856085</v>
      </c>
      <c r="F74" s="70">
        <f>$F$50/(2^(0.25))*($E$44*(1/$AE$28+1/AE30))^(1/2)</f>
        <v>0.35085018589710415</v>
      </c>
      <c r="G74" s="100" t="str">
        <f t="shared" si="16"/>
        <v>non significatif</v>
      </c>
    </row>
    <row r="75" spans="2:7" x14ac:dyDescent="0.2">
      <c r="B75" s="99" t="s">
        <v>298</v>
      </c>
      <c r="C75" s="70">
        <f>ABS($AD$28-AD31)</f>
        <v>0.58041100015824076</v>
      </c>
      <c r="D75" s="70">
        <f>$D$50/(2^(0.25))*($E$44*(1/$AE$28+1/AE31))^(1/2)</f>
        <v>0.25080413917232108</v>
      </c>
      <c r="E75" s="70">
        <f>$E$50/(2^(0.25))*($E$44*(1/$AE$28+1/AE31))^(1/2)</f>
        <v>0.29523230096856085</v>
      </c>
      <c r="F75" s="70">
        <f>$F$50/(2^(0.25))*($E$44*(1/$AE$28+1/AE31))^(1/2)</f>
        <v>0.35085018589710415</v>
      </c>
      <c r="G75" s="100" t="str">
        <f t="shared" si="16"/>
        <v>***</v>
      </c>
    </row>
    <row r="76" spans="2:7" x14ac:dyDescent="0.2">
      <c r="B76" s="99" t="s">
        <v>299</v>
      </c>
      <c r="C76" s="70">
        <f>ABS($AD$28-AD32)</f>
        <v>0.61444491568927218</v>
      </c>
      <c r="D76" s="70">
        <f>$D$50/(2^(0.25))*($E$44*(1/$AE$28+1/AE32))^(1/2)</f>
        <v>0.25080413917232108</v>
      </c>
      <c r="E76" s="70">
        <f>$E$50/(2^(0.25))*($E$44*(1/$AE$28+1/AE32))^(1/2)</f>
        <v>0.29523230096856085</v>
      </c>
      <c r="F76" s="70">
        <f>$F$50/(2^(0.25))*($E$44*(1/$AE$28+1/AE32))^(1/2)</f>
        <v>0.35085018589710415</v>
      </c>
      <c r="G76" s="100" t="str">
        <f t="shared" si="16"/>
        <v>***</v>
      </c>
    </row>
    <row r="77" spans="2:7" x14ac:dyDescent="0.2">
      <c r="B77" s="99" t="s">
        <v>300</v>
      </c>
      <c r="C77" s="70">
        <f>ABS($AD$28-AD33)</f>
        <v>0.63138927962590952</v>
      </c>
      <c r="D77" s="70">
        <f>$D$50/(2^(0.25))*($E$44*(1/$AE$28+1/AE33))^(1/2)</f>
        <v>0.30717108317508257</v>
      </c>
      <c r="E77" s="70">
        <f>$E$50/(2^(0.25))*($E$44*(1/$AE$28+1/AE33))^(1/2)</f>
        <v>0.36158424648038295</v>
      </c>
      <c r="F77" s="70">
        <f>$F$50/(2^(0.25))*($E$44*(1/$AE$28+1/AE33))^(1/2)</f>
        <v>0.4297019658042639</v>
      </c>
      <c r="G77" s="100" t="str">
        <f t="shared" si="16"/>
        <v>***</v>
      </c>
    </row>
    <row r="78" spans="2:7" x14ac:dyDescent="0.2">
      <c r="B78" s="99" t="s">
        <v>301</v>
      </c>
      <c r="C78" s="70">
        <f>ABS($AD$29-AD30)</f>
        <v>9.1020856574364761E-2</v>
      </c>
      <c r="D78" s="70">
        <f>$D$50/(2^(0.25))*($E$44*(1/$AE$29+1/AE30))^(1/2)</f>
        <v>0.25080413917232108</v>
      </c>
      <c r="E78" s="70">
        <f>$E$50/(2^(0.25))*($E$44*(1/$AE$29+1/AE30))^(1/2)</f>
        <v>0.29523230096856085</v>
      </c>
      <c r="F78" s="70">
        <f>$F$50/(2^(0.25))*($E$44*(1/$AE$29+1/AE30))^(1/2)</f>
        <v>0.35085018589710415</v>
      </c>
      <c r="G78" s="100" t="str">
        <f t="shared" si="16"/>
        <v>non significatif</v>
      </c>
    </row>
    <row r="79" spans="2:7" x14ac:dyDescent="0.2">
      <c r="B79" s="99" t="s">
        <v>302</v>
      </c>
      <c r="C79" s="70">
        <f>ABS($AD$29-AD31)</f>
        <v>0.45648445095481277</v>
      </c>
      <c r="D79" s="70">
        <f>$D$50/(2^(0.25))*($E$44*(1/$AE$29+1/AE31))^(1/2)</f>
        <v>0.25080413917232108</v>
      </c>
      <c r="E79" s="70">
        <f>$E$50/(2^(0.25))*($E$44*(1/$AE$29+1/AE31))^(1/2)</f>
        <v>0.29523230096856085</v>
      </c>
      <c r="F79" s="70">
        <f>$F$50/(2^(0.25))*($E$44*(1/$AE$29+1/AE31))^(1/2)</f>
        <v>0.35085018589710415</v>
      </c>
      <c r="G79" s="100" t="str">
        <f t="shared" si="16"/>
        <v>***</v>
      </c>
    </row>
    <row r="80" spans="2:7" x14ac:dyDescent="0.2">
      <c r="B80" s="99" t="s">
        <v>303</v>
      </c>
      <c r="C80" s="70">
        <f>ABS($AD$29-AD32)</f>
        <v>0.49051836648584424</v>
      </c>
      <c r="D80" s="70">
        <f>$D$50/(2^(0.25))*($E$44*(1/$AE$29+1/AE32))^(1/2)</f>
        <v>0.25080413917232108</v>
      </c>
      <c r="E80" s="70">
        <f>$E$50/(2^(0.25))*($E$44*(1/$AE$29+1/AE32))^(1/2)</f>
        <v>0.29523230096856085</v>
      </c>
      <c r="F80" s="70">
        <f>$F$50/(2^(0.25))*($E$44*(1/$AE$29+1/AE32))^(1/2)</f>
        <v>0.35085018589710415</v>
      </c>
      <c r="G80" s="100" t="str">
        <f t="shared" si="16"/>
        <v>***</v>
      </c>
    </row>
    <row r="81" spans="2:7" x14ac:dyDescent="0.2">
      <c r="B81" s="99" t="s">
        <v>304</v>
      </c>
      <c r="C81" s="70">
        <f>ABS($AD$29-AD33)</f>
        <v>0.50746273042248158</v>
      </c>
      <c r="D81" s="70">
        <f>$D$50/(2^(0.25))*($E$44*(1/$AE$29+1/AE33))^(1/2)</f>
        <v>0.30717108317508257</v>
      </c>
      <c r="E81" s="70">
        <f>$E$50/(2^(0.25))*($E$44*(1/$AE$29+1/AE33))^(1/2)</f>
        <v>0.36158424648038295</v>
      </c>
      <c r="F81" s="70">
        <f>$F$50/(2^(0.25))*($E$44*(1/$AE$29+1/AE33))^(1/2)</f>
        <v>0.4297019658042639</v>
      </c>
      <c r="G81" s="100" t="str">
        <f t="shared" si="16"/>
        <v>***</v>
      </c>
    </row>
    <row r="82" spans="2:7" x14ac:dyDescent="0.2">
      <c r="B82" s="99" t="s">
        <v>305</v>
      </c>
      <c r="C82" s="70">
        <f>ABS($AD$30-AD31)</f>
        <v>0.36546359438044801</v>
      </c>
      <c r="D82" s="70">
        <f>$D$50/(2^(0.25))*($E$44*(1/$AE$30+1/AE31))^(1/2)</f>
        <v>0.25080413917232108</v>
      </c>
      <c r="E82" s="70">
        <f>$E$50/(2^(0.25))*($E$44*(1/$AE$30+1/AE31))^(1/2)</f>
        <v>0.29523230096856085</v>
      </c>
      <c r="F82" s="70">
        <f>$F$50/(2^(0.25))*($E$44*(1/$AE$30+1/AE31))^(1/2)</f>
        <v>0.35085018589710415</v>
      </c>
      <c r="G82" s="100" t="str">
        <f t="shared" si="16"/>
        <v>***</v>
      </c>
    </row>
    <row r="83" spans="2:7" x14ac:dyDescent="0.2">
      <c r="B83" s="99" t="s">
        <v>306</v>
      </c>
      <c r="C83" s="70">
        <f>ABS($AD$30-AD32)</f>
        <v>0.39949750991147948</v>
      </c>
      <c r="D83" s="70">
        <f>$D$50/(2^(0.25))*($E$44*(1/$AE$30+1/AE32))^(1/2)</f>
        <v>0.25080413917232108</v>
      </c>
      <c r="E83" s="70">
        <f>$E$50/(2^(0.25))*($E$44*(1/$AE$30+1/AE32))^(1/2)</f>
        <v>0.29523230096856085</v>
      </c>
      <c r="F83" s="70">
        <f>$F$50/(2^(0.25))*($E$44*(1/$AE$30+1/AE32))^(1/2)</f>
        <v>0.35085018589710415</v>
      </c>
      <c r="G83" s="100" t="str">
        <f t="shared" si="16"/>
        <v>***</v>
      </c>
    </row>
    <row r="84" spans="2:7" x14ac:dyDescent="0.2">
      <c r="B84" s="99" t="s">
        <v>307</v>
      </c>
      <c r="C84" s="70">
        <f>ABS($AD$30-AD33)</f>
        <v>0.41644187384811682</v>
      </c>
      <c r="D84" s="70">
        <f>$D$50/(2^(0.25))*($E$44*(1/$AE$30+1/AE33))^(1/2)</f>
        <v>0.30717108317508257</v>
      </c>
      <c r="E84" s="70">
        <f>$E$50/(2^(0.25))*($E$44*(1/$AE$30+1/AE33))^(1/2)</f>
        <v>0.36158424648038295</v>
      </c>
      <c r="F84" s="70">
        <f>$F$50/(2^(0.25))*($E$44*(1/$AE$30+1/AE33))^(1/2)</f>
        <v>0.4297019658042639</v>
      </c>
      <c r="G84" s="100" t="str">
        <f t="shared" si="16"/>
        <v>**</v>
      </c>
    </row>
    <row r="85" spans="2:7" x14ac:dyDescent="0.2">
      <c r="B85" s="99" t="s">
        <v>308</v>
      </c>
      <c r="C85" s="70">
        <f>ABS($AD$31-AD32)</f>
        <v>3.4033915531031467E-2</v>
      </c>
      <c r="D85" s="70">
        <f>$D$50/(2^(0.25))*($E$44*(1/$AE$31+1/AE32))^(1/2)</f>
        <v>0.25080413917232108</v>
      </c>
      <c r="E85" s="70">
        <f>$E$50/(2^(0.25))*($E$44*(1/$AE$31+1/AE32))^(1/2)</f>
        <v>0.29523230096856085</v>
      </c>
      <c r="F85" s="70">
        <f>$F$50/(2^(0.25))*($E$44*(1/$AE$31+1/AE32))^(1/2)</f>
        <v>0.35085018589710415</v>
      </c>
      <c r="G85" s="100" t="str">
        <f t="shared" si="16"/>
        <v>non significatif</v>
      </c>
    </row>
    <row r="86" spans="2:7" x14ac:dyDescent="0.2">
      <c r="B86" s="99" t="s">
        <v>309</v>
      </c>
      <c r="C86" s="70">
        <f>ABS($AD$31-AD33)</f>
        <v>5.0978279467668808E-2</v>
      </c>
      <c r="D86" s="70">
        <f>$D$50/(2^(0.25))*($E$44*(1/$AE$31+1/AE33))^(1/2)</f>
        <v>0.30717108317508257</v>
      </c>
      <c r="E86" s="70">
        <f>$E$50/(2^(0.25))*($E$44*(1/$AE$31+1/AE33))^(1/2)</f>
        <v>0.36158424648038295</v>
      </c>
      <c r="F86" s="70">
        <f>$F$50/(2^(0.25))*($E$44*(1/$AE$31+1/AE33))^(1/2)</f>
        <v>0.4297019658042639</v>
      </c>
      <c r="G86" s="100" t="str">
        <f t="shared" si="16"/>
        <v>non significatif</v>
      </c>
    </row>
    <row r="87" spans="2:7" ht="13.5" thickBot="1" x14ac:dyDescent="0.25">
      <c r="B87" s="101" t="s">
        <v>310</v>
      </c>
      <c r="C87" s="73">
        <f>ABS($AD$32-AD33)</f>
        <v>1.6944363936637341E-2</v>
      </c>
      <c r="D87" s="73">
        <f>$D$50/(2^(0.25))*($E$44*(1/$AE$32+1/AE33))^(1/2)</f>
        <v>0.30717108317508257</v>
      </c>
      <c r="E87" s="73">
        <f>$E$50/(2^(0.25))*($E$44*(1/$AE$32+1/AE33))^(1/2)</f>
        <v>0.36158424648038295</v>
      </c>
      <c r="F87" s="73">
        <f>$F$50/(2^(0.25))*($E$44*(1/$AE$32+1/AE33))^(1/2)</f>
        <v>0.4297019658042639</v>
      </c>
      <c r="G87" s="93" t="str">
        <f t="shared" si="16"/>
        <v>non significatif</v>
      </c>
    </row>
  </sheetData>
  <mergeCells count="16">
    <mergeCell ref="C4:J4"/>
    <mergeCell ref="K4:M4"/>
    <mergeCell ref="N4:S4"/>
    <mergeCell ref="T4:W4"/>
    <mergeCell ref="X4:AC4"/>
    <mergeCell ref="AS5:AZ5"/>
    <mergeCell ref="BA5:BC5"/>
    <mergeCell ref="BD5:BI5"/>
    <mergeCell ref="BJ5:BM5"/>
    <mergeCell ref="BN5:BS5"/>
    <mergeCell ref="BN23:BS23"/>
    <mergeCell ref="C23:J23"/>
    <mergeCell ref="K23:M23"/>
    <mergeCell ref="N23:S23"/>
    <mergeCell ref="T23:W23"/>
    <mergeCell ref="X23:AC23"/>
  </mergeCells>
  <pageMargins left="0.7" right="0.7" top="0.75" bottom="0.75" header="0.3" footer="0.3"/>
  <pageSetup paperSize="0" orientation="portrait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AD108"/>
  <sheetViews>
    <sheetView topLeftCell="A64" zoomScale="85" zoomScaleNormal="85" workbookViewId="0">
      <selection activeCell="W74" sqref="W74"/>
    </sheetView>
  </sheetViews>
  <sheetFormatPr baseColWidth="10" defaultRowHeight="12.75" x14ac:dyDescent="0.2"/>
  <cols>
    <col min="1" max="21" width="11.42578125" customWidth="1"/>
    <col min="22" max="23" width="16.85546875" bestFit="1" customWidth="1"/>
  </cols>
  <sheetData>
    <row r="2" spans="2:29" ht="13.5" thickBot="1" x14ac:dyDescent="0.25"/>
    <row r="3" spans="2:29" x14ac:dyDescent="0.2">
      <c r="B3" s="171"/>
      <c r="C3" s="291" t="s">
        <v>348</v>
      </c>
      <c r="D3" s="292"/>
      <c r="E3" s="292"/>
      <c r="F3" s="292"/>
      <c r="G3" s="292"/>
      <c r="H3" s="292"/>
      <c r="I3" s="292"/>
      <c r="J3" s="293"/>
      <c r="K3" s="291" t="s">
        <v>349</v>
      </c>
      <c r="L3" s="292"/>
      <c r="M3" s="293"/>
      <c r="N3" s="291" t="s">
        <v>350</v>
      </c>
      <c r="O3" s="292"/>
      <c r="P3" s="292"/>
      <c r="Q3" s="292"/>
      <c r="R3" s="292"/>
      <c r="S3" s="293"/>
      <c r="T3" s="291" t="s">
        <v>351</v>
      </c>
      <c r="U3" s="292"/>
      <c r="V3" s="292"/>
      <c r="W3" s="293"/>
      <c r="X3" s="291" t="s">
        <v>352</v>
      </c>
      <c r="Y3" s="292"/>
      <c r="Z3" s="292"/>
      <c r="AA3" s="292"/>
      <c r="AB3" s="292"/>
      <c r="AC3" s="293"/>
    </row>
    <row r="4" spans="2:29" ht="13.5" thickBot="1" x14ac:dyDescent="0.25">
      <c r="B4" s="172" t="s">
        <v>269</v>
      </c>
      <c r="C4" s="147">
        <v>1</v>
      </c>
      <c r="D4" s="148">
        <v>2</v>
      </c>
      <c r="E4" s="148">
        <v>3</v>
      </c>
      <c r="F4" s="148">
        <v>4</v>
      </c>
      <c r="G4" s="148">
        <v>5</v>
      </c>
      <c r="H4" s="148">
        <v>6</v>
      </c>
      <c r="I4" s="148">
        <v>7</v>
      </c>
      <c r="J4" s="149">
        <v>8</v>
      </c>
      <c r="K4" s="147">
        <v>1</v>
      </c>
      <c r="L4" s="148">
        <v>2</v>
      </c>
      <c r="M4" s="149">
        <v>3</v>
      </c>
      <c r="N4" s="147">
        <v>1</v>
      </c>
      <c r="O4" s="148">
        <v>2</v>
      </c>
      <c r="P4" s="148">
        <v>3</v>
      </c>
      <c r="Q4" s="148">
        <v>4</v>
      </c>
      <c r="R4" s="148">
        <v>5</v>
      </c>
      <c r="S4" s="149">
        <v>6</v>
      </c>
      <c r="T4" s="147">
        <v>1</v>
      </c>
      <c r="U4" s="148">
        <v>2</v>
      </c>
      <c r="V4" s="148">
        <v>3</v>
      </c>
      <c r="W4" s="149">
        <v>4</v>
      </c>
      <c r="X4" s="147">
        <v>1</v>
      </c>
      <c r="Y4" s="148">
        <v>2</v>
      </c>
      <c r="Z4" s="148">
        <v>3</v>
      </c>
      <c r="AA4" s="148">
        <v>4</v>
      </c>
      <c r="AB4" s="148">
        <v>5</v>
      </c>
      <c r="AC4" s="149">
        <v>6</v>
      </c>
    </row>
    <row r="5" spans="2:29" x14ac:dyDescent="0.2">
      <c r="B5" s="175">
        <v>0</v>
      </c>
      <c r="C5" s="69">
        <v>1.1029383337087393</v>
      </c>
      <c r="D5" s="70">
        <v>0.84287988899123867</v>
      </c>
      <c r="E5" s="70">
        <v>1.2782169506578374</v>
      </c>
      <c r="F5" s="70">
        <v>1.11829661770386</v>
      </c>
      <c r="G5" s="70">
        <v>0.75191064468165547</v>
      </c>
      <c r="H5" s="70">
        <v>0.90575756425666953</v>
      </c>
      <c r="I5" s="70">
        <v>1.4607467564288699</v>
      </c>
      <c r="J5" s="71">
        <v>1.2458639954483572</v>
      </c>
      <c r="K5" s="69">
        <v>0.97060455520596067</v>
      </c>
      <c r="L5" s="70">
        <v>0.86778939624940776</v>
      </c>
      <c r="M5" s="71">
        <v>1.1616060485446313</v>
      </c>
      <c r="N5" s="69">
        <f t="array" ref="N5:S5">TRANSPOSE(ALL!J4:J9)</f>
        <v>0</v>
      </c>
      <c r="O5" s="70">
        <v>0.93626557687944156</v>
      </c>
      <c r="P5" s="70">
        <v>0.92872816474696029</v>
      </c>
      <c r="Q5" s="70">
        <v>0.81607059388877767</v>
      </c>
      <c r="R5" s="70">
        <v>1.0843897818230077</v>
      </c>
      <c r="S5" s="71">
        <v>0.99396833835516407</v>
      </c>
      <c r="T5" s="69">
        <v>0.88071965681512521</v>
      </c>
      <c r="U5" s="70">
        <v>0.88195959389487943</v>
      </c>
      <c r="V5" s="70">
        <v>1.0820937123882282</v>
      </c>
      <c r="W5" s="71">
        <v>1.155227036901767</v>
      </c>
      <c r="X5" s="69">
        <v>1.0555590803153565</v>
      </c>
      <c r="Y5" s="70">
        <v>1.0463949067810097</v>
      </c>
      <c r="Z5" s="70">
        <v>0.89804601290363395</v>
      </c>
      <c r="AA5" s="70"/>
      <c r="AB5" s="70"/>
      <c r="AC5" s="71"/>
    </row>
    <row r="6" spans="2:29" x14ac:dyDescent="0.2">
      <c r="B6" s="173">
        <v>0.01</v>
      </c>
      <c r="C6" s="69">
        <v>0.77855422110202377</v>
      </c>
      <c r="D6" s="70">
        <v>1.0000929169075561</v>
      </c>
      <c r="E6" s="70">
        <v>0.85504409317920127</v>
      </c>
      <c r="F6" s="70">
        <v>0.97937082878245307</v>
      </c>
      <c r="G6" s="70"/>
      <c r="H6" s="70"/>
      <c r="I6" s="70"/>
      <c r="J6" s="71"/>
      <c r="K6" s="69">
        <v>1.9088363711249374</v>
      </c>
      <c r="L6" s="70">
        <v>2.0197693882540375</v>
      </c>
      <c r="M6" s="71">
        <v>2.038228782160374</v>
      </c>
      <c r="N6" s="69">
        <v>1.2482782118690749</v>
      </c>
      <c r="O6" s="70">
        <v>0.8247336824060485</v>
      </c>
      <c r="P6" s="70">
        <v>0.89935020949330924</v>
      </c>
      <c r="Q6" s="70"/>
      <c r="R6" s="70"/>
      <c r="S6" s="71"/>
      <c r="T6" s="69">
        <v>1.2458903340884599</v>
      </c>
      <c r="U6" s="70">
        <v>1.2294483543950188</v>
      </c>
      <c r="V6" s="70">
        <v>0.52495591253982787</v>
      </c>
      <c r="W6" s="71">
        <v>0.64477456495783658</v>
      </c>
      <c r="X6" s="69">
        <v>1.0100726619018594</v>
      </c>
      <c r="Y6" s="70">
        <v>1.8204076326863192</v>
      </c>
      <c r="Z6" s="70">
        <v>1.2967942266348418</v>
      </c>
      <c r="AA6" s="70"/>
      <c r="AB6" s="70"/>
      <c r="AC6" s="71"/>
    </row>
    <row r="7" spans="2:29" x14ac:dyDescent="0.2">
      <c r="B7" s="173">
        <v>0.05</v>
      </c>
      <c r="C7" s="69">
        <v>2.4774489451366235</v>
      </c>
      <c r="D7" s="70">
        <v>2.6315764063298301</v>
      </c>
      <c r="E7" s="70">
        <v>2.1766944167782509</v>
      </c>
      <c r="F7" s="70">
        <v>2.3716372587867469</v>
      </c>
      <c r="G7" s="70"/>
      <c r="H7" s="70"/>
      <c r="I7" s="70"/>
      <c r="J7" s="71"/>
      <c r="K7" s="69">
        <v>5.7023326651266979</v>
      </c>
      <c r="L7" s="70">
        <v>3.5440725301907232</v>
      </c>
      <c r="M7" s="71">
        <v>3.795166629830423</v>
      </c>
      <c r="N7" s="69">
        <v>1.8384509782371612</v>
      </c>
      <c r="O7" s="70">
        <v>1.7361294493707315</v>
      </c>
      <c r="P7" s="70">
        <v>1.6056875497229468</v>
      </c>
      <c r="Q7" s="70"/>
      <c r="R7" s="70"/>
      <c r="S7" s="71"/>
      <c r="T7" s="69">
        <v>1.1122853189493911</v>
      </c>
      <c r="U7" s="70">
        <v>0.90652498103946333</v>
      </c>
      <c r="V7" s="70">
        <v>1.9141862914047569</v>
      </c>
      <c r="W7" s="71">
        <v>1.5337033541056009</v>
      </c>
      <c r="X7" s="69">
        <v>5.5763007825342177</v>
      </c>
      <c r="Y7" s="70">
        <v>3.1289415301717227</v>
      </c>
      <c r="Z7" s="70">
        <v>2.6931371650041394</v>
      </c>
      <c r="AA7" s="70"/>
      <c r="AB7" s="70"/>
      <c r="AC7" s="71"/>
    </row>
    <row r="8" spans="2:29" x14ac:dyDescent="0.2">
      <c r="B8" s="173">
        <v>0.1</v>
      </c>
      <c r="C8" s="69">
        <v>3.5101520302135607</v>
      </c>
      <c r="D8" s="70">
        <v>3.9170971126656848</v>
      </c>
      <c r="E8" s="70">
        <v>4.524030000484708</v>
      </c>
      <c r="F8" s="70">
        <v>4.3242469852483447</v>
      </c>
      <c r="G8" s="70"/>
      <c r="H8" s="70"/>
      <c r="I8" s="70"/>
      <c r="J8" s="71"/>
      <c r="K8" s="69">
        <v>5.6011245904365881</v>
      </c>
      <c r="L8" s="70">
        <v>6.170847165504723</v>
      </c>
      <c r="M8" s="71">
        <v>5.9897689652431847</v>
      </c>
      <c r="N8" s="69">
        <v>3.2485187533848969</v>
      </c>
      <c r="O8" s="70">
        <v>2.7112441275422108</v>
      </c>
      <c r="P8" s="70">
        <v>2.7449384053785133</v>
      </c>
      <c r="Q8" s="70"/>
      <c r="R8" s="70"/>
      <c r="S8" s="71"/>
      <c r="T8" s="69">
        <v>2.8358837850817107</v>
      </c>
      <c r="U8" s="70">
        <v>4.1816492618572259</v>
      </c>
      <c r="V8" s="70">
        <v>3.7563640581512354</v>
      </c>
      <c r="W8" s="71">
        <v>4.2687543233910787</v>
      </c>
      <c r="X8" s="69">
        <v>4.0724324558379683</v>
      </c>
      <c r="Y8" s="70">
        <v>3.851311491068127</v>
      </c>
      <c r="Z8" s="70">
        <v>3.4510636847976817</v>
      </c>
      <c r="AA8" s="70"/>
      <c r="AB8" s="70"/>
      <c r="AC8" s="71"/>
    </row>
    <row r="9" spans="2:29" x14ac:dyDescent="0.2">
      <c r="B9" s="173">
        <v>0.5</v>
      </c>
      <c r="C9" s="69">
        <v>18.906607446799942</v>
      </c>
      <c r="D9" s="70">
        <v>12.154460456389131</v>
      </c>
      <c r="E9" s="70">
        <v>13.986813787368082</v>
      </c>
      <c r="F9" s="70">
        <v>12.826150853075461</v>
      </c>
      <c r="G9" s="70"/>
      <c r="H9" s="70"/>
      <c r="I9" s="70"/>
      <c r="J9" s="71"/>
      <c r="K9" s="69">
        <v>13.771904015302749</v>
      </c>
      <c r="L9" s="70">
        <v>11.714850922202302</v>
      </c>
      <c r="M9" s="71">
        <v>21.963160855979059</v>
      </c>
      <c r="N9" s="69">
        <v>11.26671261935765</v>
      </c>
      <c r="O9" s="70">
        <v>9.9195777853387188</v>
      </c>
      <c r="P9" s="70">
        <v>12.003970862324373</v>
      </c>
      <c r="Q9" s="70"/>
      <c r="R9" s="70"/>
      <c r="S9" s="71"/>
      <c r="T9" s="69">
        <v>10.436885852343723</v>
      </c>
      <c r="U9" s="70">
        <v>18.428815763949409</v>
      </c>
      <c r="V9" s="70">
        <v>15.438690727353434</v>
      </c>
      <c r="W9" s="71">
        <v>14.160149736889776</v>
      </c>
      <c r="X9" s="69">
        <v>11.747223083190795</v>
      </c>
      <c r="Y9" s="70">
        <v>18.578199670164757</v>
      </c>
      <c r="Z9" s="70"/>
      <c r="AA9" s="70"/>
      <c r="AB9" s="70"/>
      <c r="AC9" s="71"/>
    </row>
    <row r="10" spans="2:29" x14ac:dyDescent="0.2">
      <c r="B10" s="173">
        <v>1</v>
      </c>
      <c r="C10" s="69">
        <v>15.819171186300535</v>
      </c>
      <c r="D10" s="70">
        <v>18.340807359659401</v>
      </c>
      <c r="E10" s="70">
        <v>15.906628633151952</v>
      </c>
      <c r="F10" s="70">
        <v>17.987544954354952</v>
      </c>
      <c r="G10" s="70"/>
      <c r="H10" s="70"/>
      <c r="I10" s="70"/>
      <c r="J10" s="71"/>
      <c r="K10" s="69">
        <v>17.95193886089384</v>
      </c>
      <c r="L10" s="70">
        <v>18.280953940052093</v>
      </c>
      <c r="M10" s="71">
        <v>35.278801851026721</v>
      </c>
      <c r="N10" s="69">
        <v>17.005597314288867</v>
      </c>
      <c r="O10" s="70">
        <v>15.251378207974195</v>
      </c>
      <c r="P10" s="70">
        <v>16.417959184261793</v>
      </c>
      <c r="Q10" s="70"/>
      <c r="R10" s="70"/>
      <c r="S10" s="71"/>
      <c r="T10" s="69">
        <v>17.685393626733852</v>
      </c>
      <c r="U10" s="70">
        <v>21.535898502893215</v>
      </c>
      <c r="V10" s="70">
        <v>21.547050230898439</v>
      </c>
      <c r="W10" s="71">
        <v>14.590912425483642</v>
      </c>
      <c r="X10" s="69">
        <v>20.954291701825891</v>
      </c>
      <c r="Y10" s="70">
        <v>17.816272815253281</v>
      </c>
      <c r="Z10" s="70">
        <v>18.201240295214841</v>
      </c>
      <c r="AA10" s="70"/>
      <c r="AB10" s="70"/>
      <c r="AC10" s="71"/>
    </row>
    <row r="11" spans="2:29" x14ac:dyDescent="0.2">
      <c r="B11" s="173">
        <v>5</v>
      </c>
      <c r="C11" s="69">
        <v>20.994372785633647</v>
      </c>
      <c r="D11" s="70">
        <v>14.345292023538523</v>
      </c>
      <c r="E11" s="70">
        <v>23.101506505647105</v>
      </c>
      <c r="F11" s="70">
        <v>18.730852554274033</v>
      </c>
      <c r="G11" s="70"/>
      <c r="H11" s="70"/>
      <c r="I11" s="70"/>
      <c r="J11" s="71"/>
      <c r="K11" s="69">
        <v>23.80399007976818</v>
      </c>
      <c r="L11" s="70">
        <v>28.301103253429869</v>
      </c>
      <c r="M11" s="71">
        <v>20.841469774529369</v>
      </c>
      <c r="N11" s="69">
        <v>14.418073563863725</v>
      </c>
      <c r="O11" s="70">
        <v>16.025257878695662</v>
      </c>
      <c r="P11" s="70">
        <v>16.304685066471102</v>
      </c>
      <c r="Q11" s="70"/>
      <c r="R11" s="70"/>
      <c r="S11" s="71"/>
      <c r="T11" s="69">
        <v>22.315327585451101</v>
      </c>
      <c r="U11" s="70">
        <v>28.350533261031313</v>
      </c>
      <c r="V11" s="70">
        <v>28.096870554786587</v>
      </c>
      <c r="W11" s="71">
        <v>29.472550922097618</v>
      </c>
      <c r="X11" s="69">
        <v>27.581235641563744</v>
      </c>
      <c r="Y11" s="70">
        <v>23.841122457800807</v>
      </c>
      <c r="Z11" s="70">
        <v>32.356715919305366</v>
      </c>
      <c r="AA11" s="150"/>
      <c r="AB11" s="70"/>
      <c r="AC11" s="71"/>
    </row>
    <row r="12" spans="2:29" x14ac:dyDescent="0.2">
      <c r="B12" s="173">
        <v>10</v>
      </c>
      <c r="C12" s="69">
        <v>19.376732395875223</v>
      </c>
      <c r="D12" s="70">
        <v>18.195602433151329</v>
      </c>
      <c r="E12" s="70">
        <v>19.585282352528996</v>
      </c>
      <c r="F12" s="70">
        <v>16.463572672011253</v>
      </c>
      <c r="G12" s="70"/>
      <c r="H12" s="70"/>
      <c r="I12" s="70"/>
      <c r="J12" s="71"/>
      <c r="K12" s="69"/>
      <c r="L12" s="70"/>
      <c r="M12" s="71"/>
      <c r="N12" s="69"/>
      <c r="O12" s="70"/>
      <c r="P12" s="70"/>
      <c r="Q12" s="70"/>
      <c r="R12" s="70"/>
      <c r="S12" s="71"/>
      <c r="T12" s="69">
        <v>30.553889239685958</v>
      </c>
      <c r="U12" s="70">
        <v>33.567558441228122</v>
      </c>
      <c r="V12" s="70">
        <v>25.233281558503613</v>
      </c>
      <c r="W12" s="71">
        <v>41.847376346948423</v>
      </c>
      <c r="X12" s="69"/>
      <c r="Y12" s="70"/>
      <c r="Z12" s="70"/>
      <c r="AA12" s="70"/>
      <c r="AB12" s="70"/>
      <c r="AC12" s="71"/>
    </row>
    <row r="13" spans="2:29" ht="13.5" thickBot="1" x14ac:dyDescent="0.25">
      <c r="B13" s="174">
        <v>20</v>
      </c>
      <c r="C13" s="72">
        <v>24.639386056652071</v>
      </c>
      <c r="D13" s="73">
        <v>24.787037548983356</v>
      </c>
      <c r="E13" s="73">
        <v>23.950985243930162</v>
      </c>
      <c r="F13" s="73">
        <v>20.509707693698143</v>
      </c>
      <c r="G13" s="73"/>
      <c r="H13" s="73"/>
      <c r="I13" s="73"/>
      <c r="J13" s="74"/>
      <c r="K13" s="72"/>
      <c r="L13" s="73"/>
      <c r="M13" s="74"/>
      <c r="N13" s="72"/>
      <c r="O13" s="73"/>
      <c r="P13" s="73"/>
      <c r="Q13" s="73"/>
      <c r="R13" s="73"/>
      <c r="S13" s="74"/>
      <c r="T13" s="72"/>
      <c r="U13" s="73"/>
      <c r="V13" s="73"/>
      <c r="W13" s="74"/>
      <c r="X13" s="72"/>
      <c r="Y13" s="73"/>
      <c r="Z13" s="73"/>
      <c r="AA13" s="73"/>
      <c r="AB13" s="73"/>
      <c r="AC13" s="74"/>
    </row>
    <row r="16" spans="2:29" x14ac:dyDescent="0.2">
      <c r="B16" s="45" t="s">
        <v>348</v>
      </c>
      <c r="F16" s="45" t="s">
        <v>349</v>
      </c>
      <c r="J16" s="45" t="s">
        <v>350</v>
      </c>
      <c r="N16" s="45" t="s">
        <v>351</v>
      </c>
      <c r="R16" s="45" t="s">
        <v>352</v>
      </c>
    </row>
    <row r="17" spans="2:30" ht="13.5" thickBot="1" x14ac:dyDescent="0.25"/>
    <row r="18" spans="2:30" ht="13.5" thickBot="1" x14ac:dyDescent="0.25">
      <c r="B18" s="212" t="s">
        <v>269</v>
      </c>
      <c r="C18" s="203" t="s">
        <v>0</v>
      </c>
      <c r="D18" s="204" t="s">
        <v>230</v>
      </c>
      <c r="F18" s="212" t="s">
        <v>269</v>
      </c>
      <c r="G18" s="203" t="s">
        <v>0</v>
      </c>
      <c r="H18" s="204" t="s">
        <v>230</v>
      </c>
      <c r="J18" s="212" t="s">
        <v>269</v>
      </c>
      <c r="K18" s="203" t="s">
        <v>0</v>
      </c>
      <c r="L18" s="204" t="s">
        <v>230</v>
      </c>
      <c r="N18" s="212" t="s">
        <v>269</v>
      </c>
      <c r="O18" s="203" t="s">
        <v>0</v>
      </c>
      <c r="P18" s="204" t="s">
        <v>230</v>
      </c>
      <c r="R18" s="212" t="s">
        <v>269</v>
      </c>
      <c r="S18" s="203" t="s">
        <v>0</v>
      </c>
      <c r="T18" s="204" t="s">
        <v>230</v>
      </c>
      <c r="V18" s="212" t="s">
        <v>269</v>
      </c>
      <c r="W18" s="213" t="s">
        <v>354</v>
      </c>
      <c r="X18" s="214" t="s">
        <v>382</v>
      </c>
    </row>
    <row r="19" spans="2:30" s="87" customFormat="1" x14ac:dyDescent="0.2">
      <c r="B19" s="175">
        <v>0</v>
      </c>
      <c r="C19" s="66">
        <f>AVERAGE(C5:J5)</f>
        <v>1.0883263439846533</v>
      </c>
      <c r="D19" s="68">
        <f>STDEV(C5:J5)/SQRT(COUNT(C5:J5))</f>
        <v>8.5297388339766481E-2</v>
      </c>
      <c r="F19" s="175">
        <v>0</v>
      </c>
      <c r="G19" s="66">
        <f>AVERAGE(K5:M5)</f>
        <v>1</v>
      </c>
      <c r="H19" s="68">
        <f>STDEV(K5:M5)/SQRT(COUNT(K5:M5))</f>
        <v>8.608159970336747E-2</v>
      </c>
      <c r="J19" s="175">
        <v>0</v>
      </c>
      <c r="K19" s="66">
        <f>AVERAGE(N5:S5)</f>
        <v>0.79323707594889192</v>
      </c>
      <c r="L19" s="68">
        <f>STDEV(N5:S5)/SQRT(COUNT(N5:S5))</f>
        <v>0.16264730280257961</v>
      </c>
      <c r="N19" s="175">
        <v>0</v>
      </c>
      <c r="O19" s="66">
        <f>AVERAGE(T5:W5)</f>
        <v>1</v>
      </c>
      <c r="P19" s="68">
        <f>STDEV(T5:W5)/SQRT(COUNT(T5:W5))</f>
        <v>7.0116657758544657E-2</v>
      </c>
      <c r="R19" s="175">
        <v>0</v>
      </c>
      <c r="S19" s="66">
        <f>AVERAGE(X5:AC5)</f>
        <v>1.0000000000000002</v>
      </c>
      <c r="T19" s="68">
        <f>STDEV(X5:AC5)/SQRT(COUNT(X5:AC5))</f>
        <v>5.1045591167035491E-2</v>
      </c>
      <c r="V19" s="175">
        <v>0</v>
      </c>
      <c r="W19" s="183">
        <f>(IF(Z19=1,C19/D19^2)+IF(AA19=1,G19/H19^2)+IF(AB19=1,K19/L19^2)+IF(AC19=1,O19/P19^2)+IF(AD19=1,S19/T19^2))/(IF(Z19=1,D19^(-2))+IF(AA19=1,H19^(-2))+IF(AB19=1,L19^(-2))+IF(AC19=1,P19^(-2))+IF(AD19=1,T19^(-2)))</f>
        <v>1.0048185750000462</v>
      </c>
      <c r="X19" s="68">
        <f>(IF(Z19=1,D19^(-2))+IF(AA19=1,H19^(-2))+IF(AB19=1,L19^(-2))+IF(AC19=1,P19^(-2))+IF(AD19=1,T19^(-2)))^(-1/2)</f>
        <v>3.3381915436859831E-2</v>
      </c>
      <c r="Z19" s="215">
        <f t="shared" ref="Z19:Z27" si="0">IF(C19="",0,1)</f>
        <v>1</v>
      </c>
      <c r="AA19" s="218">
        <f t="shared" ref="AA19:AA27" si="1">IF(G19="",0,1)</f>
        <v>1</v>
      </c>
      <c r="AB19" s="218">
        <f t="shared" ref="AB19:AB27" si="2">IF(K19="",0,1)</f>
        <v>1</v>
      </c>
      <c r="AC19" s="218">
        <f t="shared" ref="AC19:AC27" si="3">IF(O19="",0,1)</f>
        <v>1</v>
      </c>
      <c r="AD19" s="219">
        <f t="shared" ref="AD19:AD27" si="4">IF(S19="",0,1)</f>
        <v>1</v>
      </c>
    </row>
    <row r="20" spans="2:30" s="87" customFormat="1" x14ac:dyDescent="0.2">
      <c r="B20" s="173">
        <v>0.01</v>
      </c>
      <c r="C20" s="69">
        <f t="shared" ref="C20:C27" si="5">AVERAGE(C6:J6)</f>
        <v>0.9032655149928086</v>
      </c>
      <c r="D20" s="71">
        <f t="shared" ref="D20:D27" si="6">STDEV(C6:J6)/SQRT(COUNT(C6:J6))</f>
        <v>5.247680193366297E-2</v>
      </c>
      <c r="F20" s="173">
        <v>0.01</v>
      </c>
      <c r="G20" s="69">
        <f t="shared" ref="G20:G25" si="7">AVERAGE(K6:M6)</f>
        <v>1.988944847179783</v>
      </c>
      <c r="H20" s="71">
        <f t="shared" ref="H20:H25" si="8">STDEV(K6:M6)/SQRT(COUNT(K6:M6))</f>
        <v>4.0407149770470253E-2</v>
      </c>
      <c r="J20" s="173">
        <v>0.01</v>
      </c>
      <c r="K20" s="69">
        <f t="shared" ref="K20:K25" si="9">AVERAGE(N6:S6)</f>
        <v>0.99078736792281086</v>
      </c>
      <c r="L20" s="71">
        <f t="shared" ref="L20:L25" si="10">STDEV(N6:S6)/SQRT(COUNT(N6:S6))</f>
        <v>0.13053487090398624</v>
      </c>
      <c r="N20" s="173">
        <v>0.01</v>
      </c>
      <c r="O20" s="69">
        <f t="shared" ref="O20:O26" si="11">AVERAGE(T6:W6)</f>
        <v>0.91126729149528585</v>
      </c>
      <c r="P20" s="71">
        <f t="shared" ref="P20:P26" si="12">STDEV(T6:W6)/SQRT(COUNT(T6:W6))</f>
        <v>0.19005846123192105</v>
      </c>
      <c r="R20" s="173">
        <v>0.01</v>
      </c>
      <c r="S20" s="69">
        <f t="shared" ref="S20:S25" si="13">AVERAGE(X6:AC6)</f>
        <v>1.3757581737410067</v>
      </c>
      <c r="T20" s="71">
        <f t="shared" ref="T20:T25" si="14">STDEV(X6:AC6)/SQRT(COUNT(X6:AC6))</f>
        <v>0.23723207338385097</v>
      </c>
      <c r="V20" s="173">
        <v>0.01</v>
      </c>
      <c r="W20" s="69">
        <f t="shared" ref="W20:W27" si="15">(IF(Z20=1,C20/D20^2)+IF(AA20=1,G20/H20^2)+IF(AB20=1,K20/L20^2)+IF(AC20=1,O20/P20^2)+IF(AD20=1,S20/T20^2))/(IF(Z20=1,D20^(-2))+IF(AA20=1,H20^(-2))+IF(AB20=1,L20^(-2))+IF(AC20=1,P20^(-2))+IF(AD20=1,T20^(-2)))</f>
        <v>1.5318400046741254</v>
      </c>
      <c r="X20" s="71">
        <f t="shared" ref="X20:X27" si="16">(IF(Z20=1,D20^(-2))+IF(AA20=1,H20^(-2))+IF(AB20=1,L20^(-2))+IF(AC20=1,P20^(-2))+IF(AD20=1,T20^(-2)))^(-1/2)</f>
        <v>3.0432681274994176E-2</v>
      </c>
      <c r="Z20" s="216">
        <f t="shared" si="0"/>
        <v>1</v>
      </c>
      <c r="AA20" s="220">
        <f t="shared" si="1"/>
        <v>1</v>
      </c>
      <c r="AB20" s="220">
        <f t="shared" si="2"/>
        <v>1</v>
      </c>
      <c r="AC20" s="220">
        <f t="shared" si="3"/>
        <v>1</v>
      </c>
      <c r="AD20" s="221">
        <f t="shared" si="4"/>
        <v>1</v>
      </c>
    </row>
    <row r="21" spans="2:30" s="87" customFormat="1" x14ac:dyDescent="0.2">
      <c r="B21" s="173">
        <v>0.05</v>
      </c>
      <c r="C21" s="69">
        <f t="shared" si="5"/>
        <v>2.4143392567578625</v>
      </c>
      <c r="D21" s="71">
        <f t="shared" si="6"/>
        <v>9.5513237529795708E-2</v>
      </c>
      <c r="F21" s="173">
        <v>0.05</v>
      </c>
      <c r="G21" s="69">
        <f t="shared" si="7"/>
        <v>4.3471906083826148</v>
      </c>
      <c r="H21" s="71">
        <f t="shared" si="8"/>
        <v>0.68143709838984245</v>
      </c>
      <c r="J21" s="173">
        <v>0.05</v>
      </c>
      <c r="K21" s="69">
        <f t="shared" si="9"/>
        <v>1.7267559924436131</v>
      </c>
      <c r="L21" s="71">
        <f t="shared" si="10"/>
        <v>6.7356265940881746E-2</v>
      </c>
      <c r="N21" s="173">
        <v>0.05</v>
      </c>
      <c r="O21" s="69">
        <f t="shared" si="11"/>
        <v>1.3666749863748031</v>
      </c>
      <c r="P21" s="71">
        <f t="shared" si="12"/>
        <v>0.22437305896381257</v>
      </c>
      <c r="R21" s="173">
        <v>0.05</v>
      </c>
      <c r="S21" s="69">
        <f t="shared" si="13"/>
        <v>3.7994598259033601</v>
      </c>
      <c r="T21" s="71">
        <f t="shared" si="14"/>
        <v>0.89728371582337851</v>
      </c>
      <c r="V21" s="173">
        <v>0.05</v>
      </c>
      <c r="W21" s="69">
        <f t="shared" si="15"/>
        <v>1.9431071184282394</v>
      </c>
      <c r="X21" s="71">
        <f t="shared" si="16"/>
        <v>5.320267688941515E-2</v>
      </c>
      <c r="Z21" s="216">
        <f t="shared" si="0"/>
        <v>1</v>
      </c>
      <c r="AA21" s="220">
        <f t="shared" si="1"/>
        <v>1</v>
      </c>
      <c r="AB21" s="220">
        <f t="shared" si="2"/>
        <v>1</v>
      </c>
      <c r="AC21" s="220">
        <f t="shared" si="3"/>
        <v>1</v>
      </c>
      <c r="AD21" s="221">
        <f t="shared" si="4"/>
        <v>1</v>
      </c>
    </row>
    <row r="22" spans="2:30" s="87" customFormat="1" x14ac:dyDescent="0.2">
      <c r="B22" s="173">
        <v>0.1</v>
      </c>
      <c r="C22" s="69">
        <f t="shared" si="5"/>
        <v>4.0688815321530747</v>
      </c>
      <c r="D22" s="71">
        <f t="shared" si="6"/>
        <v>0.22501644554637293</v>
      </c>
      <c r="F22" s="173">
        <v>0.1</v>
      </c>
      <c r="G22" s="69">
        <f t="shared" si="7"/>
        <v>5.9205802403948313</v>
      </c>
      <c r="H22" s="71">
        <f t="shared" si="8"/>
        <v>0.16806374075547692</v>
      </c>
      <c r="J22" s="173">
        <v>0.1</v>
      </c>
      <c r="K22" s="69">
        <f t="shared" si="9"/>
        <v>2.9015670954352069</v>
      </c>
      <c r="L22" s="71">
        <f t="shared" si="10"/>
        <v>0.1737483005243087</v>
      </c>
      <c r="N22" s="173">
        <v>0.1</v>
      </c>
      <c r="O22" s="69">
        <f t="shared" si="11"/>
        <v>3.7606628571203125</v>
      </c>
      <c r="P22" s="71">
        <f t="shared" si="12"/>
        <v>0.32795087320405741</v>
      </c>
      <c r="R22" s="173">
        <v>0.1</v>
      </c>
      <c r="S22" s="69">
        <f t="shared" si="13"/>
        <v>3.7916025439012588</v>
      </c>
      <c r="T22" s="71">
        <f t="shared" si="14"/>
        <v>0.18184119095597392</v>
      </c>
      <c r="V22" s="173">
        <v>0.1</v>
      </c>
      <c r="W22" s="69">
        <f t="shared" si="15"/>
        <v>4.1912304619469332</v>
      </c>
      <c r="X22" s="71">
        <f t="shared" si="16"/>
        <v>8.8450703882117662E-2</v>
      </c>
      <c r="Z22" s="216">
        <f t="shared" si="0"/>
        <v>1</v>
      </c>
      <c r="AA22" s="220">
        <f t="shared" si="1"/>
        <v>1</v>
      </c>
      <c r="AB22" s="220">
        <f t="shared" si="2"/>
        <v>1</v>
      </c>
      <c r="AC22" s="220">
        <f t="shared" si="3"/>
        <v>1</v>
      </c>
      <c r="AD22" s="221">
        <f t="shared" si="4"/>
        <v>1</v>
      </c>
    </row>
    <row r="23" spans="2:30" s="87" customFormat="1" x14ac:dyDescent="0.2">
      <c r="B23" s="173">
        <v>0.5</v>
      </c>
      <c r="C23" s="69">
        <f t="shared" si="5"/>
        <v>14.468508135908154</v>
      </c>
      <c r="D23" s="71">
        <f t="shared" si="6"/>
        <v>1.5270043944030454</v>
      </c>
      <c r="F23" s="173">
        <v>0.5</v>
      </c>
      <c r="G23" s="69">
        <f t="shared" si="7"/>
        <v>15.816638597828037</v>
      </c>
      <c r="H23" s="71">
        <f t="shared" si="8"/>
        <v>3.1301048310143429</v>
      </c>
      <c r="J23" s="173">
        <v>0.5</v>
      </c>
      <c r="K23" s="69">
        <f t="shared" si="9"/>
        <v>11.063420422340249</v>
      </c>
      <c r="L23" s="71">
        <f t="shared" si="10"/>
        <v>0.61023749826674101</v>
      </c>
      <c r="N23" s="173">
        <v>0.5</v>
      </c>
      <c r="O23" s="69">
        <f t="shared" si="11"/>
        <v>14.616135520134085</v>
      </c>
      <c r="P23" s="71">
        <f t="shared" si="12"/>
        <v>1.655475222072458</v>
      </c>
      <c r="R23" s="173">
        <v>0.5</v>
      </c>
      <c r="S23" s="69">
        <f t="shared" si="13"/>
        <v>15.162711376677777</v>
      </c>
      <c r="T23" s="71">
        <f t="shared" si="14"/>
        <v>3.4154882934869732</v>
      </c>
      <c r="V23" s="173">
        <v>0.5</v>
      </c>
      <c r="W23" s="69">
        <f t="shared" si="15"/>
        <v>12.04332089347059</v>
      </c>
      <c r="X23" s="71">
        <f t="shared" si="16"/>
        <v>0.52221674233708737</v>
      </c>
      <c r="Z23" s="216">
        <f t="shared" si="0"/>
        <v>1</v>
      </c>
      <c r="AA23" s="220">
        <f t="shared" si="1"/>
        <v>1</v>
      </c>
      <c r="AB23" s="220">
        <f t="shared" si="2"/>
        <v>1</v>
      </c>
      <c r="AC23" s="220">
        <f t="shared" si="3"/>
        <v>1</v>
      </c>
      <c r="AD23" s="221">
        <f t="shared" si="4"/>
        <v>1</v>
      </c>
    </row>
    <row r="24" spans="2:30" s="87" customFormat="1" x14ac:dyDescent="0.2">
      <c r="B24" s="173">
        <v>1</v>
      </c>
      <c r="C24" s="69">
        <f t="shared" si="5"/>
        <v>17.013538033366711</v>
      </c>
      <c r="D24" s="71">
        <f t="shared" si="6"/>
        <v>0.66846178725894279</v>
      </c>
      <c r="F24" s="173">
        <v>1</v>
      </c>
      <c r="G24" s="69">
        <f t="shared" si="7"/>
        <v>23.837231550657549</v>
      </c>
      <c r="H24" s="71">
        <f t="shared" si="8"/>
        <v>5.7215735287388618</v>
      </c>
      <c r="J24" s="173">
        <v>1</v>
      </c>
      <c r="K24" s="69">
        <f t="shared" si="9"/>
        <v>16.224978235508285</v>
      </c>
      <c r="L24" s="71">
        <f t="shared" si="10"/>
        <v>0.51551023370902949</v>
      </c>
      <c r="N24" s="173">
        <v>1</v>
      </c>
      <c r="O24" s="69">
        <f t="shared" si="11"/>
        <v>18.839813696502286</v>
      </c>
      <c r="P24" s="71">
        <f t="shared" si="12"/>
        <v>1.6828510194698736</v>
      </c>
      <c r="R24" s="173">
        <v>1</v>
      </c>
      <c r="S24" s="69">
        <f t="shared" si="13"/>
        <v>18.990601604098003</v>
      </c>
      <c r="T24" s="71">
        <f t="shared" si="14"/>
        <v>0.98811421237508545</v>
      </c>
      <c r="V24" s="173">
        <v>1</v>
      </c>
      <c r="W24" s="69">
        <f t="shared" si="15"/>
        <v>17.001517088412132</v>
      </c>
      <c r="X24" s="71">
        <f t="shared" si="16"/>
        <v>0.36739107103438762</v>
      </c>
      <c r="Z24" s="216">
        <f t="shared" si="0"/>
        <v>1</v>
      </c>
      <c r="AA24" s="220">
        <f t="shared" si="1"/>
        <v>1</v>
      </c>
      <c r="AB24" s="220">
        <f t="shared" si="2"/>
        <v>1</v>
      </c>
      <c r="AC24" s="220">
        <f t="shared" si="3"/>
        <v>1</v>
      </c>
      <c r="AD24" s="221">
        <f t="shared" si="4"/>
        <v>1</v>
      </c>
    </row>
    <row r="25" spans="2:30" s="87" customFormat="1" x14ac:dyDescent="0.2">
      <c r="B25" s="173">
        <v>5</v>
      </c>
      <c r="C25" s="69">
        <f t="shared" si="5"/>
        <v>19.293005967273327</v>
      </c>
      <c r="D25" s="71">
        <f t="shared" si="6"/>
        <v>1.8751714394997214</v>
      </c>
      <c r="F25" s="173">
        <v>5</v>
      </c>
      <c r="G25" s="69">
        <f t="shared" si="7"/>
        <v>24.315521035909139</v>
      </c>
      <c r="H25" s="71">
        <f t="shared" si="8"/>
        <v>2.1685464293854597</v>
      </c>
      <c r="J25" s="173">
        <v>5</v>
      </c>
      <c r="K25" s="69">
        <f t="shared" si="9"/>
        <v>15.582672169676831</v>
      </c>
      <c r="L25" s="71">
        <f t="shared" si="10"/>
        <v>0.58785976865615175</v>
      </c>
      <c r="N25" s="173">
        <v>5</v>
      </c>
      <c r="O25" s="69">
        <f t="shared" si="11"/>
        <v>27.058820580841655</v>
      </c>
      <c r="P25" s="71">
        <f t="shared" si="12"/>
        <v>1.6091635858987074</v>
      </c>
      <c r="R25" s="173">
        <v>5</v>
      </c>
      <c r="S25" s="69">
        <f t="shared" si="13"/>
        <v>27.926358006223307</v>
      </c>
      <c r="T25" s="71">
        <f t="shared" si="14"/>
        <v>2.4642892880332217</v>
      </c>
      <c r="V25" s="173">
        <v>5</v>
      </c>
      <c r="W25" s="69">
        <f t="shared" si="15"/>
        <v>17.961614034086661</v>
      </c>
      <c r="X25" s="71">
        <f t="shared" si="16"/>
        <v>0.50369084046888835</v>
      </c>
      <c r="Z25" s="216">
        <f t="shared" si="0"/>
        <v>1</v>
      </c>
      <c r="AA25" s="220">
        <f t="shared" si="1"/>
        <v>1</v>
      </c>
      <c r="AB25" s="220">
        <f t="shared" si="2"/>
        <v>1</v>
      </c>
      <c r="AC25" s="220">
        <f t="shared" si="3"/>
        <v>1</v>
      </c>
      <c r="AD25" s="221">
        <f t="shared" si="4"/>
        <v>1</v>
      </c>
    </row>
    <row r="26" spans="2:30" s="87" customFormat="1" x14ac:dyDescent="0.2">
      <c r="B26" s="173">
        <v>10</v>
      </c>
      <c r="C26" s="69">
        <f t="shared" si="5"/>
        <v>18.405297463391701</v>
      </c>
      <c r="D26" s="71">
        <f t="shared" si="6"/>
        <v>0.71590952278730569</v>
      </c>
      <c r="F26" s="173">
        <v>10</v>
      </c>
      <c r="G26" s="69"/>
      <c r="H26" s="71"/>
      <c r="J26" s="173">
        <v>10</v>
      </c>
      <c r="K26" s="69"/>
      <c r="L26" s="71"/>
      <c r="N26" s="173">
        <v>10</v>
      </c>
      <c r="O26" s="69">
        <f t="shared" si="11"/>
        <v>32.800526396591536</v>
      </c>
      <c r="P26" s="71">
        <f t="shared" si="12"/>
        <v>3.4730438755281878</v>
      </c>
      <c r="R26" s="173">
        <v>10</v>
      </c>
      <c r="S26" s="69"/>
      <c r="T26" s="71"/>
      <c r="V26" s="173">
        <v>10</v>
      </c>
      <c r="W26" s="69">
        <f t="shared" si="15"/>
        <v>18.992032536945402</v>
      </c>
      <c r="X26" s="71">
        <f t="shared" si="16"/>
        <v>0.7011678698284064</v>
      </c>
      <c r="Z26" s="216">
        <f t="shared" si="0"/>
        <v>1</v>
      </c>
      <c r="AA26" s="220">
        <f t="shared" si="1"/>
        <v>0</v>
      </c>
      <c r="AB26" s="220">
        <f t="shared" si="2"/>
        <v>0</v>
      </c>
      <c r="AC26" s="220">
        <f t="shared" si="3"/>
        <v>1</v>
      </c>
      <c r="AD26" s="221">
        <f t="shared" si="4"/>
        <v>0</v>
      </c>
    </row>
    <row r="27" spans="2:30" s="87" customFormat="1" ht="13.5" thickBot="1" x14ac:dyDescent="0.25">
      <c r="B27" s="174">
        <v>20</v>
      </c>
      <c r="C27" s="72">
        <f t="shared" si="5"/>
        <v>23.471779135815936</v>
      </c>
      <c r="D27" s="74">
        <f t="shared" si="6"/>
        <v>1.0040217601084769</v>
      </c>
      <c r="F27" s="174">
        <v>20</v>
      </c>
      <c r="G27" s="72"/>
      <c r="H27" s="74"/>
      <c r="J27" s="174">
        <v>20</v>
      </c>
      <c r="K27" s="72"/>
      <c r="L27" s="74"/>
      <c r="N27" s="174">
        <v>20</v>
      </c>
      <c r="O27" s="72"/>
      <c r="P27" s="74"/>
      <c r="R27" s="174">
        <v>20</v>
      </c>
      <c r="S27" s="72"/>
      <c r="T27" s="74"/>
      <c r="V27" s="174">
        <v>20</v>
      </c>
      <c r="W27" s="72">
        <f t="shared" si="15"/>
        <v>23.471779135815936</v>
      </c>
      <c r="X27" s="74">
        <f t="shared" si="16"/>
        <v>1.0040217601084769</v>
      </c>
      <c r="Z27" s="217">
        <f t="shared" si="0"/>
        <v>1</v>
      </c>
      <c r="AA27" s="222">
        <f t="shared" si="1"/>
        <v>0</v>
      </c>
      <c r="AB27" s="222">
        <f t="shared" si="2"/>
        <v>0</v>
      </c>
      <c r="AC27" s="222">
        <f t="shared" si="3"/>
        <v>0</v>
      </c>
      <c r="AD27" s="105">
        <f t="shared" si="4"/>
        <v>0</v>
      </c>
    </row>
    <row r="28" spans="2:30" x14ac:dyDescent="0.2">
      <c r="Z28" s="220"/>
      <c r="AA28" s="220"/>
      <c r="AB28" s="220"/>
      <c r="AC28" s="220"/>
      <c r="AD28" s="220"/>
    </row>
    <row r="29" spans="2:30" ht="13.5" thickBot="1" x14ac:dyDescent="0.25"/>
    <row r="30" spans="2:30" x14ac:dyDescent="0.2">
      <c r="B30" s="171"/>
      <c r="C30" s="291" t="s">
        <v>368</v>
      </c>
      <c r="D30" s="292"/>
      <c r="E30" s="292"/>
      <c r="F30" s="292"/>
      <c r="G30" s="292"/>
      <c r="H30" s="292"/>
      <c r="I30" s="292"/>
      <c r="J30" s="293"/>
      <c r="K30" s="291" t="s">
        <v>369</v>
      </c>
      <c r="L30" s="292"/>
      <c r="M30" s="293"/>
      <c r="N30" s="291" t="s">
        <v>370</v>
      </c>
      <c r="O30" s="292"/>
      <c r="P30" s="292"/>
      <c r="Q30" s="292"/>
      <c r="R30" s="292"/>
      <c r="S30" s="293"/>
      <c r="T30" s="291" t="s">
        <v>371</v>
      </c>
      <c r="U30" s="292"/>
      <c r="V30" s="292"/>
      <c r="W30" s="293"/>
      <c r="X30" s="291" t="s">
        <v>372</v>
      </c>
      <c r="Y30" s="292"/>
      <c r="Z30" s="292"/>
      <c r="AA30" s="292"/>
      <c r="AB30" s="292"/>
      <c r="AC30" s="293"/>
    </row>
    <row r="31" spans="2:30" ht="13.5" thickBot="1" x14ac:dyDescent="0.25">
      <c r="B31" s="172" t="s">
        <v>269</v>
      </c>
      <c r="C31" s="147">
        <v>1</v>
      </c>
      <c r="D31" s="148">
        <v>2</v>
      </c>
      <c r="E31" s="148">
        <v>3</v>
      </c>
      <c r="F31" s="148">
        <v>4</v>
      </c>
      <c r="G31" s="148">
        <v>5</v>
      </c>
      <c r="H31" s="148">
        <v>6</v>
      </c>
      <c r="I31" s="148">
        <v>7</v>
      </c>
      <c r="J31" s="149">
        <v>8</v>
      </c>
      <c r="K31" s="147">
        <v>1</v>
      </c>
      <c r="L31" s="148">
        <v>2</v>
      </c>
      <c r="M31" s="149">
        <v>3</v>
      </c>
      <c r="N31" s="147">
        <v>1</v>
      </c>
      <c r="O31" s="148">
        <v>2</v>
      </c>
      <c r="P31" s="148">
        <v>3</v>
      </c>
      <c r="Q31" s="148">
        <v>4</v>
      </c>
      <c r="R31" s="148">
        <v>5</v>
      </c>
      <c r="S31" s="149">
        <v>6</v>
      </c>
      <c r="T31" s="147">
        <v>1</v>
      </c>
      <c r="U31" s="148">
        <v>2</v>
      </c>
      <c r="V31" s="148">
        <v>3</v>
      </c>
      <c r="W31" s="149">
        <v>4</v>
      </c>
      <c r="X31" s="147">
        <v>1</v>
      </c>
      <c r="Y31" s="148">
        <v>2</v>
      </c>
      <c r="Z31" s="148">
        <v>3</v>
      </c>
      <c r="AA31" s="148">
        <v>4</v>
      </c>
      <c r="AB31" s="148">
        <v>5</v>
      </c>
      <c r="AC31" s="149">
        <v>6</v>
      </c>
    </row>
    <row r="32" spans="2:30" x14ac:dyDescent="0.2">
      <c r="B32" s="175">
        <v>0</v>
      </c>
      <c r="C32" s="69">
        <v>1.1029383337087393</v>
      </c>
      <c r="D32" s="70">
        <v>0.84287988899123867</v>
      </c>
      <c r="E32" s="70">
        <v>1.2782169506578374</v>
      </c>
      <c r="F32" s="70">
        <v>1.11829661770386</v>
      </c>
      <c r="G32" s="70">
        <v>0.75191064468165547</v>
      </c>
      <c r="H32" s="70">
        <v>0.90575756425666953</v>
      </c>
      <c r="I32" s="70">
        <v>1.4607467564288699</v>
      </c>
      <c r="J32" s="71">
        <v>1.2458639954483572</v>
      </c>
      <c r="K32" s="69"/>
      <c r="L32" s="70"/>
      <c r="M32" s="71"/>
      <c r="N32" s="69"/>
      <c r="O32" s="70"/>
      <c r="P32" s="70"/>
      <c r="Q32" s="70"/>
      <c r="R32" s="70"/>
      <c r="S32" s="71"/>
      <c r="T32" s="69">
        <v>0.88071965681512521</v>
      </c>
      <c r="U32" s="70">
        <v>0.88195959389487943</v>
      </c>
      <c r="V32" s="70">
        <v>1.0820937123882282</v>
      </c>
      <c r="W32" s="71">
        <v>1.155227036901767</v>
      </c>
      <c r="X32" s="69"/>
      <c r="Y32" s="70"/>
      <c r="Z32" s="70"/>
      <c r="AA32" s="70"/>
      <c r="AB32" s="70"/>
      <c r="AC32" s="71"/>
    </row>
    <row r="33" spans="2:30" x14ac:dyDescent="0.2">
      <c r="B33" s="173">
        <v>0.01</v>
      </c>
      <c r="C33" s="69">
        <v>0.70204205573138379</v>
      </c>
      <c r="D33" s="70">
        <v>0.73401897142009709</v>
      </c>
      <c r="E33" s="70">
        <v>0.71832092034521544</v>
      </c>
      <c r="F33" s="70">
        <v>0.69542808578945015</v>
      </c>
      <c r="G33" s="70"/>
      <c r="H33" s="70"/>
      <c r="I33" s="70"/>
      <c r="J33" s="71"/>
      <c r="K33" s="69"/>
      <c r="L33" s="70"/>
      <c r="M33" s="71"/>
      <c r="N33" s="69"/>
      <c r="O33" s="70"/>
      <c r="P33" s="70"/>
      <c r="Q33" s="70"/>
      <c r="R33" s="70"/>
      <c r="S33" s="71"/>
      <c r="T33" s="69">
        <v>0.66441550867976307</v>
      </c>
      <c r="U33" s="70">
        <v>0.68419747440328005</v>
      </c>
      <c r="V33" s="70">
        <v>1.0193179737368532</v>
      </c>
      <c r="W33" s="71">
        <v>0.85910487359649312</v>
      </c>
      <c r="X33" s="69"/>
      <c r="Y33" s="70"/>
      <c r="Z33" s="70"/>
      <c r="AA33" s="70"/>
      <c r="AB33" s="70"/>
      <c r="AC33" s="71"/>
    </row>
    <row r="34" spans="2:30" x14ac:dyDescent="0.2">
      <c r="B34" s="173">
        <v>0.05</v>
      </c>
      <c r="C34" s="69">
        <v>0.67538314982656311</v>
      </c>
      <c r="D34" s="70">
        <v>0.8004406188605736</v>
      </c>
      <c r="E34" s="70">
        <v>0.81982173620914578</v>
      </c>
      <c r="F34" s="70">
        <v>0.74313169857877026</v>
      </c>
      <c r="G34" s="70"/>
      <c r="H34" s="70"/>
      <c r="I34" s="70"/>
      <c r="J34" s="71"/>
      <c r="K34" s="69"/>
      <c r="L34" s="70"/>
      <c r="M34" s="71"/>
      <c r="N34" s="69"/>
      <c r="O34" s="70"/>
      <c r="P34" s="70"/>
      <c r="Q34" s="70"/>
      <c r="R34" s="70"/>
      <c r="S34" s="71"/>
      <c r="T34" s="69">
        <v>0.62562530013398221</v>
      </c>
      <c r="U34" s="70">
        <v>0.5437231454619188</v>
      </c>
      <c r="V34" s="70">
        <v>0.60566085022840399</v>
      </c>
      <c r="W34" s="71">
        <v>1.3584547874485369</v>
      </c>
      <c r="X34" s="69"/>
      <c r="Y34" s="70"/>
      <c r="Z34" s="70"/>
      <c r="AA34" s="70"/>
      <c r="AB34" s="70"/>
      <c r="AC34" s="71"/>
    </row>
    <row r="35" spans="2:30" x14ac:dyDescent="0.2">
      <c r="B35" s="173">
        <v>0.1</v>
      </c>
      <c r="C35" s="69">
        <v>0.85588017869074817</v>
      </c>
      <c r="D35" s="70">
        <v>0.85737264463121432</v>
      </c>
      <c r="E35" s="70">
        <v>0.81799434776984625</v>
      </c>
      <c r="F35" s="70">
        <v>0.78585806856108753</v>
      </c>
      <c r="G35" s="70"/>
      <c r="H35" s="70"/>
      <c r="I35" s="70"/>
      <c r="J35" s="71"/>
      <c r="K35" s="69"/>
      <c r="L35" s="70"/>
      <c r="M35" s="71"/>
      <c r="N35" s="69"/>
      <c r="O35" s="70"/>
      <c r="P35" s="70"/>
      <c r="Q35" s="70"/>
      <c r="R35" s="70"/>
      <c r="S35" s="71"/>
      <c r="T35" s="69">
        <v>0.44828521692960055</v>
      </c>
      <c r="U35" s="70">
        <v>0.67813362980522762</v>
      </c>
      <c r="V35" s="70">
        <v>0.8903734203334811</v>
      </c>
      <c r="W35" s="71">
        <v>1.0375098353225414</v>
      </c>
      <c r="X35" s="69"/>
      <c r="Y35" s="70"/>
      <c r="Z35" s="70"/>
      <c r="AA35" s="70"/>
      <c r="AB35" s="70"/>
      <c r="AC35" s="71"/>
    </row>
    <row r="36" spans="2:30" x14ac:dyDescent="0.2">
      <c r="B36" s="173">
        <v>0.5</v>
      </c>
      <c r="C36" s="69">
        <v>1.7358099858337566</v>
      </c>
      <c r="D36" s="70">
        <v>2.2114941828140675</v>
      </c>
      <c r="E36" s="70">
        <v>1.3922672741184514</v>
      </c>
      <c r="F36" s="70">
        <v>1.4111732856176329</v>
      </c>
      <c r="G36" s="70"/>
      <c r="H36" s="70"/>
      <c r="I36" s="70"/>
      <c r="J36" s="71"/>
      <c r="K36" s="69"/>
      <c r="L36" s="70"/>
      <c r="M36" s="71"/>
      <c r="N36" s="69"/>
      <c r="O36" s="70"/>
      <c r="P36" s="70"/>
      <c r="Q36" s="70"/>
      <c r="R36" s="70"/>
      <c r="S36" s="71"/>
      <c r="T36" s="69">
        <v>0.95353293428108654</v>
      </c>
      <c r="U36" s="70">
        <v>1.9673388592193897</v>
      </c>
      <c r="V36" s="70">
        <v>1.3802572057180704</v>
      </c>
      <c r="W36" s="71">
        <v>1.3216894693693197</v>
      </c>
      <c r="X36" s="69"/>
      <c r="Y36" s="70"/>
      <c r="Z36" s="70"/>
      <c r="AA36" s="70"/>
      <c r="AB36" s="70"/>
      <c r="AC36" s="71"/>
    </row>
    <row r="37" spans="2:30" x14ac:dyDescent="0.2">
      <c r="B37" s="173">
        <v>1</v>
      </c>
      <c r="C37" s="69">
        <v>2.1957512886740105</v>
      </c>
      <c r="D37" s="70">
        <v>2.7034747216804735</v>
      </c>
      <c r="E37" s="70">
        <v>2.9721761163065521</v>
      </c>
      <c r="F37" s="70">
        <v>3.2455380200145796</v>
      </c>
      <c r="G37" s="70"/>
      <c r="H37" s="70"/>
      <c r="I37" s="70"/>
      <c r="J37" s="71"/>
      <c r="K37" s="69"/>
      <c r="L37" s="70"/>
      <c r="M37" s="71"/>
      <c r="N37" s="69"/>
      <c r="O37" s="70"/>
      <c r="P37" s="70"/>
      <c r="Q37" s="70"/>
      <c r="R37" s="70"/>
      <c r="S37" s="71"/>
      <c r="T37" s="69">
        <v>3.1734871732067775</v>
      </c>
      <c r="U37" s="70">
        <v>1.9205882522455755</v>
      </c>
      <c r="V37" s="70">
        <v>2.5817039039809577</v>
      </c>
      <c r="W37" s="71">
        <v>2.4442303648733281</v>
      </c>
      <c r="X37" s="69"/>
      <c r="Y37" s="70"/>
      <c r="Z37" s="70"/>
      <c r="AA37" s="70"/>
      <c r="AB37" s="70"/>
      <c r="AC37" s="71"/>
    </row>
    <row r="38" spans="2:30" x14ac:dyDescent="0.2">
      <c r="B38" s="173">
        <v>5</v>
      </c>
      <c r="C38" s="69">
        <v>15.59344681844537</v>
      </c>
      <c r="D38" s="70">
        <v>9.8844376315740945</v>
      </c>
      <c r="E38" s="70">
        <v>16.039714395872622</v>
      </c>
      <c r="F38" s="70">
        <v>7.0648528701571669</v>
      </c>
      <c r="G38" s="70"/>
      <c r="H38" s="70"/>
      <c r="I38" s="70"/>
      <c r="J38" s="71"/>
      <c r="K38" s="69"/>
      <c r="L38" s="70"/>
      <c r="M38" s="71"/>
      <c r="N38" s="69"/>
      <c r="O38" s="70"/>
      <c r="P38" s="70"/>
      <c r="Q38" s="70"/>
      <c r="R38" s="70"/>
      <c r="S38" s="71"/>
      <c r="T38" s="69">
        <v>10.868423757158062</v>
      </c>
      <c r="U38" s="70">
        <v>16.537826859623308</v>
      </c>
      <c r="V38" s="70">
        <v>7.965725015820162</v>
      </c>
      <c r="W38" s="71">
        <v>12.361894991687995</v>
      </c>
      <c r="X38" s="69"/>
      <c r="Y38" s="70"/>
      <c r="Z38" s="70"/>
      <c r="AA38" s="150"/>
      <c r="AB38" s="70"/>
      <c r="AC38" s="71"/>
    </row>
    <row r="39" spans="2:30" x14ac:dyDescent="0.2">
      <c r="B39" s="173">
        <v>10</v>
      </c>
      <c r="C39" s="69">
        <v>11.974189304301284</v>
      </c>
      <c r="D39" s="70">
        <v>14.83075290810687</v>
      </c>
      <c r="E39" s="70">
        <v>16.297705212399851</v>
      </c>
      <c r="F39" s="70">
        <v>13.289378135655985</v>
      </c>
      <c r="G39" s="70"/>
      <c r="H39" s="70"/>
      <c r="I39" s="70"/>
      <c r="J39" s="71"/>
      <c r="K39" s="69"/>
      <c r="L39" s="70"/>
      <c r="M39" s="71"/>
      <c r="N39" s="69"/>
      <c r="O39" s="70"/>
      <c r="P39" s="70"/>
      <c r="Q39" s="70"/>
      <c r="R39" s="70"/>
      <c r="S39" s="71"/>
      <c r="T39" s="69">
        <v>18.997446588103521</v>
      </c>
      <c r="U39" s="70">
        <v>11.657178807197852</v>
      </c>
      <c r="V39" s="70">
        <v>26.20633335934772</v>
      </c>
      <c r="W39" s="71">
        <v>17.222203178253022</v>
      </c>
      <c r="X39" s="69"/>
      <c r="Y39" s="70"/>
      <c r="Z39" s="70"/>
      <c r="AA39" s="70"/>
      <c r="AB39" s="70"/>
      <c r="AC39" s="71"/>
    </row>
    <row r="40" spans="2:30" ht="13.5" thickBot="1" x14ac:dyDescent="0.25">
      <c r="B40" s="174">
        <v>20</v>
      </c>
      <c r="C40" s="72">
        <v>11.397921756769385</v>
      </c>
      <c r="D40" s="73">
        <v>13.115716796531331</v>
      </c>
      <c r="E40" s="73">
        <v>12.479022124416991</v>
      </c>
      <c r="F40" s="73">
        <v>11.118032743800807</v>
      </c>
      <c r="G40" s="73"/>
      <c r="H40" s="73"/>
      <c r="I40" s="73"/>
      <c r="J40" s="74"/>
      <c r="K40" s="72"/>
      <c r="L40" s="73"/>
      <c r="M40" s="74"/>
      <c r="N40" s="72"/>
      <c r="O40" s="73"/>
      <c r="P40" s="73"/>
      <c r="Q40" s="73"/>
      <c r="R40" s="73"/>
      <c r="S40" s="74"/>
      <c r="T40" s="72"/>
      <c r="U40" s="73"/>
      <c r="V40" s="73"/>
      <c r="W40" s="74"/>
      <c r="X40" s="72"/>
      <c r="Y40" s="73"/>
      <c r="Z40" s="73"/>
      <c r="AA40" s="73"/>
      <c r="AB40" s="73"/>
      <c r="AC40" s="74"/>
    </row>
    <row r="43" spans="2:30" x14ac:dyDescent="0.2">
      <c r="B43" s="45" t="s">
        <v>368</v>
      </c>
      <c r="F43" s="45" t="s">
        <v>369</v>
      </c>
      <c r="J43" s="45" t="s">
        <v>370</v>
      </c>
      <c r="N43" s="45" t="s">
        <v>371</v>
      </c>
      <c r="R43" s="45" t="s">
        <v>372</v>
      </c>
    </row>
    <row r="44" spans="2:30" ht="13.5" thickBot="1" x14ac:dyDescent="0.25"/>
    <row r="45" spans="2:30" ht="13.5" thickBot="1" x14ac:dyDescent="0.25">
      <c r="B45" s="212" t="s">
        <v>269</v>
      </c>
      <c r="C45" s="203" t="s">
        <v>0</v>
      </c>
      <c r="D45" s="204" t="s">
        <v>230</v>
      </c>
      <c r="F45" s="212" t="s">
        <v>269</v>
      </c>
      <c r="G45" s="203" t="s">
        <v>0</v>
      </c>
      <c r="H45" s="204" t="s">
        <v>230</v>
      </c>
      <c r="J45" s="212" t="s">
        <v>269</v>
      </c>
      <c r="K45" s="203" t="s">
        <v>0</v>
      </c>
      <c r="L45" s="204" t="s">
        <v>230</v>
      </c>
      <c r="N45" s="212" t="s">
        <v>269</v>
      </c>
      <c r="O45" s="203" t="s">
        <v>0</v>
      </c>
      <c r="P45" s="204" t="s">
        <v>230</v>
      </c>
      <c r="R45" s="212" t="s">
        <v>269</v>
      </c>
      <c r="S45" s="203" t="s">
        <v>0</v>
      </c>
      <c r="T45" s="204" t="s">
        <v>230</v>
      </c>
      <c r="V45" s="212" t="s">
        <v>269</v>
      </c>
      <c r="W45" s="213" t="s">
        <v>354</v>
      </c>
      <c r="X45" s="214" t="s">
        <v>382</v>
      </c>
    </row>
    <row r="46" spans="2:30" x14ac:dyDescent="0.2">
      <c r="B46" s="175">
        <v>0</v>
      </c>
      <c r="C46" s="66">
        <f>AVERAGE(C32:J32)</f>
        <v>1.0883263439846533</v>
      </c>
      <c r="D46" s="68">
        <f>STDEV(C32:J32)/SQRT(COUNT(C32:J32))</f>
        <v>8.5297388339766481E-2</v>
      </c>
      <c r="E46" s="87"/>
      <c r="F46" s="175">
        <v>0</v>
      </c>
      <c r="G46" s="66" t="str">
        <f>IFERROR(AVERAGE(K32:M32),"")</f>
        <v/>
      </c>
      <c r="H46" s="68" t="str">
        <f>IFERROR(STDEV(K32:M32)/SQRT(COUNT(K32:M32)),"")</f>
        <v/>
      </c>
      <c r="I46" s="87"/>
      <c r="J46" s="175">
        <v>0</v>
      </c>
      <c r="K46" s="66" t="str">
        <f>IFERROR(AVERAGE(N32:S32),"")</f>
        <v/>
      </c>
      <c r="L46" s="68" t="str">
        <f>IFERROR(STDEV(N32:S32)/SQRT(COUNT(N32:S32)),"")</f>
        <v/>
      </c>
      <c r="M46" s="87"/>
      <c r="N46" s="175">
        <v>0</v>
      </c>
      <c r="O46" s="66">
        <f>AVERAGE(T32:W32)</f>
        <v>1</v>
      </c>
      <c r="P46" s="68">
        <f>STDEV(T32:W32)/SQRT(COUNT(T32:W32))</f>
        <v>7.0116657758544657E-2</v>
      </c>
      <c r="Q46" s="87"/>
      <c r="R46" s="175">
        <v>0</v>
      </c>
      <c r="S46" s="66" t="str">
        <f>IFERROR(AVERAGE(X32:AC32),"")</f>
        <v/>
      </c>
      <c r="T46" s="68" t="str">
        <f>IFERROR(STDEV(X32:AC32)/SQRT(COUNT(X32:AC32)),"")</f>
        <v/>
      </c>
      <c r="U46" s="87"/>
      <c r="V46" s="175">
        <v>0</v>
      </c>
      <c r="W46" s="183">
        <f>(IF(Z46=1,C46/D46^2)+IF(AA46=1,G46/H46^2)+IF(AB46=1,K46/L46^2)+IF(AC46=1,O46/P46^2)+IF(AD46=1,S46/T46^2))/(IF(Z46=1,D46^(-2))+IF(AA46=1,H46^(-2))+IF(AB46=1,L46^(-2))+IF(AC46=1,P46^(-2))+IF(AD46=1,T46^(-2)))</f>
        <v>1.0356170596909511</v>
      </c>
      <c r="X46" s="68">
        <f>(IF(Z46=1,D46^(-2))+IF(AA46=1,H46^(-2))+IF(AB46=1,L46^(-2))+IF(AC46=1,P46^(-2))+IF(AD46=1,T46^(-2)))^(-1/2)</f>
        <v>5.4165111172387474E-2</v>
      </c>
      <c r="Y46" s="87"/>
      <c r="Z46" s="215">
        <f t="shared" ref="Z46:Z54" si="17">IF(C46="",0,1)</f>
        <v>1</v>
      </c>
      <c r="AA46" s="218">
        <f t="shared" ref="AA46:AA54" si="18">IF(G46="",0,1)</f>
        <v>0</v>
      </c>
      <c r="AB46" s="218">
        <f t="shared" ref="AB46:AB54" si="19">IF(K46="",0,1)</f>
        <v>0</v>
      </c>
      <c r="AC46" s="218">
        <f t="shared" ref="AC46:AC54" si="20">IF(O46="",0,1)</f>
        <v>1</v>
      </c>
      <c r="AD46" s="219">
        <f t="shared" ref="AD46:AD54" si="21">IF(S46="",0,1)</f>
        <v>0</v>
      </c>
    </row>
    <row r="47" spans="2:30" x14ac:dyDescent="0.2">
      <c r="B47" s="173">
        <v>0.01</v>
      </c>
      <c r="C47" s="69">
        <f t="shared" ref="C47:C54" si="22">AVERAGE(C33:J33)</f>
        <v>0.7124525083215365</v>
      </c>
      <c r="D47" s="71">
        <f t="shared" ref="D47:D54" si="23">STDEV(C33:J33)/SQRT(COUNT(C33:J33))</f>
        <v>8.6494656672347018E-3</v>
      </c>
      <c r="E47" s="87"/>
      <c r="F47" s="173">
        <v>0.01</v>
      </c>
      <c r="G47" s="69" t="str">
        <f t="shared" ref="G47:G52" si="24">IFERROR(AVERAGE(K33:M33),"")</f>
        <v/>
      </c>
      <c r="H47" s="71" t="str">
        <f t="shared" ref="H47:H52" si="25">IFERROR(STDEV(K33:M33)/SQRT(COUNT(K33:M33)),"")</f>
        <v/>
      </c>
      <c r="I47" s="87"/>
      <c r="J47" s="173">
        <v>0.01</v>
      </c>
      <c r="K47" s="69" t="str">
        <f t="shared" ref="K47:K52" si="26">IFERROR(AVERAGE(N33:S33),"")</f>
        <v/>
      </c>
      <c r="L47" s="71" t="str">
        <f t="shared" ref="L47:L52" si="27">IFERROR(STDEV(N33:S33)/SQRT(COUNT(N33:S33)),"")</f>
        <v/>
      </c>
      <c r="M47" s="87"/>
      <c r="N47" s="173">
        <v>0.01</v>
      </c>
      <c r="O47" s="69">
        <f t="shared" ref="O47:O53" si="28">AVERAGE(T33:W33)</f>
        <v>0.80675895760409744</v>
      </c>
      <c r="P47" s="71">
        <f t="shared" ref="P47:P53" si="29">STDEV(T33:W33)/SQRT(COUNT(T33:W33))</f>
        <v>8.3268844151772645E-2</v>
      </c>
      <c r="Q47" s="87"/>
      <c r="R47" s="173">
        <v>0.01</v>
      </c>
      <c r="S47" s="69" t="str">
        <f t="shared" ref="S47:S52" si="30">IFERROR(AVERAGE(X33:AC33),"")</f>
        <v/>
      </c>
      <c r="T47" s="71" t="str">
        <f t="shared" ref="T47:T52" si="31">IFERROR(STDEV(X33:AC33)/SQRT(COUNT(X33:AC33)),"")</f>
        <v/>
      </c>
      <c r="U47" s="87"/>
      <c r="V47" s="173">
        <v>0.01</v>
      </c>
      <c r="W47" s="69">
        <f t="shared" ref="W47:W54" si="32">(IF(Z47=1,C47/D47^2)+IF(AA47=1,G47/H47^2)+IF(AB47=1,K47/L47^2)+IF(AC47=1,O47/P47^2)+IF(AD47=1,S47/T47^2))/(IF(Z47=1,D47^(-2))+IF(AA47=1,H47^(-2))+IF(AB47=1,L47^(-2))+IF(AC47=1,P47^(-2))+IF(AD47=1,T47^(-2)))</f>
        <v>0.71345919431847937</v>
      </c>
      <c r="X47" s="71">
        <f t="shared" ref="X47:X54" si="33">(IF(Z47=1,D47^(-2))+IF(AA47=1,H47^(-2))+IF(AB47=1,L47^(-2))+IF(AC47=1,P47^(-2))+IF(AD47=1,T47^(-2)))^(-1/2)</f>
        <v>8.6031769050638578E-3</v>
      </c>
      <c r="Y47" s="87"/>
      <c r="Z47" s="216">
        <f t="shared" si="17"/>
        <v>1</v>
      </c>
      <c r="AA47" s="220">
        <f t="shared" si="18"/>
        <v>0</v>
      </c>
      <c r="AB47" s="220">
        <f t="shared" si="19"/>
        <v>0</v>
      </c>
      <c r="AC47" s="220">
        <f t="shared" si="20"/>
        <v>1</v>
      </c>
      <c r="AD47" s="221">
        <f t="shared" si="21"/>
        <v>0</v>
      </c>
    </row>
    <row r="48" spans="2:30" x14ac:dyDescent="0.2">
      <c r="B48" s="173">
        <v>0.05</v>
      </c>
      <c r="C48" s="69">
        <f t="shared" si="22"/>
        <v>0.75969430086876322</v>
      </c>
      <c r="D48" s="71">
        <f t="shared" si="23"/>
        <v>3.2478532519161503E-2</v>
      </c>
      <c r="E48" s="87"/>
      <c r="F48" s="173">
        <v>0.05</v>
      </c>
      <c r="G48" s="69" t="str">
        <f t="shared" si="24"/>
        <v/>
      </c>
      <c r="H48" s="71" t="str">
        <f t="shared" si="25"/>
        <v/>
      </c>
      <c r="I48" s="87"/>
      <c r="J48" s="173">
        <v>0.05</v>
      </c>
      <c r="K48" s="69" t="str">
        <f t="shared" si="26"/>
        <v/>
      </c>
      <c r="L48" s="71" t="str">
        <f t="shared" si="27"/>
        <v/>
      </c>
      <c r="M48" s="87"/>
      <c r="N48" s="173">
        <v>0.05</v>
      </c>
      <c r="O48" s="69">
        <f t="shared" si="28"/>
        <v>0.7833660208182105</v>
      </c>
      <c r="P48" s="71">
        <f t="shared" si="29"/>
        <v>0.19248745842906076</v>
      </c>
      <c r="Q48" s="87"/>
      <c r="R48" s="173">
        <v>0.05</v>
      </c>
      <c r="S48" s="69" t="str">
        <f t="shared" si="30"/>
        <v/>
      </c>
      <c r="T48" s="71" t="str">
        <f t="shared" si="31"/>
        <v/>
      </c>
      <c r="U48" s="87"/>
      <c r="V48" s="173">
        <v>0.05</v>
      </c>
      <c r="W48" s="69">
        <f t="shared" si="32"/>
        <v>0.7603495796327312</v>
      </c>
      <c r="X48" s="71">
        <f t="shared" si="33"/>
        <v>3.2025843565551215E-2</v>
      </c>
      <c r="Y48" s="87"/>
      <c r="Z48" s="216">
        <f t="shared" si="17"/>
        <v>1</v>
      </c>
      <c r="AA48" s="220">
        <f t="shared" si="18"/>
        <v>0</v>
      </c>
      <c r="AB48" s="220">
        <f t="shared" si="19"/>
        <v>0</v>
      </c>
      <c r="AC48" s="220">
        <f t="shared" si="20"/>
        <v>1</v>
      </c>
      <c r="AD48" s="221">
        <f t="shared" si="21"/>
        <v>0</v>
      </c>
    </row>
    <row r="49" spans="2:30" x14ac:dyDescent="0.2">
      <c r="B49" s="173">
        <v>0.1</v>
      </c>
      <c r="C49" s="69">
        <f t="shared" si="22"/>
        <v>0.8292763099132241</v>
      </c>
      <c r="D49" s="71">
        <f t="shared" si="23"/>
        <v>1.710164760686831E-2</v>
      </c>
      <c r="E49" s="87"/>
      <c r="F49" s="173">
        <v>0.1</v>
      </c>
      <c r="G49" s="69" t="str">
        <f t="shared" si="24"/>
        <v/>
      </c>
      <c r="H49" s="71" t="str">
        <f t="shared" si="25"/>
        <v/>
      </c>
      <c r="I49" s="87"/>
      <c r="J49" s="173">
        <v>0.1</v>
      </c>
      <c r="K49" s="69" t="str">
        <f t="shared" si="26"/>
        <v/>
      </c>
      <c r="L49" s="71" t="str">
        <f t="shared" si="27"/>
        <v/>
      </c>
      <c r="M49" s="87"/>
      <c r="N49" s="173">
        <v>0.1</v>
      </c>
      <c r="O49" s="69">
        <f t="shared" si="28"/>
        <v>0.76357552559771269</v>
      </c>
      <c r="P49" s="71">
        <f t="shared" si="29"/>
        <v>0.12839587495012197</v>
      </c>
      <c r="Q49" s="87"/>
      <c r="R49" s="173">
        <v>0.1</v>
      </c>
      <c r="S49" s="69" t="str">
        <f t="shared" si="30"/>
        <v/>
      </c>
      <c r="T49" s="71" t="str">
        <f t="shared" si="31"/>
        <v/>
      </c>
      <c r="U49" s="87"/>
      <c r="V49" s="173">
        <v>0.1</v>
      </c>
      <c r="W49" s="69">
        <f t="shared" si="32"/>
        <v>0.82813104192128295</v>
      </c>
      <c r="X49" s="71">
        <f t="shared" si="33"/>
        <v>1.6951938014282356E-2</v>
      </c>
      <c r="Y49" s="87"/>
      <c r="Z49" s="216">
        <f t="shared" si="17"/>
        <v>1</v>
      </c>
      <c r="AA49" s="220">
        <f t="shared" si="18"/>
        <v>0</v>
      </c>
      <c r="AB49" s="220">
        <f t="shared" si="19"/>
        <v>0</v>
      </c>
      <c r="AC49" s="220">
        <f t="shared" si="20"/>
        <v>1</v>
      </c>
      <c r="AD49" s="221">
        <f t="shared" si="21"/>
        <v>0</v>
      </c>
    </row>
    <row r="50" spans="2:30" x14ac:dyDescent="0.2">
      <c r="B50" s="173">
        <v>0.5</v>
      </c>
      <c r="C50" s="69">
        <f t="shared" si="22"/>
        <v>1.6876861820959772</v>
      </c>
      <c r="D50" s="71">
        <f t="shared" si="23"/>
        <v>0.19157732016341555</v>
      </c>
      <c r="E50" s="87"/>
      <c r="F50" s="173">
        <v>0.5</v>
      </c>
      <c r="G50" s="69" t="str">
        <f t="shared" si="24"/>
        <v/>
      </c>
      <c r="H50" s="71" t="str">
        <f t="shared" si="25"/>
        <v/>
      </c>
      <c r="I50" s="87"/>
      <c r="J50" s="173">
        <v>0.5</v>
      </c>
      <c r="K50" s="69" t="str">
        <f t="shared" si="26"/>
        <v/>
      </c>
      <c r="L50" s="71" t="str">
        <f t="shared" si="27"/>
        <v/>
      </c>
      <c r="M50" s="87"/>
      <c r="N50" s="173">
        <v>0.5</v>
      </c>
      <c r="O50" s="69">
        <f t="shared" si="28"/>
        <v>1.4057046171469665</v>
      </c>
      <c r="P50" s="71">
        <f t="shared" si="29"/>
        <v>0.20968197515494724</v>
      </c>
      <c r="Q50" s="87"/>
      <c r="R50" s="173">
        <v>0.5</v>
      </c>
      <c r="S50" s="69" t="str">
        <f t="shared" si="30"/>
        <v/>
      </c>
      <c r="T50" s="71" t="str">
        <f t="shared" si="31"/>
        <v/>
      </c>
      <c r="U50" s="87"/>
      <c r="V50" s="173">
        <v>0.5</v>
      </c>
      <c r="W50" s="69">
        <f t="shared" si="32"/>
        <v>1.5593924439357882</v>
      </c>
      <c r="X50" s="71">
        <f t="shared" si="33"/>
        <v>0.14143388481730595</v>
      </c>
      <c r="Y50" s="87"/>
      <c r="Z50" s="216">
        <f t="shared" si="17"/>
        <v>1</v>
      </c>
      <c r="AA50" s="220">
        <f t="shared" si="18"/>
        <v>0</v>
      </c>
      <c r="AB50" s="220">
        <f t="shared" si="19"/>
        <v>0</v>
      </c>
      <c r="AC50" s="220">
        <f t="shared" si="20"/>
        <v>1</v>
      </c>
      <c r="AD50" s="221">
        <f t="shared" si="21"/>
        <v>0</v>
      </c>
    </row>
    <row r="51" spans="2:30" x14ac:dyDescent="0.2">
      <c r="B51" s="173">
        <v>1</v>
      </c>
      <c r="C51" s="69">
        <f t="shared" si="22"/>
        <v>2.7792350366689038</v>
      </c>
      <c r="D51" s="71">
        <f t="shared" si="23"/>
        <v>0.22376655283094679</v>
      </c>
      <c r="E51" s="87"/>
      <c r="F51" s="173">
        <v>1</v>
      </c>
      <c r="G51" s="69" t="str">
        <f t="shared" si="24"/>
        <v/>
      </c>
      <c r="H51" s="71" t="str">
        <f t="shared" si="25"/>
        <v/>
      </c>
      <c r="I51" s="87"/>
      <c r="J51" s="173">
        <v>1</v>
      </c>
      <c r="K51" s="69" t="str">
        <f t="shared" si="26"/>
        <v/>
      </c>
      <c r="L51" s="71" t="str">
        <f t="shared" si="27"/>
        <v/>
      </c>
      <c r="M51" s="87"/>
      <c r="N51" s="173">
        <v>1</v>
      </c>
      <c r="O51" s="69">
        <f t="shared" si="28"/>
        <v>2.5300024235766596</v>
      </c>
      <c r="P51" s="71">
        <f t="shared" si="29"/>
        <v>0.25746976268355115</v>
      </c>
      <c r="Q51" s="87"/>
      <c r="R51" s="173">
        <v>1</v>
      </c>
      <c r="S51" s="69" t="str">
        <f t="shared" si="30"/>
        <v/>
      </c>
      <c r="T51" s="71" t="str">
        <f t="shared" si="31"/>
        <v/>
      </c>
      <c r="U51" s="87"/>
      <c r="V51" s="173">
        <v>1</v>
      </c>
      <c r="W51" s="69">
        <f t="shared" si="32"/>
        <v>2.6719884494166712</v>
      </c>
      <c r="X51" s="71">
        <f t="shared" si="33"/>
        <v>0.16889451194963601</v>
      </c>
      <c r="Y51" s="87"/>
      <c r="Z51" s="216">
        <f t="shared" si="17"/>
        <v>1</v>
      </c>
      <c r="AA51" s="220">
        <f t="shared" si="18"/>
        <v>0</v>
      </c>
      <c r="AB51" s="220">
        <f t="shared" si="19"/>
        <v>0</v>
      </c>
      <c r="AC51" s="220">
        <f t="shared" si="20"/>
        <v>1</v>
      </c>
      <c r="AD51" s="221">
        <f t="shared" si="21"/>
        <v>0</v>
      </c>
    </row>
    <row r="52" spans="2:30" x14ac:dyDescent="0.2">
      <c r="B52" s="173">
        <v>5</v>
      </c>
      <c r="C52" s="69">
        <f t="shared" si="22"/>
        <v>12.145612929012314</v>
      </c>
      <c r="D52" s="71">
        <f t="shared" si="23"/>
        <v>2.1980791096001888</v>
      </c>
      <c r="E52" s="87"/>
      <c r="F52" s="173">
        <v>5</v>
      </c>
      <c r="G52" s="69" t="str">
        <f t="shared" si="24"/>
        <v/>
      </c>
      <c r="H52" s="71" t="str">
        <f t="shared" si="25"/>
        <v/>
      </c>
      <c r="I52" s="87"/>
      <c r="J52" s="173">
        <v>5</v>
      </c>
      <c r="K52" s="69" t="str">
        <f t="shared" si="26"/>
        <v/>
      </c>
      <c r="L52" s="71" t="str">
        <f t="shared" si="27"/>
        <v/>
      </c>
      <c r="M52" s="87"/>
      <c r="N52" s="173">
        <v>5</v>
      </c>
      <c r="O52" s="69">
        <f t="shared" si="28"/>
        <v>11.933467656072382</v>
      </c>
      <c r="P52" s="71">
        <f t="shared" si="29"/>
        <v>1.7856131958685106</v>
      </c>
      <c r="Q52" s="87"/>
      <c r="R52" s="173">
        <v>5</v>
      </c>
      <c r="S52" s="69" t="str">
        <f t="shared" si="30"/>
        <v/>
      </c>
      <c r="T52" s="71" t="str">
        <f t="shared" si="31"/>
        <v/>
      </c>
      <c r="U52" s="87"/>
      <c r="V52" s="173">
        <v>5</v>
      </c>
      <c r="W52" s="69">
        <f t="shared" si="32"/>
        <v>12.017808043490303</v>
      </c>
      <c r="X52" s="71">
        <f t="shared" si="33"/>
        <v>1.385940018343782</v>
      </c>
      <c r="Y52" s="87"/>
      <c r="Z52" s="216">
        <f t="shared" si="17"/>
        <v>1</v>
      </c>
      <c r="AA52" s="220">
        <f t="shared" si="18"/>
        <v>0</v>
      </c>
      <c r="AB52" s="220">
        <f t="shared" si="19"/>
        <v>0</v>
      </c>
      <c r="AC52" s="220">
        <f t="shared" si="20"/>
        <v>1</v>
      </c>
      <c r="AD52" s="221">
        <f t="shared" si="21"/>
        <v>0</v>
      </c>
    </row>
    <row r="53" spans="2:30" x14ac:dyDescent="0.2">
      <c r="B53" s="173">
        <v>10</v>
      </c>
      <c r="C53" s="69">
        <f t="shared" si="22"/>
        <v>14.098006390115998</v>
      </c>
      <c r="D53" s="71">
        <f t="shared" si="23"/>
        <v>0.93719755282678585</v>
      </c>
      <c r="E53" s="87"/>
      <c r="F53" s="173">
        <v>10</v>
      </c>
      <c r="G53" s="69"/>
      <c r="H53" s="71"/>
      <c r="I53" s="87"/>
      <c r="J53" s="173">
        <v>10</v>
      </c>
      <c r="K53" s="69"/>
      <c r="L53" s="71"/>
      <c r="M53" s="87"/>
      <c r="N53" s="173">
        <v>10</v>
      </c>
      <c r="O53" s="69">
        <f t="shared" si="28"/>
        <v>18.520790483225529</v>
      </c>
      <c r="P53" s="71">
        <f t="shared" si="29"/>
        <v>3.0012534127562036</v>
      </c>
      <c r="Q53" s="87"/>
      <c r="R53" s="173">
        <v>10</v>
      </c>
      <c r="S53" s="69"/>
      <c r="T53" s="71"/>
      <c r="U53" s="87"/>
      <c r="V53" s="173">
        <v>10</v>
      </c>
      <c r="W53" s="69">
        <f t="shared" si="32"/>
        <v>14.490962022256285</v>
      </c>
      <c r="X53" s="71">
        <f t="shared" si="33"/>
        <v>0.89459518499752166</v>
      </c>
      <c r="Y53" s="87"/>
      <c r="Z53" s="216">
        <f t="shared" si="17"/>
        <v>1</v>
      </c>
      <c r="AA53" s="220">
        <f t="shared" si="18"/>
        <v>0</v>
      </c>
      <c r="AB53" s="220">
        <f t="shared" si="19"/>
        <v>0</v>
      </c>
      <c r="AC53" s="220">
        <f t="shared" si="20"/>
        <v>1</v>
      </c>
      <c r="AD53" s="221">
        <f t="shared" si="21"/>
        <v>0</v>
      </c>
    </row>
    <row r="54" spans="2:30" ht="13.5" thickBot="1" x14ac:dyDescent="0.25">
      <c r="B54" s="174">
        <v>20</v>
      </c>
      <c r="C54" s="72">
        <f t="shared" si="22"/>
        <v>12.02767335537963</v>
      </c>
      <c r="D54" s="74">
        <f t="shared" si="23"/>
        <v>0.46651075008428528</v>
      </c>
      <c r="E54" s="87"/>
      <c r="F54" s="174">
        <v>20</v>
      </c>
      <c r="G54" s="72"/>
      <c r="H54" s="74"/>
      <c r="I54" s="87"/>
      <c r="J54" s="174">
        <v>20</v>
      </c>
      <c r="K54" s="72"/>
      <c r="L54" s="74"/>
      <c r="M54" s="87"/>
      <c r="N54" s="174">
        <v>20</v>
      </c>
      <c r="O54" s="72"/>
      <c r="P54" s="74"/>
      <c r="Q54" s="87"/>
      <c r="R54" s="174">
        <v>20</v>
      </c>
      <c r="S54" s="72"/>
      <c r="T54" s="74"/>
      <c r="U54" s="87"/>
      <c r="V54" s="174">
        <v>20</v>
      </c>
      <c r="W54" s="72">
        <f t="shared" si="32"/>
        <v>12.02767335537963</v>
      </c>
      <c r="X54" s="74">
        <f t="shared" si="33"/>
        <v>0.46651075008428533</v>
      </c>
      <c r="Y54" s="87"/>
      <c r="Z54" s="217">
        <f t="shared" si="17"/>
        <v>1</v>
      </c>
      <c r="AA54" s="222">
        <f t="shared" si="18"/>
        <v>0</v>
      </c>
      <c r="AB54" s="222">
        <f t="shared" si="19"/>
        <v>0</v>
      </c>
      <c r="AC54" s="222">
        <f t="shared" si="20"/>
        <v>0</v>
      </c>
      <c r="AD54" s="105">
        <f t="shared" si="21"/>
        <v>0</v>
      </c>
    </row>
    <row r="56" spans="2:30" ht="13.5" thickBot="1" x14ac:dyDescent="0.25"/>
    <row r="57" spans="2:30" x14ac:dyDescent="0.2">
      <c r="B57" s="171"/>
      <c r="C57" s="291" t="s">
        <v>363</v>
      </c>
      <c r="D57" s="292"/>
      <c r="E57" s="292"/>
      <c r="F57" s="292"/>
      <c r="G57" s="292"/>
      <c r="H57" s="292"/>
      <c r="I57" s="292"/>
      <c r="J57" s="293"/>
      <c r="K57" s="291" t="s">
        <v>364</v>
      </c>
      <c r="L57" s="292"/>
      <c r="M57" s="293"/>
      <c r="N57" s="291" t="s">
        <v>365</v>
      </c>
      <c r="O57" s="292"/>
      <c r="P57" s="292"/>
      <c r="Q57" s="292"/>
      <c r="R57" s="292"/>
      <c r="S57" s="293"/>
      <c r="T57" s="291" t="s">
        <v>366</v>
      </c>
      <c r="U57" s="292"/>
      <c r="V57" s="292"/>
      <c r="W57" s="293"/>
      <c r="X57" s="291" t="s">
        <v>367</v>
      </c>
      <c r="Y57" s="292"/>
      <c r="Z57" s="292"/>
      <c r="AA57" s="292"/>
      <c r="AB57" s="292"/>
      <c r="AC57" s="293"/>
    </row>
    <row r="58" spans="2:30" ht="13.5" thickBot="1" x14ac:dyDescent="0.25">
      <c r="B58" s="172" t="s">
        <v>269</v>
      </c>
      <c r="C58" s="147">
        <v>1</v>
      </c>
      <c r="D58" s="148">
        <v>2</v>
      </c>
      <c r="E58" s="148">
        <v>3</v>
      </c>
      <c r="F58" s="148">
        <v>4</v>
      </c>
      <c r="G58" s="148">
        <v>5</v>
      </c>
      <c r="H58" s="148">
        <v>6</v>
      </c>
      <c r="I58" s="148">
        <v>7</v>
      </c>
      <c r="J58" s="149">
        <v>8</v>
      </c>
      <c r="K58" s="147">
        <v>1</v>
      </c>
      <c r="L58" s="148">
        <v>2</v>
      </c>
      <c r="M58" s="149">
        <v>3</v>
      </c>
      <c r="N58" s="147">
        <v>1</v>
      </c>
      <c r="O58" s="148">
        <v>2</v>
      </c>
      <c r="P58" s="148">
        <v>3</v>
      </c>
      <c r="Q58" s="148">
        <v>4</v>
      </c>
      <c r="R58" s="148">
        <v>5</v>
      </c>
      <c r="S58" s="149">
        <v>6</v>
      </c>
      <c r="T58" s="147">
        <v>1</v>
      </c>
      <c r="U58" s="148">
        <v>2</v>
      </c>
      <c r="V58" s="148">
        <v>3</v>
      </c>
      <c r="W58" s="149">
        <v>4</v>
      </c>
      <c r="X58" s="147">
        <v>1</v>
      </c>
      <c r="Y58" s="148">
        <v>2</v>
      </c>
      <c r="Z58" s="148">
        <v>3</v>
      </c>
      <c r="AA58" s="148">
        <v>4</v>
      </c>
      <c r="AB58" s="148">
        <v>5</v>
      </c>
      <c r="AC58" s="149">
        <v>6</v>
      </c>
    </row>
    <row r="59" spans="2:30" x14ac:dyDescent="0.2">
      <c r="B59" s="175">
        <v>0</v>
      </c>
      <c r="C59" s="69">
        <v>0.97621752206923484</v>
      </c>
      <c r="D59" s="70">
        <v>1.6963809251058168</v>
      </c>
      <c r="E59" s="70">
        <v>0.68556807276038212</v>
      </c>
      <c r="F59" s="70">
        <v>0.9056949006920888</v>
      </c>
      <c r="G59" s="70">
        <v>0.77766710004480555</v>
      </c>
      <c r="H59" s="70">
        <v>0.81448348687488814</v>
      </c>
      <c r="I59" s="70">
        <v>0.90572748316144502</v>
      </c>
      <c r="J59" s="71">
        <v>1.2382605092913397</v>
      </c>
      <c r="K59" s="69">
        <v>1.075173815166945</v>
      </c>
      <c r="L59" s="70">
        <v>1.2701751976973001</v>
      </c>
      <c r="M59" s="71">
        <v>0.65465098713575487</v>
      </c>
      <c r="N59" s="69">
        <v>0.27429162207292312</v>
      </c>
      <c r="O59" s="70">
        <v>1.3340929258662828</v>
      </c>
      <c r="P59" s="70">
        <v>0.50735473466866632</v>
      </c>
      <c r="Q59" s="70">
        <v>2.0053995971506642</v>
      </c>
      <c r="R59" s="70">
        <v>0.82742362236438893</v>
      </c>
      <c r="S59" s="71">
        <v>1.0514374978770737</v>
      </c>
      <c r="T59" s="69">
        <v>0.82304535243750365</v>
      </c>
      <c r="U59" s="70">
        <v>1.1872111834966239</v>
      </c>
      <c r="V59" s="70">
        <v>1.0446810162663196</v>
      </c>
      <c r="W59" s="71">
        <v>0.9450624477995524</v>
      </c>
      <c r="X59" s="69">
        <v>1.1469271091412969</v>
      </c>
      <c r="Y59" s="70">
        <v>0.85806248549262409</v>
      </c>
      <c r="Z59" s="70">
        <v>0.88205019964949172</v>
      </c>
      <c r="AA59" s="70">
        <v>1.1837505467042715</v>
      </c>
      <c r="AB59" s="70">
        <v>0.93976907901467255</v>
      </c>
      <c r="AC59" s="71">
        <v>0.98944057999764368</v>
      </c>
    </row>
    <row r="60" spans="2:30" x14ac:dyDescent="0.2">
      <c r="B60" s="173">
        <v>0.01</v>
      </c>
      <c r="C60" s="69">
        <v>1.9201441956968321</v>
      </c>
      <c r="D60" s="70">
        <v>1.956608298434634</v>
      </c>
      <c r="E60" s="70">
        <v>2.7064239142515891</v>
      </c>
      <c r="F60" s="70">
        <v>3.0628669965166533</v>
      </c>
      <c r="G60" s="70"/>
      <c r="H60" s="70"/>
      <c r="I60" s="70"/>
      <c r="J60" s="71"/>
      <c r="K60" s="69">
        <v>1.5098873486901006</v>
      </c>
      <c r="L60" s="70">
        <v>1.4309999141877709</v>
      </c>
      <c r="M60" s="71">
        <v>1.3682523055998264</v>
      </c>
      <c r="N60" s="69">
        <v>0.80976308417929166</v>
      </c>
      <c r="O60" s="70">
        <v>0.75819392045736522</v>
      </c>
      <c r="P60" s="70">
        <v>6.0788289270508873</v>
      </c>
      <c r="Q60" s="70"/>
      <c r="R60" s="70"/>
      <c r="S60" s="71"/>
      <c r="T60" s="69">
        <v>1.7704672458602677</v>
      </c>
      <c r="U60" s="70">
        <v>1.9061410837464607</v>
      </c>
      <c r="V60" s="70">
        <v>1.5151870540853729</v>
      </c>
      <c r="W60" s="71">
        <v>1.4252462976925255</v>
      </c>
      <c r="X60" s="69">
        <v>1.7427608818908382</v>
      </c>
      <c r="Y60" s="70">
        <v>1.7226530556568209</v>
      </c>
      <c r="Z60" s="70">
        <v>1.6905945906950623</v>
      </c>
      <c r="AA60" s="70"/>
      <c r="AB60" s="70"/>
      <c r="AC60" s="71"/>
    </row>
    <row r="61" spans="2:30" x14ac:dyDescent="0.2">
      <c r="B61" s="173">
        <v>0.05</v>
      </c>
      <c r="C61" s="69">
        <v>6.8267942454678314</v>
      </c>
      <c r="D61" s="70">
        <v>11.944973599531282</v>
      </c>
      <c r="E61" s="70">
        <v>10.120095300552782</v>
      </c>
      <c r="F61" s="70">
        <v>11.349916993009295</v>
      </c>
      <c r="G61" s="70"/>
      <c r="H61" s="70"/>
      <c r="I61" s="70"/>
      <c r="J61" s="71"/>
      <c r="K61" s="69">
        <v>5.1474156299968739</v>
      </c>
      <c r="L61" s="70">
        <v>6.8636881320407523</v>
      </c>
      <c r="M61" s="71">
        <v>17.110363898983376</v>
      </c>
      <c r="N61" s="69">
        <v>4.2796888941454716</v>
      </c>
      <c r="O61" s="70">
        <v>7.6912690865200117</v>
      </c>
      <c r="P61" s="70">
        <v>4.2259525274113194</v>
      </c>
      <c r="Q61" s="70"/>
      <c r="R61" s="70"/>
      <c r="S61" s="71"/>
      <c r="T61" s="69">
        <v>4.9657390848176091</v>
      </c>
      <c r="U61" s="70">
        <v>5.8747504966829007</v>
      </c>
      <c r="V61" s="70">
        <v>5.2126095690668954</v>
      </c>
      <c r="W61" s="71">
        <v>5.9047730784209387</v>
      </c>
      <c r="X61" s="69">
        <v>7.1442042642660839</v>
      </c>
      <c r="Y61" s="70">
        <v>5.3883587104206754</v>
      </c>
      <c r="Z61" s="70">
        <v>4.0806229396631721</v>
      </c>
      <c r="AA61" s="70"/>
      <c r="AB61" s="70"/>
      <c r="AC61" s="71"/>
    </row>
    <row r="62" spans="2:30" x14ac:dyDescent="0.2">
      <c r="B62" s="173">
        <v>0.1</v>
      </c>
      <c r="C62" s="69">
        <v>20.511195496223962</v>
      </c>
      <c r="D62" s="70">
        <v>19.975688682810642</v>
      </c>
      <c r="E62" s="70">
        <v>25.572829325762545</v>
      </c>
      <c r="F62" s="70">
        <v>15.548806282946813</v>
      </c>
      <c r="G62" s="70"/>
      <c r="H62" s="70"/>
      <c r="I62" s="70"/>
      <c r="J62" s="71"/>
      <c r="K62" s="69">
        <v>14.671273320327298</v>
      </c>
      <c r="L62" s="70">
        <v>7.1040791851606482</v>
      </c>
      <c r="M62" s="71">
        <v>27.902302678040353</v>
      </c>
      <c r="N62" s="69">
        <v>60.041060928833936</v>
      </c>
      <c r="O62" s="70">
        <v>15.144435594527062</v>
      </c>
      <c r="P62" s="70">
        <v>6.1575429957099059</v>
      </c>
      <c r="Q62" s="70"/>
      <c r="R62" s="70"/>
      <c r="S62" s="71"/>
      <c r="T62" s="69">
        <v>10.36074330490645</v>
      </c>
      <c r="U62" s="70">
        <v>11.532134545228173</v>
      </c>
      <c r="V62" s="70">
        <v>13.87664523741536</v>
      </c>
      <c r="W62" s="71">
        <v>11.245101203538649</v>
      </c>
      <c r="X62" s="69">
        <v>13.327743313469121</v>
      </c>
      <c r="Y62" s="70">
        <v>10.198121019873213</v>
      </c>
      <c r="Z62" s="70">
        <v>12.445638527885775</v>
      </c>
      <c r="AA62" s="70"/>
      <c r="AB62" s="70"/>
      <c r="AC62" s="71"/>
    </row>
    <row r="63" spans="2:30" x14ac:dyDescent="0.2">
      <c r="B63" s="173">
        <v>0.5</v>
      </c>
      <c r="C63" s="69">
        <v>80.905119037906914</v>
      </c>
      <c r="D63" s="70">
        <v>55.194984399013485</v>
      </c>
      <c r="E63" s="70">
        <v>116.85490248068035</v>
      </c>
      <c r="F63" s="70">
        <v>67.894326794665275</v>
      </c>
      <c r="G63" s="70"/>
      <c r="H63" s="70"/>
      <c r="I63" s="70"/>
      <c r="J63" s="71"/>
      <c r="K63" s="69">
        <v>27.80772428617697</v>
      </c>
      <c r="L63" s="70">
        <v>31.97202998500233</v>
      </c>
      <c r="M63" s="71">
        <v>24.927095279399882</v>
      </c>
      <c r="N63" s="69">
        <v>48.788875361553515</v>
      </c>
      <c r="O63" s="70">
        <v>37.974903807568126</v>
      </c>
      <c r="P63" s="70">
        <v>47.45416559749556</v>
      </c>
      <c r="Q63" s="70"/>
      <c r="R63" s="70"/>
      <c r="S63" s="71"/>
      <c r="T63" s="69">
        <v>154.13392764585183</v>
      </c>
      <c r="U63" s="70">
        <v>121.58676402655769</v>
      </c>
      <c r="V63" s="70">
        <v>80.654465291686009</v>
      </c>
      <c r="W63" s="71">
        <v>74.472481507648197</v>
      </c>
      <c r="X63" s="69">
        <v>93.007376568736944</v>
      </c>
      <c r="Y63" s="70">
        <v>70.618983021325903</v>
      </c>
      <c r="Z63" s="70">
        <v>60.097712983434342</v>
      </c>
      <c r="AA63" s="70"/>
      <c r="AB63" s="70"/>
      <c r="AC63" s="71"/>
    </row>
    <row r="64" spans="2:30" x14ac:dyDescent="0.2">
      <c r="B64" s="173">
        <v>1</v>
      </c>
      <c r="C64" s="69">
        <v>109.81869650896563</v>
      </c>
      <c r="D64" s="70">
        <v>106.34726749710858</v>
      </c>
      <c r="E64" s="70">
        <v>78.939443579383322</v>
      </c>
      <c r="F64" s="70">
        <v>178.23914857492807</v>
      </c>
      <c r="G64" s="70"/>
      <c r="H64" s="70"/>
      <c r="I64" s="70"/>
      <c r="J64" s="71"/>
      <c r="K64" s="69">
        <v>92.344202390410501</v>
      </c>
      <c r="L64" s="70">
        <v>137.49077237104186</v>
      </c>
      <c r="M64" s="71"/>
      <c r="N64" s="69">
        <v>82.124913744750117</v>
      </c>
      <c r="O64" s="70">
        <v>84.103822410662175</v>
      </c>
      <c r="P64" s="70">
        <v>87.398120906158169</v>
      </c>
      <c r="Q64" s="70"/>
      <c r="R64" s="70"/>
      <c r="S64" s="71"/>
      <c r="T64" s="69">
        <v>101.96317587492155</v>
      </c>
      <c r="U64" s="70">
        <v>140.73874883205769</v>
      </c>
      <c r="V64" s="70">
        <v>116.32341556954633</v>
      </c>
      <c r="W64" s="71">
        <v>104.82175004907332</v>
      </c>
      <c r="X64" s="69">
        <v>183.05454572276318</v>
      </c>
      <c r="Y64" s="70">
        <v>180.69132538994265</v>
      </c>
      <c r="Z64" s="70">
        <v>123.49327413783361</v>
      </c>
      <c r="AA64" s="70"/>
      <c r="AB64" s="70"/>
      <c r="AC64" s="71"/>
    </row>
    <row r="65" spans="2:30" x14ac:dyDescent="0.2">
      <c r="B65" s="173">
        <v>5</v>
      </c>
      <c r="C65" s="69">
        <v>102.48819617676928</v>
      </c>
      <c r="D65" s="70">
        <v>182.63260668370333</v>
      </c>
      <c r="E65" s="70">
        <v>149.08141904901612</v>
      </c>
      <c r="F65" s="70">
        <v>199.44897424786635</v>
      </c>
      <c r="G65" s="70"/>
      <c r="H65" s="70"/>
      <c r="I65" s="70"/>
      <c r="J65" s="71"/>
      <c r="K65" s="69">
        <v>114.89750714785443</v>
      </c>
      <c r="L65" s="70">
        <v>143.94630736829342</v>
      </c>
      <c r="M65" s="71">
        <v>126.90651422083116</v>
      </c>
      <c r="N65" s="69">
        <v>210.777543781552</v>
      </c>
      <c r="O65" s="70">
        <v>315.02482187613185</v>
      </c>
      <c r="P65" s="70"/>
      <c r="Q65" s="70"/>
      <c r="R65" s="70"/>
      <c r="S65" s="71"/>
      <c r="T65" s="69">
        <v>187.98626117044438</v>
      </c>
      <c r="U65" s="70">
        <v>175.75200033786672</v>
      </c>
      <c r="V65" s="70">
        <v>162.21414343737521</v>
      </c>
      <c r="W65" s="71">
        <v>115.50926206221807</v>
      </c>
      <c r="X65" s="69">
        <v>226.48412252952883</v>
      </c>
      <c r="Y65" s="70">
        <v>228.688352397925</v>
      </c>
      <c r="Z65" s="70">
        <v>191.38297353946632</v>
      </c>
      <c r="AA65" s="150"/>
      <c r="AB65" s="70"/>
      <c r="AC65" s="71"/>
    </row>
    <row r="66" spans="2:30" x14ac:dyDescent="0.2">
      <c r="B66" s="173">
        <v>10</v>
      </c>
      <c r="C66" s="69">
        <v>141.79564299939614</v>
      </c>
      <c r="D66" s="70">
        <v>147.61173441312638</v>
      </c>
      <c r="E66" s="70">
        <v>131.57916437441088</v>
      </c>
      <c r="F66" s="70">
        <v>139.86915351622082</v>
      </c>
      <c r="G66" s="70"/>
      <c r="H66" s="70"/>
      <c r="I66" s="70"/>
      <c r="J66" s="71"/>
      <c r="K66" s="69"/>
      <c r="L66" s="70"/>
      <c r="M66" s="71"/>
      <c r="N66" s="69"/>
      <c r="O66" s="70"/>
      <c r="P66" s="70"/>
      <c r="Q66" s="70"/>
      <c r="R66" s="70"/>
      <c r="S66" s="71"/>
      <c r="T66" s="69">
        <v>198.67063650341416</v>
      </c>
      <c r="U66" s="70">
        <v>211.11847175166756</v>
      </c>
      <c r="V66" s="70">
        <v>153.46097623701874</v>
      </c>
      <c r="W66" s="71">
        <v>225.75073617206812</v>
      </c>
      <c r="X66" s="69"/>
      <c r="Y66" s="70"/>
      <c r="Z66" s="70"/>
      <c r="AA66" s="70"/>
      <c r="AB66" s="70"/>
      <c r="AC66" s="71"/>
    </row>
    <row r="67" spans="2:30" ht="13.5" thickBot="1" x14ac:dyDescent="0.25">
      <c r="B67" s="174">
        <v>20</v>
      </c>
      <c r="C67" s="72">
        <v>108.54173492165206</v>
      </c>
      <c r="D67" s="73">
        <v>136.65678719828941</v>
      </c>
      <c r="E67" s="73">
        <v>171.08296365887887</v>
      </c>
      <c r="F67" s="73">
        <v>236.97704040181983</v>
      </c>
      <c r="G67" s="73"/>
      <c r="H67" s="73"/>
      <c r="I67" s="73"/>
      <c r="J67" s="74"/>
      <c r="K67" s="72"/>
      <c r="L67" s="73"/>
      <c r="M67" s="74"/>
      <c r="N67" s="72"/>
      <c r="O67" s="73"/>
      <c r="P67" s="73"/>
      <c r="Q67" s="73"/>
      <c r="R67" s="73"/>
      <c r="S67" s="74"/>
      <c r="T67" s="72"/>
      <c r="U67" s="73"/>
      <c r="V67" s="73"/>
      <c r="W67" s="74"/>
      <c r="X67" s="72"/>
      <c r="Y67" s="73"/>
      <c r="Z67" s="73"/>
      <c r="AA67" s="73"/>
      <c r="AB67" s="73"/>
      <c r="AC67" s="74"/>
    </row>
    <row r="70" spans="2:30" x14ac:dyDescent="0.2">
      <c r="B70" s="45" t="s">
        <v>363</v>
      </c>
      <c r="F70" s="45" t="s">
        <v>364</v>
      </c>
      <c r="J70" s="45" t="s">
        <v>365</v>
      </c>
      <c r="N70" s="45" t="s">
        <v>366</v>
      </c>
      <c r="R70" s="45" t="s">
        <v>367</v>
      </c>
    </row>
    <row r="71" spans="2:30" ht="13.5" thickBot="1" x14ac:dyDescent="0.25"/>
    <row r="72" spans="2:30" ht="13.5" thickBot="1" x14ac:dyDescent="0.25">
      <c r="B72" s="212" t="s">
        <v>269</v>
      </c>
      <c r="C72" s="203" t="s">
        <v>0</v>
      </c>
      <c r="D72" s="204" t="s">
        <v>230</v>
      </c>
      <c r="F72" s="212" t="s">
        <v>269</v>
      </c>
      <c r="G72" s="203" t="s">
        <v>0</v>
      </c>
      <c r="H72" s="204" t="s">
        <v>230</v>
      </c>
      <c r="J72" s="212" t="s">
        <v>269</v>
      </c>
      <c r="K72" s="203" t="s">
        <v>0</v>
      </c>
      <c r="L72" s="204" t="s">
        <v>230</v>
      </c>
      <c r="N72" s="212" t="s">
        <v>269</v>
      </c>
      <c r="O72" s="203" t="s">
        <v>0</v>
      </c>
      <c r="P72" s="204" t="s">
        <v>230</v>
      </c>
      <c r="R72" s="212" t="s">
        <v>269</v>
      </c>
      <c r="S72" s="203" t="s">
        <v>0</v>
      </c>
      <c r="T72" s="204" t="s">
        <v>230</v>
      </c>
      <c r="V72" s="212" t="s">
        <v>269</v>
      </c>
      <c r="W72" s="213" t="s">
        <v>354</v>
      </c>
      <c r="X72" s="214" t="s">
        <v>382</v>
      </c>
    </row>
    <row r="73" spans="2:30" x14ac:dyDescent="0.2">
      <c r="B73" s="175">
        <v>0</v>
      </c>
      <c r="C73" s="66">
        <f>AVERAGE(C59:J59)</f>
        <v>1</v>
      </c>
      <c r="D73" s="68">
        <f>STDEV(C59:J59)/SQRT(COUNT(C59:J59))</f>
        <v>0.11516886363806721</v>
      </c>
      <c r="E73" s="87"/>
      <c r="F73" s="175">
        <v>0</v>
      </c>
      <c r="G73" s="66">
        <f>AVERAGE(K59:M59)</f>
        <v>1</v>
      </c>
      <c r="H73" s="68">
        <f>STDEV(K59:M59)/SQRT(COUNT(K59:M59))</f>
        <v>0.18161850154643649</v>
      </c>
      <c r="I73" s="87"/>
      <c r="J73" s="175">
        <v>0</v>
      </c>
      <c r="K73" s="66">
        <f>AVERAGE(N59:S59)</f>
        <v>0.99999999999999989</v>
      </c>
      <c r="L73" s="68">
        <f>STDEV(N59:S59)/SQRT(COUNT(N59:S59))</f>
        <v>0.25326052874574473</v>
      </c>
      <c r="M73" s="87"/>
      <c r="N73" s="175">
        <v>0</v>
      </c>
      <c r="O73" s="66">
        <f>AVERAGE(T59:W59)</f>
        <v>0.99999999999999978</v>
      </c>
      <c r="P73" s="68">
        <f>STDEV(T59:W59)/SQRT(COUNT(T59:W59))</f>
        <v>7.7123009091830466E-2</v>
      </c>
      <c r="Q73" s="87"/>
      <c r="R73" s="175">
        <v>0</v>
      </c>
      <c r="S73" s="66">
        <f>AVERAGE(X59:AC59)</f>
        <v>1</v>
      </c>
      <c r="T73" s="68">
        <f>STDEV(X59:AC59)/SQRT(COUNT(X59:AC59))</f>
        <v>5.5722382527287742E-2</v>
      </c>
      <c r="U73" s="87"/>
      <c r="V73" s="175">
        <v>0</v>
      </c>
      <c r="W73" s="183">
        <f>(IF(Z73=1,C73/D73^2)+IF(AA73=1,G73/H73^2)+IF(AB73=1,K73/L73^2)+IF(AC73=1,O73/P73^2)+IF(AD73=1,S73/T73^2))/(IF(Z73=1,D73^(-2))+IF(AA73=1,H73^(-2))+IF(AB73=1,L73^(-2))+IF(AC73=1,P73^(-2))+IF(AD73=1,T73^(-2)))</f>
        <v>1</v>
      </c>
      <c r="X73" s="68">
        <f>(IF(Z73=1,D73^(-2))+IF(AA73=1,H73^(-2))+IF(AB73=1,L73^(-2))+IF(AC73=1,P73^(-2))+IF(AD73=1,T73^(-2)))^(-1/2)</f>
        <v>4.0439530353514171E-2</v>
      </c>
      <c r="Y73" s="87"/>
      <c r="Z73" s="215">
        <f t="shared" ref="Z73:Z81" si="34">IF(C73="",0,1)</f>
        <v>1</v>
      </c>
      <c r="AA73" s="218">
        <f t="shared" ref="AA73:AA81" si="35">IF(G73="",0,1)</f>
        <v>1</v>
      </c>
      <c r="AB73" s="218">
        <f t="shared" ref="AB73:AB81" si="36">IF(K73="",0,1)</f>
        <v>1</v>
      </c>
      <c r="AC73" s="218">
        <f t="shared" ref="AC73:AC81" si="37">IF(O73="",0,1)</f>
        <v>1</v>
      </c>
      <c r="AD73" s="219">
        <f t="shared" ref="AD73:AD81" si="38">IF(S73="",0,1)</f>
        <v>1</v>
      </c>
    </row>
    <row r="74" spans="2:30" x14ac:dyDescent="0.2">
      <c r="B74" s="173">
        <v>0.01</v>
      </c>
      <c r="C74" s="69">
        <f t="shared" ref="C74:C81" si="39">AVERAGE(C60:J60)</f>
        <v>2.4115108512249273</v>
      </c>
      <c r="D74" s="71">
        <f t="shared" ref="D74:D81" si="40">STDEV(C60:J60)/SQRT(COUNT(C60:J60))</f>
        <v>0.28278614791821266</v>
      </c>
      <c r="E74" s="87"/>
      <c r="F74" s="173">
        <v>0.01</v>
      </c>
      <c r="G74" s="69">
        <f t="shared" ref="G74:G79" si="41">AVERAGE(K60:M60)</f>
        <v>1.4363798561592327</v>
      </c>
      <c r="H74" s="71">
        <f t="shared" ref="H74:H79" si="42">STDEV(K60:M60)/SQRT(COUNT(K60:M60))</f>
        <v>4.0974907726185214E-2</v>
      </c>
      <c r="I74" s="87"/>
      <c r="J74" s="173">
        <v>0.01</v>
      </c>
      <c r="K74" s="69">
        <f t="shared" ref="K74:K79" si="43">AVERAGE(N60:S60)</f>
        <v>2.5489286438958483</v>
      </c>
      <c r="L74" s="71">
        <f t="shared" ref="L74:L79" si="44">STDEV(N60:S60)/SQRT(COUNT(N60:S60))</f>
        <v>1.7650129226557392</v>
      </c>
      <c r="M74" s="87"/>
      <c r="N74" s="173">
        <v>0.01</v>
      </c>
      <c r="O74" s="69">
        <f t="shared" ref="O74:O80" si="45">AVERAGE(T60:W60)</f>
        <v>1.6542604203461566</v>
      </c>
      <c r="P74" s="71">
        <f t="shared" ref="P74:P80" si="46">STDEV(T60:W60)/SQRT(COUNT(T60:W60))</f>
        <v>0.11133162341587262</v>
      </c>
      <c r="Q74" s="87"/>
      <c r="R74" s="173">
        <v>0.01</v>
      </c>
      <c r="S74" s="69">
        <f t="shared" ref="S74:S79" si="47">AVERAGE(X60:AC60)</f>
        <v>1.7186695094142406</v>
      </c>
      <c r="T74" s="71">
        <f t="shared" ref="T74:T79" si="48">STDEV(X60:AC60)/SQRT(COUNT(X60:AC60))</f>
        <v>1.5190259650849766E-2</v>
      </c>
      <c r="U74" s="87"/>
      <c r="V74" s="173">
        <v>0.01</v>
      </c>
      <c r="W74" s="69">
        <f t="shared" ref="W74:W81" si="49">(IF(Z74=1,C74/D74^2)+IF(AA74=1,G74/H74^2)+IF(AB74=1,K74/L74^2)+IF(AC74=1,O74/P74^2)+IF(AD74=1,S74/T74^2))/(IF(Z74=1,D74^(-2))+IF(AA74=1,H74^(-2))+IF(AB74=1,L74^(-2))+IF(AC74=1,P74^(-2))+IF(AD74=1,T74^(-2)))</f>
        <v>1.6859393156484983</v>
      </c>
      <c r="X74" s="71">
        <f t="shared" ref="X74:X81" si="50">(IF(Z74=1,D74^(-2))+IF(AA74=1,H74^(-2))+IF(AB74=1,L74^(-2))+IF(AC74=1,P74^(-2))+IF(AD74=1,T74^(-2)))^(-1/2)</f>
        <v>1.4109824935971637E-2</v>
      </c>
      <c r="Y74" s="87"/>
      <c r="Z74" s="216">
        <f t="shared" si="34"/>
        <v>1</v>
      </c>
      <c r="AA74" s="220">
        <f t="shared" si="35"/>
        <v>1</v>
      </c>
      <c r="AB74" s="220">
        <f t="shared" si="36"/>
        <v>1</v>
      </c>
      <c r="AC74" s="220">
        <f t="shared" si="37"/>
        <v>1</v>
      </c>
      <c r="AD74" s="221">
        <f t="shared" si="38"/>
        <v>1</v>
      </c>
    </row>
    <row r="75" spans="2:30" x14ac:dyDescent="0.2">
      <c r="B75" s="173">
        <v>0.05</v>
      </c>
      <c r="C75" s="69">
        <f t="shared" si="39"/>
        <v>10.060445034640297</v>
      </c>
      <c r="D75" s="71">
        <f t="shared" si="40"/>
        <v>1.1428852896598005</v>
      </c>
      <c r="E75" s="87"/>
      <c r="F75" s="173">
        <v>0.05</v>
      </c>
      <c r="G75" s="69">
        <f t="shared" si="41"/>
        <v>9.7071558870069996</v>
      </c>
      <c r="H75" s="71">
        <f t="shared" si="42"/>
        <v>3.7346135220288148</v>
      </c>
      <c r="I75" s="87"/>
      <c r="J75" s="173">
        <v>0.05</v>
      </c>
      <c r="K75" s="69">
        <f t="shared" si="43"/>
        <v>5.3989701693589351</v>
      </c>
      <c r="L75" s="71">
        <f t="shared" si="44"/>
        <v>1.146254428343437</v>
      </c>
      <c r="M75" s="87"/>
      <c r="N75" s="173">
        <v>0.05</v>
      </c>
      <c r="O75" s="69">
        <f t="shared" si="45"/>
        <v>5.4894680572470858</v>
      </c>
      <c r="P75" s="71">
        <f t="shared" si="46"/>
        <v>0.2366191521181388</v>
      </c>
      <c r="Q75" s="87"/>
      <c r="R75" s="173">
        <v>0.05</v>
      </c>
      <c r="S75" s="69">
        <f t="shared" si="47"/>
        <v>5.5377286381166435</v>
      </c>
      <c r="T75" s="71">
        <f t="shared" si="48"/>
        <v>0.88752768305912089</v>
      </c>
      <c r="U75" s="87"/>
      <c r="V75" s="173">
        <v>0.05</v>
      </c>
      <c r="W75" s="69">
        <f t="shared" si="49"/>
        <v>5.6725128197165233</v>
      </c>
      <c r="X75" s="71">
        <f t="shared" si="50"/>
        <v>0.21964148959928836</v>
      </c>
      <c r="Y75" s="87"/>
      <c r="Z75" s="216">
        <f t="shared" si="34"/>
        <v>1</v>
      </c>
      <c r="AA75" s="220">
        <f t="shared" si="35"/>
        <v>1</v>
      </c>
      <c r="AB75" s="220">
        <f t="shared" si="36"/>
        <v>1</v>
      </c>
      <c r="AC75" s="220">
        <f t="shared" si="37"/>
        <v>1</v>
      </c>
      <c r="AD75" s="221">
        <f t="shared" si="38"/>
        <v>1</v>
      </c>
    </row>
    <row r="76" spans="2:30" x14ac:dyDescent="0.2">
      <c r="B76" s="173">
        <v>0.1</v>
      </c>
      <c r="C76" s="69">
        <f t="shared" si="39"/>
        <v>20.40212994693599</v>
      </c>
      <c r="D76" s="71">
        <f t="shared" si="40"/>
        <v>2.0511100673258453</v>
      </c>
      <c r="E76" s="87"/>
      <c r="F76" s="173">
        <v>0.1</v>
      </c>
      <c r="G76" s="69">
        <f t="shared" si="41"/>
        <v>16.559218394509433</v>
      </c>
      <c r="H76" s="71">
        <f t="shared" si="42"/>
        <v>6.0776853479837687</v>
      </c>
      <c r="I76" s="87"/>
      <c r="J76" s="173">
        <v>0.1</v>
      </c>
      <c r="K76" s="69">
        <f t="shared" si="43"/>
        <v>27.114346506356966</v>
      </c>
      <c r="L76" s="71">
        <f t="shared" si="44"/>
        <v>16.666507848978476</v>
      </c>
      <c r="M76" s="87"/>
      <c r="N76" s="173">
        <v>0.1</v>
      </c>
      <c r="O76" s="69">
        <f t="shared" si="45"/>
        <v>11.753656072772159</v>
      </c>
      <c r="P76" s="71">
        <f t="shared" si="46"/>
        <v>0.75027710515638302</v>
      </c>
      <c r="Q76" s="87"/>
      <c r="R76" s="173">
        <v>0.1</v>
      </c>
      <c r="S76" s="69">
        <f t="shared" si="47"/>
        <v>11.990500953742703</v>
      </c>
      <c r="T76" s="71">
        <f t="shared" si="48"/>
        <v>0.93166456476042603</v>
      </c>
      <c r="U76" s="87"/>
      <c r="V76" s="173">
        <v>0.1</v>
      </c>
      <c r="W76" s="69">
        <f t="shared" si="49"/>
        <v>12.540030917635107</v>
      </c>
      <c r="X76" s="71">
        <f t="shared" si="50"/>
        <v>0.55928722663795649</v>
      </c>
      <c r="Y76" s="87"/>
      <c r="Z76" s="216">
        <f t="shared" si="34"/>
        <v>1</v>
      </c>
      <c r="AA76" s="220">
        <f t="shared" si="35"/>
        <v>1</v>
      </c>
      <c r="AB76" s="220">
        <f t="shared" si="36"/>
        <v>1</v>
      </c>
      <c r="AC76" s="220">
        <f t="shared" si="37"/>
        <v>1</v>
      </c>
      <c r="AD76" s="221">
        <f t="shared" si="38"/>
        <v>1</v>
      </c>
    </row>
    <row r="77" spans="2:30" x14ac:dyDescent="0.2">
      <c r="B77" s="173">
        <v>0.5</v>
      </c>
      <c r="C77" s="69">
        <f t="shared" si="39"/>
        <v>80.212333178066501</v>
      </c>
      <c r="D77" s="71">
        <f t="shared" si="40"/>
        <v>13.293980023989407</v>
      </c>
      <c r="E77" s="87"/>
      <c r="F77" s="173">
        <v>0.5</v>
      </c>
      <c r="G77" s="69">
        <f t="shared" si="41"/>
        <v>28.235616516859725</v>
      </c>
      <c r="H77" s="71">
        <f t="shared" si="42"/>
        <v>2.0449201347370982</v>
      </c>
      <c r="I77" s="87"/>
      <c r="J77" s="173">
        <v>0.5</v>
      </c>
      <c r="K77" s="69">
        <f t="shared" si="43"/>
        <v>44.739314922205743</v>
      </c>
      <c r="L77" s="71">
        <f t="shared" si="44"/>
        <v>3.4040811699312625</v>
      </c>
      <c r="M77" s="87"/>
      <c r="N77" s="173">
        <v>0.5</v>
      </c>
      <c r="O77" s="69">
        <f t="shared" si="45"/>
        <v>107.71190961793593</v>
      </c>
      <c r="P77" s="71">
        <f t="shared" si="46"/>
        <v>18.673689639908915</v>
      </c>
      <c r="Q77" s="87"/>
      <c r="R77" s="173">
        <v>0.5</v>
      </c>
      <c r="S77" s="69">
        <f t="shared" si="47"/>
        <v>74.574690857832408</v>
      </c>
      <c r="T77" s="71">
        <f t="shared" si="48"/>
        <v>9.7039031269260274</v>
      </c>
      <c r="U77" s="87"/>
      <c r="V77" s="173">
        <v>0.5</v>
      </c>
      <c r="W77" s="69">
        <f t="shared" si="49"/>
        <v>35.311910867165416</v>
      </c>
      <c r="X77" s="71">
        <f t="shared" si="50"/>
        <v>1.7035482341733905</v>
      </c>
      <c r="Y77" s="87"/>
      <c r="Z77" s="216">
        <f t="shared" si="34"/>
        <v>1</v>
      </c>
      <c r="AA77" s="220">
        <f t="shared" si="35"/>
        <v>1</v>
      </c>
      <c r="AB77" s="220">
        <f t="shared" si="36"/>
        <v>1</v>
      </c>
      <c r="AC77" s="220">
        <f t="shared" si="37"/>
        <v>1</v>
      </c>
      <c r="AD77" s="221">
        <f t="shared" si="38"/>
        <v>1</v>
      </c>
    </row>
    <row r="78" spans="2:30" x14ac:dyDescent="0.2">
      <c r="B78" s="173">
        <v>1</v>
      </c>
      <c r="C78" s="69">
        <f t="shared" si="39"/>
        <v>118.33613904009641</v>
      </c>
      <c r="D78" s="71">
        <f t="shared" si="40"/>
        <v>21.128081693762581</v>
      </c>
      <c r="E78" s="87"/>
      <c r="F78" s="173">
        <v>1</v>
      </c>
      <c r="G78" s="69">
        <f t="shared" si="41"/>
        <v>114.91748738072619</v>
      </c>
      <c r="H78" s="71">
        <f t="shared" si="42"/>
        <v>22.573284990315642</v>
      </c>
      <c r="I78" s="87"/>
      <c r="J78" s="173">
        <v>1</v>
      </c>
      <c r="K78" s="69">
        <f t="shared" si="43"/>
        <v>84.542285687190159</v>
      </c>
      <c r="L78" s="71">
        <f t="shared" si="44"/>
        <v>1.5379494980253232</v>
      </c>
      <c r="M78" s="87"/>
      <c r="N78" s="173">
        <v>1</v>
      </c>
      <c r="O78" s="69">
        <f t="shared" si="45"/>
        <v>115.96177258139973</v>
      </c>
      <c r="P78" s="71">
        <f t="shared" si="46"/>
        <v>8.8227459328520563</v>
      </c>
      <c r="Q78" s="87"/>
      <c r="R78" s="173">
        <v>1</v>
      </c>
      <c r="S78" s="69">
        <f t="shared" si="47"/>
        <v>162.41304841684646</v>
      </c>
      <c r="T78" s="71">
        <f t="shared" si="48"/>
        <v>19.471841421501924</v>
      </c>
      <c r="U78" s="87"/>
      <c r="V78" s="173">
        <v>1</v>
      </c>
      <c r="W78" s="69">
        <f t="shared" si="49"/>
        <v>86.22451676852107</v>
      </c>
      <c r="X78" s="71">
        <f t="shared" si="50"/>
        <v>1.5033460198223678</v>
      </c>
      <c r="Y78" s="87"/>
      <c r="Z78" s="216">
        <f t="shared" si="34"/>
        <v>1</v>
      </c>
      <c r="AA78" s="220">
        <f t="shared" si="35"/>
        <v>1</v>
      </c>
      <c r="AB78" s="220">
        <f t="shared" si="36"/>
        <v>1</v>
      </c>
      <c r="AC78" s="220">
        <f t="shared" si="37"/>
        <v>1</v>
      </c>
      <c r="AD78" s="221">
        <f t="shared" si="38"/>
        <v>1</v>
      </c>
    </row>
    <row r="79" spans="2:30" x14ac:dyDescent="0.2">
      <c r="B79" s="173">
        <v>5</v>
      </c>
      <c r="C79" s="69">
        <f t="shared" si="39"/>
        <v>158.41279903933878</v>
      </c>
      <c r="D79" s="71">
        <f t="shared" si="40"/>
        <v>21.379902197965624</v>
      </c>
      <c r="E79" s="87"/>
      <c r="F79" s="173">
        <v>5</v>
      </c>
      <c r="G79" s="69">
        <f t="shared" si="41"/>
        <v>128.58344291232632</v>
      </c>
      <c r="H79" s="71">
        <f t="shared" si="42"/>
        <v>8.4274801678598621</v>
      </c>
      <c r="I79" s="87"/>
      <c r="J79" s="173">
        <v>5</v>
      </c>
      <c r="K79" s="69">
        <f t="shared" si="43"/>
        <v>262.90118282884191</v>
      </c>
      <c r="L79" s="71">
        <f t="shared" si="44"/>
        <v>52.123639047289942</v>
      </c>
      <c r="M79" s="87"/>
      <c r="N79" s="173">
        <v>5</v>
      </c>
      <c r="O79" s="69">
        <f t="shared" si="45"/>
        <v>160.36541675197611</v>
      </c>
      <c r="P79" s="71">
        <f t="shared" si="46"/>
        <v>15.851262843339441</v>
      </c>
      <c r="Q79" s="87"/>
      <c r="R79" s="173">
        <v>5</v>
      </c>
      <c r="S79" s="69">
        <f t="shared" si="47"/>
        <v>215.51848282230671</v>
      </c>
      <c r="T79" s="71">
        <f t="shared" si="48"/>
        <v>12.084518520056129</v>
      </c>
      <c r="U79" s="87"/>
      <c r="V79" s="173">
        <v>5</v>
      </c>
      <c r="W79" s="69">
        <f t="shared" si="49"/>
        <v>159.04165966170459</v>
      </c>
      <c r="X79" s="71">
        <f t="shared" si="50"/>
        <v>6.0342457668940721</v>
      </c>
      <c r="Y79" s="87"/>
      <c r="Z79" s="216">
        <f t="shared" si="34"/>
        <v>1</v>
      </c>
      <c r="AA79" s="220">
        <f t="shared" si="35"/>
        <v>1</v>
      </c>
      <c r="AB79" s="220">
        <f t="shared" si="36"/>
        <v>1</v>
      </c>
      <c r="AC79" s="220">
        <f t="shared" si="37"/>
        <v>1</v>
      </c>
      <c r="AD79" s="221">
        <f t="shared" si="38"/>
        <v>1</v>
      </c>
    </row>
    <row r="80" spans="2:30" x14ac:dyDescent="0.2">
      <c r="B80" s="173">
        <v>10</v>
      </c>
      <c r="C80" s="69">
        <f t="shared" si="39"/>
        <v>140.21392382578856</v>
      </c>
      <c r="D80" s="71">
        <f t="shared" si="40"/>
        <v>3.3154609330101832</v>
      </c>
      <c r="E80" s="87"/>
      <c r="F80" s="173">
        <v>10</v>
      </c>
      <c r="G80" s="69"/>
      <c r="H80" s="71"/>
      <c r="I80" s="87"/>
      <c r="J80" s="173">
        <v>10</v>
      </c>
      <c r="K80" s="69"/>
      <c r="L80" s="71"/>
      <c r="M80" s="87"/>
      <c r="N80" s="173">
        <v>10</v>
      </c>
      <c r="O80" s="69">
        <f t="shared" si="45"/>
        <v>197.25020516604212</v>
      </c>
      <c r="P80" s="71">
        <f t="shared" si="46"/>
        <v>15.610155030988874</v>
      </c>
      <c r="Q80" s="87"/>
      <c r="R80" s="173">
        <v>10</v>
      </c>
      <c r="S80" s="69"/>
      <c r="T80" s="71"/>
      <c r="U80" s="87"/>
      <c r="V80" s="173">
        <v>10</v>
      </c>
      <c r="W80" s="69">
        <f t="shared" si="49"/>
        <v>142.67577940387145</v>
      </c>
      <c r="X80" s="71">
        <f t="shared" si="50"/>
        <v>3.2431191222658118</v>
      </c>
      <c r="Y80" s="87"/>
      <c r="Z80" s="216">
        <f t="shared" si="34"/>
        <v>1</v>
      </c>
      <c r="AA80" s="220">
        <f t="shared" si="35"/>
        <v>0</v>
      </c>
      <c r="AB80" s="220">
        <f t="shared" si="36"/>
        <v>0</v>
      </c>
      <c r="AC80" s="220">
        <f t="shared" si="37"/>
        <v>1</v>
      </c>
      <c r="AD80" s="221">
        <f t="shared" si="38"/>
        <v>0</v>
      </c>
    </row>
    <row r="81" spans="2:30" ht="13.5" thickBot="1" x14ac:dyDescent="0.25">
      <c r="B81" s="174">
        <v>20</v>
      </c>
      <c r="C81" s="72">
        <f t="shared" si="39"/>
        <v>163.31463154516004</v>
      </c>
      <c r="D81" s="74">
        <f t="shared" si="40"/>
        <v>27.684544924539615</v>
      </c>
      <c r="E81" s="87"/>
      <c r="F81" s="174">
        <v>20</v>
      </c>
      <c r="G81" s="72"/>
      <c r="H81" s="74"/>
      <c r="I81" s="87"/>
      <c r="J81" s="174">
        <v>20</v>
      </c>
      <c r="K81" s="72"/>
      <c r="L81" s="74"/>
      <c r="M81" s="87"/>
      <c r="N81" s="174">
        <v>20</v>
      </c>
      <c r="O81" s="72"/>
      <c r="P81" s="74"/>
      <c r="Q81" s="87"/>
      <c r="R81" s="174">
        <v>20</v>
      </c>
      <c r="S81" s="72"/>
      <c r="T81" s="74"/>
      <c r="U81" s="87"/>
      <c r="V81" s="174">
        <v>20</v>
      </c>
      <c r="W81" s="72">
        <f t="shared" si="49"/>
        <v>163.31463154516004</v>
      </c>
      <c r="X81" s="74">
        <f t="shared" si="50"/>
        <v>27.684544924539619</v>
      </c>
      <c r="Y81" s="87"/>
      <c r="Z81" s="217">
        <f t="shared" si="34"/>
        <v>1</v>
      </c>
      <c r="AA81" s="222">
        <f t="shared" si="35"/>
        <v>0</v>
      </c>
      <c r="AB81" s="222">
        <f t="shared" si="36"/>
        <v>0</v>
      </c>
      <c r="AC81" s="222">
        <f t="shared" si="37"/>
        <v>0</v>
      </c>
      <c r="AD81" s="105">
        <f t="shared" si="38"/>
        <v>0</v>
      </c>
    </row>
    <row r="83" spans="2:30" ht="13.5" thickBot="1" x14ac:dyDescent="0.25"/>
    <row r="84" spans="2:30" x14ac:dyDescent="0.2">
      <c r="B84" s="171"/>
      <c r="C84" s="291" t="s">
        <v>373</v>
      </c>
      <c r="D84" s="292"/>
      <c r="E84" s="292"/>
      <c r="F84" s="292"/>
      <c r="G84" s="292"/>
      <c r="H84" s="292"/>
      <c r="I84" s="292"/>
      <c r="J84" s="293"/>
      <c r="K84" s="291" t="s">
        <v>374</v>
      </c>
      <c r="L84" s="292"/>
      <c r="M84" s="293"/>
      <c r="N84" s="291" t="s">
        <v>375</v>
      </c>
      <c r="O84" s="292"/>
      <c r="P84" s="292"/>
      <c r="Q84" s="292"/>
      <c r="R84" s="292"/>
      <c r="S84" s="293"/>
      <c r="T84" s="291" t="s">
        <v>376</v>
      </c>
      <c r="U84" s="292"/>
      <c r="V84" s="292"/>
      <c r="W84" s="293"/>
      <c r="X84" s="291" t="s">
        <v>377</v>
      </c>
      <c r="Y84" s="292"/>
      <c r="Z84" s="292"/>
      <c r="AA84" s="292"/>
      <c r="AB84" s="292"/>
      <c r="AC84" s="293"/>
    </row>
    <row r="85" spans="2:30" ht="13.5" thickBot="1" x14ac:dyDescent="0.25">
      <c r="B85" s="172" t="s">
        <v>269</v>
      </c>
      <c r="C85" s="147">
        <v>1</v>
      </c>
      <c r="D85" s="148">
        <v>2</v>
      </c>
      <c r="E85" s="148">
        <v>3</v>
      </c>
      <c r="F85" s="148">
        <v>4</v>
      </c>
      <c r="G85" s="148">
        <v>5</v>
      </c>
      <c r="H85" s="148">
        <v>6</v>
      </c>
      <c r="I85" s="148">
        <v>7</v>
      </c>
      <c r="J85" s="149">
        <v>8</v>
      </c>
      <c r="K85" s="147">
        <v>1</v>
      </c>
      <c r="L85" s="148">
        <v>2</v>
      </c>
      <c r="M85" s="149">
        <v>3</v>
      </c>
      <c r="N85" s="147">
        <v>1</v>
      </c>
      <c r="O85" s="148">
        <v>2</v>
      </c>
      <c r="P85" s="148">
        <v>3</v>
      </c>
      <c r="Q85" s="148">
        <v>4</v>
      </c>
      <c r="R85" s="148">
        <v>5</v>
      </c>
      <c r="S85" s="149">
        <v>6</v>
      </c>
      <c r="T85" s="147">
        <v>1</v>
      </c>
      <c r="U85" s="148">
        <v>2</v>
      </c>
      <c r="V85" s="148">
        <v>3</v>
      </c>
      <c r="W85" s="149">
        <v>4</v>
      </c>
      <c r="X85" s="147">
        <v>1</v>
      </c>
      <c r="Y85" s="148">
        <v>2</v>
      </c>
      <c r="Z85" s="148">
        <v>3</v>
      </c>
      <c r="AA85" s="148">
        <v>4</v>
      </c>
      <c r="AB85" s="148">
        <v>5</v>
      </c>
      <c r="AC85" s="149">
        <v>6</v>
      </c>
    </row>
    <row r="86" spans="2:30" x14ac:dyDescent="0.2">
      <c r="B86" s="175">
        <v>0</v>
      </c>
      <c r="C86" s="69">
        <v>0.97621752206923484</v>
      </c>
      <c r="D86" s="70">
        <v>1.6963809251058168</v>
      </c>
      <c r="E86" s="70">
        <v>0.68556807276038212</v>
      </c>
      <c r="F86" s="70">
        <v>0.9056949006920888</v>
      </c>
      <c r="G86" s="70">
        <v>0.77766710004480555</v>
      </c>
      <c r="H86" s="70">
        <v>0.81448348687488814</v>
      </c>
      <c r="I86" s="70">
        <v>0.90572748316144502</v>
      </c>
      <c r="J86" s="71">
        <v>1.2382605092913397</v>
      </c>
      <c r="K86" s="69"/>
      <c r="L86" s="70"/>
      <c r="M86" s="71"/>
      <c r="N86" s="69"/>
      <c r="O86" s="70"/>
      <c r="P86" s="70"/>
      <c r="Q86" s="70"/>
      <c r="R86" s="70"/>
      <c r="S86" s="71"/>
      <c r="T86" s="69">
        <v>0.82304535243750365</v>
      </c>
      <c r="U86" s="70">
        <v>1.1872111834966239</v>
      </c>
      <c r="V86" s="70">
        <v>1.0446810162663196</v>
      </c>
      <c r="W86" s="71">
        <v>0.9450624477995524</v>
      </c>
      <c r="X86" s="69"/>
      <c r="Y86" s="70"/>
      <c r="Z86" s="70"/>
      <c r="AA86" s="70"/>
      <c r="AB86" s="70"/>
      <c r="AC86" s="71"/>
    </row>
    <row r="87" spans="2:30" x14ac:dyDescent="0.2">
      <c r="B87" s="173">
        <v>0.01</v>
      </c>
      <c r="C87" s="69">
        <v>1.4759332699637682</v>
      </c>
      <c r="D87" s="70">
        <v>1.3162247053022516</v>
      </c>
      <c r="E87" s="70">
        <v>0.91436133464323943</v>
      </c>
      <c r="F87" s="70">
        <v>0.96499142199350862</v>
      </c>
      <c r="G87" s="70"/>
      <c r="H87" s="70"/>
      <c r="I87" s="70"/>
      <c r="J87" s="71"/>
      <c r="K87" s="69"/>
      <c r="L87" s="70"/>
      <c r="M87" s="71"/>
      <c r="N87" s="69"/>
      <c r="O87" s="70"/>
      <c r="P87" s="70"/>
      <c r="Q87" s="70"/>
      <c r="R87" s="70"/>
      <c r="S87" s="71"/>
      <c r="T87" s="69">
        <v>0.96768248832343162</v>
      </c>
      <c r="U87" s="70">
        <v>1.0013218730702176</v>
      </c>
      <c r="V87" s="70">
        <v>1.0597613900525384</v>
      </c>
      <c r="W87" s="71">
        <v>1.0373860270732553</v>
      </c>
      <c r="X87" s="69"/>
      <c r="Y87" s="70"/>
      <c r="Z87" s="70"/>
      <c r="AA87" s="70"/>
      <c r="AB87" s="70"/>
      <c r="AC87" s="71"/>
    </row>
    <row r="88" spans="2:30" x14ac:dyDescent="0.2">
      <c r="B88" s="173">
        <v>0.05</v>
      </c>
      <c r="C88" s="69">
        <v>1.0854183249236526</v>
      </c>
      <c r="D88" s="70">
        <v>1.3807422109164014</v>
      </c>
      <c r="E88" s="70">
        <v>1.1707185686709487</v>
      </c>
      <c r="F88" s="70">
        <v>0.98272394557327047</v>
      </c>
      <c r="G88" s="70"/>
      <c r="H88" s="70"/>
      <c r="I88" s="70"/>
      <c r="J88" s="71"/>
      <c r="K88" s="69"/>
      <c r="L88" s="70"/>
      <c r="M88" s="71"/>
      <c r="N88" s="69"/>
      <c r="O88" s="70"/>
      <c r="P88" s="70"/>
      <c r="Q88" s="70"/>
      <c r="R88" s="70"/>
      <c r="S88" s="71"/>
      <c r="T88" s="69">
        <v>1.399151641508358</v>
      </c>
      <c r="U88" s="70">
        <v>1.6914926322979693</v>
      </c>
      <c r="V88" s="70">
        <v>1.0668083967383095</v>
      </c>
      <c r="W88" s="71">
        <v>1.0377931386760464</v>
      </c>
      <c r="X88" s="69"/>
      <c r="Y88" s="70"/>
      <c r="Z88" s="70"/>
      <c r="AA88" s="70"/>
      <c r="AB88" s="70"/>
      <c r="AC88" s="71"/>
    </row>
    <row r="89" spans="2:30" x14ac:dyDescent="0.2">
      <c r="B89" s="173">
        <v>0.1</v>
      </c>
      <c r="C89" s="69">
        <v>0.88704940057808013</v>
      </c>
      <c r="D89" s="70">
        <v>1.6322755812552143</v>
      </c>
      <c r="E89" s="70">
        <v>1.1346636937678667</v>
      </c>
      <c r="F89" s="70">
        <v>1.5990498485903382</v>
      </c>
      <c r="G89" s="70"/>
      <c r="H89" s="70"/>
      <c r="I89" s="70"/>
      <c r="J89" s="71"/>
      <c r="K89" s="69"/>
      <c r="L89" s="70"/>
      <c r="M89" s="71"/>
      <c r="N89" s="69"/>
      <c r="O89" s="70"/>
      <c r="P89" s="70"/>
      <c r="Q89" s="70"/>
      <c r="R89" s="70"/>
      <c r="S89" s="71"/>
      <c r="T89" s="69">
        <v>0.8736022464030978</v>
      </c>
      <c r="U89" s="70">
        <v>1.0887757390145334</v>
      </c>
      <c r="V89" s="70">
        <v>1.0890916008477265</v>
      </c>
      <c r="W89" s="71">
        <v>1.3001133567730443</v>
      </c>
      <c r="X89" s="69"/>
      <c r="Y89" s="70"/>
      <c r="Z89" s="70"/>
      <c r="AA89" s="70"/>
      <c r="AB89" s="70"/>
      <c r="AC89" s="71"/>
    </row>
    <row r="90" spans="2:30" x14ac:dyDescent="0.2">
      <c r="B90" s="173">
        <v>0.5</v>
      </c>
      <c r="C90" s="69">
        <v>2.2125169096801898</v>
      </c>
      <c r="D90" s="70">
        <v>1.6365434128475262</v>
      </c>
      <c r="E90" s="70">
        <v>2.6398661538725468</v>
      </c>
      <c r="F90" s="70">
        <v>0.64652822513871</v>
      </c>
      <c r="G90" s="70"/>
      <c r="H90" s="70"/>
      <c r="I90" s="70"/>
      <c r="J90" s="71"/>
      <c r="K90" s="69"/>
      <c r="L90" s="70"/>
      <c r="M90" s="71"/>
      <c r="N90" s="69"/>
      <c r="O90" s="70"/>
      <c r="P90" s="70"/>
      <c r="Q90" s="70"/>
      <c r="R90" s="70"/>
      <c r="S90" s="71"/>
      <c r="T90" s="69">
        <v>2.9953929457967554</v>
      </c>
      <c r="U90" s="70">
        <v>4.4139902976156513</v>
      </c>
      <c r="V90" s="70">
        <v>1.8301082849344892</v>
      </c>
      <c r="W90" s="71">
        <v>2.4782716358487877</v>
      </c>
      <c r="X90" s="69"/>
      <c r="Y90" s="70"/>
      <c r="Z90" s="70"/>
      <c r="AA90" s="70"/>
      <c r="AB90" s="70"/>
      <c r="AC90" s="71"/>
    </row>
    <row r="91" spans="2:30" x14ac:dyDescent="0.2">
      <c r="B91" s="173">
        <v>1</v>
      </c>
      <c r="C91" s="69">
        <v>8.1222746960819112</v>
      </c>
      <c r="D91" s="70">
        <v>0.14909578972754423</v>
      </c>
      <c r="E91" s="70">
        <v>8.0378901695878184</v>
      </c>
      <c r="F91" s="70">
        <v>10.50617036477842</v>
      </c>
      <c r="G91" s="70"/>
      <c r="H91" s="70"/>
      <c r="I91" s="70"/>
      <c r="J91" s="71"/>
      <c r="K91" s="69"/>
      <c r="L91" s="70"/>
      <c r="M91" s="71"/>
      <c r="N91" s="69"/>
      <c r="O91" s="70"/>
      <c r="P91" s="70"/>
      <c r="Q91" s="70"/>
      <c r="R91" s="70"/>
      <c r="S91" s="71"/>
      <c r="T91" s="69">
        <v>6.1182237010759017</v>
      </c>
      <c r="U91" s="70">
        <v>4.7405046483981792</v>
      </c>
      <c r="V91" s="70">
        <v>5.1197154905483888</v>
      </c>
      <c r="W91" s="71">
        <v>5.496097383120059</v>
      </c>
      <c r="X91" s="69"/>
      <c r="Y91" s="70"/>
      <c r="Z91" s="70"/>
      <c r="AA91" s="70"/>
      <c r="AB91" s="70"/>
      <c r="AC91" s="71"/>
    </row>
    <row r="92" spans="2:30" x14ac:dyDescent="0.2">
      <c r="B92" s="173">
        <v>5</v>
      </c>
      <c r="C92" s="69">
        <v>57.450223456487514</v>
      </c>
      <c r="D92" s="70">
        <v>62.608979173136241</v>
      </c>
      <c r="E92" s="70">
        <v>47.491865047143754</v>
      </c>
      <c r="F92" s="70">
        <v>54.621972888021773</v>
      </c>
      <c r="G92" s="70"/>
      <c r="H92" s="70"/>
      <c r="I92" s="70"/>
      <c r="J92" s="71"/>
      <c r="K92" s="69"/>
      <c r="L92" s="70"/>
      <c r="M92" s="71"/>
      <c r="N92" s="69"/>
      <c r="O92" s="70"/>
      <c r="P92" s="70"/>
      <c r="Q92" s="70"/>
      <c r="R92" s="70"/>
      <c r="S92" s="71"/>
      <c r="T92" s="69">
        <v>38.052762963957946</v>
      </c>
      <c r="U92" s="70">
        <v>40.482513905124293</v>
      </c>
      <c r="V92" s="70">
        <v>50.107593847706234</v>
      </c>
      <c r="W92" s="71">
        <v>33.295185434600832</v>
      </c>
      <c r="X92" s="69"/>
      <c r="Y92" s="70"/>
      <c r="Z92" s="70"/>
      <c r="AA92" s="150"/>
      <c r="AB92" s="70"/>
      <c r="AC92" s="71"/>
    </row>
    <row r="93" spans="2:30" x14ac:dyDescent="0.2">
      <c r="B93" s="173">
        <v>10</v>
      </c>
      <c r="C93" s="69">
        <v>76.617695238813226</v>
      </c>
      <c r="D93" s="70">
        <v>60.615687038709666</v>
      </c>
      <c r="E93" s="70">
        <v>88.735844762845133</v>
      </c>
      <c r="F93" s="70">
        <v>47.550409574321868</v>
      </c>
      <c r="G93" s="70"/>
      <c r="H93" s="70"/>
      <c r="I93" s="70"/>
      <c r="J93" s="71"/>
      <c r="K93" s="69"/>
      <c r="L93" s="70"/>
      <c r="M93" s="71"/>
      <c r="N93" s="69"/>
      <c r="O93" s="70"/>
      <c r="P93" s="70"/>
      <c r="Q93" s="70"/>
      <c r="R93" s="70"/>
      <c r="S93" s="71"/>
      <c r="T93" s="69">
        <v>67.958176106271168</v>
      </c>
      <c r="U93" s="70">
        <v>75.474293055312415</v>
      </c>
      <c r="V93" s="70">
        <v>65.230270122768502</v>
      </c>
      <c r="W93" s="71">
        <v>71.413227927698784</v>
      </c>
      <c r="X93" s="69"/>
      <c r="Y93" s="70"/>
      <c r="Z93" s="70"/>
      <c r="AA93" s="70"/>
      <c r="AB93" s="70"/>
      <c r="AC93" s="71"/>
    </row>
    <row r="94" spans="2:30" ht="13.5" thickBot="1" x14ac:dyDescent="0.25">
      <c r="B94" s="174">
        <v>20</v>
      </c>
      <c r="C94" s="72">
        <v>59.772008022157337</v>
      </c>
      <c r="D94" s="73">
        <v>108.6099144033868</v>
      </c>
      <c r="E94" s="73">
        <v>100.31039602690019</v>
      </c>
      <c r="F94" s="73">
        <v>74.782691383027995</v>
      </c>
      <c r="G94" s="73"/>
      <c r="H94" s="73"/>
      <c r="I94" s="73"/>
      <c r="J94" s="74"/>
      <c r="K94" s="72"/>
      <c r="L94" s="73"/>
      <c r="M94" s="74"/>
      <c r="N94" s="72"/>
      <c r="O94" s="73"/>
      <c r="P94" s="73"/>
      <c r="Q94" s="73"/>
      <c r="R94" s="73"/>
      <c r="S94" s="74"/>
      <c r="T94" s="72"/>
      <c r="U94" s="73"/>
      <c r="V94" s="73"/>
      <c r="W94" s="74"/>
      <c r="X94" s="72"/>
      <c r="Y94" s="73"/>
      <c r="Z94" s="73"/>
      <c r="AA94" s="73"/>
      <c r="AB94" s="73"/>
      <c r="AC94" s="74"/>
    </row>
    <row r="97" spans="2:30" x14ac:dyDescent="0.2">
      <c r="B97" s="45" t="s">
        <v>373</v>
      </c>
      <c r="F97" s="45" t="s">
        <v>374</v>
      </c>
      <c r="J97" s="45" t="s">
        <v>375</v>
      </c>
      <c r="N97" s="45" t="s">
        <v>376</v>
      </c>
      <c r="R97" s="45" t="s">
        <v>377</v>
      </c>
    </row>
    <row r="98" spans="2:30" ht="13.5" thickBot="1" x14ac:dyDescent="0.25"/>
    <row r="99" spans="2:30" ht="13.5" thickBot="1" x14ac:dyDescent="0.25">
      <c r="B99" s="212" t="s">
        <v>269</v>
      </c>
      <c r="C99" s="203" t="s">
        <v>0</v>
      </c>
      <c r="D99" s="204" t="s">
        <v>230</v>
      </c>
      <c r="F99" s="212" t="s">
        <v>269</v>
      </c>
      <c r="G99" s="203" t="s">
        <v>0</v>
      </c>
      <c r="H99" s="204" t="s">
        <v>230</v>
      </c>
      <c r="J99" s="212" t="s">
        <v>269</v>
      </c>
      <c r="K99" s="203" t="s">
        <v>0</v>
      </c>
      <c r="L99" s="204" t="s">
        <v>230</v>
      </c>
      <c r="N99" s="212" t="s">
        <v>269</v>
      </c>
      <c r="O99" s="203" t="s">
        <v>0</v>
      </c>
      <c r="P99" s="204" t="s">
        <v>230</v>
      </c>
      <c r="R99" s="212" t="s">
        <v>269</v>
      </c>
      <c r="S99" s="203" t="s">
        <v>0</v>
      </c>
      <c r="T99" s="204" t="s">
        <v>230</v>
      </c>
      <c r="V99" s="212" t="s">
        <v>269</v>
      </c>
      <c r="W99" s="213" t="s">
        <v>354</v>
      </c>
      <c r="X99" s="214" t="s">
        <v>382</v>
      </c>
    </row>
    <row r="100" spans="2:30" x14ac:dyDescent="0.2">
      <c r="B100" s="175">
        <v>0</v>
      </c>
      <c r="C100" s="66">
        <f>AVERAGE(C86:J86)</f>
        <v>1</v>
      </c>
      <c r="D100" s="68">
        <f>STDEV(C86:J86)/SQRT(COUNT(C86:J86))</f>
        <v>0.11516886363806721</v>
      </c>
      <c r="E100" s="87"/>
      <c r="F100" s="175">
        <v>0</v>
      </c>
      <c r="G100" s="66" t="str">
        <f>IFERROR(AVERAGE(K86:M86),"")</f>
        <v/>
      </c>
      <c r="H100" s="68" t="str">
        <f>IFERROR(STDEV(K86:M86)/SQRT(COUNT(K86:M86)),"")</f>
        <v/>
      </c>
      <c r="I100" s="87"/>
      <c r="J100" s="175">
        <v>0</v>
      </c>
      <c r="K100" s="66" t="str">
        <f>IFERROR(AVERAGE(N86:S86),"")</f>
        <v/>
      </c>
      <c r="L100" s="68" t="str">
        <f>IFERROR(STDEV(N86:S86)/SQRT(COUNT(N86:S86)),"")</f>
        <v/>
      </c>
      <c r="M100" s="87"/>
      <c r="N100" s="175">
        <v>0</v>
      </c>
      <c r="O100" s="66">
        <f>AVERAGE(T86:W86)</f>
        <v>0.99999999999999978</v>
      </c>
      <c r="P100" s="68">
        <f>STDEV(T86:W86)/SQRT(COUNT(T86:W86))</f>
        <v>7.7123009091830466E-2</v>
      </c>
      <c r="Q100" s="87"/>
      <c r="R100" s="175">
        <v>0</v>
      </c>
      <c r="S100" s="66" t="str">
        <f>IFERROR(AVERAGE(X86:AC86),"")</f>
        <v/>
      </c>
      <c r="T100" s="68" t="str">
        <f>IFERROR(STDEV(X86:AC86)/SQRT(COUNT(X86:AC86)),"")</f>
        <v/>
      </c>
      <c r="U100" s="87"/>
      <c r="V100" s="175">
        <v>0</v>
      </c>
      <c r="W100" s="183">
        <f>(IF(Z100=1,C100/D100^2)+IF(AA100=1,G100/H100^2)+IF(AB100=1,K100/L100^2)+IF(AC100=1,O100/P100^2)+IF(AD100=1,S100/T100^2))/(IF(Z100=1,D100^(-2))+IF(AA100=1,H100^(-2))+IF(AB100=1,L100^(-2))+IF(AC100=1,P100^(-2))+IF(AD100=1,T100^(-2)))</f>
        <v>0.99999999999999989</v>
      </c>
      <c r="X100" s="68">
        <f>(IF(Z100=1,D100^(-2))+IF(AA100=1,H100^(-2))+IF(AB100=1,L100^(-2))+IF(AC100=1,P100^(-2))+IF(AD100=1,T100^(-2)))^(-1/2)</f>
        <v>6.4081803953908251E-2</v>
      </c>
      <c r="Y100" s="87"/>
      <c r="Z100" s="215">
        <f t="shared" ref="Z100:Z108" si="51">IF(C100="",0,1)</f>
        <v>1</v>
      </c>
      <c r="AA100" s="218">
        <f t="shared" ref="AA100:AA108" si="52">IF(G100="",0,1)</f>
        <v>0</v>
      </c>
      <c r="AB100" s="218">
        <f t="shared" ref="AB100:AB108" si="53">IF(K100="",0,1)</f>
        <v>0</v>
      </c>
      <c r="AC100" s="218">
        <f t="shared" ref="AC100:AC108" si="54">IF(O100="",0,1)</f>
        <v>1</v>
      </c>
      <c r="AD100" s="219">
        <f t="shared" ref="AD100:AD108" si="55">IF(S100="",0,1)</f>
        <v>0</v>
      </c>
    </row>
    <row r="101" spans="2:30" x14ac:dyDescent="0.2">
      <c r="B101" s="173">
        <v>0.01</v>
      </c>
      <c r="C101" s="69">
        <f t="shared" ref="C101:C108" si="56">AVERAGE(C87:J87)</f>
        <v>1.1678776829756918</v>
      </c>
      <c r="D101" s="71">
        <f t="shared" ref="D101:D108" si="57">STDEV(C87:J87)/SQRT(COUNT(C87:J87))</f>
        <v>0.13611834846769622</v>
      </c>
      <c r="E101" s="87"/>
      <c r="F101" s="173">
        <v>0.01</v>
      </c>
      <c r="G101" s="69" t="str">
        <f t="shared" ref="G101:G106" si="58">IFERROR(AVERAGE(K87:M87),"")</f>
        <v/>
      </c>
      <c r="H101" s="71" t="str">
        <f t="shared" ref="H101:H106" si="59">IFERROR(STDEV(K87:M87)/SQRT(COUNT(K87:M87)),"")</f>
        <v/>
      </c>
      <c r="I101" s="87"/>
      <c r="J101" s="173">
        <v>0.01</v>
      </c>
      <c r="K101" s="69" t="str">
        <f t="shared" ref="K101:K106" si="60">IFERROR(AVERAGE(N87:S87),"")</f>
        <v/>
      </c>
      <c r="L101" s="71" t="str">
        <f t="shared" ref="L101:L106" si="61">IFERROR(STDEV(N87:S87)/SQRT(COUNT(N87:S87)),"")</f>
        <v/>
      </c>
      <c r="M101" s="87"/>
      <c r="N101" s="173">
        <v>0.01</v>
      </c>
      <c r="O101" s="69">
        <f t="shared" ref="O101:O107" si="62">AVERAGE(T87:W87)</f>
        <v>1.0165379446298608</v>
      </c>
      <c r="P101" s="71">
        <f t="shared" ref="P101:P107" si="63">STDEV(T87:W87)/SQRT(COUNT(T87:W87))</f>
        <v>2.0251117706584661E-2</v>
      </c>
      <c r="Q101" s="87"/>
      <c r="R101" s="173">
        <v>0.01</v>
      </c>
      <c r="S101" s="69" t="str">
        <f t="shared" ref="S101:S106" si="64">IFERROR(AVERAGE(X87:AC87),"")</f>
        <v/>
      </c>
      <c r="T101" s="71" t="str">
        <f t="shared" ref="T101:T106" si="65">IFERROR(STDEV(X87:AC87)/SQRT(COUNT(X87:AC87)),"")</f>
        <v/>
      </c>
      <c r="U101" s="87"/>
      <c r="V101" s="173">
        <v>0.01</v>
      </c>
      <c r="W101" s="69">
        <f t="shared" ref="W101:W108" si="66">(IF(Z101=1,C101/D101^2)+IF(AA101=1,G101/H101^2)+IF(AB101=1,K101/L101^2)+IF(AC101=1,O101/P101^2)+IF(AD101=1,S101/T101^2))/(IF(Z101=1,D101^(-2))+IF(AA101=1,H101^(-2))+IF(AB101=1,L101^(-2))+IF(AC101=1,P101^(-2))+IF(AD101=1,T101^(-2)))</f>
        <v>1.0198151955553703</v>
      </c>
      <c r="X101" s="71">
        <f t="shared" ref="X101:X108" si="67">(IF(Z101=1,D101^(-2))+IF(AA101=1,H101^(-2))+IF(AB101=1,L101^(-2))+IF(AC101=1,P101^(-2))+IF(AD101=1,T101^(-2)))^(-1/2)</f>
        <v>2.003064938398106E-2</v>
      </c>
      <c r="Y101" s="87"/>
      <c r="Z101" s="216">
        <f t="shared" si="51"/>
        <v>1</v>
      </c>
      <c r="AA101" s="220">
        <f t="shared" si="52"/>
        <v>0</v>
      </c>
      <c r="AB101" s="220">
        <f t="shared" si="53"/>
        <v>0</v>
      </c>
      <c r="AC101" s="220">
        <f t="shared" si="54"/>
        <v>1</v>
      </c>
      <c r="AD101" s="221">
        <f t="shared" si="55"/>
        <v>0</v>
      </c>
    </row>
    <row r="102" spans="2:30" x14ac:dyDescent="0.2">
      <c r="B102" s="173">
        <v>0.05</v>
      </c>
      <c r="C102" s="69">
        <f t="shared" si="56"/>
        <v>1.1549007625210683</v>
      </c>
      <c r="D102" s="71">
        <f t="shared" si="57"/>
        <v>8.4521805980001405E-2</v>
      </c>
      <c r="E102" s="87"/>
      <c r="F102" s="173">
        <v>0.05</v>
      </c>
      <c r="G102" s="69" t="str">
        <f t="shared" si="58"/>
        <v/>
      </c>
      <c r="H102" s="71" t="str">
        <f t="shared" si="59"/>
        <v/>
      </c>
      <c r="I102" s="87"/>
      <c r="J102" s="173">
        <v>0.05</v>
      </c>
      <c r="K102" s="69" t="str">
        <f t="shared" si="60"/>
        <v/>
      </c>
      <c r="L102" s="71" t="str">
        <f t="shared" si="61"/>
        <v/>
      </c>
      <c r="M102" s="87"/>
      <c r="N102" s="173">
        <v>0.05</v>
      </c>
      <c r="O102" s="69">
        <f t="shared" si="62"/>
        <v>1.2988114523051708</v>
      </c>
      <c r="P102" s="71">
        <f t="shared" si="63"/>
        <v>0.15444056044641138</v>
      </c>
      <c r="Q102" s="87"/>
      <c r="R102" s="173">
        <v>0.05</v>
      </c>
      <c r="S102" s="69" t="str">
        <f t="shared" si="64"/>
        <v/>
      </c>
      <c r="T102" s="71" t="str">
        <f t="shared" si="65"/>
        <v/>
      </c>
      <c r="U102" s="87"/>
      <c r="V102" s="173">
        <v>0.05</v>
      </c>
      <c r="W102" s="69">
        <f t="shared" si="66"/>
        <v>1.1880693843821348</v>
      </c>
      <c r="X102" s="71">
        <f t="shared" si="67"/>
        <v>7.4144434154332362E-2</v>
      </c>
      <c r="Y102" s="87"/>
      <c r="Z102" s="216">
        <f t="shared" si="51"/>
        <v>1</v>
      </c>
      <c r="AA102" s="220">
        <f t="shared" si="52"/>
        <v>0</v>
      </c>
      <c r="AB102" s="220">
        <f t="shared" si="53"/>
        <v>0</v>
      </c>
      <c r="AC102" s="220">
        <f t="shared" si="54"/>
        <v>1</v>
      </c>
      <c r="AD102" s="221">
        <f t="shared" si="55"/>
        <v>0</v>
      </c>
    </row>
    <row r="103" spans="2:30" x14ac:dyDescent="0.2">
      <c r="B103" s="173">
        <v>0.1</v>
      </c>
      <c r="C103" s="69">
        <f t="shared" si="56"/>
        <v>1.3132596310478748</v>
      </c>
      <c r="D103" s="71">
        <f t="shared" si="57"/>
        <v>0.1818879907845535</v>
      </c>
      <c r="E103" s="87"/>
      <c r="F103" s="173">
        <v>0.1</v>
      </c>
      <c r="G103" s="69" t="str">
        <f t="shared" si="58"/>
        <v/>
      </c>
      <c r="H103" s="71" t="str">
        <f t="shared" si="59"/>
        <v/>
      </c>
      <c r="I103" s="87"/>
      <c r="J103" s="173">
        <v>0.1</v>
      </c>
      <c r="K103" s="69" t="str">
        <f t="shared" si="60"/>
        <v/>
      </c>
      <c r="L103" s="71" t="str">
        <f t="shared" si="61"/>
        <v/>
      </c>
      <c r="M103" s="87"/>
      <c r="N103" s="173">
        <v>0.1</v>
      </c>
      <c r="O103" s="69">
        <f t="shared" si="62"/>
        <v>1.0878957357596004</v>
      </c>
      <c r="P103" s="71">
        <f t="shared" si="63"/>
        <v>8.7063302041401974E-2</v>
      </c>
      <c r="Q103" s="87"/>
      <c r="R103" s="173">
        <v>0.1</v>
      </c>
      <c r="S103" s="69" t="str">
        <f t="shared" si="64"/>
        <v/>
      </c>
      <c r="T103" s="71" t="str">
        <f t="shared" si="65"/>
        <v/>
      </c>
      <c r="U103" s="87"/>
      <c r="V103" s="173">
        <v>0.1</v>
      </c>
      <c r="W103" s="69">
        <f t="shared" si="66"/>
        <v>1.1299057103633057</v>
      </c>
      <c r="X103" s="71">
        <f t="shared" si="67"/>
        <v>7.85304461482772E-2</v>
      </c>
      <c r="Y103" s="87"/>
      <c r="Z103" s="216">
        <f t="shared" si="51"/>
        <v>1</v>
      </c>
      <c r="AA103" s="220">
        <f t="shared" si="52"/>
        <v>0</v>
      </c>
      <c r="AB103" s="220">
        <f t="shared" si="53"/>
        <v>0</v>
      </c>
      <c r="AC103" s="220">
        <f t="shared" si="54"/>
        <v>1</v>
      </c>
      <c r="AD103" s="221">
        <f t="shared" si="55"/>
        <v>0</v>
      </c>
    </row>
    <row r="104" spans="2:30" x14ac:dyDescent="0.2">
      <c r="B104" s="173">
        <v>0.5</v>
      </c>
      <c r="C104" s="69">
        <f t="shared" si="56"/>
        <v>1.7838636753847432</v>
      </c>
      <c r="D104" s="71">
        <f t="shared" si="57"/>
        <v>0.4312500265303944</v>
      </c>
      <c r="E104" s="87"/>
      <c r="F104" s="173">
        <v>0.5</v>
      </c>
      <c r="G104" s="69" t="str">
        <f t="shared" si="58"/>
        <v/>
      </c>
      <c r="H104" s="71" t="str">
        <f t="shared" si="59"/>
        <v/>
      </c>
      <c r="I104" s="87"/>
      <c r="J104" s="173">
        <v>0.5</v>
      </c>
      <c r="K104" s="69" t="str">
        <f t="shared" si="60"/>
        <v/>
      </c>
      <c r="L104" s="71" t="str">
        <f t="shared" si="61"/>
        <v/>
      </c>
      <c r="M104" s="87"/>
      <c r="N104" s="173">
        <v>0.5</v>
      </c>
      <c r="O104" s="69">
        <f t="shared" si="62"/>
        <v>2.9294407910489211</v>
      </c>
      <c r="P104" s="71">
        <f t="shared" si="63"/>
        <v>0.54926636599553158</v>
      </c>
      <c r="Q104" s="87"/>
      <c r="R104" s="173">
        <v>0.5</v>
      </c>
      <c r="S104" s="69" t="str">
        <f t="shared" si="64"/>
        <v/>
      </c>
      <c r="T104" s="71" t="str">
        <f t="shared" si="65"/>
        <v/>
      </c>
      <c r="U104" s="87"/>
      <c r="V104" s="173">
        <v>0.5</v>
      </c>
      <c r="W104" s="69">
        <f t="shared" si="66"/>
        <v>2.2207379246343568</v>
      </c>
      <c r="X104" s="71">
        <f t="shared" si="67"/>
        <v>0.33919470549520797</v>
      </c>
      <c r="Y104" s="87"/>
      <c r="Z104" s="216">
        <f t="shared" si="51"/>
        <v>1</v>
      </c>
      <c r="AA104" s="220">
        <f t="shared" si="52"/>
        <v>0</v>
      </c>
      <c r="AB104" s="220">
        <f t="shared" si="53"/>
        <v>0</v>
      </c>
      <c r="AC104" s="220">
        <f t="shared" si="54"/>
        <v>1</v>
      </c>
      <c r="AD104" s="221">
        <f t="shared" si="55"/>
        <v>0</v>
      </c>
    </row>
    <row r="105" spans="2:30" x14ac:dyDescent="0.2">
      <c r="B105" s="173">
        <v>1</v>
      </c>
      <c r="C105" s="69">
        <f t="shared" si="56"/>
        <v>6.7038577550439236</v>
      </c>
      <c r="D105" s="71">
        <f t="shared" si="57"/>
        <v>2.2585768879573549</v>
      </c>
      <c r="E105" s="87"/>
      <c r="F105" s="173">
        <v>1</v>
      </c>
      <c r="G105" s="69" t="str">
        <f t="shared" si="58"/>
        <v/>
      </c>
      <c r="H105" s="71" t="str">
        <f t="shared" si="59"/>
        <v/>
      </c>
      <c r="I105" s="87"/>
      <c r="J105" s="173">
        <v>1</v>
      </c>
      <c r="K105" s="69" t="str">
        <f t="shared" si="60"/>
        <v/>
      </c>
      <c r="L105" s="71" t="str">
        <f t="shared" si="61"/>
        <v/>
      </c>
      <c r="M105" s="87"/>
      <c r="N105" s="173">
        <v>1</v>
      </c>
      <c r="O105" s="69">
        <f t="shared" si="62"/>
        <v>5.3686353057856326</v>
      </c>
      <c r="P105" s="71">
        <f t="shared" si="63"/>
        <v>0.29363221619910651</v>
      </c>
      <c r="Q105" s="87"/>
      <c r="R105" s="173">
        <v>1</v>
      </c>
      <c r="S105" s="69" t="str">
        <f t="shared" si="64"/>
        <v/>
      </c>
      <c r="T105" s="71" t="str">
        <f t="shared" si="65"/>
        <v/>
      </c>
      <c r="U105" s="87"/>
      <c r="V105" s="173">
        <v>1</v>
      </c>
      <c r="W105" s="69">
        <f t="shared" si="66"/>
        <v>5.3908281098139863</v>
      </c>
      <c r="X105" s="71">
        <f t="shared" si="67"/>
        <v>0.29118175279610869</v>
      </c>
      <c r="Y105" s="87"/>
      <c r="Z105" s="216">
        <f t="shared" si="51"/>
        <v>1</v>
      </c>
      <c r="AA105" s="220">
        <f t="shared" si="52"/>
        <v>0</v>
      </c>
      <c r="AB105" s="220">
        <f t="shared" si="53"/>
        <v>0</v>
      </c>
      <c r="AC105" s="220">
        <f t="shared" si="54"/>
        <v>1</v>
      </c>
      <c r="AD105" s="221">
        <f t="shared" si="55"/>
        <v>0</v>
      </c>
    </row>
    <row r="106" spans="2:30" x14ac:dyDescent="0.2">
      <c r="B106" s="173">
        <v>5</v>
      </c>
      <c r="C106" s="69">
        <f t="shared" si="56"/>
        <v>55.543260141197322</v>
      </c>
      <c r="D106" s="71">
        <f t="shared" si="57"/>
        <v>3.1521768627354971</v>
      </c>
      <c r="E106" s="87"/>
      <c r="F106" s="173">
        <v>5</v>
      </c>
      <c r="G106" s="69" t="str">
        <f t="shared" si="58"/>
        <v/>
      </c>
      <c r="H106" s="71" t="str">
        <f t="shared" si="59"/>
        <v/>
      </c>
      <c r="I106" s="87"/>
      <c r="J106" s="173">
        <v>5</v>
      </c>
      <c r="K106" s="69" t="str">
        <f t="shared" si="60"/>
        <v/>
      </c>
      <c r="L106" s="71" t="str">
        <f t="shared" si="61"/>
        <v/>
      </c>
      <c r="M106" s="87"/>
      <c r="N106" s="173">
        <v>5</v>
      </c>
      <c r="O106" s="69">
        <f t="shared" si="62"/>
        <v>40.484514037847326</v>
      </c>
      <c r="P106" s="71">
        <f t="shared" si="63"/>
        <v>3.5379316942514207</v>
      </c>
      <c r="Q106" s="87"/>
      <c r="R106" s="173">
        <v>5</v>
      </c>
      <c r="S106" s="69" t="str">
        <f t="shared" si="64"/>
        <v/>
      </c>
      <c r="T106" s="71" t="str">
        <f t="shared" si="65"/>
        <v/>
      </c>
      <c r="U106" s="87"/>
      <c r="V106" s="173">
        <v>5</v>
      </c>
      <c r="W106" s="69">
        <f t="shared" si="66"/>
        <v>48.879304251315368</v>
      </c>
      <c r="X106" s="71">
        <f t="shared" si="67"/>
        <v>2.3535373522152878</v>
      </c>
      <c r="Y106" s="87"/>
      <c r="Z106" s="216">
        <f t="shared" si="51"/>
        <v>1</v>
      </c>
      <c r="AA106" s="220">
        <f t="shared" si="52"/>
        <v>0</v>
      </c>
      <c r="AB106" s="220">
        <f t="shared" si="53"/>
        <v>0</v>
      </c>
      <c r="AC106" s="220">
        <f t="shared" si="54"/>
        <v>1</v>
      </c>
      <c r="AD106" s="221">
        <f t="shared" si="55"/>
        <v>0</v>
      </c>
    </row>
    <row r="107" spans="2:30" x14ac:dyDescent="0.2">
      <c r="B107" s="173">
        <v>10</v>
      </c>
      <c r="C107" s="69">
        <f t="shared" si="56"/>
        <v>68.379909153672472</v>
      </c>
      <c r="D107" s="71">
        <f t="shared" si="57"/>
        <v>9.0202385033414565</v>
      </c>
      <c r="E107" s="87"/>
      <c r="F107" s="173">
        <v>10</v>
      </c>
      <c r="G107" s="69"/>
      <c r="H107" s="71"/>
      <c r="I107" s="87"/>
      <c r="J107" s="173">
        <v>10</v>
      </c>
      <c r="K107" s="69"/>
      <c r="L107" s="71"/>
      <c r="M107" s="87"/>
      <c r="N107" s="173">
        <v>10</v>
      </c>
      <c r="O107" s="69">
        <f t="shared" si="62"/>
        <v>70.01899180301271</v>
      </c>
      <c r="P107" s="71">
        <f t="shared" si="63"/>
        <v>2.2151565556317458</v>
      </c>
      <c r="Q107" s="87"/>
      <c r="R107" s="173">
        <v>10</v>
      </c>
      <c r="S107" s="69"/>
      <c r="T107" s="71"/>
      <c r="U107" s="87"/>
      <c r="V107" s="173">
        <v>10</v>
      </c>
      <c r="W107" s="69">
        <f t="shared" si="66"/>
        <v>69.925764795461916</v>
      </c>
      <c r="X107" s="71">
        <f t="shared" si="67"/>
        <v>2.1512380280351464</v>
      </c>
      <c r="Y107" s="87"/>
      <c r="Z107" s="216">
        <f t="shared" si="51"/>
        <v>1</v>
      </c>
      <c r="AA107" s="220">
        <f t="shared" si="52"/>
        <v>0</v>
      </c>
      <c r="AB107" s="220">
        <f t="shared" si="53"/>
        <v>0</v>
      </c>
      <c r="AC107" s="220">
        <f t="shared" si="54"/>
        <v>1</v>
      </c>
      <c r="AD107" s="221">
        <f t="shared" si="55"/>
        <v>0</v>
      </c>
    </row>
    <row r="108" spans="2:30" ht="13.5" thickBot="1" x14ac:dyDescent="0.25">
      <c r="B108" s="174">
        <v>20</v>
      </c>
      <c r="C108" s="72">
        <f t="shared" si="56"/>
        <v>85.868752458868087</v>
      </c>
      <c r="D108" s="74">
        <f t="shared" si="57"/>
        <v>11.290343720428945</v>
      </c>
      <c r="E108" s="87"/>
      <c r="F108" s="174">
        <v>20</v>
      </c>
      <c r="G108" s="72"/>
      <c r="H108" s="74"/>
      <c r="I108" s="87"/>
      <c r="J108" s="174">
        <v>20</v>
      </c>
      <c r="K108" s="72"/>
      <c r="L108" s="74"/>
      <c r="M108" s="87"/>
      <c r="N108" s="174">
        <v>20</v>
      </c>
      <c r="O108" s="72"/>
      <c r="P108" s="74"/>
      <c r="Q108" s="87"/>
      <c r="R108" s="174">
        <v>20</v>
      </c>
      <c r="S108" s="72"/>
      <c r="T108" s="74"/>
      <c r="U108" s="87"/>
      <c r="V108" s="174">
        <v>20</v>
      </c>
      <c r="W108" s="72">
        <f t="shared" si="66"/>
        <v>85.868752458868087</v>
      </c>
      <c r="X108" s="74">
        <f t="shared" si="67"/>
        <v>11.290343720428945</v>
      </c>
      <c r="Y108" s="87"/>
      <c r="Z108" s="217">
        <f t="shared" si="51"/>
        <v>1</v>
      </c>
      <c r="AA108" s="222">
        <f t="shared" si="52"/>
        <v>0</v>
      </c>
      <c r="AB108" s="222">
        <f t="shared" si="53"/>
        <v>0</v>
      </c>
      <c r="AC108" s="222">
        <f t="shared" si="54"/>
        <v>0</v>
      </c>
      <c r="AD108" s="105">
        <f t="shared" si="55"/>
        <v>0</v>
      </c>
    </row>
  </sheetData>
  <mergeCells count="20">
    <mergeCell ref="C57:J57"/>
    <mergeCell ref="K57:M57"/>
    <mergeCell ref="N57:S57"/>
    <mergeCell ref="T57:W57"/>
    <mergeCell ref="X57:AC57"/>
    <mergeCell ref="C84:J84"/>
    <mergeCell ref="K84:M84"/>
    <mergeCell ref="N84:S84"/>
    <mergeCell ref="T84:W84"/>
    <mergeCell ref="X84:AC84"/>
    <mergeCell ref="C3:J3"/>
    <mergeCell ref="K3:M3"/>
    <mergeCell ref="N3:S3"/>
    <mergeCell ref="T3:W3"/>
    <mergeCell ref="X3:AC3"/>
    <mergeCell ref="C30:J30"/>
    <mergeCell ref="K30:M30"/>
    <mergeCell ref="N30:S30"/>
    <mergeCell ref="T30:W30"/>
    <mergeCell ref="X30:AC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2"/>
  <sheetViews>
    <sheetView topLeftCell="B25" zoomScaleNormal="100" workbookViewId="0">
      <selection activeCell="P16" sqref="P16"/>
    </sheetView>
  </sheetViews>
  <sheetFormatPr baseColWidth="10" defaultRowHeight="12.75" x14ac:dyDescent="0.2"/>
  <cols>
    <col min="1" max="1" width="16.42578125" bestFit="1" customWidth="1"/>
    <col min="2" max="2" width="28.7109375" bestFit="1" customWidth="1"/>
    <col min="3" max="4" width="16.28515625" bestFit="1" customWidth="1"/>
    <col min="5" max="5" width="14.42578125" bestFit="1" customWidth="1"/>
    <col min="6" max="6" width="14.42578125" customWidth="1"/>
    <col min="7" max="7" width="11.42578125" customWidth="1"/>
    <col min="8" max="8" width="16.85546875" bestFit="1" customWidth="1"/>
    <col min="9" max="10" width="16.28515625" bestFit="1" customWidth="1"/>
    <col min="11" max="12" width="14.42578125" bestFit="1" customWidth="1"/>
  </cols>
  <sheetData>
    <row r="2" spans="2:13" ht="19.5" customHeight="1" x14ac:dyDescent="0.2"/>
    <row r="3" spans="2:13" ht="18.75" customHeight="1" thickBot="1" x14ac:dyDescent="0.3">
      <c r="B3" s="223" t="s">
        <v>381</v>
      </c>
      <c r="H3" s="223" t="s">
        <v>230</v>
      </c>
    </row>
    <row r="4" spans="2:13" ht="16.5" x14ac:dyDescent="0.25">
      <c r="B4" s="300" t="s">
        <v>224</v>
      </c>
      <c r="C4" s="300" t="s">
        <v>380</v>
      </c>
      <c r="D4" s="299"/>
      <c r="E4" s="298" t="s">
        <v>51</v>
      </c>
      <c r="F4" s="299"/>
      <c r="G4" s="81"/>
      <c r="H4" s="300" t="s">
        <v>224</v>
      </c>
      <c r="I4" s="300" t="s">
        <v>380</v>
      </c>
      <c r="J4" s="299"/>
      <c r="K4" s="298" t="s">
        <v>51</v>
      </c>
      <c r="L4" s="299"/>
      <c r="M4" s="205"/>
    </row>
    <row r="5" spans="2:13" ht="17.25" thickBot="1" x14ac:dyDescent="0.3">
      <c r="B5" s="301"/>
      <c r="C5" s="230" t="s">
        <v>378</v>
      </c>
      <c r="D5" s="231" t="s">
        <v>379</v>
      </c>
      <c r="E5" s="78" t="s">
        <v>378</v>
      </c>
      <c r="F5" s="231" t="s">
        <v>379</v>
      </c>
      <c r="G5" s="81"/>
      <c r="H5" s="301"/>
      <c r="I5" s="230" t="s">
        <v>378</v>
      </c>
      <c r="J5" s="231" t="s">
        <v>379</v>
      </c>
      <c r="K5" s="78" t="s">
        <v>378</v>
      </c>
      <c r="L5" s="231" t="s">
        <v>379</v>
      </c>
      <c r="M5" s="41"/>
    </row>
    <row r="6" spans="2:13" ht="16.5" x14ac:dyDescent="0.25">
      <c r="B6" s="229">
        <v>0</v>
      </c>
      <c r="C6" s="183">
        <f>'Calcul moyenne SEM'!W19</f>
        <v>1.0048185750000462</v>
      </c>
      <c r="D6" s="184">
        <f>'Calcul moyenne SEM'!W46</f>
        <v>1.0356170596909511</v>
      </c>
      <c r="E6" s="182">
        <f>'Calcul moyenne SEM'!W73</f>
        <v>1</v>
      </c>
      <c r="F6" s="184">
        <f>'Calcul moyenne SEM'!W100</f>
        <v>0.99999999999999989</v>
      </c>
      <c r="G6" s="232"/>
      <c r="H6" s="229">
        <v>0</v>
      </c>
      <c r="I6" s="183">
        <f>'Calcul moyenne SEM'!X19</f>
        <v>3.3381915436859831E-2</v>
      </c>
      <c r="J6" s="184">
        <f>'Calcul moyenne SEM'!X46</f>
        <v>5.4165111172387474E-2</v>
      </c>
      <c r="K6" s="182">
        <f>'Calcul moyenne SEM'!X73</f>
        <v>4.0439530353514171E-2</v>
      </c>
      <c r="L6" s="184">
        <f>'Calcul moyenne SEM'!X100</f>
        <v>6.4081803953908251E-2</v>
      </c>
      <c r="M6" s="41"/>
    </row>
    <row r="7" spans="2:13" ht="16.5" x14ac:dyDescent="0.25">
      <c r="B7" s="230">
        <v>0.01</v>
      </c>
      <c r="C7" s="185">
        <f>'Calcul moyenne SEM'!W20</f>
        <v>1.5318400046741254</v>
      </c>
      <c r="D7" s="186">
        <f>'Calcul moyenne SEM'!W47</f>
        <v>0.71345919431847937</v>
      </c>
      <c r="E7" s="180">
        <f>'Calcul moyenne SEM'!W74</f>
        <v>1.6859393156484983</v>
      </c>
      <c r="F7" s="186">
        <f>'Calcul moyenne SEM'!W101</f>
        <v>1.0198151955553703</v>
      </c>
      <c r="G7" s="232"/>
      <c r="H7" s="230">
        <v>0.01</v>
      </c>
      <c r="I7" s="185">
        <f>'Calcul moyenne SEM'!X20</f>
        <v>3.0432681274994176E-2</v>
      </c>
      <c r="J7" s="186">
        <f>'Calcul moyenne SEM'!X47</f>
        <v>8.6031769050638578E-3</v>
      </c>
      <c r="K7" s="180">
        <f>'Calcul moyenne SEM'!X74</f>
        <v>1.4109824935971637E-2</v>
      </c>
      <c r="L7" s="186">
        <f>'Calcul moyenne SEM'!X101</f>
        <v>2.003064938398106E-2</v>
      </c>
      <c r="M7" s="41"/>
    </row>
    <row r="8" spans="2:13" ht="16.5" x14ac:dyDescent="0.25">
      <c r="B8" s="230">
        <v>0.05</v>
      </c>
      <c r="C8" s="185">
        <f>'Calcul moyenne SEM'!W21</f>
        <v>1.9431071184282394</v>
      </c>
      <c r="D8" s="186">
        <f>'Calcul moyenne SEM'!W48</f>
        <v>0.7603495796327312</v>
      </c>
      <c r="E8" s="180">
        <f>'Calcul moyenne SEM'!W75</f>
        <v>5.6725128197165233</v>
      </c>
      <c r="F8" s="186">
        <f>'Calcul moyenne SEM'!W102</f>
        <v>1.1880693843821348</v>
      </c>
      <c r="G8" s="232"/>
      <c r="H8" s="230">
        <v>0.05</v>
      </c>
      <c r="I8" s="185">
        <f>'Calcul moyenne SEM'!X21</f>
        <v>5.320267688941515E-2</v>
      </c>
      <c r="J8" s="186">
        <f>'Calcul moyenne SEM'!X48</f>
        <v>3.2025843565551215E-2</v>
      </c>
      <c r="K8" s="180">
        <f>'Calcul moyenne SEM'!X75</f>
        <v>0.21964148959928836</v>
      </c>
      <c r="L8" s="186">
        <f>'Calcul moyenne SEM'!X102</f>
        <v>7.4144434154332362E-2</v>
      </c>
      <c r="M8" s="41"/>
    </row>
    <row r="9" spans="2:13" ht="16.5" x14ac:dyDescent="0.25">
      <c r="B9" s="230">
        <v>0.1</v>
      </c>
      <c r="C9" s="185">
        <f>'Calcul moyenne SEM'!W22</f>
        <v>4.1912304619469332</v>
      </c>
      <c r="D9" s="186">
        <f>'Calcul moyenne SEM'!W49</f>
        <v>0.82813104192128295</v>
      </c>
      <c r="E9" s="180">
        <f>'Calcul moyenne SEM'!W76</f>
        <v>12.540030917635107</v>
      </c>
      <c r="F9" s="186">
        <f>'Calcul moyenne SEM'!W103</f>
        <v>1.1299057103633057</v>
      </c>
      <c r="G9" s="232"/>
      <c r="H9" s="230">
        <v>0.1</v>
      </c>
      <c r="I9" s="185">
        <f>'Calcul moyenne SEM'!X22</f>
        <v>8.8450703882117662E-2</v>
      </c>
      <c r="J9" s="186">
        <f>'Calcul moyenne SEM'!X49</f>
        <v>1.6951938014282356E-2</v>
      </c>
      <c r="K9" s="180">
        <f>'Calcul moyenne SEM'!X76</f>
        <v>0.55928722663795649</v>
      </c>
      <c r="L9" s="186">
        <f>'Calcul moyenne SEM'!X103</f>
        <v>7.85304461482772E-2</v>
      </c>
      <c r="M9" s="41"/>
    </row>
    <row r="10" spans="2:13" ht="16.5" x14ac:dyDescent="0.25">
      <c r="B10" s="230">
        <v>0.5</v>
      </c>
      <c r="C10" s="185">
        <f>'Calcul moyenne SEM'!W23</f>
        <v>12.04332089347059</v>
      </c>
      <c r="D10" s="186">
        <f>'Calcul moyenne SEM'!W50</f>
        <v>1.5593924439357882</v>
      </c>
      <c r="E10" s="180">
        <f>'Calcul moyenne SEM'!W77</f>
        <v>35.311910867165416</v>
      </c>
      <c r="F10" s="186">
        <f>'Calcul moyenne SEM'!W104</f>
        <v>2.2207379246343568</v>
      </c>
      <c r="G10" s="232"/>
      <c r="H10" s="230">
        <v>0.5</v>
      </c>
      <c r="I10" s="185">
        <f>'Calcul moyenne SEM'!X23</f>
        <v>0.52221674233708737</v>
      </c>
      <c r="J10" s="186">
        <f>'Calcul moyenne SEM'!X50</f>
        <v>0.14143388481730595</v>
      </c>
      <c r="K10" s="180">
        <f>'Calcul moyenne SEM'!X77</f>
        <v>1.7035482341733905</v>
      </c>
      <c r="L10" s="186">
        <f>'Calcul moyenne SEM'!X104</f>
        <v>0.33919470549520797</v>
      </c>
      <c r="M10" s="41"/>
    </row>
    <row r="11" spans="2:13" ht="16.5" x14ac:dyDescent="0.25">
      <c r="B11" s="230">
        <v>1</v>
      </c>
      <c r="C11" s="185">
        <f>'Calcul moyenne SEM'!W24</f>
        <v>17.001517088412132</v>
      </c>
      <c r="D11" s="186">
        <f>'Calcul moyenne SEM'!W51</f>
        <v>2.6719884494166712</v>
      </c>
      <c r="E11" s="180">
        <f>'Calcul moyenne SEM'!W78</f>
        <v>86.22451676852107</v>
      </c>
      <c r="F11" s="186">
        <f>'Calcul moyenne SEM'!W105</f>
        <v>5.3908281098139863</v>
      </c>
      <c r="G11" s="232"/>
      <c r="H11" s="230">
        <v>1</v>
      </c>
      <c r="I11" s="185">
        <f>'Calcul moyenne SEM'!X24</f>
        <v>0.36739107103438762</v>
      </c>
      <c r="J11" s="186">
        <f>'Calcul moyenne SEM'!X51</f>
        <v>0.16889451194963601</v>
      </c>
      <c r="K11" s="180">
        <f>'Calcul moyenne SEM'!X78</f>
        <v>1.5033460198223678</v>
      </c>
      <c r="L11" s="186">
        <f>'Calcul moyenne SEM'!X105</f>
        <v>0.29118175279610869</v>
      </c>
      <c r="M11" s="41"/>
    </row>
    <row r="12" spans="2:13" ht="16.5" x14ac:dyDescent="0.25">
      <c r="B12" s="230">
        <v>5</v>
      </c>
      <c r="C12" s="185">
        <f>'Calcul moyenne SEM'!W25</f>
        <v>17.961614034086661</v>
      </c>
      <c r="D12" s="186">
        <f>'Calcul moyenne SEM'!W52</f>
        <v>12.017808043490303</v>
      </c>
      <c r="E12" s="180">
        <f>'Calcul moyenne SEM'!W79</f>
        <v>159.04165966170459</v>
      </c>
      <c r="F12" s="186">
        <f>'Calcul moyenne SEM'!W106</f>
        <v>48.879304251315368</v>
      </c>
      <c r="G12" s="232"/>
      <c r="H12" s="230">
        <v>5</v>
      </c>
      <c r="I12" s="185">
        <f>'Calcul moyenne SEM'!X25</f>
        <v>0.50369084046888835</v>
      </c>
      <c r="J12" s="186">
        <f>'Calcul moyenne SEM'!X52</f>
        <v>1.385940018343782</v>
      </c>
      <c r="K12" s="180">
        <f>'Calcul moyenne SEM'!X79</f>
        <v>6.0342457668940721</v>
      </c>
      <c r="L12" s="186">
        <f>'Calcul moyenne SEM'!X106</f>
        <v>2.3535373522152878</v>
      </c>
      <c r="M12" s="41"/>
    </row>
    <row r="13" spans="2:13" ht="16.5" x14ac:dyDescent="0.25">
      <c r="B13" s="230">
        <v>10</v>
      </c>
      <c r="C13" s="185">
        <f>'Calcul moyenne SEM'!W26</f>
        <v>18.992032536945402</v>
      </c>
      <c r="D13" s="186">
        <f>'Calcul moyenne SEM'!W53</f>
        <v>14.490962022256285</v>
      </c>
      <c r="E13" s="180">
        <f>'Calcul moyenne SEM'!W80</f>
        <v>142.67577940387145</v>
      </c>
      <c r="F13" s="186">
        <f>'Calcul moyenne SEM'!W107</f>
        <v>69.925764795461916</v>
      </c>
      <c r="G13" s="232"/>
      <c r="H13" s="230">
        <v>10</v>
      </c>
      <c r="I13" s="185">
        <f>'Calcul moyenne SEM'!X26</f>
        <v>0.7011678698284064</v>
      </c>
      <c r="J13" s="186">
        <f>'Calcul moyenne SEM'!X53</f>
        <v>0.89459518499752166</v>
      </c>
      <c r="K13" s="180">
        <f>'Calcul moyenne SEM'!X80</f>
        <v>3.2431191222658118</v>
      </c>
      <c r="L13" s="186">
        <f>'Calcul moyenne SEM'!X107</f>
        <v>2.1512380280351464</v>
      </c>
      <c r="M13" s="41"/>
    </row>
    <row r="14" spans="2:13" ht="13.5" thickBot="1" x14ac:dyDescent="0.25">
      <c r="B14" s="233">
        <v>20</v>
      </c>
      <c r="C14" s="187">
        <f>'Calcul moyenne SEM'!W27</f>
        <v>23.471779135815936</v>
      </c>
      <c r="D14" s="188">
        <f>'Calcul moyenne SEM'!W54</f>
        <v>12.02767335537963</v>
      </c>
      <c r="E14" s="181">
        <f>'Calcul moyenne SEM'!W81</f>
        <v>163.31463154516004</v>
      </c>
      <c r="F14" s="188">
        <f>'Calcul moyenne SEM'!W108</f>
        <v>85.868752458868087</v>
      </c>
      <c r="G14" s="232"/>
      <c r="H14" s="233">
        <v>20</v>
      </c>
      <c r="I14" s="187">
        <f>'Calcul moyenne SEM'!X27</f>
        <v>1.0040217601084769</v>
      </c>
      <c r="J14" s="188">
        <f>'Calcul moyenne SEM'!X54</f>
        <v>0.46651075008428533</v>
      </c>
      <c r="K14" s="181">
        <f>'Calcul moyenne SEM'!X81</f>
        <v>27.684544924539619</v>
      </c>
      <c r="L14" s="188">
        <f>'Calcul moyenne SEM'!X108</f>
        <v>11.290343720428945</v>
      </c>
    </row>
    <row r="15" spans="2:13" x14ac:dyDescent="0.2"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</row>
    <row r="17" spans="2:12" ht="16.5" x14ac:dyDescent="0.25">
      <c r="B17" s="41"/>
      <c r="D17" s="228" t="s">
        <v>383</v>
      </c>
      <c r="E17" s="227"/>
    </row>
    <row r="18" spans="2:12" ht="16.5" x14ac:dyDescent="0.25">
      <c r="B18" s="43" t="s">
        <v>232</v>
      </c>
      <c r="D18" s="236"/>
      <c r="E18" s="14"/>
    </row>
    <row r="19" spans="2:12" ht="16.5" x14ac:dyDescent="0.25">
      <c r="B19" s="43"/>
    </row>
    <row r="20" spans="2:12" ht="16.5" thickBot="1" x14ac:dyDescent="0.3">
      <c r="B20" s="75" t="s">
        <v>240</v>
      </c>
      <c r="C20" s="44"/>
      <c r="D20" s="44"/>
      <c r="E20" s="44"/>
      <c r="F20" s="44"/>
      <c r="H20" s="76"/>
      <c r="I20" s="77"/>
      <c r="J20" s="77"/>
      <c r="K20" s="77"/>
      <c r="L20" s="77"/>
    </row>
    <row r="21" spans="2:12" ht="13.5" thickBot="1" x14ac:dyDescent="0.25">
      <c r="B21" s="54" t="s">
        <v>224</v>
      </c>
      <c r="C21" s="55" t="s">
        <v>233</v>
      </c>
      <c r="D21" s="55" t="s">
        <v>234</v>
      </c>
      <c r="E21" s="55" t="s">
        <v>235</v>
      </c>
      <c r="F21" s="56" t="s">
        <v>236</v>
      </c>
      <c r="H21" s="78"/>
      <c r="I21" s="78"/>
      <c r="J21" s="78"/>
      <c r="K21" s="78"/>
      <c r="L21" s="78"/>
    </row>
    <row r="22" spans="2:12" x14ac:dyDescent="0.2">
      <c r="B22" s="46">
        <f t="shared" ref="B22:B30" si="0">B6</f>
        <v>0</v>
      </c>
      <c r="C22" s="47">
        <v>1.2445999999999999</v>
      </c>
      <c r="D22" s="47">
        <v>1</v>
      </c>
      <c r="E22" s="47">
        <v>1.6346000000000001</v>
      </c>
      <c r="F22" s="48">
        <v>1.0441</v>
      </c>
      <c r="H22" s="78"/>
      <c r="I22" s="53"/>
      <c r="J22" s="53"/>
      <c r="K22" s="53"/>
      <c r="L22" s="53"/>
    </row>
    <row r="23" spans="2:12" x14ac:dyDescent="0.2">
      <c r="B23" s="46">
        <f t="shared" si="0"/>
        <v>0.01</v>
      </c>
      <c r="C23" s="47">
        <v>1.3217000000000001</v>
      </c>
      <c r="D23" s="47">
        <v>1</v>
      </c>
      <c r="E23" s="47">
        <v>1.6731</v>
      </c>
      <c r="F23" s="48">
        <v>1.0462</v>
      </c>
      <c r="H23" s="78"/>
      <c r="I23" s="53"/>
      <c r="J23" s="53"/>
      <c r="K23" s="53"/>
      <c r="L23" s="53"/>
    </row>
    <row r="24" spans="2:12" x14ac:dyDescent="0.2">
      <c r="B24" s="46">
        <f t="shared" si="0"/>
        <v>0.05</v>
      </c>
      <c r="C24" s="47">
        <v>1.9414</v>
      </c>
      <c r="D24" s="47">
        <v>1</v>
      </c>
      <c r="E24" s="47">
        <v>1.8520000000000001</v>
      </c>
      <c r="F24" s="48">
        <v>1.0557000000000001</v>
      </c>
      <c r="H24" s="78"/>
      <c r="I24" s="53"/>
      <c r="J24" s="53"/>
      <c r="K24" s="53"/>
      <c r="L24" s="53"/>
    </row>
    <row r="25" spans="2:12" x14ac:dyDescent="0.2">
      <c r="B25" s="46">
        <f t="shared" si="0"/>
        <v>0.1</v>
      </c>
      <c r="C25" s="47">
        <v>4.2121000000000004</v>
      </c>
      <c r="D25" s="47">
        <v>1.0001</v>
      </c>
      <c r="E25" s="47">
        <v>2.1432000000000002</v>
      </c>
      <c r="F25" s="48">
        <v>1.0704</v>
      </c>
      <c r="H25" s="78"/>
      <c r="I25" s="53"/>
      <c r="J25" s="53"/>
      <c r="K25" s="53"/>
      <c r="L25" s="53"/>
    </row>
    <row r="26" spans="2:12" x14ac:dyDescent="0.2">
      <c r="B26" s="46">
        <f t="shared" si="0"/>
        <v>0.5</v>
      </c>
      <c r="C26" s="47">
        <v>16.7746</v>
      </c>
      <c r="D26" s="47">
        <v>1.0056</v>
      </c>
      <c r="E26" s="47">
        <v>12.3287</v>
      </c>
      <c r="F26" s="48">
        <v>1.4556</v>
      </c>
      <c r="H26" s="78"/>
      <c r="I26" s="53"/>
      <c r="J26" s="53"/>
      <c r="K26" s="53"/>
      <c r="L26" s="53"/>
    </row>
    <row r="27" spans="2:12" x14ac:dyDescent="0.2">
      <c r="B27" s="46">
        <f t="shared" si="0"/>
        <v>1</v>
      </c>
      <c r="C27" s="47">
        <v>16.775500000000001</v>
      </c>
      <c r="D27" s="47">
        <v>2.6720999999999999</v>
      </c>
      <c r="E27" s="47">
        <v>89.606899999999996</v>
      </c>
      <c r="F27" s="48">
        <v>5.423</v>
      </c>
      <c r="H27" s="78"/>
      <c r="I27" s="53"/>
      <c r="J27" s="53"/>
      <c r="K27" s="53"/>
      <c r="L27" s="53"/>
    </row>
    <row r="28" spans="2:12" x14ac:dyDescent="0.2">
      <c r="B28" s="46">
        <f t="shared" si="0"/>
        <v>5</v>
      </c>
      <c r="C28" s="47">
        <v>16.775500000000001</v>
      </c>
      <c r="D28" s="47">
        <v>12.5215</v>
      </c>
      <c r="E28" s="47">
        <v>142.16309999999999</v>
      </c>
      <c r="F28" s="48">
        <v>60.828600000000002</v>
      </c>
      <c r="H28" s="78"/>
      <c r="I28" s="53"/>
      <c r="J28" s="53"/>
      <c r="K28" s="53"/>
      <c r="L28" s="53"/>
    </row>
    <row r="29" spans="2:12" x14ac:dyDescent="0.2">
      <c r="B29" s="46">
        <f t="shared" si="0"/>
        <v>10</v>
      </c>
      <c r="C29" s="47">
        <v>16.775500000000001</v>
      </c>
      <c r="D29" s="47">
        <v>12.5215</v>
      </c>
      <c r="E29" s="47">
        <v>142.16309999999999</v>
      </c>
      <c r="F29" s="48">
        <v>60.828600000000002</v>
      </c>
      <c r="H29" s="78"/>
      <c r="I29" s="53"/>
      <c r="J29" s="53"/>
      <c r="K29" s="53"/>
      <c r="L29" s="53"/>
    </row>
    <row r="30" spans="2:12" ht="13.5" thickBot="1" x14ac:dyDescent="0.25">
      <c r="B30" s="49">
        <f t="shared" si="0"/>
        <v>20</v>
      </c>
      <c r="C30" s="50">
        <v>16.775500000000001</v>
      </c>
      <c r="D30" s="50">
        <v>12.5215</v>
      </c>
      <c r="E30" s="50">
        <v>142.16309999999999</v>
      </c>
      <c r="F30" s="51">
        <v>60.828600000000002</v>
      </c>
      <c r="H30" s="78"/>
      <c r="I30" s="53"/>
      <c r="J30" s="53"/>
      <c r="K30" s="53"/>
      <c r="L30" s="53"/>
    </row>
    <row r="31" spans="2:12" ht="13.5" thickBot="1" x14ac:dyDescent="0.25">
      <c r="B31" s="19"/>
      <c r="C31" s="19"/>
      <c r="D31" s="19"/>
      <c r="E31" s="19"/>
      <c r="F31" s="19"/>
      <c r="H31" s="77"/>
      <c r="I31" s="77"/>
      <c r="J31" s="77"/>
      <c r="K31" s="77"/>
      <c r="L31" s="77"/>
    </row>
    <row r="32" spans="2:12" x14ac:dyDescent="0.2">
      <c r="B32" s="57" t="s">
        <v>241</v>
      </c>
      <c r="C32" s="58">
        <v>19.6114</v>
      </c>
      <c r="D32" s="58">
        <v>12.8466</v>
      </c>
      <c r="E32" s="58">
        <v>154.88669999999999</v>
      </c>
      <c r="F32" s="59">
        <v>78.262100000000004</v>
      </c>
      <c r="H32" s="79"/>
      <c r="I32" s="52"/>
      <c r="J32" s="53"/>
      <c r="K32" s="53"/>
      <c r="L32" s="53"/>
    </row>
    <row r="33" spans="2:12" x14ac:dyDescent="0.2">
      <c r="B33" s="60" t="s">
        <v>237</v>
      </c>
      <c r="C33" s="52">
        <v>5.8959999999999999</v>
      </c>
      <c r="D33" s="226">
        <v>3.9119999999999999</v>
      </c>
      <c r="E33" s="52">
        <v>3.4499</v>
      </c>
      <c r="F33" s="61">
        <v>0.92013999999999996</v>
      </c>
      <c r="H33" s="79"/>
      <c r="I33" s="52"/>
      <c r="J33" s="53"/>
      <c r="K33" s="53"/>
      <c r="L33" s="53"/>
    </row>
    <row r="34" spans="2:12" x14ac:dyDescent="0.2">
      <c r="B34" s="60" t="s">
        <v>239</v>
      </c>
      <c r="C34" s="52">
        <v>0.45490999999999998</v>
      </c>
      <c r="D34" s="52">
        <v>1.4576</v>
      </c>
      <c r="E34" s="52">
        <v>0.92434000000000005</v>
      </c>
      <c r="F34" s="61">
        <v>4.4917999999999996</v>
      </c>
      <c r="H34" s="79"/>
      <c r="I34" s="52"/>
      <c r="J34" s="53"/>
      <c r="K34" s="53"/>
      <c r="L34" s="53"/>
    </row>
    <row r="35" spans="2:12" x14ac:dyDescent="0.2">
      <c r="B35" s="60" t="s">
        <v>238</v>
      </c>
      <c r="C35" s="52">
        <v>0.43667</v>
      </c>
      <c r="D35" s="52">
        <v>1.4142999999999999</v>
      </c>
      <c r="E35" s="52">
        <v>0.92057</v>
      </c>
      <c r="F35" s="61">
        <v>4.4635999999999996</v>
      </c>
      <c r="H35" s="79"/>
      <c r="I35" s="52"/>
      <c r="J35" s="53"/>
      <c r="K35" s="53"/>
      <c r="L35" s="53"/>
    </row>
    <row r="36" spans="2:12" x14ac:dyDescent="0.2">
      <c r="B36" s="60" t="s">
        <v>242</v>
      </c>
      <c r="C36" s="52">
        <v>0.98978999999999995</v>
      </c>
      <c r="D36" s="52">
        <v>0.99441000000000002</v>
      </c>
      <c r="E36" s="52">
        <v>0.99785999999999997</v>
      </c>
      <c r="F36" s="61">
        <v>0.99668000000000001</v>
      </c>
      <c r="H36" s="79"/>
      <c r="I36" s="52"/>
      <c r="J36" s="53"/>
      <c r="K36" s="53"/>
      <c r="L36" s="53"/>
    </row>
    <row r="37" spans="2:12" ht="13.5" thickBot="1" x14ac:dyDescent="0.25">
      <c r="B37" s="62" t="s">
        <v>243</v>
      </c>
      <c r="C37" s="63" t="s">
        <v>244</v>
      </c>
      <c r="D37" s="64" t="s">
        <v>244</v>
      </c>
      <c r="E37" s="64" t="s">
        <v>244</v>
      </c>
      <c r="F37" s="65" t="s">
        <v>244</v>
      </c>
      <c r="H37" s="79"/>
      <c r="I37" s="80"/>
      <c r="J37" s="80"/>
      <c r="K37" s="80"/>
      <c r="L37" s="80"/>
    </row>
    <row r="38" spans="2:12" ht="13.5" thickBot="1" x14ac:dyDescent="0.25">
      <c r="B38" s="45"/>
      <c r="H38" s="77"/>
      <c r="I38" s="77"/>
      <c r="J38" s="77"/>
      <c r="K38" s="77"/>
      <c r="L38" s="77"/>
    </row>
    <row r="39" spans="2:12" x14ac:dyDescent="0.2">
      <c r="B39" s="66">
        <v>0</v>
      </c>
      <c r="C39" s="67">
        <f>(1+($C$32-1)/(1+EXP(-$C$33*(B39-$C$34))))</f>
        <v>2.1917797873130276</v>
      </c>
      <c r="D39" s="67">
        <f>(1+($D$32-1)/(1+EXP(-$D$33*(B39-$D$34))))</f>
        <v>1.0394223023239879</v>
      </c>
      <c r="E39" s="67">
        <f>(1+($E$32-1)/(1+EXP(-$E$33*(B39-$E$34))))</f>
        <v>7.0918077888345765</v>
      </c>
      <c r="F39" s="68">
        <f>(1+($F$32-1)/(1+EXP(-$F$33*(B39-$F$34))))</f>
        <v>2.2192214756053605</v>
      </c>
      <c r="H39" s="70"/>
      <c r="I39" s="70"/>
      <c r="J39" s="70"/>
      <c r="K39" s="70"/>
      <c r="L39" s="70"/>
    </row>
    <row r="40" spans="2:12" x14ac:dyDescent="0.2">
      <c r="B40" s="69">
        <v>1E-3</v>
      </c>
      <c r="C40" s="70">
        <f t="shared" ref="C40:C104" si="1">(1+($C$32-1)/(1+EXP(-$C$33*(B40-$C$34))))</f>
        <v>2.1983734942014785</v>
      </c>
      <c r="D40" s="70">
        <f t="shared" ref="D40:D102" si="2">(1+($D$32-1)/(1+EXP(-$D$33*(B40-$D$34))))</f>
        <v>1.039576308202024</v>
      </c>
      <c r="E40" s="70">
        <f t="shared" ref="E40:E102" si="3">(1+($E$32-1)/(1+EXP(-$E$33*(B40-$E$34))))</f>
        <v>7.1120240565065762</v>
      </c>
      <c r="F40" s="71">
        <f t="shared" ref="F40:F102" si="4">(1+($F$32-1)/(1+EXP(-$F$33*(B40-$F$34))))</f>
        <v>2.2203261189156813</v>
      </c>
      <c r="H40" s="70"/>
      <c r="I40" s="70"/>
      <c r="J40" s="70"/>
      <c r="K40" s="70"/>
      <c r="L40" s="70"/>
    </row>
    <row r="41" spans="2:12" x14ac:dyDescent="0.2">
      <c r="B41" s="69">
        <v>0.01</v>
      </c>
      <c r="C41" s="70">
        <f t="shared" si="1"/>
        <v>2.2592626238795646</v>
      </c>
      <c r="D41" s="70">
        <f t="shared" si="2"/>
        <v>1.0409896236547798</v>
      </c>
      <c r="E41" s="70">
        <f t="shared" si="3"/>
        <v>7.2968866489820217</v>
      </c>
      <c r="F41" s="71">
        <f t="shared" si="4"/>
        <v>2.2303123247656313</v>
      </c>
      <c r="H41" s="70"/>
      <c r="I41" s="70"/>
      <c r="J41" s="70"/>
      <c r="K41" s="70"/>
      <c r="L41" s="70"/>
    </row>
    <row r="42" spans="2:12" x14ac:dyDescent="0.2">
      <c r="B42" s="69">
        <v>0.05</v>
      </c>
      <c r="C42" s="70">
        <f t="shared" si="1"/>
        <v>2.5660092006885167</v>
      </c>
      <c r="D42" s="70">
        <f t="shared" si="2"/>
        <v>1.0479046721298828</v>
      </c>
      <c r="E42" s="70">
        <f t="shared" si="3"/>
        <v>8.1851382784057805</v>
      </c>
      <c r="F42" s="71">
        <f t="shared" si="4"/>
        <v>2.2756767610063928</v>
      </c>
      <c r="H42" s="70"/>
      <c r="I42" s="70"/>
      <c r="J42" s="70"/>
      <c r="K42" s="70"/>
      <c r="L42" s="70"/>
    </row>
    <row r="43" spans="2:12" x14ac:dyDescent="0.2">
      <c r="B43" s="69">
        <v>0.2</v>
      </c>
      <c r="C43" s="70">
        <f t="shared" si="1"/>
        <v>4.3870151556194923</v>
      </c>
      <c r="D43" s="70">
        <f t="shared" si="2"/>
        <v>1.085866212505306</v>
      </c>
      <c r="E43" s="70">
        <f t="shared" si="3"/>
        <v>12.685431250237194</v>
      </c>
      <c r="F43" s="71">
        <f t="shared" si="4"/>
        <v>2.4609065751734809</v>
      </c>
      <c r="H43" s="70"/>
      <c r="I43" s="70"/>
      <c r="J43" s="70"/>
      <c r="K43" s="70"/>
      <c r="L43" s="70"/>
    </row>
    <row r="44" spans="2:12" x14ac:dyDescent="0.2">
      <c r="B44" s="69">
        <v>0.4</v>
      </c>
      <c r="C44" s="70">
        <f t="shared" si="1"/>
        <v>8.8123635647208332</v>
      </c>
      <c r="D44" s="70">
        <f t="shared" si="2"/>
        <v>1.1861635687202565</v>
      </c>
      <c r="E44" s="70">
        <f t="shared" si="3"/>
        <v>22.662420812578784</v>
      </c>
      <c r="F44" s="71">
        <f t="shared" si="4"/>
        <v>2.7493985125280691</v>
      </c>
      <c r="H44" s="70"/>
      <c r="I44" s="70"/>
      <c r="J44" s="70"/>
      <c r="K44" s="70"/>
      <c r="L44" s="70"/>
    </row>
    <row r="45" spans="2:12" x14ac:dyDescent="0.2">
      <c r="B45" s="69">
        <v>0.6</v>
      </c>
      <c r="C45" s="70">
        <f t="shared" si="1"/>
        <v>14.059792227099427</v>
      </c>
      <c r="D45" s="70">
        <f t="shared" si="2"/>
        <v>1.3996338715901755</v>
      </c>
      <c r="E45" s="70">
        <f t="shared" si="3"/>
        <v>38.888113635909875</v>
      </c>
      <c r="F45" s="71">
        <f t="shared" si="4"/>
        <v>3.0932870292891801</v>
      </c>
      <c r="H45" s="70"/>
      <c r="I45" s="70"/>
      <c r="J45" s="70"/>
      <c r="K45" s="70"/>
      <c r="L45" s="70"/>
    </row>
    <row r="46" spans="2:12" x14ac:dyDescent="0.2">
      <c r="B46" s="69">
        <v>0.8</v>
      </c>
      <c r="C46" s="70">
        <f t="shared" si="1"/>
        <v>17.459688388811262</v>
      </c>
      <c r="D46" s="70">
        <f t="shared" si="2"/>
        <v>1.8402476512868473</v>
      </c>
      <c r="E46" s="70">
        <f t="shared" si="3"/>
        <v>61.68900054185918</v>
      </c>
      <c r="F46" s="71">
        <f t="shared" si="4"/>
        <v>3.5025352272010104</v>
      </c>
      <c r="H46" s="70"/>
      <c r="I46" s="70"/>
      <c r="J46" s="70"/>
      <c r="K46" s="70"/>
      <c r="L46" s="70"/>
    </row>
    <row r="47" spans="2:12" x14ac:dyDescent="0.2">
      <c r="B47" s="69">
        <v>1</v>
      </c>
      <c r="C47" s="70">
        <f t="shared" si="1"/>
        <v>18.892110098080117</v>
      </c>
      <c r="D47" s="70">
        <f t="shared" si="2"/>
        <v>2.6947347763826723</v>
      </c>
      <c r="E47" s="70">
        <f t="shared" si="3"/>
        <v>87.928577025089879</v>
      </c>
      <c r="F47" s="71">
        <f t="shared" si="4"/>
        <v>3.9886124217121264</v>
      </c>
      <c r="H47" s="70"/>
      <c r="I47" s="70"/>
      <c r="J47" s="70"/>
      <c r="K47" s="70"/>
      <c r="L47" s="70"/>
    </row>
    <row r="48" spans="2:12" x14ac:dyDescent="0.2">
      <c r="B48" s="69">
        <v>1.2</v>
      </c>
      <c r="C48" s="70">
        <f t="shared" si="1"/>
        <v>19.384117945789054</v>
      </c>
      <c r="D48" s="70">
        <f t="shared" si="2"/>
        <v>4.1680662630226024</v>
      </c>
      <c r="E48" s="70">
        <f t="shared" si="3"/>
        <v>112.00095857147677</v>
      </c>
      <c r="F48" s="71">
        <f t="shared" si="4"/>
        <v>4.5646006110387454</v>
      </c>
      <c r="H48" s="70"/>
      <c r="I48" s="70"/>
      <c r="J48" s="70"/>
      <c r="K48" s="70"/>
      <c r="L48" s="70"/>
    </row>
    <row r="49" spans="2:12" x14ac:dyDescent="0.2">
      <c r="B49" s="69">
        <v>1.4</v>
      </c>
      <c r="C49" s="70">
        <f t="shared" si="1"/>
        <v>19.540909057236089</v>
      </c>
      <c r="D49" s="70">
        <f t="shared" si="2"/>
        <v>6.2587572742670625</v>
      </c>
      <c r="E49" s="70">
        <f t="shared" si="3"/>
        <v>129.9059896240596</v>
      </c>
      <c r="F49" s="71">
        <f t="shared" si="4"/>
        <v>5.2452527024237847</v>
      </c>
      <c r="H49" s="70"/>
      <c r="I49" s="70"/>
      <c r="J49" s="70"/>
      <c r="K49" s="70"/>
      <c r="L49" s="70"/>
    </row>
    <row r="50" spans="2:12" x14ac:dyDescent="0.2">
      <c r="B50" s="69">
        <v>1.6</v>
      </c>
      <c r="C50" s="70">
        <f t="shared" si="1"/>
        <v>19.589665291869274</v>
      </c>
      <c r="D50" s="70">
        <f t="shared" si="2"/>
        <v>8.5317608165425121</v>
      </c>
      <c r="E50" s="70">
        <f t="shared" si="3"/>
        <v>141.25369792110237</v>
      </c>
      <c r="F50" s="71">
        <f t="shared" si="4"/>
        <v>6.0469731394330779</v>
      </c>
      <c r="H50" s="70"/>
      <c r="I50" s="70"/>
      <c r="J50" s="70"/>
      <c r="K50" s="70"/>
      <c r="L50" s="70"/>
    </row>
    <row r="51" spans="2:12" x14ac:dyDescent="0.2">
      <c r="B51" s="69">
        <v>1.8</v>
      </c>
      <c r="C51" s="70">
        <f t="shared" si="1"/>
        <v>19.604710631685034</v>
      </c>
      <c r="D51" s="70">
        <f t="shared" si="2"/>
        <v>10.387276312086829</v>
      </c>
      <c r="E51" s="70">
        <f t="shared" si="3"/>
        <v>147.73268984045598</v>
      </c>
      <c r="F51" s="71">
        <f t="shared" si="4"/>
        <v>6.9876834266182595</v>
      </c>
      <c r="H51" s="70"/>
      <c r="I51" s="70"/>
      <c r="J51" s="70"/>
      <c r="K51" s="70"/>
      <c r="L51" s="70"/>
    </row>
    <row r="52" spans="2:12" x14ac:dyDescent="0.2">
      <c r="B52" s="69">
        <v>2</v>
      </c>
      <c r="C52" s="70">
        <f t="shared" si="1"/>
        <v>19.609342342149763</v>
      </c>
      <c r="D52" s="70">
        <f t="shared" si="2"/>
        <v>11.579139502116863</v>
      </c>
      <c r="E52" s="70">
        <f t="shared" si="3"/>
        <v>151.21323120280888</v>
      </c>
      <c r="F52" s="71">
        <f t="shared" si="4"/>
        <v>8.0865273851416752</v>
      </c>
      <c r="H52" s="70"/>
      <c r="I52" s="70"/>
      <c r="J52" s="70"/>
      <c r="K52" s="70"/>
      <c r="L52" s="70"/>
    </row>
    <row r="53" spans="2:12" x14ac:dyDescent="0.2">
      <c r="B53" s="69">
        <v>2.2000000000000002</v>
      </c>
      <c r="C53" s="70">
        <f t="shared" si="1"/>
        <v>19.610767171020317</v>
      </c>
      <c r="D53" s="70">
        <f t="shared" si="2"/>
        <v>12.231252719210497</v>
      </c>
      <c r="E53" s="70">
        <f t="shared" si="3"/>
        <v>153.02195278448292</v>
      </c>
      <c r="F53" s="71">
        <f t="shared" si="4"/>
        <v>9.3633658042546895</v>
      </c>
      <c r="H53" s="70"/>
      <c r="I53" s="70"/>
      <c r="J53" s="70"/>
      <c r="K53" s="70"/>
      <c r="L53" s="70"/>
    </row>
    <row r="54" spans="2:12" x14ac:dyDescent="0.2">
      <c r="B54" s="69">
        <v>2.4</v>
      </c>
      <c r="C54" s="70">
        <f t="shared" si="1"/>
        <v>19.61120538490087</v>
      </c>
      <c r="D54" s="70">
        <f t="shared" si="2"/>
        <v>12.55703471056794</v>
      </c>
      <c r="E54" s="70">
        <f t="shared" si="3"/>
        <v>153.9456853522191</v>
      </c>
      <c r="F54" s="71">
        <f t="shared" si="4"/>
        <v>10.838010563348607</v>
      </c>
      <c r="H54" s="70"/>
      <c r="I54" s="70"/>
      <c r="J54" s="70"/>
      <c r="K54" s="70"/>
      <c r="L54" s="70"/>
    </row>
    <row r="55" spans="2:12" x14ac:dyDescent="0.2">
      <c r="B55" s="69">
        <v>2.6</v>
      </c>
      <c r="C55" s="70">
        <f t="shared" si="1"/>
        <v>19.611340150624446</v>
      </c>
      <c r="D55" s="70">
        <f t="shared" si="2"/>
        <v>12.712399553653164</v>
      </c>
      <c r="E55" s="70">
        <f t="shared" si="3"/>
        <v>154.41325717648965</v>
      </c>
      <c r="F55" s="71">
        <f t="shared" si="4"/>
        <v>12.529158425777304</v>
      </c>
      <c r="H55" s="70"/>
      <c r="I55" s="70"/>
      <c r="J55" s="70"/>
      <c r="K55" s="70"/>
      <c r="L55" s="70"/>
    </row>
    <row r="56" spans="2:12" x14ac:dyDescent="0.2">
      <c r="B56" s="69">
        <v>2.8</v>
      </c>
      <c r="C56" s="70">
        <f t="shared" si="1"/>
        <v>19.61138159480015</v>
      </c>
      <c r="D56" s="70">
        <f t="shared" si="2"/>
        <v>12.784849550852041</v>
      </c>
      <c r="E56" s="70">
        <f t="shared" si="3"/>
        <v>154.64886295998457</v>
      </c>
      <c r="F56" s="71">
        <f t="shared" si="4"/>
        <v>14.453009242918412</v>
      </c>
      <c r="H56" s="70"/>
      <c r="I56" s="70"/>
      <c r="J56" s="70"/>
      <c r="K56" s="70"/>
      <c r="L56" s="70"/>
    </row>
    <row r="57" spans="2:12" x14ac:dyDescent="0.2">
      <c r="B57" s="69">
        <v>3</v>
      </c>
      <c r="C57" s="70">
        <f t="shared" si="1"/>
        <v>19.611394339943299</v>
      </c>
      <c r="D57" s="70">
        <f t="shared" si="2"/>
        <v>12.818280969165261</v>
      </c>
      <c r="E57" s="70">
        <f t="shared" si="3"/>
        <v>154.76731228030695</v>
      </c>
      <c r="F57" s="71">
        <f t="shared" si="4"/>
        <v>16.621596237282528</v>
      </c>
      <c r="H57" s="70"/>
      <c r="I57" s="70"/>
      <c r="J57" s="70"/>
      <c r="K57" s="70"/>
      <c r="L57" s="70"/>
    </row>
    <row r="58" spans="2:12" x14ac:dyDescent="0.2">
      <c r="B58" s="69">
        <v>3.2</v>
      </c>
      <c r="C58" s="70">
        <f t="shared" si="1"/>
        <v>19.611398259392619</v>
      </c>
      <c r="D58" s="70">
        <f t="shared" si="2"/>
        <v>12.833632682110249</v>
      </c>
      <c r="E58" s="70">
        <f t="shared" si="3"/>
        <v>154.82679361476784</v>
      </c>
      <c r="F58" s="71">
        <f t="shared" si="4"/>
        <v>19.040918410558</v>
      </c>
      <c r="H58" s="70"/>
      <c r="I58" s="70"/>
      <c r="J58" s="70"/>
      <c r="K58" s="70"/>
      <c r="L58" s="70"/>
    </row>
    <row r="59" spans="2:12" x14ac:dyDescent="0.2">
      <c r="B59" s="69">
        <v>3.4</v>
      </c>
      <c r="C59" s="70">
        <f t="shared" si="1"/>
        <v>19.611399464720272</v>
      </c>
      <c r="D59" s="70">
        <f t="shared" si="2"/>
        <v>12.840666427997256</v>
      </c>
      <c r="E59" s="70">
        <f t="shared" si="3"/>
        <v>154.85664595852953</v>
      </c>
      <c r="F59" s="71">
        <f t="shared" si="4"/>
        <v>21.709042131086626</v>
      </c>
      <c r="H59" s="70"/>
      <c r="I59" s="70"/>
      <c r="J59" s="70"/>
      <c r="K59" s="70"/>
      <c r="L59" s="70"/>
    </row>
    <row r="60" spans="2:12" x14ac:dyDescent="0.2">
      <c r="B60" s="69">
        <v>3.6</v>
      </c>
      <c r="C60" s="70">
        <f t="shared" si="1"/>
        <v>19.61139983538828</v>
      </c>
      <c r="D60" s="70">
        <f t="shared" si="2"/>
        <v>12.843885797295925</v>
      </c>
      <c r="E60" s="70">
        <f t="shared" si="3"/>
        <v>154.87162384301377</v>
      </c>
      <c r="F60" s="71">
        <f t="shared" si="4"/>
        <v>24.614417220932047</v>
      </c>
      <c r="H60" s="70"/>
      <c r="I60" s="70"/>
      <c r="J60" s="70"/>
      <c r="K60" s="70"/>
      <c r="L60" s="70"/>
    </row>
    <row r="61" spans="2:12" x14ac:dyDescent="0.2">
      <c r="B61" s="69">
        <v>3.8</v>
      </c>
      <c r="C61" s="70">
        <f t="shared" si="1"/>
        <v>19.611399949377834</v>
      </c>
      <c r="D61" s="70">
        <f t="shared" si="2"/>
        <v>12.845358621330403</v>
      </c>
      <c r="E61" s="70">
        <f t="shared" si="3"/>
        <v>154.87913763993984</v>
      </c>
      <c r="F61" s="71">
        <f t="shared" si="4"/>
        <v>27.734709866218946</v>
      </c>
      <c r="H61" s="70"/>
      <c r="I61" s="70"/>
      <c r="J61" s="70"/>
      <c r="K61" s="70"/>
      <c r="L61" s="70"/>
    </row>
    <row r="62" spans="2:12" x14ac:dyDescent="0.2">
      <c r="B62" s="69">
        <v>4</v>
      </c>
      <c r="C62" s="70">
        <f t="shared" si="1"/>
        <v>19.611399984432435</v>
      </c>
      <c r="D62" s="70">
        <f t="shared" si="2"/>
        <v>12.846032276365985</v>
      </c>
      <c r="E62" s="70">
        <f t="shared" si="3"/>
        <v>154.88290673239598</v>
      </c>
      <c r="F62" s="71">
        <f t="shared" si="4"/>
        <v>31.036462503570235</v>
      </c>
      <c r="H62" s="70"/>
      <c r="I62" s="70"/>
      <c r="J62" s="70"/>
      <c r="K62" s="70"/>
      <c r="L62" s="70"/>
    </row>
    <row r="63" spans="2:12" x14ac:dyDescent="0.2">
      <c r="B63" s="69">
        <v>4.2</v>
      </c>
      <c r="C63" s="70">
        <f t="shared" si="1"/>
        <v>19.61139999521259</v>
      </c>
      <c r="D63" s="70">
        <f t="shared" si="2"/>
        <v>12.846340369167189</v>
      </c>
      <c r="E63" s="70">
        <f t="shared" si="3"/>
        <v>154.88479732631779</v>
      </c>
      <c r="F63" s="71">
        <f t="shared" si="4"/>
        <v>34.475825447358865</v>
      </c>
      <c r="H63" s="70"/>
      <c r="I63" s="70"/>
      <c r="J63" s="70"/>
      <c r="K63" s="70"/>
      <c r="L63" s="70"/>
    </row>
    <row r="64" spans="2:12" x14ac:dyDescent="0.2">
      <c r="B64" s="69">
        <v>4.4000000000000004</v>
      </c>
      <c r="C64" s="70">
        <f t="shared" si="1"/>
        <v>19.611399998527755</v>
      </c>
      <c r="D64" s="70">
        <f t="shared" si="2"/>
        <v>12.846481267550061</v>
      </c>
      <c r="E64" s="70">
        <f t="shared" si="3"/>
        <v>154.88574563944567</v>
      </c>
      <c r="F64" s="71">
        <f t="shared" si="4"/>
        <v>38.000459182551772</v>
      </c>
      <c r="H64" s="70"/>
      <c r="I64" s="70"/>
      <c r="J64" s="70"/>
      <c r="K64" s="70"/>
      <c r="L64" s="70"/>
    </row>
    <row r="65" spans="2:12" x14ac:dyDescent="0.2">
      <c r="B65" s="69">
        <v>4.5999999999999996</v>
      </c>
      <c r="C65" s="70">
        <f t="shared" si="1"/>
        <v>19.611399999547249</v>
      </c>
      <c r="D65" s="70">
        <f t="shared" si="2"/>
        <v>12.84654570250566</v>
      </c>
      <c r="E65" s="70">
        <f t="shared" si="3"/>
        <v>154.88622130453123</v>
      </c>
      <c r="F65" s="71">
        <f t="shared" si="4"/>
        <v>41.552500352477878</v>
      </c>
      <c r="H65" s="70"/>
      <c r="I65" s="70"/>
      <c r="J65" s="70"/>
      <c r="K65" s="70"/>
      <c r="L65" s="70"/>
    </row>
    <row r="66" spans="2:12" x14ac:dyDescent="0.2">
      <c r="B66" s="69">
        <v>4.8</v>
      </c>
      <c r="C66" s="70">
        <f t="shared" si="1"/>
        <v>19.611399999860765</v>
      </c>
      <c r="D66" s="70">
        <f t="shared" si="2"/>
        <v>12.846575169305522</v>
      </c>
      <c r="E66" s="70">
        <f t="shared" si="3"/>
        <v>154.88645989263412</v>
      </c>
      <c r="F66" s="71">
        <f t="shared" si="4"/>
        <v>45.072267447992523</v>
      </c>
      <c r="H66" s="70"/>
      <c r="I66" s="70"/>
      <c r="J66" s="70"/>
      <c r="K66" s="70"/>
      <c r="L66" s="70"/>
    </row>
    <row r="67" spans="2:12" x14ac:dyDescent="0.2">
      <c r="B67" s="69">
        <v>5</v>
      </c>
      <c r="C67" s="70">
        <f t="shared" si="1"/>
        <v>19.611399999957182</v>
      </c>
      <c r="D67" s="70">
        <f t="shared" si="2"/>
        <v>12.84658864473281</v>
      </c>
      <c r="E67" s="70">
        <f t="shared" si="3"/>
        <v>154.88657956538896</v>
      </c>
      <c r="F67" s="71">
        <f t="shared" si="4"/>
        <v>48.502217784388712</v>
      </c>
      <c r="H67" s="70"/>
      <c r="I67" s="70"/>
      <c r="J67" s="70"/>
      <c r="K67" s="70"/>
      <c r="L67" s="70"/>
    </row>
    <row r="68" spans="2:12" x14ac:dyDescent="0.2">
      <c r="B68" s="69">
        <v>5.2</v>
      </c>
      <c r="C68" s="70">
        <f t="shared" si="1"/>
        <v>19.611399999986833</v>
      </c>
      <c r="D68" s="70">
        <f t="shared" si="2"/>
        <v>12.846594807152355</v>
      </c>
      <c r="E68" s="70">
        <f t="shared" si="3"/>
        <v>154.8866395916495</v>
      </c>
      <c r="F68" s="71">
        <f t="shared" si="4"/>
        <v>51.790609265908252</v>
      </c>
      <c r="H68" s="70"/>
      <c r="I68" s="70"/>
      <c r="J68" s="70"/>
      <c r="K68" s="70"/>
      <c r="L68" s="70"/>
    </row>
    <row r="69" spans="2:12" x14ac:dyDescent="0.2">
      <c r="B69" s="69">
        <v>5.4</v>
      </c>
      <c r="C69" s="70">
        <f t="shared" si="1"/>
        <v>19.61139999999595</v>
      </c>
      <c r="D69" s="70">
        <f t="shared" si="2"/>
        <v>12.846597625273047</v>
      </c>
      <c r="E69" s="70">
        <f t="shared" si="3"/>
        <v>154.88666970000509</v>
      </c>
      <c r="F69" s="71">
        <f t="shared" si="4"/>
        <v>54.894388565736143</v>
      </c>
      <c r="H69" s="70"/>
      <c r="I69" s="70"/>
      <c r="J69" s="70"/>
      <c r="K69" s="70"/>
      <c r="L69" s="70"/>
    </row>
    <row r="70" spans="2:12" x14ac:dyDescent="0.2">
      <c r="B70" s="69">
        <v>5.6</v>
      </c>
      <c r="C70" s="70">
        <f t="shared" si="1"/>
        <v>19.611399999998756</v>
      </c>
      <c r="D70" s="70">
        <f t="shared" si="2"/>
        <v>12.846598914020252</v>
      </c>
      <c r="E70" s="70">
        <f t="shared" si="3"/>
        <v>154.88668480194221</v>
      </c>
      <c r="F70" s="71">
        <f t="shared" si="4"/>
        <v>57.780998418675964</v>
      </c>
      <c r="H70" s="70"/>
      <c r="I70" s="70"/>
      <c r="J70" s="70"/>
      <c r="K70" s="70"/>
      <c r="L70" s="70"/>
    </row>
    <row r="71" spans="2:12" x14ac:dyDescent="0.2">
      <c r="B71" s="69">
        <v>5.8</v>
      </c>
      <c r="C71" s="70">
        <f t="shared" si="1"/>
        <v>19.611399999999616</v>
      </c>
      <c r="D71" s="70">
        <f t="shared" si="2"/>
        <v>12.846599503373666</v>
      </c>
      <c r="E71" s="70">
        <f t="shared" si="3"/>
        <v>154.88669237686508</v>
      </c>
      <c r="F71" s="71">
        <f t="shared" si="4"/>
        <v>60.429015175342066</v>
      </c>
      <c r="H71" s="70"/>
      <c r="I71" s="70"/>
      <c r="J71" s="70"/>
      <c r="K71" s="70"/>
      <c r="L71" s="70"/>
    </row>
    <row r="72" spans="2:12" x14ac:dyDescent="0.2">
      <c r="B72" s="69">
        <v>6</v>
      </c>
      <c r="C72" s="70">
        <f t="shared" si="1"/>
        <v>19.611399999999882</v>
      </c>
      <c r="D72" s="70">
        <f t="shared" si="2"/>
        <v>12.846599772889219</v>
      </c>
      <c r="E72" s="70">
        <f t="shared" si="3"/>
        <v>154.88669617634136</v>
      </c>
      <c r="F72" s="71">
        <f t="shared" si="4"/>
        <v>62.827730240445447</v>
      </c>
      <c r="H72" s="70"/>
      <c r="I72" s="70"/>
      <c r="J72" s="70"/>
      <c r="K72" s="70"/>
      <c r="L72" s="70"/>
    </row>
    <row r="73" spans="2:12" x14ac:dyDescent="0.2">
      <c r="B73" s="69">
        <v>6.2</v>
      </c>
      <c r="C73" s="70">
        <f t="shared" si="1"/>
        <v>19.611399999999964</v>
      </c>
      <c r="D73" s="70">
        <f t="shared" si="2"/>
        <v>12.846599896140614</v>
      </c>
      <c r="E73" s="70">
        <f t="shared" si="3"/>
        <v>154.88669808210594</v>
      </c>
      <c r="F73" s="71">
        <f t="shared" si="4"/>
        <v>64.975928610695803</v>
      </c>
      <c r="H73" s="70"/>
      <c r="I73" s="70"/>
      <c r="J73" s="70"/>
      <c r="K73" s="70"/>
      <c r="L73" s="70"/>
    </row>
    <row r="74" spans="2:12" x14ac:dyDescent="0.2">
      <c r="B74" s="69">
        <v>6.4</v>
      </c>
      <c r="C74" s="70">
        <f t="shared" si="1"/>
        <v>19.611399999999989</v>
      </c>
      <c r="D74" s="70">
        <f t="shared" si="2"/>
        <v>12.846599952504359</v>
      </c>
      <c r="E74" s="70">
        <f t="shared" si="3"/>
        <v>154.88669903801099</v>
      </c>
      <c r="F74" s="71">
        <f t="shared" si="4"/>
        <v>66.88017652523655</v>
      </c>
      <c r="H74" s="70"/>
      <c r="I74" s="70"/>
      <c r="J74" s="70"/>
      <c r="K74" s="70"/>
      <c r="L74" s="70"/>
    </row>
    <row r="75" spans="2:12" x14ac:dyDescent="0.2">
      <c r="B75" s="69">
        <v>6.6</v>
      </c>
      <c r="C75" s="70">
        <f t="shared" si="1"/>
        <v>19.611399999999996</v>
      </c>
      <c r="D75" s="70">
        <f t="shared" si="2"/>
        <v>12.846599978279905</v>
      </c>
      <c r="E75" s="70">
        <f t="shared" si="3"/>
        <v>154.88669951747968</v>
      </c>
      <c r="F75" s="71">
        <f t="shared" si="4"/>
        <v>68.552917342959205</v>
      </c>
      <c r="H75" s="70"/>
      <c r="I75" s="70"/>
      <c r="J75" s="70"/>
      <c r="K75" s="70"/>
      <c r="L75" s="70"/>
    </row>
    <row r="76" spans="2:12" x14ac:dyDescent="0.2">
      <c r="B76" s="69">
        <v>6.8</v>
      </c>
      <c r="C76" s="70">
        <f t="shared" si="1"/>
        <v>19.6114</v>
      </c>
      <c r="D76" s="70">
        <f t="shared" si="2"/>
        <v>12.846599990067245</v>
      </c>
      <c r="E76" s="70">
        <f t="shared" si="3"/>
        <v>154.88669975797453</v>
      </c>
      <c r="F76" s="71">
        <f t="shared" si="4"/>
        <v>70.010614991183814</v>
      </c>
      <c r="H76" s="70"/>
      <c r="I76" s="70"/>
      <c r="J76" s="70"/>
      <c r="K76" s="70"/>
      <c r="L76" s="70"/>
    </row>
    <row r="77" spans="2:12" x14ac:dyDescent="0.2">
      <c r="B77" s="69">
        <v>7</v>
      </c>
      <c r="C77" s="70">
        <f t="shared" si="1"/>
        <v>19.6114</v>
      </c>
      <c r="D77" s="70">
        <f t="shared" si="2"/>
        <v>12.84659999545768</v>
      </c>
      <c r="E77" s="70">
        <f t="shared" si="3"/>
        <v>154.88669987860337</v>
      </c>
      <c r="F77" s="71">
        <f t="shared" si="4"/>
        <v>71.272105434211468</v>
      </c>
      <c r="H77" s="70"/>
      <c r="I77" s="70"/>
      <c r="J77" s="70"/>
      <c r="K77" s="70"/>
      <c r="L77" s="70"/>
    </row>
    <row r="78" spans="2:12" x14ac:dyDescent="0.2">
      <c r="B78" s="69">
        <v>7.2</v>
      </c>
      <c r="C78" s="70">
        <f t="shared" si="1"/>
        <v>19.6114</v>
      </c>
      <c r="D78" s="70">
        <f t="shared" si="2"/>
        <v>12.846599997922766</v>
      </c>
      <c r="E78" s="70">
        <f t="shared" si="3"/>
        <v>154.88669993910912</v>
      </c>
      <c r="F78" s="71">
        <f t="shared" si="4"/>
        <v>72.357240426759091</v>
      </c>
      <c r="H78" s="70"/>
      <c r="I78" s="70"/>
      <c r="J78" s="70"/>
      <c r="K78" s="70"/>
      <c r="L78" s="70"/>
    </row>
    <row r="79" spans="2:12" x14ac:dyDescent="0.2">
      <c r="B79" s="69">
        <v>7.4</v>
      </c>
      <c r="C79" s="70">
        <f t="shared" si="1"/>
        <v>19.6114</v>
      </c>
      <c r="D79" s="70">
        <f t="shared" si="2"/>
        <v>12.846599999050065</v>
      </c>
      <c r="E79" s="70">
        <f t="shared" si="3"/>
        <v>154.88669996945796</v>
      </c>
      <c r="F79" s="71">
        <f t="shared" si="4"/>
        <v>73.285846953428418</v>
      </c>
      <c r="H79" s="70"/>
      <c r="I79" s="70"/>
      <c r="J79" s="70"/>
      <c r="K79" s="70"/>
      <c r="L79" s="70"/>
    </row>
    <row r="80" spans="2:12" x14ac:dyDescent="0.2">
      <c r="B80" s="69">
        <v>7.6</v>
      </c>
      <c r="C80" s="70">
        <f t="shared" si="1"/>
        <v>19.6114</v>
      </c>
      <c r="D80" s="70">
        <f t="shared" si="2"/>
        <v>12.846599999565589</v>
      </c>
      <c r="E80" s="70">
        <f t="shared" si="3"/>
        <v>154.88669998468055</v>
      </c>
      <c r="F80" s="71">
        <f t="shared" si="4"/>
        <v>74.076984430600646</v>
      </c>
      <c r="H80" s="70"/>
      <c r="I80" s="70"/>
      <c r="J80" s="70"/>
      <c r="K80" s="70"/>
      <c r="L80" s="70"/>
    </row>
    <row r="81" spans="2:12" x14ac:dyDescent="0.2">
      <c r="B81" s="69">
        <v>7.8</v>
      </c>
      <c r="C81" s="70">
        <f t="shared" si="1"/>
        <v>19.6114</v>
      </c>
      <c r="D81" s="70">
        <f t="shared" si="2"/>
        <v>12.846599999801342</v>
      </c>
      <c r="E81" s="70">
        <f t="shared" si="3"/>
        <v>154.88669999231598</v>
      </c>
      <c r="F81" s="71">
        <f t="shared" si="4"/>
        <v>74.748458562933095</v>
      </c>
      <c r="H81" s="70"/>
      <c r="I81" s="70"/>
      <c r="J81" s="70"/>
      <c r="K81" s="70"/>
      <c r="L81" s="70"/>
    </row>
    <row r="82" spans="2:12" x14ac:dyDescent="0.2">
      <c r="B82" s="69">
        <v>8</v>
      </c>
      <c r="C82" s="70">
        <f t="shared" si="1"/>
        <v>19.6114</v>
      </c>
      <c r="D82" s="70">
        <f t="shared" si="2"/>
        <v>12.846599999909152</v>
      </c>
      <c r="E82" s="70">
        <f t="shared" si="3"/>
        <v>154.88669999614578</v>
      </c>
      <c r="F82" s="71">
        <f t="shared" si="4"/>
        <v>75.316541591846331</v>
      </c>
      <c r="H82" s="70"/>
      <c r="I82" s="70"/>
      <c r="J82" s="70"/>
      <c r="K82" s="70"/>
      <c r="L82" s="70"/>
    </row>
    <row r="83" spans="2:12" x14ac:dyDescent="0.2">
      <c r="B83" s="69">
        <v>8.1999999999999993</v>
      </c>
      <c r="C83" s="70">
        <f t="shared" si="1"/>
        <v>19.6114</v>
      </c>
      <c r="D83" s="70">
        <f t="shared" si="2"/>
        <v>12.846599999958455</v>
      </c>
      <c r="E83" s="70">
        <f t="shared" si="3"/>
        <v>154.88669999806677</v>
      </c>
      <c r="F83" s="71">
        <f t="shared" si="4"/>
        <v>75.795848864007326</v>
      </c>
      <c r="H83" s="70"/>
      <c r="I83" s="70"/>
      <c r="J83" s="70"/>
      <c r="K83" s="70"/>
      <c r="L83" s="70"/>
    </row>
    <row r="84" spans="2:12" x14ac:dyDescent="0.2">
      <c r="B84" s="69">
        <v>8.4</v>
      </c>
      <c r="C84" s="70">
        <f t="shared" si="1"/>
        <v>19.6114</v>
      </c>
      <c r="D84" s="70">
        <f t="shared" si="2"/>
        <v>12.846599999981001</v>
      </c>
      <c r="E84" s="70">
        <f t="shared" si="3"/>
        <v>154.88669999903033</v>
      </c>
      <c r="F84" s="71">
        <f t="shared" si="4"/>
        <v>76.199327121779277</v>
      </c>
      <c r="H84" s="70"/>
      <c r="I84" s="70"/>
      <c r="J84" s="70"/>
      <c r="K84" s="70"/>
      <c r="L84" s="70"/>
    </row>
    <row r="85" spans="2:12" x14ac:dyDescent="0.2">
      <c r="B85" s="69">
        <v>8.6</v>
      </c>
      <c r="C85" s="70">
        <f t="shared" si="1"/>
        <v>19.6114</v>
      </c>
      <c r="D85" s="70">
        <f t="shared" si="2"/>
        <v>12.846599999991312</v>
      </c>
      <c r="E85" s="70">
        <f t="shared" si="3"/>
        <v>154.88669999951361</v>
      </c>
      <c r="F85" s="71">
        <f t="shared" si="4"/>
        <v>76.538317682219756</v>
      </c>
      <c r="H85" s="70"/>
      <c r="I85" s="70"/>
      <c r="J85" s="70"/>
      <c r="K85" s="70"/>
      <c r="L85" s="70"/>
    </row>
    <row r="86" spans="2:12" x14ac:dyDescent="0.2">
      <c r="B86" s="69">
        <v>8.8000000000000007</v>
      </c>
      <c r="C86" s="70">
        <f t="shared" si="1"/>
        <v>19.6114</v>
      </c>
      <c r="D86" s="70">
        <f t="shared" si="2"/>
        <v>12.846599999996029</v>
      </c>
      <c r="E86" s="70">
        <f t="shared" si="3"/>
        <v>154.88669999975602</v>
      </c>
      <c r="F86" s="71">
        <f t="shared" si="4"/>
        <v>76.822665798093908</v>
      </c>
      <c r="H86" s="70"/>
      <c r="I86" s="70"/>
      <c r="J86" s="70"/>
      <c r="K86" s="70"/>
      <c r="L86" s="70"/>
    </row>
    <row r="87" spans="2:12" x14ac:dyDescent="0.2">
      <c r="B87" s="69">
        <v>9</v>
      </c>
      <c r="C87" s="70">
        <f t="shared" si="1"/>
        <v>19.6114</v>
      </c>
      <c r="D87" s="70">
        <f t="shared" si="2"/>
        <v>12.846599999998183</v>
      </c>
      <c r="E87" s="70">
        <f t="shared" si="3"/>
        <v>154.88669999987764</v>
      </c>
      <c r="F87" s="71">
        <f t="shared" si="4"/>
        <v>77.060854909415781</v>
      </c>
      <c r="H87" s="70"/>
      <c r="I87" s="70"/>
      <c r="J87" s="70"/>
      <c r="K87" s="70"/>
      <c r="L87" s="70"/>
    </row>
    <row r="88" spans="2:12" x14ac:dyDescent="0.2">
      <c r="B88" s="69">
        <v>9.1999999999999993</v>
      </c>
      <c r="C88" s="70">
        <f t="shared" si="1"/>
        <v>19.6114</v>
      </c>
      <c r="D88" s="70">
        <f t="shared" si="2"/>
        <v>12.846599999999169</v>
      </c>
      <c r="E88" s="70">
        <f t="shared" si="3"/>
        <v>154.88669999993863</v>
      </c>
      <c r="F88" s="71">
        <f t="shared" si="4"/>
        <v>77.260150719797281</v>
      </c>
      <c r="H88" s="70"/>
      <c r="I88" s="70"/>
      <c r="J88" s="70"/>
      <c r="K88" s="70"/>
      <c r="L88" s="70"/>
    </row>
    <row r="89" spans="2:12" x14ac:dyDescent="0.2">
      <c r="B89" s="69">
        <v>9.4</v>
      </c>
      <c r="C89" s="70">
        <f t="shared" si="1"/>
        <v>19.6114</v>
      </c>
      <c r="D89" s="70">
        <f t="shared" si="2"/>
        <v>12.846599999999622</v>
      </c>
      <c r="E89" s="70">
        <f t="shared" si="3"/>
        <v>154.88669999996921</v>
      </c>
      <c r="F89" s="71">
        <f t="shared" si="4"/>
        <v>77.426744961047049</v>
      </c>
      <c r="H89" s="70"/>
      <c r="I89" s="70"/>
      <c r="J89" s="70"/>
      <c r="K89" s="70"/>
      <c r="L89" s="70"/>
    </row>
    <row r="90" spans="2:12" x14ac:dyDescent="0.2">
      <c r="B90" s="69">
        <v>9.6</v>
      </c>
      <c r="C90" s="70">
        <f t="shared" si="1"/>
        <v>19.6114</v>
      </c>
      <c r="D90" s="70">
        <f t="shared" si="2"/>
        <v>12.846599999999826</v>
      </c>
      <c r="E90" s="70">
        <f t="shared" si="3"/>
        <v>154.88669999998456</v>
      </c>
      <c r="F90" s="71">
        <f t="shared" si="4"/>
        <v>77.565892435934217</v>
      </c>
      <c r="H90" s="70"/>
      <c r="I90" s="70"/>
      <c r="J90" s="70"/>
      <c r="K90" s="70"/>
      <c r="L90" s="70"/>
    </row>
    <row r="91" spans="2:12" x14ac:dyDescent="0.2">
      <c r="B91" s="69">
        <v>9.8000000000000007</v>
      </c>
      <c r="C91" s="70">
        <f t="shared" si="1"/>
        <v>19.6114</v>
      </c>
      <c r="D91" s="70">
        <f t="shared" si="2"/>
        <v>12.846599999999922</v>
      </c>
      <c r="E91" s="70">
        <f t="shared" si="3"/>
        <v>154.88669999999223</v>
      </c>
      <c r="F91" s="71">
        <f t="shared" si="4"/>
        <v>77.682037635914867</v>
      </c>
      <c r="H91" s="70"/>
      <c r="I91" s="70"/>
      <c r="J91" s="70"/>
      <c r="K91" s="70"/>
      <c r="L91" s="70"/>
    </row>
    <row r="92" spans="2:12" x14ac:dyDescent="0.2">
      <c r="B92" s="69">
        <v>10</v>
      </c>
      <c r="C92" s="70">
        <f t="shared" si="1"/>
        <v>19.6114</v>
      </c>
      <c r="D92" s="70">
        <f t="shared" si="2"/>
        <v>12.846599999999963</v>
      </c>
      <c r="E92" s="70">
        <f t="shared" si="3"/>
        <v>154.8866999999961</v>
      </c>
      <c r="F92" s="71">
        <f t="shared" si="4"/>
        <v>77.778929123278729</v>
      </c>
      <c r="H92" s="70"/>
      <c r="I92" s="70"/>
      <c r="J92" s="70"/>
      <c r="K92" s="70"/>
      <c r="L92" s="70"/>
    </row>
    <row r="93" spans="2:12" x14ac:dyDescent="0.2">
      <c r="B93" s="69">
        <v>10.199999999999999</v>
      </c>
      <c r="C93" s="70">
        <f t="shared" si="1"/>
        <v>19.6114</v>
      </c>
      <c r="D93" s="70">
        <f t="shared" si="2"/>
        <v>12.846599999999984</v>
      </c>
      <c r="E93" s="70">
        <f t="shared" si="3"/>
        <v>154.88669999999803</v>
      </c>
      <c r="F93" s="71">
        <f t="shared" si="4"/>
        <v>77.859721137861328</v>
      </c>
      <c r="H93" s="70"/>
      <c r="I93" s="70"/>
      <c r="J93" s="70"/>
      <c r="K93" s="70"/>
      <c r="L93" s="70"/>
    </row>
    <row r="94" spans="2:12" x14ac:dyDescent="0.2">
      <c r="B94" s="69">
        <v>10.4</v>
      </c>
      <c r="C94" s="70">
        <f t="shared" si="1"/>
        <v>19.6114</v>
      </c>
      <c r="D94" s="70">
        <f t="shared" si="2"/>
        <v>12.846599999999993</v>
      </c>
      <c r="E94" s="70">
        <f t="shared" si="3"/>
        <v>154.886699999999</v>
      </c>
      <c r="F94" s="71">
        <f t="shared" si="4"/>
        <v>77.927062700884036</v>
      </c>
      <c r="H94" s="70"/>
      <c r="I94" s="70"/>
      <c r="J94" s="70"/>
      <c r="K94" s="70"/>
      <c r="L94" s="70"/>
    </row>
    <row r="95" spans="2:12" x14ac:dyDescent="0.2">
      <c r="B95" s="69">
        <v>10.6</v>
      </c>
      <c r="C95" s="70">
        <f t="shared" si="1"/>
        <v>19.6114</v>
      </c>
      <c r="D95" s="70">
        <f t="shared" si="2"/>
        <v>12.846599999999999</v>
      </c>
      <c r="E95" s="70">
        <f t="shared" si="3"/>
        <v>154.88669999999951</v>
      </c>
      <c r="F95" s="71">
        <f t="shared" si="4"/>
        <v>77.983174973879301</v>
      </c>
      <c r="H95" s="70"/>
      <c r="I95" s="70"/>
      <c r="J95" s="70"/>
      <c r="K95" s="70"/>
      <c r="L95" s="70"/>
    </row>
    <row r="96" spans="2:12" x14ac:dyDescent="0.2">
      <c r="B96" s="69">
        <v>10.8</v>
      </c>
      <c r="C96" s="70">
        <f t="shared" si="1"/>
        <v>19.6114</v>
      </c>
      <c r="D96" s="70">
        <f t="shared" si="2"/>
        <v>12.846599999999999</v>
      </c>
      <c r="E96" s="70">
        <f t="shared" si="3"/>
        <v>154.88669999999976</v>
      </c>
      <c r="F96" s="71">
        <f t="shared" si="4"/>
        <v>78.029917889825754</v>
      </c>
      <c r="H96" s="70"/>
      <c r="I96" s="70"/>
      <c r="J96" s="70"/>
      <c r="K96" s="70"/>
      <c r="L96" s="70"/>
    </row>
    <row r="97" spans="2:12" x14ac:dyDescent="0.2">
      <c r="B97" s="69">
        <v>11</v>
      </c>
      <c r="C97" s="70">
        <f t="shared" si="1"/>
        <v>19.6114</v>
      </c>
      <c r="D97" s="70">
        <f t="shared" si="2"/>
        <v>12.8466</v>
      </c>
      <c r="E97" s="70">
        <f t="shared" si="3"/>
        <v>154.88669999999985</v>
      </c>
      <c r="F97" s="71">
        <f t="shared" si="4"/>
        <v>78.068847181404848</v>
      </c>
      <c r="H97" s="70"/>
      <c r="I97" s="70"/>
      <c r="J97" s="70"/>
      <c r="K97" s="70"/>
      <c r="L97" s="70"/>
    </row>
    <row r="98" spans="2:12" x14ac:dyDescent="0.2">
      <c r="B98" s="69">
        <v>11.2</v>
      </c>
      <c r="C98" s="70">
        <f t="shared" si="1"/>
        <v>19.6114</v>
      </c>
      <c r="D98" s="70">
        <f t="shared" si="2"/>
        <v>12.8466</v>
      </c>
      <c r="E98" s="70">
        <f t="shared" si="3"/>
        <v>154.88669999999993</v>
      </c>
      <c r="F98" s="71">
        <f t="shared" si="4"/>
        <v>78.10126294174384</v>
      </c>
      <c r="H98" s="70"/>
      <c r="I98" s="70"/>
      <c r="J98" s="70"/>
      <c r="K98" s="70"/>
      <c r="L98" s="70"/>
    </row>
    <row r="99" spans="2:12" x14ac:dyDescent="0.2">
      <c r="B99" s="69">
        <v>11.4</v>
      </c>
      <c r="C99" s="70">
        <f t="shared" si="1"/>
        <v>19.6114</v>
      </c>
      <c r="D99" s="70">
        <f t="shared" si="2"/>
        <v>12.8466</v>
      </c>
      <c r="E99" s="70">
        <f t="shared" si="3"/>
        <v>154.88669999999996</v>
      </c>
      <c r="F99" s="71">
        <f t="shared" si="4"/>
        <v>78.128250804146475</v>
      </c>
      <c r="H99" s="70"/>
      <c r="I99" s="70"/>
      <c r="J99" s="70"/>
      <c r="K99" s="70"/>
      <c r="L99" s="70"/>
    </row>
    <row r="100" spans="2:12" x14ac:dyDescent="0.2">
      <c r="B100" s="69">
        <v>11.6</v>
      </c>
      <c r="C100" s="70">
        <f t="shared" si="1"/>
        <v>19.6114</v>
      </c>
      <c r="D100" s="70">
        <f t="shared" si="2"/>
        <v>12.8466</v>
      </c>
      <c r="E100" s="70">
        <f t="shared" si="3"/>
        <v>154.88669999999999</v>
      </c>
      <c r="F100" s="71">
        <f t="shared" si="4"/>
        <v>78.150716745220763</v>
      </c>
      <c r="H100" s="70"/>
      <c r="I100" s="70"/>
      <c r="J100" s="70"/>
      <c r="K100" s="70"/>
      <c r="L100" s="70"/>
    </row>
    <row r="101" spans="2:12" x14ac:dyDescent="0.2">
      <c r="B101" s="69">
        <v>11.8</v>
      </c>
      <c r="C101" s="70">
        <f t="shared" si="1"/>
        <v>19.6114</v>
      </c>
      <c r="D101" s="70">
        <f t="shared" si="2"/>
        <v>12.8466</v>
      </c>
      <c r="E101" s="70">
        <f t="shared" si="3"/>
        <v>154.88669999999999</v>
      </c>
      <c r="F101" s="71">
        <f t="shared" si="4"/>
        <v>78.169416417888968</v>
      </c>
      <c r="H101" s="70"/>
      <c r="I101" s="70"/>
      <c r="J101" s="70"/>
      <c r="K101" s="70"/>
      <c r="L101" s="70"/>
    </row>
    <row r="102" spans="2:12" x14ac:dyDescent="0.2">
      <c r="B102" s="69">
        <v>12</v>
      </c>
      <c r="C102" s="70">
        <f t="shared" si="1"/>
        <v>19.6114</v>
      </c>
      <c r="D102" s="70">
        <f t="shared" si="2"/>
        <v>12.8466</v>
      </c>
      <c r="E102" s="70">
        <f t="shared" si="3"/>
        <v>154.88669999999999</v>
      </c>
      <c r="F102" s="71">
        <f t="shared" si="4"/>
        <v>78.184979818240194</v>
      </c>
      <c r="H102" s="70"/>
      <c r="I102" s="70"/>
      <c r="J102" s="70"/>
      <c r="K102" s="70"/>
      <c r="L102" s="70"/>
    </row>
    <row r="103" spans="2:12" x14ac:dyDescent="0.2">
      <c r="B103" s="69">
        <v>12.2</v>
      </c>
      <c r="C103" s="70">
        <f>(1+($C$32-1)/(1+EXP(-$C$33*(B103-$C$34))))</f>
        <v>19.6114</v>
      </c>
      <c r="D103" s="70">
        <f>(1+($D$32-1)/(1+EXP(-$D$33*(B103-$D$34))))</f>
        <v>12.8466</v>
      </c>
      <c r="E103" s="70">
        <f>(1+($E$32-1)/(1+EXP(-$E$33*(B103-$E$34))))</f>
        <v>154.88669999999999</v>
      </c>
      <c r="F103" s="71">
        <f>(1+($F$32-1)/(1+EXP(-$F$33*(B103-$F$34))))</f>
        <v>78.197931989996519</v>
      </c>
      <c r="H103" s="70"/>
      <c r="I103" s="70"/>
      <c r="J103" s="70"/>
      <c r="K103" s="70"/>
      <c r="L103" s="70"/>
    </row>
    <row r="104" spans="2:12" x14ac:dyDescent="0.2">
      <c r="B104" s="69">
        <v>12.4</v>
      </c>
      <c r="C104" s="70">
        <f t="shared" si="1"/>
        <v>19.6114</v>
      </c>
      <c r="D104" s="70">
        <f t="shared" ref="D104:D142" si="5">(1+($D$32-1)/(1+EXP(-$D$33*(B104-$D$34))))</f>
        <v>12.8466</v>
      </c>
      <c r="E104" s="70">
        <f t="shared" ref="E104:E142" si="6">(1+($E$32-1)/(1+EXP(-$E$33*(B104-$E$34))))</f>
        <v>154.88669999999999</v>
      </c>
      <c r="F104" s="71">
        <f t="shared" ref="F104:F142" si="7">(1+($F$32-1)/(1+EXP(-$F$33*(B104-$F$34))))</f>
        <v>78.20871037651311</v>
      </c>
      <c r="H104" s="70"/>
      <c r="I104" s="70"/>
      <c r="J104" s="70"/>
      <c r="K104" s="70"/>
      <c r="L104" s="70"/>
    </row>
    <row r="105" spans="2:12" x14ac:dyDescent="0.2">
      <c r="B105" s="69">
        <v>12.6</v>
      </c>
      <c r="C105" s="70">
        <f t="shared" ref="C105:C142" si="8">(1+($C$32-1)/(1+EXP(-$C$33*(B105-$C$34))))</f>
        <v>19.6114</v>
      </c>
      <c r="D105" s="70">
        <f t="shared" si="5"/>
        <v>12.8466</v>
      </c>
      <c r="E105" s="70">
        <f t="shared" si="6"/>
        <v>154.88669999999999</v>
      </c>
      <c r="F105" s="71">
        <f t="shared" si="7"/>
        <v>78.217679344783065</v>
      </c>
      <c r="H105" s="70"/>
      <c r="I105" s="70"/>
      <c r="J105" s="70"/>
      <c r="K105" s="70"/>
      <c r="L105" s="70"/>
    </row>
    <row r="106" spans="2:12" x14ac:dyDescent="0.2">
      <c r="B106" s="69">
        <v>12.8</v>
      </c>
      <c r="C106" s="70">
        <f t="shared" si="8"/>
        <v>19.6114</v>
      </c>
      <c r="D106" s="70">
        <f t="shared" si="5"/>
        <v>12.8466</v>
      </c>
      <c r="E106" s="70">
        <f t="shared" si="6"/>
        <v>154.88669999999999</v>
      </c>
      <c r="F106" s="71">
        <f t="shared" si="7"/>
        <v>78.225142329660869</v>
      </c>
      <c r="H106" s="70"/>
      <c r="I106" s="70"/>
      <c r="J106" s="70"/>
      <c r="K106" s="70"/>
      <c r="L106" s="70"/>
    </row>
    <row r="107" spans="2:12" x14ac:dyDescent="0.2">
      <c r="B107" s="69">
        <v>13</v>
      </c>
      <c r="C107" s="70">
        <f t="shared" si="8"/>
        <v>19.6114</v>
      </c>
      <c r="D107" s="70">
        <f t="shared" si="5"/>
        <v>12.8466</v>
      </c>
      <c r="E107" s="70">
        <f t="shared" si="6"/>
        <v>154.88669999999999</v>
      </c>
      <c r="F107" s="71">
        <f t="shared" si="7"/>
        <v>78.23135197946624</v>
      </c>
      <c r="H107" s="70"/>
      <c r="I107" s="70"/>
      <c r="J107" s="70"/>
      <c r="K107" s="70"/>
      <c r="L107" s="70"/>
    </row>
    <row r="108" spans="2:12" x14ac:dyDescent="0.2">
      <c r="B108" s="69">
        <v>13.2</v>
      </c>
      <c r="C108" s="70">
        <f t="shared" si="8"/>
        <v>19.6114</v>
      </c>
      <c r="D108" s="70">
        <f t="shared" si="5"/>
        <v>12.8466</v>
      </c>
      <c r="E108" s="70">
        <f t="shared" si="6"/>
        <v>154.88669999999999</v>
      </c>
      <c r="F108" s="71">
        <f t="shared" si="7"/>
        <v>78.236518625825724</v>
      </c>
      <c r="H108" s="70"/>
      <c r="I108" s="70"/>
      <c r="J108" s="70"/>
      <c r="K108" s="70"/>
      <c r="L108" s="70"/>
    </row>
    <row r="109" spans="2:12" x14ac:dyDescent="0.2">
      <c r="B109" s="69">
        <v>13.4</v>
      </c>
      <c r="C109" s="70">
        <f t="shared" si="8"/>
        <v>19.6114</v>
      </c>
      <c r="D109" s="70">
        <f t="shared" si="5"/>
        <v>12.8466</v>
      </c>
      <c r="E109" s="70">
        <f t="shared" si="6"/>
        <v>154.88669999999999</v>
      </c>
      <c r="F109" s="71">
        <f t="shared" si="7"/>
        <v>78.240817350348024</v>
      </c>
      <c r="H109" s="70"/>
      <c r="I109" s="70"/>
      <c r="J109" s="70"/>
      <c r="K109" s="70"/>
      <c r="L109" s="70"/>
    </row>
    <row r="110" spans="2:12" x14ac:dyDescent="0.2">
      <c r="B110" s="69">
        <v>13.6</v>
      </c>
      <c r="C110" s="70">
        <f t="shared" si="8"/>
        <v>19.6114</v>
      </c>
      <c r="D110" s="70">
        <f t="shared" si="5"/>
        <v>12.8466</v>
      </c>
      <c r="E110" s="70">
        <f t="shared" si="6"/>
        <v>154.88669999999999</v>
      </c>
      <c r="F110" s="71">
        <f t="shared" si="7"/>
        <v>78.244393877690513</v>
      </c>
      <c r="H110" s="70"/>
      <c r="I110" s="70"/>
      <c r="J110" s="70"/>
      <c r="K110" s="70"/>
      <c r="L110" s="70"/>
    </row>
    <row r="111" spans="2:12" x14ac:dyDescent="0.2">
      <c r="B111" s="69">
        <v>13.8</v>
      </c>
      <c r="C111" s="70">
        <f t="shared" si="8"/>
        <v>19.6114</v>
      </c>
      <c r="D111" s="70">
        <f t="shared" si="5"/>
        <v>12.8466</v>
      </c>
      <c r="E111" s="70">
        <f t="shared" si="6"/>
        <v>154.88669999999999</v>
      </c>
      <c r="F111" s="71">
        <f t="shared" si="7"/>
        <v>78.247369487920778</v>
      </c>
      <c r="H111" s="70"/>
      <c r="I111" s="70"/>
      <c r="J111" s="70"/>
      <c r="K111" s="70"/>
      <c r="L111" s="70"/>
    </row>
    <row r="112" spans="2:12" x14ac:dyDescent="0.2">
      <c r="B112" s="69">
        <v>14</v>
      </c>
      <c r="C112" s="70">
        <f t="shared" si="8"/>
        <v>19.6114</v>
      </c>
      <c r="D112" s="70">
        <f t="shared" si="5"/>
        <v>12.8466</v>
      </c>
      <c r="E112" s="70">
        <f t="shared" si="6"/>
        <v>154.88669999999999</v>
      </c>
      <c r="F112" s="71">
        <f t="shared" si="7"/>
        <v>78.249845109991455</v>
      </c>
      <c r="H112" s="70"/>
      <c r="I112" s="70"/>
      <c r="J112" s="70"/>
      <c r="K112" s="70"/>
      <c r="L112" s="70"/>
    </row>
    <row r="113" spans="2:12" x14ac:dyDescent="0.2">
      <c r="B113" s="69">
        <v>14.2</v>
      </c>
      <c r="C113" s="70">
        <f t="shared" si="8"/>
        <v>19.6114</v>
      </c>
      <c r="D113" s="70">
        <f t="shared" si="5"/>
        <v>12.8466</v>
      </c>
      <c r="E113" s="70">
        <f t="shared" si="6"/>
        <v>154.88669999999999</v>
      </c>
      <c r="F113" s="71">
        <f t="shared" si="7"/>
        <v>78.251904731876607</v>
      </c>
      <c r="H113" s="70"/>
      <c r="I113" s="70"/>
      <c r="J113" s="70"/>
      <c r="K113" s="70"/>
      <c r="L113" s="70"/>
    </row>
    <row r="114" spans="2:12" x14ac:dyDescent="0.2">
      <c r="B114" s="69">
        <v>14.4</v>
      </c>
      <c r="C114" s="70">
        <f t="shared" si="8"/>
        <v>19.6114</v>
      </c>
      <c r="D114" s="70">
        <f t="shared" si="5"/>
        <v>12.8466</v>
      </c>
      <c r="E114" s="70">
        <f t="shared" si="6"/>
        <v>154.88669999999999</v>
      </c>
      <c r="F114" s="71">
        <f t="shared" si="7"/>
        <v>78.25361824077784</v>
      </c>
      <c r="H114" s="70"/>
      <c r="I114" s="70"/>
      <c r="J114" s="70"/>
      <c r="K114" s="70"/>
      <c r="L114" s="70"/>
    </row>
    <row r="115" spans="2:12" x14ac:dyDescent="0.2">
      <c r="B115" s="69">
        <v>14.6</v>
      </c>
      <c r="C115" s="70">
        <f t="shared" si="8"/>
        <v>19.6114</v>
      </c>
      <c r="D115" s="70">
        <f t="shared" si="5"/>
        <v>12.8466</v>
      </c>
      <c r="E115" s="70">
        <f t="shared" si="6"/>
        <v>154.88669999999999</v>
      </c>
      <c r="F115" s="71">
        <f t="shared" si="7"/>
        <v>78.255043788192069</v>
      </c>
      <c r="H115" s="70"/>
      <c r="I115" s="70"/>
      <c r="J115" s="70"/>
      <c r="K115" s="70"/>
      <c r="L115" s="70"/>
    </row>
    <row r="116" spans="2:12" x14ac:dyDescent="0.2">
      <c r="B116" s="69">
        <v>14.8</v>
      </c>
      <c r="C116" s="70">
        <f t="shared" si="8"/>
        <v>19.6114</v>
      </c>
      <c r="D116" s="70">
        <f t="shared" si="5"/>
        <v>12.8466</v>
      </c>
      <c r="E116" s="70">
        <f t="shared" si="6"/>
        <v>154.88669999999999</v>
      </c>
      <c r="F116" s="71">
        <f t="shared" si="7"/>
        <v>78.256229759009258</v>
      </c>
      <c r="H116" s="70"/>
      <c r="I116" s="70"/>
      <c r="J116" s="70"/>
      <c r="K116" s="70"/>
      <c r="L116" s="70"/>
    </row>
    <row r="117" spans="2:12" x14ac:dyDescent="0.2">
      <c r="B117" s="69">
        <v>15</v>
      </c>
      <c r="C117" s="70">
        <f t="shared" si="8"/>
        <v>19.6114</v>
      </c>
      <c r="D117" s="70">
        <f t="shared" si="5"/>
        <v>12.8466</v>
      </c>
      <c r="E117" s="70">
        <f t="shared" si="6"/>
        <v>154.88669999999999</v>
      </c>
      <c r="F117" s="71">
        <f t="shared" si="7"/>
        <v>78.257216410715088</v>
      </c>
      <c r="H117" s="70"/>
      <c r="I117" s="70"/>
      <c r="J117" s="70"/>
      <c r="K117" s="70"/>
      <c r="L117" s="70"/>
    </row>
    <row r="118" spans="2:12" x14ac:dyDescent="0.2">
      <c r="B118" s="69">
        <v>15.2</v>
      </c>
      <c r="C118" s="70">
        <f t="shared" si="8"/>
        <v>19.6114</v>
      </c>
      <c r="D118" s="70">
        <f t="shared" si="5"/>
        <v>12.8466</v>
      </c>
      <c r="E118" s="70">
        <f t="shared" si="6"/>
        <v>154.88669999999999</v>
      </c>
      <c r="F118" s="71">
        <f t="shared" si="7"/>
        <v>78.258037237815643</v>
      </c>
      <c r="H118" s="70"/>
      <c r="I118" s="70"/>
      <c r="J118" s="70"/>
      <c r="K118" s="70"/>
      <c r="L118" s="70"/>
    </row>
    <row r="119" spans="2:12" x14ac:dyDescent="0.2">
      <c r="B119" s="69">
        <v>15.4</v>
      </c>
      <c r="C119" s="70">
        <f t="shared" si="8"/>
        <v>19.6114</v>
      </c>
      <c r="D119" s="70">
        <f t="shared" si="5"/>
        <v>12.8466</v>
      </c>
      <c r="E119" s="70">
        <f t="shared" si="6"/>
        <v>154.88669999999999</v>
      </c>
      <c r="F119" s="71">
        <f t="shared" si="7"/>
        <v>78.258720107439899</v>
      </c>
      <c r="H119" s="70"/>
      <c r="I119" s="70"/>
      <c r="J119" s="70"/>
      <c r="K119" s="70"/>
      <c r="L119" s="70"/>
    </row>
    <row r="120" spans="2:12" x14ac:dyDescent="0.2">
      <c r="B120" s="69">
        <v>15.6</v>
      </c>
      <c r="C120" s="70">
        <f t="shared" si="8"/>
        <v>19.6114</v>
      </c>
      <c r="D120" s="70">
        <f t="shared" si="5"/>
        <v>12.8466</v>
      </c>
      <c r="E120" s="70">
        <f t="shared" si="6"/>
        <v>154.88669999999999</v>
      </c>
      <c r="F120" s="71">
        <f t="shared" si="7"/>
        <v>78.25928820442148</v>
      </c>
      <c r="H120" s="70"/>
      <c r="I120" s="70"/>
      <c r="J120" s="70"/>
      <c r="K120" s="70"/>
      <c r="L120" s="70"/>
    </row>
    <row r="121" spans="2:12" x14ac:dyDescent="0.2">
      <c r="B121" s="69">
        <v>15.8</v>
      </c>
      <c r="C121" s="70">
        <f t="shared" si="8"/>
        <v>19.6114</v>
      </c>
      <c r="D121" s="70">
        <f t="shared" si="5"/>
        <v>12.8466</v>
      </c>
      <c r="E121" s="70">
        <f t="shared" si="6"/>
        <v>154.88669999999999</v>
      </c>
      <c r="F121" s="71">
        <f t="shared" si="7"/>
        <v>78.259760817773568</v>
      </c>
      <c r="H121" s="70"/>
      <c r="I121" s="70"/>
      <c r="J121" s="70"/>
      <c r="K121" s="70"/>
      <c r="L121" s="70"/>
    </row>
    <row r="122" spans="2:12" x14ac:dyDescent="0.2">
      <c r="B122" s="69">
        <v>16</v>
      </c>
      <c r="C122" s="70">
        <f t="shared" si="8"/>
        <v>19.6114</v>
      </c>
      <c r="D122" s="70">
        <f t="shared" si="5"/>
        <v>12.8466</v>
      </c>
      <c r="E122" s="70">
        <f t="shared" si="6"/>
        <v>154.88669999999999</v>
      </c>
      <c r="F122" s="71">
        <f t="shared" si="7"/>
        <v>78.260153995139561</v>
      </c>
      <c r="H122" s="70"/>
      <c r="I122" s="70"/>
      <c r="J122" s="70"/>
      <c r="K122" s="70"/>
      <c r="L122" s="70"/>
    </row>
    <row r="123" spans="2:12" x14ac:dyDescent="0.2">
      <c r="B123" s="69">
        <v>16.2</v>
      </c>
      <c r="C123" s="70">
        <f t="shared" si="8"/>
        <v>19.6114</v>
      </c>
      <c r="D123" s="70">
        <f t="shared" si="5"/>
        <v>12.8466</v>
      </c>
      <c r="E123" s="70">
        <f t="shared" si="6"/>
        <v>154.88669999999999</v>
      </c>
      <c r="F123" s="71">
        <f t="shared" si="7"/>
        <v>78.260481087358286</v>
      </c>
      <c r="H123" s="70"/>
      <c r="I123" s="70"/>
      <c r="J123" s="70"/>
      <c r="K123" s="70"/>
      <c r="L123" s="70"/>
    </row>
    <row r="124" spans="2:12" x14ac:dyDescent="0.2">
      <c r="B124" s="69">
        <v>16.399999999999999</v>
      </c>
      <c r="C124" s="70">
        <f t="shared" si="8"/>
        <v>19.6114</v>
      </c>
      <c r="D124" s="70">
        <f t="shared" si="5"/>
        <v>12.8466</v>
      </c>
      <c r="E124" s="70">
        <f t="shared" si="6"/>
        <v>154.88669999999999</v>
      </c>
      <c r="F124" s="71">
        <f t="shared" si="7"/>
        <v>78.260753201577387</v>
      </c>
      <c r="H124" s="70"/>
      <c r="I124" s="70"/>
      <c r="J124" s="70"/>
      <c r="K124" s="70"/>
      <c r="L124" s="70"/>
    </row>
    <row r="125" spans="2:12" x14ac:dyDescent="0.2">
      <c r="B125" s="69">
        <v>16.600000000000001</v>
      </c>
      <c r="C125" s="70">
        <f t="shared" si="8"/>
        <v>19.6114</v>
      </c>
      <c r="D125" s="70">
        <f t="shared" si="5"/>
        <v>12.8466</v>
      </c>
      <c r="E125" s="70">
        <f t="shared" si="6"/>
        <v>154.88669999999999</v>
      </c>
      <c r="F125" s="71">
        <f t="shared" si="7"/>
        <v>78.260979578261001</v>
      </c>
      <c r="H125" s="70"/>
      <c r="I125" s="70"/>
      <c r="J125" s="70"/>
      <c r="K125" s="70"/>
      <c r="L125" s="70"/>
    </row>
    <row r="126" spans="2:12" x14ac:dyDescent="0.2">
      <c r="B126" s="69">
        <v>16.8</v>
      </c>
      <c r="C126" s="70">
        <f t="shared" si="8"/>
        <v>19.6114</v>
      </c>
      <c r="D126" s="70">
        <f t="shared" si="5"/>
        <v>12.8466</v>
      </c>
      <c r="E126" s="70">
        <f t="shared" si="6"/>
        <v>154.88669999999999</v>
      </c>
      <c r="F126" s="71">
        <f t="shared" si="7"/>
        <v>78.261167904866895</v>
      </c>
      <c r="H126" s="70"/>
      <c r="I126" s="70"/>
      <c r="J126" s="70"/>
      <c r="K126" s="70"/>
      <c r="L126" s="70"/>
    </row>
    <row r="127" spans="2:12" x14ac:dyDescent="0.2">
      <c r="B127" s="69">
        <v>17</v>
      </c>
      <c r="C127" s="70">
        <f t="shared" si="8"/>
        <v>19.6114</v>
      </c>
      <c r="D127" s="70">
        <f t="shared" si="5"/>
        <v>12.8466</v>
      </c>
      <c r="E127" s="70">
        <f t="shared" si="6"/>
        <v>154.88669999999999</v>
      </c>
      <c r="F127" s="71">
        <f t="shared" si="7"/>
        <v>78.261324576825871</v>
      </c>
      <c r="H127" s="70"/>
      <c r="I127" s="70"/>
      <c r="J127" s="70"/>
      <c r="K127" s="70"/>
      <c r="L127" s="70"/>
    </row>
    <row r="128" spans="2:12" x14ac:dyDescent="0.2">
      <c r="B128" s="69">
        <v>17.2</v>
      </c>
      <c r="C128" s="70">
        <f t="shared" si="8"/>
        <v>19.6114</v>
      </c>
      <c r="D128" s="70">
        <f t="shared" si="5"/>
        <v>12.8466</v>
      </c>
      <c r="E128" s="70">
        <f t="shared" si="6"/>
        <v>154.88669999999999</v>
      </c>
      <c r="F128" s="71">
        <f t="shared" si="7"/>
        <v>78.261454914672711</v>
      </c>
      <c r="H128" s="70"/>
      <c r="I128" s="70"/>
      <c r="J128" s="70"/>
      <c r="K128" s="70"/>
      <c r="L128" s="70"/>
    </row>
    <row r="129" spans="2:12" x14ac:dyDescent="0.2">
      <c r="B129" s="69">
        <v>17.399999999999999</v>
      </c>
      <c r="C129" s="70">
        <f t="shared" si="8"/>
        <v>19.6114</v>
      </c>
      <c r="D129" s="70">
        <f t="shared" si="5"/>
        <v>12.8466</v>
      </c>
      <c r="E129" s="70">
        <f t="shared" si="6"/>
        <v>154.88669999999999</v>
      </c>
      <c r="F129" s="71">
        <f t="shared" si="7"/>
        <v>78.261563344693087</v>
      </c>
      <c r="H129" s="70"/>
      <c r="I129" s="70"/>
      <c r="J129" s="70"/>
      <c r="K129" s="70"/>
      <c r="L129" s="70"/>
    </row>
    <row r="130" spans="2:12" x14ac:dyDescent="0.2">
      <c r="B130" s="69">
        <v>17.600000000000001</v>
      </c>
      <c r="C130" s="70">
        <f t="shared" si="8"/>
        <v>19.6114</v>
      </c>
      <c r="D130" s="70">
        <f t="shared" si="5"/>
        <v>12.8466</v>
      </c>
      <c r="E130" s="70">
        <f t="shared" si="6"/>
        <v>154.88669999999999</v>
      </c>
      <c r="F130" s="71">
        <f t="shared" si="7"/>
        <v>78.261653549215396</v>
      </c>
      <c r="H130" s="70"/>
      <c r="I130" s="70"/>
      <c r="J130" s="70"/>
      <c r="K130" s="70"/>
      <c r="L130" s="70"/>
    </row>
    <row r="131" spans="2:12" x14ac:dyDescent="0.2">
      <c r="B131" s="69">
        <v>17.8</v>
      </c>
      <c r="C131" s="70">
        <f t="shared" si="8"/>
        <v>19.6114</v>
      </c>
      <c r="D131" s="70">
        <f t="shared" si="5"/>
        <v>12.8466</v>
      </c>
      <c r="E131" s="70">
        <f t="shared" si="6"/>
        <v>154.88669999999999</v>
      </c>
      <c r="F131" s="71">
        <f t="shared" si="7"/>
        <v>78.261728591646488</v>
      </c>
      <c r="H131" s="70"/>
      <c r="I131" s="70"/>
      <c r="J131" s="70"/>
      <c r="K131" s="70"/>
      <c r="L131" s="70"/>
    </row>
    <row r="132" spans="2:12" x14ac:dyDescent="0.2">
      <c r="B132" s="69">
        <v>18</v>
      </c>
      <c r="C132" s="70">
        <f t="shared" si="8"/>
        <v>19.6114</v>
      </c>
      <c r="D132" s="70">
        <f t="shared" si="5"/>
        <v>12.8466</v>
      </c>
      <c r="E132" s="70">
        <f t="shared" si="6"/>
        <v>154.88669999999999</v>
      </c>
      <c r="F132" s="71">
        <f t="shared" si="7"/>
        <v>78.261791020494741</v>
      </c>
      <c r="H132" s="70"/>
      <c r="I132" s="70"/>
      <c r="J132" s="70"/>
      <c r="K132" s="70"/>
      <c r="L132" s="70"/>
    </row>
    <row r="133" spans="2:12" x14ac:dyDescent="0.2">
      <c r="B133" s="69">
        <v>18.2</v>
      </c>
      <c r="C133" s="70">
        <f t="shared" si="8"/>
        <v>19.6114</v>
      </c>
      <c r="D133" s="70">
        <f t="shared" si="5"/>
        <v>12.8466</v>
      </c>
      <c r="E133" s="70">
        <f t="shared" si="6"/>
        <v>154.88669999999999</v>
      </c>
      <c r="F133" s="71">
        <f t="shared" si="7"/>
        <v>78.261842955911476</v>
      </c>
      <c r="H133" s="70"/>
      <c r="I133" s="70"/>
      <c r="J133" s="70"/>
      <c r="K133" s="70"/>
      <c r="L133" s="70"/>
    </row>
    <row r="134" spans="2:12" x14ac:dyDescent="0.2">
      <c r="B134" s="69">
        <v>18.399999999999999</v>
      </c>
      <c r="C134" s="70">
        <f t="shared" si="8"/>
        <v>19.6114</v>
      </c>
      <c r="D134" s="70">
        <f t="shared" si="5"/>
        <v>12.8466</v>
      </c>
      <c r="E134" s="70">
        <f t="shared" si="6"/>
        <v>154.88669999999999</v>
      </c>
      <c r="F134" s="71">
        <f t="shared" si="7"/>
        <v>78.261886161687571</v>
      </c>
      <c r="H134" s="70"/>
      <c r="I134" s="70"/>
      <c r="J134" s="70"/>
      <c r="K134" s="70"/>
      <c r="L134" s="70"/>
    </row>
    <row r="135" spans="2:12" x14ac:dyDescent="0.2">
      <c r="B135" s="69">
        <v>18.600000000000001</v>
      </c>
      <c r="C135" s="70">
        <f t="shared" si="8"/>
        <v>19.6114</v>
      </c>
      <c r="D135" s="70">
        <f t="shared" si="5"/>
        <v>12.8466</v>
      </c>
      <c r="E135" s="70">
        <f t="shared" si="6"/>
        <v>154.88669999999999</v>
      </c>
      <c r="F135" s="71">
        <f t="shared" si="7"/>
        <v>78.26192210515002</v>
      </c>
      <c r="H135" s="70"/>
      <c r="I135" s="70"/>
      <c r="J135" s="70"/>
      <c r="K135" s="70"/>
      <c r="L135" s="70"/>
    </row>
    <row r="136" spans="2:12" x14ac:dyDescent="0.2">
      <c r="B136" s="69">
        <v>18.8</v>
      </c>
      <c r="C136" s="70">
        <f t="shared" si="8"/>
        <v>19.6114</v>
      </c>
      <c r="D136" s="70">
        <f t="shared" si="5"/>
        <v>12.8466</v>
      </c>
      <c r="E136" s="70">
        <f t="shared" si="6"/>
        <v>154.88669999999999</v>
      </c>
      <c r="F136" s="71">
        <f t="shared" si="7"/>
        <v>78.261952006991564</v>
      </c>
      <c r="H136" s="70"/>
      <c r="I136" s="70"/>
      <c r="J136" s="70"/>
      <c r="K136" s="70"/>
      <c r="L136" s="70"/>
    </row>
    <row r="137" spans="2:12" x14ac:dyDescent="0.2">
      <c r="B137" s="69">
        <v>19</v>
      </c>
      <c r="C137" s="70">
        <f t="shared" si="8"/>
        <v>19.6114</v>
      </c>
      <c r="D137" s="70">
        <f t="shared" si="5"/>
        <v>12.8466</v>
      </c>
      <c r="E137" s="70">
        <f t="shared" si="6"/>
        <v>154.88669999999999</v>
      </c>
      <c r="F137" s="71">
        <f t="shared" si="7"/>
        <v>78.261976882725264</v>
      </c>
      <c r="H137" s="70"/>
      <c r="I137" s="70"/>
      <c r="J137" s="70"/>
      <c r="K137" s="70"/>
      <c r="L137" s="70"/>
    </row>
    <row r="138" spans="2:12" x14ac:dyDescent="0.2">
      <c r="B138" s="69">
        <v>19.2</v>
      </c>
      <c r="C138" s="70">
        <f t="shared" si="8"/>
        <v>19.6114</v>
      </c>
      <c r="D138" s="70">
        <f t="shared" si="5"/>
        <v>12.8466</v>
      </c>
      <c r="E138" s="70">
        <f t="shared" si="6"/>
        <v>154.88669999999999</v>
      </c>
      <c r="F138" s="71">
        <f t="shared" si="7"/>
        <v>78.261997577171527</v>
      </c>
      <c r="H138" s="70"/>
      <c r="I138" s="70"/>
      <c r="J138" s="70"/>
      <c r="K138" s="70"/>
      <c r="L138" s="70"/>
    </row>
    <row r="139" spans="2:12" x14ac:dyDescent="0.2">
      <c r="B139" s="69">
        <v>19.399999999999999</v>
      </c>
      <c r="C139" s="70">
        <f t="shared" si="8"/>
        <v>19.6114</v>
      </c>
      <c r="D139" s="70">
        <f t="shared" si="5"/>
        <v>12.8466</v>
      </c>
      <c r="E139" s="70">
        <f t="shared" si="6"/>
        <v>154.88669999999999</v>
      </c>
      <c r="F139" s="71">
        <f t="shared" si="7"/>
        <v>78.262014793148694</v>
      </c>
      <c r="H139" s="70"/>
      <c r="I139" s="70"/>
      <c r="J139" s="70"/>
      <c r="K139" s="70"/>
      <c r="L139" s="70"/>
    </row>
    <row r="140" spans="2:12" x14ac:dyDescent="0.2">
      <c r="B140" s="69">
        <v>19.600000000000001</v>
      </c>
      <c r="C140" s="70">
        <f t="shared" si="8"/>
        <v>19.6114</v>
      </c>
      <c r="D140" s="70">
        <f t="shared" si="5"/>
        <v>12.8466</v>
      </c>
      <c r="E140" s="70">
        <f t="shared" si="6"/>
        <v>154.88669999999999</v>
      </c>
      <c r="F140" s="71">
        <f t="shared" si="7"/>
        <v>78.262029115341321</v>
      </c>
      <c r="H140" s="70"/>
      <c r="I140" s="70"/>
      <c r="J140" s="70"/>
      <c r="K140" s="70"/>
      <c r="L140" s="70"/>
    </row>
    <row r="141" spans="2:12" x14ac:dyDescent="0.2">
      <c r="B141" s="69">
        <v>19.8</v>
      </c>
      <c r="C141" s="70">
        <f t="shared" si="8"/>
        <v>19.6114</v>
      </c>
      <c r="D141" s="70">
        <f t="shared" si="5"/>
        <v>12.8466</v>
      </c>
      <c r="E141" s="70">
        <f t="shared" si="6"/>
        <v>154.88669999999999</v>
      </c>
      <c r="F141" s="71">
        <f t="shared" si="7"/>
        <v>78.262041030156595</v>
      </c>
      <c r="H141" s="70"/>
      <c r="I141" s="70"/>
      <c r="J141" s="70"/>
      <c r="K141" s="70"/>
      <c r="L141" s="70"/>
    </row>
    <row r="142" spans="2:12" ht="13.5" thickBot="1" x14ac:dyDescent="0.25">
      <c r="B142" s="72">
        <v>20</v>
      </c>
      <c r="C142" s="73">
        <f t="shared" si="8"/>
        <v>19.6114</v>
      </c>
      <c r="D142" s="73">
        <f t="shared" si="5"/>
        <v>12.8466</v>
      </c>
      <c r="E142" s="73">
        <f t="shared" si="6"/>
        <v>154.88669999999999</v>
      </c>
      <c r="F142" s="74">
        <f t="shared" si="7"/>
        <v>78.262050942243263</v>
      </c>
      <c r="H142" s="70"/>
      <c r="I142" s="70"/>
      <c r="J142" s="70"/>
      <c r="K142" s="70"/>
      <c r="L142" s="70"/>
    </row>
  </sheetData>
  <mergeCells count="6">
    <mergeCell ref="K4:L4"/>
    <mergeCell ref="B4:B5"/>
    <mergeCell ref="C4:D4"/>
    <mergeCell ref="E4:F4"/>
    <mergeCell ref="H4:H5"/>
    <mergeCell ref="I4:J4"/>
  </mergeCells>
  <pageMargins left="0.78740157499999996" right="0.78740157499999996" top="0.984251969" bottom="0.984251969" header="0.5" footer="0.5"/>
  <pageSetup orientation="portrait" horizontalDpi="4294967292" verticalDpi="4294967292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2"/>
  <sheetViews>
    <sheetView topLeftCell="A10" zoomScaleNormal="100" workbookViewId="0">
      <selection activeCell="G60" sqref="G60"/>
    </sheetView>
  </sheetViews>
  <sheetFormatPr baseColWidth="10" defaultRowHeight="12.75" x14ac:dyDescent="0.2"/>
  <cols>
    <col min="1" max="1" width="16.42578125" bestFit="1" customWidth="1"/>
    <col min="2" max="2" width="28.7109375" bestFit="1" customWidth="1"/>
    <col min="3" max="4" width="16.28515625" bestFit="1" customWidth="1"/>
    <col min="5" max="5" width="14.42578125" bestFit="1" customWidth="1"/>
    <col min="6" max="6" width="14.42578125" customWidth="1"/>
    <col min="7" max="7" width="11.42578125" customWidth="1"/>
    <col min="8" max="8" width="16.85546875" bestFit="1" customWidth="1"/>
    <col min="9" max="10" width="16.28515625" bestFit="1" customWidth="1"/>
    <col min="11" max="12" width="14.42578125" bestFit="1" customWidth="1"/>
  </cols>
  <sheetData>
    <row r="2" spans="2:13" ht="19.5" customHeight="1" x14ac:dyDescent="0.2"/>
    <row r="3" spans="2:13" ht="18.75" customHeight="1" thickBot="1" x14ac:dyDescent="0.3">
      <c r="B3" s="223" t="s">
        <v>381</v>
      </c>
      <c r="H3" s="223" t="s">
        <v>230</v>
      </c>
    </row>
    <row r="4" spans="2:13" ht="16.5" x14ac:dyDescent="0.25">
      <c r="B4" s="300" t="s">
        <v>224</v>
      </c>
      <c r="C4" s="300" t="s">
        <v>380</v>
      </c>
      <c r="D4" s="299"/>
      <c r="E4" s="298" t="s">
        <v>51</v>
      </c>
      <c r="F4" s="299"/>
      <c r="G4" s="81"/>
      <c r="H4" s="300" t="s">
        <v>224</v>
      </c>
      <c r="I4" s="300" t="s">
        <v>380</v>
      </c>
      <c r="J4" s="299"/>
      <c r="K4" s="298" t="s">
        <v>51</v>
      </c>
      <c r="L4" s="299"/>
      <c r="M4" s="205"/>
    </row>
    <row r="5" spans="2:13" ht="17.25" thickBot="1" x14ac:dyDescent="0.3">
      <c r="B5" s="301"/>
      <c r="C5" s="230" t="s">
        <v>378</v>
      </c>
      <c r="D5" s="231" t="s">
        <v>379</v>
      </c>
      <c r="E5" s="78" t="s">
        <v>378</v>
      </c>
      <c r="F5" s="231" t="s">
        <v>379</v>
      </c>
      <c r="G5" s="81"/>
      <c r="H5" s="301"/>
      <c r="I5" s="230" t="s">
        <v>378</v>
      </c>
      <c r="J5" s="231" t="s">
        <v>379</v>
      </c>
      <c r="K5" s="78" t="s">
        <v>378</v>
      </c>
      <c r="L5" s="231" t="s">
        <v>379</v>
      </c>
      <c r="M5" s="41"/>
    </row>
    <row r="6" spans="2:13" ht="16.5" x14ac:dyDescent="0.25">
      <c r="B6" s="229">
        <v>0</v>
      </c>
      <c r="C6" s="183">
        <f>'Calcul moyenne SEM'!W19</f>
        <v>1.0048185750000462</v>
      </c>
      <c r="D6" s="184">
        <f>'Calcul moyenne SEM'!W46</f>
        <v>1.0356170596909511</v>
      </c>
      <c r="E6" s="182">
        <f>'Calcul moyenne SEM'!W73</f>
        <v>1</v>
      </c>
      <c r="F6" s="184">
        <f>'Calcul moyenne SEM'!W100</f>
        <v>0.99999999999999989</v>
      </c>
      <c r="G6" s="232"/>
      <c r="H6" s="229">
        <v>0</v>
      </c>
      <c r="I6" s="183">
        <f>'Calcul moyenne SEM'!X19</f>
        <v>3.3381915436859831E-2</v>
      </c>
      <c r="J6" s="184">
        <f>'Calcul moyenne SEM'!X46</f>
        <v>5.4165111172387474E-2</v>
      </c>
      <c r="K6" s="182">
        <f>'Calcul moyenne SEM'!X73</f>
        <v>4.0439530353514171E-2</v>
      </c>
      <c r="L6" s="184">
        <f>'Calcul moyenne SEM'!X100</f>
        <v>6.4081803953908251E-2</v>
      </c>
      <c r="M6" s="41"/>
    </row>
    <row r="7" spans="2:13" ht="16.5" x14ac:dyDescent="0.25">
      <c r="B7" s="230">
        <v>0.01</v>
      </c>
      <c r="C7" s="185">
        <f>'Calcul moyenne SEM'!W20</f>
        <v>1.5318400046741254</v>
      </c>
      <c r="D7" s="186">
        <f>'Calcul moyenne SEM'!W47</f>
        <v>0.71345919431847937</v>
      </c>
      <c r="E7" s="180">
        <f>'Calcul moyenne SEM'!W74</f>
        <v>1.6859393156484983</v>
      </c>
      <c r="F7" s="186">
        <f>'Calcul moyenne SEM'!W101</f>
        <v>1.0198151955553703</v>
      </c>
      <c r="G7" s="232"/>
      <c r="H7" s="230">
        <v>0.01</v>
      </c>
      <c r="I7" s="185">
        <f>'Calcul moyenne SEM'!X20</f>
        <v>3.0432681274994176E-2</v>
      </c>
      <c r="J7" s="186">
        <f>'Calcul moyenne SEM'!X47</f>
        <v>8.6031769050638578E-3</v>
      </c>
      <c r="K7" s="180">
        <f>'Calcul moyenne SEM'!X74</f>
        <v>1.4109824935971637E-2</v>
      </c>
      <c r="L7" s="186">
        <f>'Calcul moyenne SEM'!X101</f>
        <v>2.003064938398106E-2</v>
      </c>
      <c r="M7" s="41"/>
    </row>
    <row r="8" spans="2:13" ht="16.5" x14ac:dyDescent="0.25">
      <c r="B8" s="230">
        <v>0.05</v>
      </c>
      <c r="C8" s="185">
        <f>'Calcul moyenne SEM'!W21</f>
        <v>1.9431071184282394</v>
      </c>
      <c r="D8" s="186">
        <f>'Calcul moyenne SEM'!W48</f>
        <v>0.7603495796327312</v>
      </c>
      <c r="E8" s="180">
        <f>'Calcul moyenne SEM'!W75</f>
        <v>5.6725128197165233</v>
      </c>
      <c r="F8" s="186">
        <f>'Calcul moyenne SEM'!W102</f>
        <v>1.1880693843821348</v>
      </c>
      <c r="G8" s="232"/>
      <c r="H8" s="230">
        <v>0.05</v>
      </c>
      <c r="I8" s="185">
        <f>'Calcul moyenne SEM'!X21</f>
        <v>5.320267688941515E-2</v>
      </c>
      <c r="J8" s="186">
        <f>'Calcul moyenne SEM'!X48</f>
        <v>3.2025843565551215E-2</v>
      </c>
      <c r="K8" s="180">
        <f>'Calcul moyenne SEM'!X75</f>
        <v>0.21964148959928836</v>
      </c>
      <c r="L8" s="186">
        <f>'Calcul moyenne SEM'!X102</f>
        <v>7.4144434154332362E-2</v>
      </c>
      <c r="M8" s="41"/>
    </row>
    <row r="9" spans="2:13" ht="16.5" x14ac:dyDescent="0.25">
      <c r="B9" s="230">
        <v>0.1</v>
      </c>
      <c r="C9" s="185">
        <f>'Calcul moyenne SEM'!W22</f>
        <v>4.1912304619469332</v>
      </c>
      <c r="D9" s="186">
        <f>'Calcul moyenne SEM'!W49</f>
        <v>0.82813104192128295</v>
      </c>
      <c r="E9" s="180">
        <f>'Calcul moyenne SEM'!W76</f>
        <v>12.540030917635107</v>
      </c>
      <c r="F9" s="186">
        <f>'Calcul moyenne SEM'!W103</f>
        <v>1.1299057103633057</v>
      </c>
      <c r="G9" s="232"/>
      <c r="H9" s="230">
        <v>0.1</v>
      </c>
      <c r="I9" s="185">
        <f>'Calcul moyenne SEM'!X22</f>
        <v>8.8450703882117662E-2</v>
      </c>
      <c r="J9" s="186">
        <f>'Calcul moyenne SEM'!X49</f>
        <v>1.6951938014282356E-2</v>
      </c>
      <c r="K9" s="180">
        <f>'Calcul moyenne SEM'!X76</f>
        <v>0.55928722663795649</v>
      </c>
      <c r="L9" s="186">
        <f>'Calcul moyenne SEM'!X103</f>
        <v>7.85304461482772E-2</v>
      </c>
      <c r="M9" s="41"/>
    </row>
    <row r="10" spans="2:13" ht="16.5" x14ac:dyDescent="0.25">
      <c r="B10" s="230">
        <v>0.5</v>
      </c>
      <c r="C10" s="185">
        <f>'Calcul moyenne SEM'!W23</f>
        <v>12.04332089347059</v>
      </c>
      <c r="D10" s="186">
        <f>'Calcul moyenne SEM'!W50</f>
        <v>1.5593924439357882</v>
      </c>
      <c r="E10" s="180">
        <f>'Calcul moyenne SEM'!W77</f>
        <v>35.311910867165416</v>
      </c>
      <c r="F10" s="186">
        <f>'Calcul moyenne SEM'!W104</f>
        <v>2.2207379246343568</v>
      </c>
      <c r="G10" s="232"/>
      <c r="H10" s="230">
        <v>0.5</v>
      </c>
      <c r="I10" s="185">
        <f>'Calcul moyenne SEM'!X23</f>
        <v>0.52221674233708737</v>
      </c>
      <c r="J10" s="186">
        <f>'Calcul moyenne SEM'!X50</f>
        <v>0.14143388481730595</v>
      </c>
      <c r="K10" s="180">
        <f>'Calcul moyenne SEM'!X77</f>
        <v>1.7035482341733905</v>
      </c>
      <c r="L10" s="186">
        <f>'Calcul moyenne SEM'!X104</f>
        <v>0.33919470549520797</v>
      </c>
      <c r="M10" s="41"/>
    </row>
    <row r="11" spans="2:13" ht="16.5" x14ac:dyDescent="0.25">
      <c r="B11" s="230">
        <v>1</v>
      </c>
      <c r="C11" s="185">
        <f>'Calcul moyenne SEM'!W24</f>
        <v>17.001517088412132</v>
      </c>
      <c r="D11" s="186">
        <f>'Calcul moyenne SEM'!W51</f>
        <v>2.6719884494166712</v>
      </c>
      <c r="E11" s="180">
        <f>'Calcul moyenne SEM'!W78</f>
        <v>86.22451676852107</v>
      </c>
      <c r="F11" s="186">
        <f>'Calcul moyenne SEM'!W105</f>
        <v>5.3908281098139863</v>
      </c>
      <c r="G11" s="232"/>
      <c r="H11" s="230">
        <v>1</v>
      </c>
      <c r="I11" s="185">
        <f>'Calcul moyenne SEM'!X24</f>
        <v>0.36739107103438762</v>
      </c>
      <c r="J11" s="186">
        <f>'Calcul moyenne SEM'!X51</f>
        <v>0.16889451194963601</v>
      </c>
      <c r="K11" s="180">
        <f>'Calcul moyenne SEM'!X78</f>
        <v>1.5033460198223678</v>
      </c>
      <c r="L11" s="186">
        <f>'Calcul moyenne SEM'!X105</f>
        <v>0.29118175279610869</v>
      </c>
      <c r="M11" s="41"/>
    </row>
    <row r="12" spans="2:13" ht="16.5" x14ac:dyDescent="0.25">
      <c r="B12" s="230">
        <v>5</v>
      </c>
      <c r="C12" s="185">
        <f>'Calcul moyenne SEM'!W25</f>
        <v>17.961614034086661</v>
      </c>
      <c r="D12" s="186">
        <f>'Calcul moyenne SEM'!W52</f>
        <v>12.017808043490303</v>
      </c>
      <c r="E12" s="180">
        <f>'Calcul moyenne SEM'!W79</f>
        <v>159.04165966170459</v>
      </c>
      <c r="F12" s="186">
        <f>'Calcul moyenne SEM'!W106</f>
        <v>48.879304251315368</v>
      </c>
      <c r="G12" s="232"/>
      <c r="H12" s="230">
        <v>5</v>
      </c>
      <c r="I12" s="185">
        <f>'Calcul moyenne SEM'!X25</f>
        <v>0.50369084046888835</v>
      </c>
      <c r="J12" s="186">
        <f>'Calcul moyenne SEM'!X52</f>
        <v>1.385940018343782</v>
      </c>
      <c r="K12" s="180">
        <f>'Calcul moyenne SEM'!X79</f>
        <v>6.0342457668940721</v>
      </c>
      <c r="L12" s="186">
        <f>'Calcul moyenne SEM'!X106</f>
        <v>2.3535373522152878</v>
      </c>
      <c r="M12" s="41"/>
    </row>
    <row r="13" spans="2:13" ht="16.5" x14ac:dyDescent="0.25">
      <c r="B13" s="230">
        <v>10</v>
      </c>
      <c r="C13" s="185">
        <f>'Calcul moyenne SEM'!W26</f>
        <v>18.992032536945402</v>
      </c>
      <c r="D13" s="186">
        <f>'Calcul moyenne SEM'!W53</f>
        <v>14.490962022256285</v>
      </c>
      <c r="E13" s="180">
        <f>'Calcul moyenne SEM'!W80</f>
        <v>142.67577940387145</v>
      </c>
      <c r="F13" s="186">
        <f>'Calcul moyenne SEM'!W107</f>
        <v>69.925764795461916</v>
      </c>
      <c r="G13" s="232"/>
      <c r="H13" s="230">
        <v>10</v>
      </c>
      <c r="I13" s="185">
        <f>'Calcul moyenne SEM'!X26</f>
        <v>0.7011678698284064</v>
      </c>
      <c r="J13" s="186">
        <f>'Calcul moyenne SEM'!X53</f>
        <v>0.89459518499752166</v>
      </c>
      <c r="K13" s="180">
        <f>'Calcul moyenne SEM'!X80</f>
        <v>3.2431191222658118</v>
      </c>
      <c r="L13" s="186">
        <f>'Calcul moyenne SEM'!X107</f>
        <v>2.1512380280351464</v>
      </c>
      <c r="M13" s="41"/>
    </row>
    <row r="14" spans="2:13" ht="13.5" thickBot="1" x14ac:dyDescent="0.25">
      <c r="B14" s="233">
        <v>20</v>
      </c>
      <c r="C14" s="187">
        <f>'Calcul moyenne SEM'!W27</f>
        <v>23.471779135815936</v>
      </c>
      <c r="D14" s="188">
        <f>'Calcul moyenne SEM'!W54</f>
        <v>12.02767335537963</v>
      </c>
      <c r="E14" s="181">
        <f>'Calcul moyenne SEM'!W81</f>
        <v>163.31463154516004</v>
      </c>
      <c r="F14" s="188">
        <f>'Calcul moyenne SEM'!W108</f>
        <v>85.868752458868087</v>
      </c>
      <c r="G14" s="232"/>
      <c r="H14" s="233">
        <v>20</v>
      </c>
      <c r="I14" s="187">
        <f>'Calcul moyenne SEM'!X27</f>
        <v>1.0040217601084769</v>
      </c>
      <c r="J14" s="188">
        <f>'Calcul moyenne SEM'!X54</f>
        <v>0.46651075008428533</v>
      </c>
      <c r="K14" s="181">
        <f>'Calcul moyenne SEM'!X81</f>
        <v>27.684544924539619</v>
      </c>
      <c r="L14" s="188">
        <f>'Calcul moyenne SEM'!X108</f>
        <v>11.290343720428945</v>
      </c>
    </row>
    <row r="15" spans="2:13" x14ac:dyDescent="0.2"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</row>
    <row r="17" spans="2:12" ht="16.5" x14ac:dyDescent="0.25">
      <c r="B17" s="41"/>
      <c r="D17" s="228" t="s">
        <v>383</v>
      </c>
      <c r="E17" s="227"/>
    </row>
    <row r="18" spans="2:12" ht="16.5" x14ac:dyDescent="0.25">
      <c r="B18" s="43" t="s">
        <v>232</v>
      </c>
      <c r="D18" s="236"/>
      <c r="E18" s="14"/>
    </row>
    <row r="19" spans="2:12" ht="16.5" x14ac:dyDescent="0.25">
      <c r="B19" s="43"/>
    </row>
    <row r="20" spans="2:12" ht="16.5" thickBot="1" x14ac:dyDescent="0.3">
      <c r="B20" s="75" t="s">
        <v>240</v>
      </c>
      <c r="C20" s="44"/>
      <c r="D20" s="44"/>
      <c r="E20" s="44"/>
      <c r="F20" s="44"/>
      <c r="H20" s="76"/>
      <c r="I20" s="77"/>
      <c r="J20" s="77"/>
      <c r="K20" s="77"/>
      <c r="L20" s="77"/>
    </row>
    <row r="21" spans="2:12" ht="13.5" thickBot="1" x14ac:dyDescent="0.25">
      <c r="B21" s="54" t="s">
        <v>224</v>
      </c>
      <c r="C21" s="55" t="s">
        <v>233</v>
      </c>
      <c r="D21" s="55" t="s">
        <v>234</v>
      </c>
      <c r="E21" s="55" t="s">
        <v>235</v>
      </c>
      <c r="F21" s="56" t="s">
        <v>236</v>
      </c>
      <c r="H21" s="78"/>
      <c r="I21" s="78"/>
      <c r="J21" s="78"/>
      <c r="K21" s="78"/>
      <c r="L21" s="78"/>
    </row>
    <row r="22" spans="2:12" x14ac:dyDescent="0.2">
      <c r="B22" s="46">
        <f t="shared" ref="B22:B30" si="0">B6</f>
        <v>0</v>
      </c>
      <c r="C22" s="47">
        <v>1.2445999999999999</v>
      </c>
      <c r="D22" s="47">
        <v>1</v>
      </c>
      <c r="E22" s="47">
        <v>1.6346000000000001</v>
      </c>
      <c r="F22" s="48">
        <v>1.0441</v>
      </c>
      <c r="H22" s="78"/>
      <c r="I22" s="53"/>
      <c r="J22" s="53"/>
      <c r="K22" s="53"/>
      <c r="L22" s="53"/>
    </row>
    <row r="23" spans="2:12" x14ac:dyDescent="0.2">
      <c r="B23" s="46">
        <f t="shared" si="0"/>
        <v>0.01</v>
      </c>
      <c r="C23" s="47">
        <v>1.3217000000000001</v>
      </c>
      <c r="D23" s="47">
        <v>1</v>
      </c>
      <c r="E23" s="47">
        <v>1.6731</v>
      </c>
      <c r="F23" s="48">
        <v>1.0462</v>
      </c>
      <c r="H23" s="78"/>
      <c r="I23" s="53"/>
      <c r="J23" s="53"/>
      <c r="K23" s="53"/>
      <c r="L23" s="53"/>
    </row>
    <row r="24" spans="2:12" x14ac:dyDescent="0.2">
      <c r="B24" s="46">
        <f t="shared" si="0"/>
        <v>0.05</v>
      </c>
      <c r="C24" s="47">
        <v>1.9414</v>
      </c>
      <c r="D24" s="47">
        <v>1</v>
      </c>
      <c r="E24" s="47">
        <v>1.8520000000000001</v>
      </c>
      <c r="F24" s="48">
        <v>1.0557000000000001</v>
      </c>
      <c r="H24" s="78"/>
      <c r="I24" s="53"/>
      <c r="J24" s="53"/>
      <c r="K24" s="53"/>
      <c r="L24" s="53"/>
    </row>
    <row r="25" spans="2:12" x14ac:dyDescent="0.2">
      <c r="B25" s="46">
        <f t="shared" si="0"/>
        <v>0.1</v>
      </c>
      <c r="C25" s="47">
        <v>4.2121000000000004</v>
      </c>
      <c r="D25" s="47">
        <v>1.0001</v>
      </c>
      <c r="E25" s="47">
        <v>2.1432000000000002</v>
      </c>
      <c r="F25" s="48">
        <v>1.0704</v>
      </c>
      <c r="H25" s="78"/>
      <c r="I25" s="53"/>
      <c r="J25" s="53"/>
      <c r="K25" s="53"/>
      <c r="L25" s="53"/>
    </row>
    <row r="26" spans="2:12" x14ac:dyDescent="0.2">
      <c r="B26" s="46">
        <f t="shared" si="0"/>
        <v>0.5</v>
      </c>
      <c r="C26" s="47">
        <v>16.7746</v>
      </c>
      <c r="D26" s="47">
        <v>1.0056</v>
      </c>
      <c r="E26" s="47">
        <v>12.3287</v>
      </c>
      <c r="F26" s="48">
        <v>1.4556</v>
      </c>
      <c r="H26" s="78"/>
      <c r="I26" s="53"/>
      <c r="J26" s="53"/>
      <c r="K26" s="53"/>
      <c r="L26" s="53"/>
    </row>
    <row r="27" spans="2:12" x14ac:dyDescent="0.2">
      <c r="B27" s="46">
        <f t="shared" si="0"/>
        <v>1</v>
      </c>
      <c r="C27" s="47">
        <v>16.775500000000001</v>
      </c>
      <c r="D27" s="47">
        <v>2.6720999999999999</v>
      </c>
      <c r="E27" s="47">
        <v>89.606899999999996</v>
      </c>
      <c r="F27" s="48">
        <v>5.423</v>
      </c>
      <c r="H27" s="78"/>
      <c r="I27" s="53"/>
      <c r="J27" s="53"/>
      <c r="K27" s="53"/>
      <c r="L27" s="53"/>
    </row>
    <row r="28" spans="2:12" x14ac:dyDescent="0.2">
      <c r="B28" s="46">
        <f t="shared" si="0"/>
        <v>5</v>
      </c>
      <c r="C28" s="47">
        <v>16.775500000000001</v>
      </c>
      <c r="D28" s="47">
        <v>12.5215</v>
      </c>
      <c r="E28" s="47">
        <v>142.16309999999999</v>
      </c>
      <c r="F28" s="48">
        <v>60.828600000000002</v>
      </c>
      <c r="H28" s="78"/>
      <c r="I28" s="53"/>
      <c r="J28" s="53"/>
      <c r="K28" s="53"/>
      <c r="L28" s="53"/>
    </row>
    <row r="29" spans="2:12" x14ac:dyDescent="0.2">
      <c r="B29" s="46">
        <f t="shared" si="0"/>
        <v>10</v>
      </c>
      <c r="C29" s="47">
        <v>16.775500000000001</v>
      </c>
      <c r="D29" s="47">
        <v>12.5215</v>
      </c>
      <c r="E29" s="47">
        <v>142.16309999999999</v>
      </c>
      <c r="F29" s="48">
        <v>60.828600000000002</v>
      </c>
      <c r="H29" s="78"/>
      <c r="I29" s="53"/>
      <c r="J29" s="53"/>
      <c r="K29" s="53"/>
      <c r="L29" s="53"/>
    </row>
    <row r="30" spans="2:12" ht="13.5" thickBot="1" x14ac:dyDescent="0.25">
      <c r="B30" s="49">
        <f t="shared" si="0"/>
        <v>20</v>
      </c>
      <c r="C30" s="50">
        <v>16.775500000000001</v>
      </c>
      <c r="D30" s="50">
        <v>12.5215</v>
      </c>
      <c r="E30" s="50">
        <v>142.16309999999999</v>
      </c>
      <c r="F30" s="51">
        <v>60.828600000000002</v>
      </c>
      <c r="H30" s="78"/>
      <c r="I30" s="53"/>
      <c r="J30" s="53"/>
      <c r="K30" s="53"/>
      <c r="L30" s="53"/>
    </row>
    <row r="31" spans="2:12" ht="13.5" thickBot="1" x14ac:dyDescent="0.25">
      <c r="B31" s="19"/>
      <c r="C31" s="19"/>
      <c r="D31" s="19"/>
      <c r="E31" s="19"/>
      <c r="F31" s="19"/>
      <c r="H31" s="77"/>
      <c r="I31" s="77"/>
      <c r="J31" s="77"/>
      <c r="K31" s="77"/>
      <c r="L31" s="77"/>
    </row>
    <row r="32" spans="2:12" x14ac:dyDescent="0.2">
      <c r="B32" s="57" t="s">
        <v>241</v>
      </c>
      <c r="C32" s="58">
        <v>16.776499999999999</v>
      </c>
      <c r="D32" s="58">
        <v>12.520300000000001</v>
      </c>
      <c r="E32" s="58">
        <v>142.16309999999999</v>
      </c>
      <c r="F32" s="59">
        <v>60.828600000000002</v>
      </c>
      <c r="H32" s="79"/>
      <c r="I32" s="52"/>
      <c r="J32" s="53"/>
      <c r="K32" s="53"/>
      <c r="L32" s="53"/>
    </row>
    <row r="33" spans="2:12" x14ac:dyDescent="0.2">
      <c r="B33" s="60" t="s">
        <v>237</v>
      </c>
      <c r="C33" s="226">
        <v>27</v>
      </c>
      <c r="D33" s="226">
        <v>11.697100000000001</v>
      </c>
      <c r="E33" s="52">
        <v>5.9225000000000003</v>
      </c>
      <c r="F33" s="235">
        <v>4.6844000000000001</v>
      </c>
      <c r="H33" s="79"/>
      <c r="I33" s="52"/>
      <c r="J33" s="53"/>
      <c r="K33" s="53"/>
      <c r="L33" s="53"/>
    </row>
    <row r="34" spans="2:12" x14ac:dyDescent="0.2">
      <c r="B34" s="60" t="s">
        <v>239</v>
      </c>
      <c r="C34" s="226">
        <v>0.14893999999999999</v>
      </c>
      <c r="D34" s="226">
        <v>1.1486000000000001</v>
      </c>
      <c r="E34" s="52">
        <v>0.91181000000000001</v>
      </c>
      <c r="F34" s="235">
        <v>1.5396000000000001</v>
      </c>
      <c r="H34" s="79"/>
      <c r="I34" s="52"/>
      <c r="J34" s="53"/>
      <c r="K34" s="53"/>
      <c r="L34" s="53"/>
    </row>
    <row r="35" spans="2:12" x14ac:dyDescent="0.2">
      <c r="B35" s="60" t="s">
        <v>238</v>
      </c>
      <c r="C35" s="52">
        <v>0.14438000000000001</v>
      </c>
      <c r="D35" s="226">
        <v>1.1337999999999999</v>
      </c>
      <c r="E35" s="52">
        <v>0.90941000000000005</v>
      </c>
      <c r="F35" s="235">
        <v>1.5325</v>
      </c>
      <c r="H35" s="79"/>
      <c r="I35" s="52"/>
      <c r="J35" s="53"/>
      <c r="K35" s="53"/>
      <c r="L35" s="53"/>
    </row>
    <row r="36" spans="2:12" x14ac:dyDescent="0.2">
      <c r="B36" s="60" t="s">
        <v>242</v>
      </c>
      <c r="C36" s="52">
        <v>0.97174000000000005</v>
      </c>
      <c r="D36" s="52">
        <v>0.99441000000000002</v>
      </c>
      <c r="E36" s="52">
        <v>0.99509000000000003</v>
      </c>
      <c r="F36" s="61">
        <v>0.98129999999999995</v>
      </c>
      <c r="H36" s="79"/>
      <c r="I36" s="52"/>
      <c r="J36" s="53"/>
      <c r="K36" s="53"/>
      <c r="L36" s="53"/>
    </row>
    <row r="37" spans="2:12" ht="13.5" thickBot="1" x14ac:dyDescent="0.25">
      <c r="B37" s="62" t="s">
        <v>243</v>
      </c>
      <c r="C37" s="63">
        <v>2E-3</v>
      </c>
      <c r="D37" s="64" t="s">
        <v>244</v>
      </c>
      <c r="E37" s="64" t="s">
        <v>244</v>
      </c>
      <c r="F37" s="65" t="s">
        <v>244</v>
      </c>
      <c r="H37" s="79"/>
      <c r="I37" s="80"/>
      <c r="J37" s="80"/>
      <c r="K37" s="80"/>
      <c r="L37" s="80"/>
    </row>
    <row r="38" spans="2:12" ht="13.5" thickBot="1" x14ac:dyDescent="0.25">
      <c r="B38" s="45"/>
      <c r="H38" s="77"/>
      <c r="I38" s="77"/>
      <c r="J38" s="77"/>
      <c r="K38" s="77"/>
      <c r="L38" s="77"/>
    </row>
    <row r="39" spans="2:12" x14ac:dyDescent="0.2">
      <c r="B39" s="66">
        <v>0</v>
      </c>
      <c r="C39" s="67">
        <f>(1+($C$32-1)/(1+EXP(-$C$33*(B39-$C$34))))</f>
        <v>1.2778627753711398</v>
      </c>
      <c r="D39" s="67">
        <f>(1+($D$32-1)/(1+EXP(-$D$33*(B39-$D$34))))</f>
        <v>1.0000168496642696</v>
      </c>
      <c r="E39" s="67">
        <f>(1+($E$32-1)/(1+EXP(-$E$33*(B39-$E$34))))</f>
        <v>1.6345848319385028</v>
      </c>
      <c r="F39" s="68">
        <f>(1+($F$32-1)/(1+EXP(-$F$33*(B39-$F$34))))</f>
        <v>1.0440973422180786</v>
      </c>
      <c r="H39" s="70"/>
      <c r="I39" s="70"/>
      <c r="J39" s="70"/>
      <c r="K39" s="70"/>
      <c r="L39" s="70"/>
    </row>
    <row r="40" spans="2:12" x14ac:dyDescent="0.2">
      <c r="B40" s="69">
        <v>1E-3</v>
      </c>
      <c r="C40" s="70">
        <f t="shared" ref="C40:C104" si="1">(1+($C$32-1)/(1+EXP(-$C$33*(B40-$C$34))))</f>
        <v>1.2853297360797344</v>
      </c>
      <c r="D40" s="70">
        <f t="shared" ref="D40:D102" si="2">(1+($D$32-1)/(1+EXP(-$D$33*(B40-$D$34))))</f>
        <v>1.0000170479133954</v>
      </c>
      <c r="E40" s="70">
        <f t="shared" ref="E40:E102" si="3">(1+($E$32-1)/(1+EXP(-$E$33*(B40-$E$34))))</f>
        <v>1.6383372664321925</v>
      </c>
      <c r="F40" s="71">
        <f t="shared" ref="F40:F102" si="4">(1+($F$32-1)/(1+EXP(-$F$33*(B40-$F$34))))</f>
        <v>1.0443042430639777</v>
      </c>
      <c r="H40" s="70"/>
      <c r="I40" s="70"/>
      <c r="J40" s="70"/>
      <c r="K40" s="70"/>
      <c r="L40" s="70"/>
    </row>
    <row r="41" spans="2:12" x14ac:dyDescent="0.2">
      <c r="B41" s="69">
        <v>0.01</v>
      </c>
      <c r="C41" s="70">
        <f t="shared" si="1"/>
        <v>1.3620140390874325</v>
      </c>
      <c r="D41" s="70">
        <f t="shared" si="2"/>
        <v>1.0000189404822697</v>
      </c>
      <c r="E41" s="70">
        <f t="shared" si="3"/>
        <v>1.673118729613162</v>
      </c>
      <c r="F41" s="71">
        <f t="shared" si="4"/>
        <v>1.0462105517901115</v>
      </c>
      <c r="H41" s="70"/>
      <c r="I41" s="70"/>
      <c r="J41" s="70"/>
      <c r="K41" s="70"/>
      <c r="L41" s="70"/>
    </row>
    <row r="42" spans="2:12" x14ac:dyDescent="0.2">
      <c r="B42" s="69">
        <v>0.05</v>
      </c>
      <c r="C42" s="70">
        <f t="shared" si="1"/>
        <v>2.0204781199546042</v>
      </c>
      <c r="D42" s="70">
        <f t="shared" si="2"/>
        <v>1.0000302405751178</v>
      </c>
      <c r="E42" s="70">
        <f t="shared" si="3"/>
        <v>1.8519670809966597</v>
      </c>
      <c r="F42" s="71">
        <f t="shared" si="4"/>
        <v>1.0557247841248429</v>
      </c>
      <c r="H42" s="70"/>
      <c r="I42" s="70"/>
      <c r="J42" s="70"/>
      <c r="K42" s="70"/>
      <c r="L42" s="70"/>
    </row>
    <row r="43" spans="2:12" x14ac:dyDescent="0.2">
      <c r="B43" s="69">
        <v>0.2</v>
      </c>
      <c r="C43" s="70">
        <f t="shared" si="1"/>
        <v>13.601783463128006</v>
      </c>
      <c r="D43" s="70">
        <f t="shared" si="2"/>
        <v>1.0001748165292703</v>
      </c>
      <c r="E43" s="70">
        <f t="shared" si="3"/>
        <v>3.0535439784083245</v>
      </c>
      <c r="F43" s="71">
        <f t="shared" si="4"/>
        <v>1.1124081274649509</v>
      </c>
      <c r="H43" s="70"/>
      <c r="I43" s="70"/>
      <c r="J43" s="70"/>
      <c r="K43" s="70"/>
      <c r="L43" s="70"/>
    </row>
    <row r="44" spans="2:12" x14ac:dyDescent="0.2">
      <c r="B44" s="69">
        <v>0.4</v>
      </c>
      <c r="C44" s="70">
        <f t="shared" si="1"/>
        <v>16.758569205947907</v>
      </c>
      <c r="D44" s="70">
        <f t="shared" si="2"/>
        <v>1.0018135014608525</v>
      </c>
      <c r="E44" s="70">
        <f t="shared" si="3"/>
        <v>7.4986310342117504</v>
      </c>
      <c r="F44" s="71">
        <f t="shared" si="4"/>
        <v>1.2860322367371884</v>
      </c>
      <c r="H44" s="70"/>
      <c r="I44" s="70"/>
      <c r="J44" s="70"/>
      <c r="K44" s="70"/>
      <c r="L44" s="70"/>
    </row>
    <row r="45" spans="2:12" x14ac:dyDescent="0.2">
      <c r="B45" s="69">
        <v>0.6</v>
      </c>
      <c r="C45" s="70">
        <f t="shared" si="1"/>
        <v>16.776418922384664</v>
      </c>
      <c r="D45" s="70">
        <f t="shared" si="2"/>
        <v>1.01878774407267</v>
      </c>
      <c r="E45" s="70">
        <f t="shared" si="3"/>
        <v>20.23508748188949</v>
      </c>
      <c r="F45" s="71">
        <f t="shared" si="4"/>
        <v>1.7245798602325002</v>
      </c>
      <c r="H45" s="70"/>
      <c r="I45" s="70"/>
      <c r="J45" s="70"/>
      <c r="K45" s="70"/>
      <c r="L45" s="70"/>
    </row>
    <row r="46" spans="2:12" x14ac:dyDescent="0.2">
      <c r="B46" s="69">
        <v>0.8</v>
      </c>
      <c r="C46" s="70">
        <f t="shared" si="1"/>
        <v>16.776499633804512</v>
      </c>
      <c r="D46" s="70">
        <f t="shared" si="2"/>
        <v>1.1919914789973152</v>
      </c>
      <c r="E46" s="70">
        <f t="shared" si="3"/>
        <v>49.03028874526094</v>
      </c>
      <c r="F46" s="71">
        <f t="shared" si="4"/>
        <v>2.8150171737415977</v>
      </c>
      <c r="H46" s="70"/>
      <c r="I46" s="70"/>
      <c r="J46" s="70"/>
      <c r="K46" s="70"/>
      <c r="L46" s="70"/>
    </row>
    <row r="47" spans="2:12" x14ac:dyDescent="0.2">
      <c r="B47" s="69">
        <v>1</v>
      </c>
      <c r="C47" s="70">
        <f t="shared" si="1"/>
        <v>16.776499998346047</v>
      </c>
      <c r="D47" s="70">
        <f t="shared" si="2"/>
        <v>2.7227814172474378</v>
      </c>
      <c r="E47" s="70">
        <f t="shared" si="3"/>
        <v>89.60619454471319</v>
      </c>
      <c r="F47" s="71">
        <f t="shared" si="4"/>
        <v>5.4236563610610844</v>
      </c>
      <c r="H47" s="70"/>
      <c r="I47" s="70"/>
      <c r="J47" s="70"/>
      <c r="K47" s="70"/>
      <c r="L47" s="70"/>
    </row>
    <row r="48" spans="2:12" x14ac:dyDescent="0.2">
      <c r="B48" s="69">
        <v>1.2</v>
      </c>
      <c r="C48" s="70">
        <f t="shared" si="1"/>
        <v>16.776499999992531</v>
      </c>
      <c r="D48" s="70">
        <f t="shared" si="2"/>
        <v>8.4413981057342351</v>
      </c>
      <c r="E48" s="70">
        <f t="shared" si="3"/>
        <v>120.48347641448669</v>
      </c>
      <c r="F48" s="71">
        <f t="shared" si="4"/>
        <v>11.12708212124946</v>
      </c>
      <c r="H48" s="70"/>
      <c r="I48" s="70"/>
      <c r="J48" s="70"/>
      <c r="K48" s="70"/>
      <c r="L48" s="70"/>
    </row>
    <row r="49" spans="2:12" x14ac:dyDescent="0.2">
      <c r="B49" s="69">
        <v>1.4</v>
      </c>
      <c r="C49" s="70">
        <f t="shared" si="1"/>
        <v>16.776499999999963</v>
      </c>
      <c r="D49" s="70">
        <f t="shared" si="2"/>
        <v>11.942208593993193</v>
      </c>
      <c r="E49" s="70">
        <f t="shared" si="3"/>
        <v>134.74003107107612</v>
      </c>
      <c r="F49" s="71">
        <f t="shared" si="4"/>
        <v>21.467466560807498</v>
      </c>
      <c r="H49" s="70"/>
      <c r="I49" s="70"/>
      <c r="J49" s="70"/>
      <c r="K49" s="70"/>
      <c r="L49" s="70"/>
    </row>
    <row r="50" spans="2:12" x14ac:dyDescent="0.2">
      <c r="B50" s="69">
        <v>1.6</v>
      </c>
      <c r="C50" s="70">
        <f t="shared" si="1"/>
        <v>16.776499999999999</v>
      </c>
      <c r="D50" s="70">
        <f t="shared" si="2"/>
        <v>12.461935029668858</v>
      </c>
      <c r="E50" s="70">
        <f t="shared" si="3"/>
        <v>139.80637092603547</v>
      </c>
      <c r="F50" s="71">
        <f t="shared" si="4"/>
        <v>35.118234793169798</v>
      </c>
      <c r="H50" s="70"/>
      <c r="I50" s="70"/>
      <c r="J50" s="70"/>
      <c r="K50" s="70"/>
      <c r="L50" s="70"/>
    </row>
    <row r="51" spans="2:12" x14ac:dyDescent="0.2">
      <c r="B51" s="69">
        <v>1.8</v>
      </c>
      <c r="C51" s="70">
        <f t="shared" si="1"/>
        <v>16.776499999999999</v>
      </c>
      <c r="D51" s="70">
        <f t="shared" si="2"/>
        <v>12.51464870702355</v>
      </c>
      <c r="E51" s="70">
        <f t="shared" si="3"/>
        <v>141.43372669048625</v>
      </c>
      <c r="F51" s="71">
        <f t="shared" si="4"/>
        <v>47.189562423752584</v>
      </c>
      <c r="H51" s="70"/>
      <c r="I51" s="70"/>
      <c r="J51" s="70"/>
      <c r="K51" s="70"/>
      <c r="L51" s="70"/>
    </row>
    <row r="52" spans="2:12" x14ac:dyDescent="0.2">
      <c r="B52" s="69">
        <v>2</v>
      </c>
      <c r="C52" s="70">
        <f t="shared" si="1"/>
        <v>16.776499999999999</v>
      </c>
      <c r="D52" s="70">
        <f t="shared" si="2"/>
        <v>12.519755066912742</v>
      </c>
      <c r="E52" s="70">
        <f t="shared" si="3"/>
        <v>141.93918232314417</v>
      </c>
      <c r="F52" s="71">
        <f t="shared" si="4"/>
        <v>54.623955418285377</v>
      </c>
      <c r="H52" s="70"/>
      <c r="I52" s="70"/>
      <c r="J52" s="70"/>
      <c r="K52" s="70"/>
      <c r="L52" s="70"/>
    </row>
    <row r="53" spans="2:12" x14ac:dyDescent="0.2">
      <c r="B53" s="69">
        <v>2.2000000000000002</v>
      </c>
      <c r="C53" s="70">
        <f t="shared" si="1"/>
        <v>16.776499999999999</v>
      </c>
      <c r="D53" s="70">
        <f t="shared" si="2"/>
        <v>12.520247475183393</v>
      </c>
      <c r="E53" s="70">
        <f t="shared" si="3"/>
        <v>142.09452828834594</v>
      </c>
      <c r="F53" s="71">
        <f t="shared" si="4"/>
        <v>58.233657438457001</v>
      </c>
      <c r="H53" s="70"/>
      <c r="I53" s="70"/>
      <c r="J53" s="70"/>
      <c r="K53" s="70"/>
      <c r="L53" s="70"/>
    </row>
    <row r="54" spans="2:12" x14ac:dyDescent="0.2">
      <c r="B54" s="69">
        <v>2.4</v>
      </c>
      <c r="C54" s="70">
        <f t="shared" si="1"/>
        <v>16.776499999999999</v>
      </c>
      <c r="D54" s="70">
        <f t="shared" si="2"/>
        <v>12.520294937452197</v>
      </c>
      <c r="E54" s="70">
        <f t="shared" si="3"/>
        <v>142.14211690091889</v>
      </c>
      <c r="F54" s="71">
        <f t="shared" si="4"/>
        <v>59.784227918114276</v>
      </c>
      <c r="H54" s="70"/>
      <c r="I54" s="70"/>
      <c r="J54" s="70"/>
      <c r="K54" s="70"/>
      <c r="L54" s="70"/>
    </row>
    <row r="55" spans="2:12" x14ac:dyDescent="0.2">
      <c r="B55" s="69">
        <v>2.6</v>
      </c>
      <c r="C55" s="70">
        <f t="shared" si="1"/>
        <v>16.776499999999999</v>
      </c>
      <c r="D55" s="70">
        <f t="shared" si="2"/>
        <v>12.520299512053608</v>
      </c>
      <c r="E55" s="70">
        <f t="shared" si="3"/>
        <v>142.15668062675502</v>
      </c>
      <c r="F55" s="71">
        <f t="shared" si="4"/>
        <v>60.414973335693112</v>
      </c>
      <c r="H55" s="70"/>
      <c r="I55" s="70"/>
      <c r="J55" s="70"/>
      <c r="K55" s="70"/>
      <c r="L55" s="70"/>
    </row>
    <row r="56" spans="2:12" x14ac:dyDescent="0.2">
      <c r="B56" s="69">
        <v>2.8</v>
      </c>
      <c r="C56" s="70">
        <f t="shared" si="1"/>
        <v>16.776499999999999</v>
      </c>
      <c r="D56" s="70">
        <f t="shared" si="2"/>
        <v>12.520299952970007</v>
      </c>
      <c r="E56" s="70">
        <f t="shared" si="3"/>
        <v>142.16113625757691</v>
      </c>
      <c r="F56" s="71">
        <f t="shared" si="4"/>
        <v>60.665836679251825</v>
      </c>
      <c r="H56" s="70"/>
      <c r="I56" s="70"/>
      <c r="J56" s="70"/>
      <c r="K56" s="70"/>
      <c r="L56" s="70"/>
    </row>
    <row r="57" spans="2:12" x14ac:dyDescent="0.2">
      <c r="B57" s="69">
        <v>3</v>
      </c>
      <c r="C57" s="70">
        <f t="shared" si="1"/>
        <v>16.776499999999999</v>
      </c>
      <c r="D57" s="70">
        <f t="shared" si="2"/>
        <v>12.520299995467084</v>
      </c>
      <c r="E57" s="70">
        <f t="shared" si="3"/>
        <v>142.16249928717784</v>
      </c>
      <c r="F57" s="71">
        <f t="shared" si="4"/>
        <v>60.764715742594589</v>
      </c>
      <c r="H57" s="70"/>
      <c r="I57" s="70"/>
      <c r="J57" s="70"/>
      <c r="K57" s="70"/>
      <c r="L57" s="70"/>
    </row>
    <row r="58" spans="2:12" x14ac:dyDescent="0.2">
      <c r="B58" s="69">
        <v>3.2</v>
      </c>
      <c r="C58" s="70">
        <f t="shared" si="1"/>
        <v>16.776499999999999</v>
      </c>
      <c r="D58" s="70">
        <f t="shared" si="2"/>
        <v>12.5202999995631</v>
      </c>
      <c r="E58" s="70">
        <f t="shared" si="3"/>
        <v>142.16291624195108</v>
      </c>
      <c r="F58" s="71">
        <f t="shared" si="4"/>
        <v>60.803550783344008</v>
      </c>
      <c r="H58" s="70"/>
      <c r="I58" s="70"/>
      <c r="J58" s="70"/>
      <c r="K58" s="70"/>
      <c r="L58" s="70"/>
    </row>
    <row r="59" spans="2:12" x14ac:dyDescent="0.2">
      <c r="B59" s="69">
        <v>3.4</v>
      </c>
      <c r="C59" s="70">
        <f t="shared" si="1"/>
        <v>16.776499999999999</v>
      </c>
      <c r="D59" s="70">
        <f t="shared" si="2"/>
        <v>12.52029999995789</v>
      </c>
      <c r="E59" s="70">
        <f t="shared" si="3"/>
        <v>142.16304378852911</v>
      </c>
      <c r="F59" s="71">
        <f t="shared" si="4"/>
        <v>60.818782002206156</v>
      </c>
      <c r="H59" s="70"/>
      <c r="I59" s="70"/>
      <c r="J59" s="70"/>
      <c r="K59" s="70"/>
      <c r="L59" s="70"/>
    </row>
    <row r="60" spans="2:12" x14ac:dyDescent="0.2">
      <c r="B60" s="69">
        <v>3.6</v>
      </c>
      <c r="C60" s="70">
        <f t="shared" si="1"/>
        <v>16.776499999999999</v>
      </c>
      <c r="D60" s="70">
        <f t="shared" si="2"/>
        <v>12.520299999995942</v>
      </c>
      <c r="E60" s="70">
        <f t="shared" si="3"/>
        <v>142.16308280495738</v>
      </c>
      <c r="F60" s="71">
        <f t="shared" si="4"/>
        <v>60.824752448335012</v>
      </c>
      <c r="H60" s="70"/>
      <c r="I60" s="70"/>
      <c r="J60" s="70"/>
      <c r="K60" s="70"/>
      <c r="L60" s="70"/>
    </row>
    <row r="61" spans="2:12" x14ac:dyDescent="0.2">
      <c r="B61" s="69">
        <v>3.8</v>
      </c>
      <c r="C61" s="70">
        <f t="shared" si="1"/>
        <v>16.776499999999999</v>
      </c>
      <c r="D61" s="70">
        <f t="shared" si="2"/>
        <v>12.52029999999961</v>
      </c>
      <c r="E61" s="70">
        <f t="shared" si="3"/>
        <v>142.16309474005166</v>
      </c>
      <c r="F61" s="71">
        <f t="shared" si="4"/>
        <v>60.827092283694491</v>
      </c>
      <c r="H61" s="70"/>
      <c r="I61" s="70"/>
      <c r="J61" s="70"/>
      <c r="K61" s="70"/>
      <c r="L61" s="70"/>
    </row>
    <row r="62" spans="2:12" x14ac:dyDescent="0.2">
      <c r="B62" s="69">
        <v>4</v>
      </c>
      <c r="C62" s="70">
        <f t="shared" si="1"/>
        <v>16.776499999999999</v>
      </c>
      <c r="D62" s="70">
        <f t="shared" si="2"/>
        <v>12.520299999999962</v>
      </c>
      <c r="E62" s="70">
        <f t="shared" si="3"/>
        <v>142.16309839098653</v>
      </c>
      <c r="F62" s="71">
        <f t="shared" si="4"/>
        <v>60.828009194576552</v>
      </c>
      <c r="H62" s="70"/>
      <c r="I62" s="70"/>
      <c r="J62" s="70"/>
      <c r="K62" s="70"/>
      <c r="L62" s="70"/>
    </row>
    <row r="63" spans="2:12" x14ac:dyDescent="0.2">
      <c r="B63" s="69">
        <v>4.2</v>
      </c>
      <c r="C63" s="70">
        <f t="shared" si="1"/>
        <v>16.776499999999999</v>
      </c>
      <c r="D63" s="70">
        <f t="shared" si="2"/>
        <v>12.520299999999999</v>
      </c>
      <c r="E63" s="70">
        <f t="shared" si="3"/>
        <v>142.16309950780422</v>
      </c>
      <c r="F63" s="71">
        <f t="shared" si="4"/>
        <v>60.828368492392229</v>
      </c>
      <c r="H63" s="70"/>
      <c r="I63" s="70"/>
      <c r="J63" s="70"/>
      <c r="K63" s="70"/>
      <c r="L63" s="70"/>
    </row>
    <row r="64" spans="2:12" x14ac:dyDescent="0.2">
      <c r="B64" s="69">
        <v>4.4000000000000004</v>
      </c>
      <c r="C64" s="70">
        <f t="shared" si="1"/>
        <v>16.776499999999999</v>
      </c>
      <c r="D64" s="70">
        <f t="shared" si="2"/>
        <v>12.520300000000001</v>
      </c>
      <c r="E64" s="70">
        <f t="shared" si="3"/>
        <v>142.16309984943774</v>
      </c>
      <c r="F64" s="71">
        <f t="shared" si="4"/>
        <v>60.828509283878269</v>
      </c>
      <c r="H64" s="70"/>
      <c r="I64" s="70"/>
      <c r="J64" s="70"/>
      <c r="K64" s="70"/>
      <c r="L64" s="70"/>
    </row>
    <row r="65" spans="2:12" x14ac:dyDescent="0.2">
      <c r="B65" s="69">
        <v>4.5999999999999996</v>
      </c>
      <c r="C65" s="70">
        <f t="shared" si="1"/>
        <v>16.776499999999999</v>
      </c>
      <c r="D65" s="70">
        <f t="shared" si="2"/>
        <v>12.520300000000001</v>
      </c>
      <c r="E65" s="70">
        <f t="shared" si="3"/>
        <v>142.16309995394312</v>
      </c>
      <c r="F65" s="71">
        <f t="shared" si="4"/>
        <v>60.82856445299123</v>
      </c>
      <c r="H65" s="70"/>
      <c r="I65" s="70"/>
      <c r="J65" s="70"/>
      <c r="K65" s="70"/>
      <c r="L65" s="70"/>
    </row>
    <row r="66" spans="2:12" x14ac:dyDescent="0.2">
      <c r="B66" s="69">
        <v>4.8</v>
      </c>
      <c r="C66" s="70">
        <f t="shared" si="1"/>
        <v>16.776499999999999</v>
      </c>
      <c r="D66" s="70">
        <f t="shared" si="2"/>
        <v>12.520300000000001</v>
      </c>
      <c r="E66" s="70">
        <f t="shared" si="3"/>
        <v>142.16309998591123</v>
      </c>
      <c r="F66" s="71">
        <f t="shared" si="4"/>
        <v>60.828586070952994</v>
      </c>
      <c r="H66" s="70"/>
      <c r="I66" s="70"/>
      <c r="J66" s="70"/>
      <c r="K66" s="70"/>
      <c r="L66" s="70"/>
    </row>
    <row r="67" spans="2:12" x14ac:dyDescent="0.2">
      <c r="B67" s="69">
        <v>5</v>
      </c>
      <c r="C67" s="70">
        <f t="shared" si="1"/>
        <v>16.776499999999999</v>
      </c>
      <c r="D67" s="70">
        <f t="shared" si="2"/>
        <v>12.520300000000001</v>
      </c>
      <c r="E67" s="70">
        <f t="shared" si="3"/>
        <v>142.16309999569023</v>
      </c>
      <c r="F67" s="71">
        <f t="shared" si="4"/>
        <v>60.828594541923088</v>
      </c>
      <c r="H67" s="70"/>
      <c r="I67" s="70"/>
      <c r="J67" s="70"/>
      <c r="K67" s="70"/>
      <c r="L67" s="70"/>
    </row>
    <row r="68" spans="2:12" x14ac:dyDescent="0.2">
      <c r="B68" s="69">
        <v>5.2</v>
      </c>
      <c r="C68" s="70">
        <f t="shared" si="1"/>
        <v>16.776499999999999</v>
      </c>
      <c r="D68" s="70">
        <f t="shared" si="2"/>
        <v>12.520300000000001</v>
      </c>
      <c r="E68" s="70">
        <f t="shared" si="3"/>
        <v>142.16309999868164</v>
      </c>
      <c r="F68" s="71">
        <f t="shared" si="4"/>
        <v>60.82859786126064</v>
      </c>
      <c r="H68" s="70"/>
      <c r="I68" s="70"/>
      <c r="J68" s="70"/>
      <c r="K68" s="70"/>
      <c r="L68" s="70"/>
    </row>
    <row r="69" spans="2:12" x14ac:dyDescent="0.2">
      <c r="B69" s="69">
        <v>5.4</v>
      </c>
      <c r="C69" s="70">
        <f t="shared" si="1"/>
        <v>16.776499999999999</v>
      </c>
      <c r="D69" s="70">
        <f t="shared" si="2"/>
        <v>12.520300000000001</v>
      </c>
      <c r="E69" s="70">
        <f t="shared" si="3"/>
        <v>142.16309999959671</v>
      </c>
      <c r="F69" s="71">
        <f t="shared" si="4"/>
        <v>60.828599161938179</v>
      </c>
      <c r="H69" s="70"/>
      <c r="I69" s="70"/>
      <c r="J69" s="70"/>
      <c r="K69" s="70"/>
      <c r="L69" s="70"/>
    </row>
    <row r="70" spans="2:12" x14ac:dyDescent="0.2">
      <c r="B70" s="69">
        <v>5.6</v>
      </c>
      <c r="C70" s="70">
        <f t="shared" si="1"/>
        <v>16.776499999999999</v>
      </c>
      <c r="D70" s="70">
        <f t="shared" si="2"/>
        <v>12.520300000000001</v>
      </c>
      <c r="E70" s="70">
        <f t="shared" si="3"/>
        <v>142.16309999987661</v>
      </c>
      <c r="F70" s="71">
        <f t="shared" si="4"/>
        <v>60.828599671606732</v>
      </c>
      <c r="H70" s="70"/>
      <c r="I70" s="70"/>
      <c r="J70" s="70"/>
      <c r="K70" s="70"/>
      <c r="L70" s="70"/>
    </row>
    <row r="71" spans="2:12" x14ac:dyDescent="0.2">
      <c r="B71" s="69">
        <v>5.8</v>
      </c>
      <c r="C71" s="70">
        <f t="shared" si="1"/>
        <v>16.776499999999999</v>
      </c>
      <c r="D71" s="70">
        <f t="shared" si="2"/>
        <v>12.520300000000001</v>
      </c>
      <c r="E71" s="70">
        <f t="shared" si="3"/>
        <v>142.16309999996224</v>
      </c>
      <c r="F71" s="71">
        <f t="shared" si="4"/>
        <v>60.828599871319589</v>
      </c>
      <c r="H71" s="70"/>
      <c r="I71" s="70"/>
      <c r="J71" s="70"/>
      <c r="K71" s="70"/>
      <c r="L71" s="70"/>
    </row>
    <row r="72" spans="2:12" x14ac:dyDescent="0.2">
      <c r="B72" s="69">
        <v>6</v>
      </c>
      <c r="C72" s="70">
        <f t="shared" si="1"/>
        <v>16.776499999999999</v>
      </c>
      <c r="D72" s="70">
        <f t="shared" si="2"/>
        <v>12.520300000000001</v>
      </c>
      <c r="E72" s="70">
        <f t="shared" si="3"/>
        <v>142.16309999998845</v>
      </c>
      <c r="F72" s="71">
        <f t="shared" si="4"/>
        <v>60.82859994957677</v>
      </c>
      <c r="H72" s="70"/>
      <c r="I72" s="70"/>
      <c r="J72" s="70"/>
      <c r="K72" s="70"/>
      <c r="L72" s="70"/>
    </row>
    <row r="73" spans="2:12" x14ac:dyDescent="0.2">
      <c r="B73" s="69">
        <v>6.2</v>
      </c>
      <c r="C73" s="70">
        <f t="shared" si="1"/>
        <v>16.776499999999999</v>
      </c>
      <c r="D73" s="70">
        <f t="shared" si="2"/>
        <v>12.520300000000001</v>
      </c>
      <c r="E73" s="70">
        <f t="shared" si="3"/>
        <v>142.16309999999643</v>
      </c>
      <c r="F73" s="71">
        <f t="shared" si="4"/>
        <v>60.828599980241734</v>
      </c>
      <c r="H73" s="70"/>
      <c r="I73" s="70"/>
      <c r="J73" s="70"/>
      <c r="K73" s="70"/>
      <c r="L73" s="70"/>
    </row>
    <row r="74" spans="2:12" x14ac:dyDescent="0.2">
      <c r="B74" s="69">
        <v>6.4</v>
      </c>
      <c r="C74" s="70">
        <f t="shared" si="1"/>
        <v>16.776499999999999</v>
      </c>
      <c r="D74" s="70">
        <f t="shared" si="2"/>
        <v>12.520300000000001</v>
      </c>
      <c r="E74" s="70">
        <f t="shared" si="3"/>
        <v>142.16309999999893</v>
      </c>
      <c r="F74" s="71">
        <f t="shared" si="4"/>
        <v>60.82859999225775</v>
      </c>
      <c r="H74" s="70"/>
      <c r="I74" s="70"/>
      <c r="J74" s="70"/>
      <c r="K74" s="70"/>
      <c r="L74" s="70"/>
    </row>
    <row r="75" spans="2:12" x14ac:dyDescent="0.2">
      <c r="B75" s="69">
        <v>6.6</v>
      </c>
      <c r="C75" s="70">
        <f t="shared" si="1"/>
        <v>16.776499999999999</v>
      </c>
      <c r="D75" s="70">
        <f t="shared" si="2"/>
        <v>12.520300000000001</v>
      </c>
      <c r="E75" s="70">
        <f t="shared" si="3"/>
        <v>142.16309999999964</v>
      </c>
      <c r="F75" s="71">
        <f t="shared" si="4"/>
        <v>60.828599996966219</v>
      </c>
      <c r="H75" s="70"/>
      <c r="I75" s="70"/>
      <c r="J75" s="70"/>
      <c r="K75" s="70"/>
      <c r="L75" s="70"/>
    </row>
    <row r="76" spans="2:12" x14ac:dyDescent="0.2">
      <c r="B76" s="69">
        <v>6.8</v>
      </c>
      <c r="C76" s="70">
        <f t="shared" si="1"/>
        <v>16.776499999999999</v>
      </c>
      <c r="D76" s="70">
        <f t="shared" si="2"/>
        <v>12.520300000000001</v>
      </c>
      <c r="E76" s="70">
        <f t="shared" si="3"/>
        <v>142.1630999999999</v>
      </c>
      <c r="F76" s="71">
        <f t="shared" si="4"/>
        <v>60.828599998811214</v>
      </c>
      <c r="H76" s="70"/>
      <c r="I76" s="70"/>
      <c r="J76" s="70"/>
      <c r="K76" s="70"/>
      <c r="L76" s="70"/>
    </row>
    <row r="77" spans="2:12" x14ac:dyDescent="0.2">
      <c r="B77" s="69">
        <v>7</v>
      </c>
      <c r="C77" s="70">
        <f t="shared" si="1"/>
        <v>16.776499999999999</v>
      </c>
      <c r="D77" s="70">
        <f t="shared" si="2"/>
        <v>12.520300000000001</v>
      </c>
      <c r="E77" s="70">
        <f t="shared" si="3"/>
        <v>142.16309999999996</v>
      </c>
      <c r="F77" s="71">
        <f t="shared" si="4"/>
        <v>60.828599999534177</v>
      </c>
      <c r="H77" s="70"/>
      <c r="I77" s="70"/>
      <c r="J77" s="70"/>
      <c r="K77" s="70"/>
      <c r="L77" s="70"/>
    </row>
    <row r="78" spans="2:12" x14ac:dyDescent="0.2">
      <c r="B78" s="69">
        <v>7.2</v>
      </c>
      <c r="C78" s="70">
        <f t="shared" si="1"/>
        <v>16.776499999999999</v>
      </c>
      <c r="D78" s="70">
        <f t="shared" si="2"/>
        <v>12.520300000000001</v>
      </c>
      <c r="E78" s="70">
        <f t="shared" si="3"/>
        <v>142.16309999999999</v>
      </c>
      <c r="F78" s="71">
        <f t="shared" si="4"/>
        <v>60.82859999981747</v>
      </c>
      <c r="H78" s="70"/>
      <c r="I78" s="70"/>
      <c r="J78" s="70"/>
      <c r="K78" s="70"/>
      <c r="L78" s="70"/>
    </row>
    <row r="79" spans="2:12" x14ac:dyDescent="0.2">
      <c r="B79" s="69">
        <v>7.4</v>
      </c>
      <c r="C79" s="70">
        <f t="shared" si="1"/>
        <v>16.776499999999999</v>
      </c>
      <c r="D79" s="70">
        <f t="shared" si="2"/>
        <v>12.520300000000001</v>
      </c>
      <c r="E79" s="70">
        <f t="shared" si="3"/>
        <v>142.16309999999999</v>
      </c>
      <c r="F79" s="71">
        <f t="shared" si="4"/>
        <v>60.828599999928478</v>
      </c>
      <c r="H79" s="70"/>
      <c r="I79" s="70"/>
      <c r="J79" s="70"/>
      <c r="K79" s="70"/>
      <c r="L79" s="70"/>
    </row>
    <row r="80" spans="2:12" x14ac:dyDescent="0.2">
      <c r="B80" s="69">
        <v>7.6</v>
      </c>
      <c r="C80" s="70">
        <f t="shared" si="1"/>
        <v>16.776499999999999</v>
      </c>
      <c r="D80" s="70">
        <f t="shared" si="2"/>
        <v>12.520300000000001</v>
      </c>
      <c r="E80" s="70">
        <f t="shared" si="3"/>
        <v>142.16309999999999</v>
      </c>
      <c r="F80" s="71">
        <f t="shared" si="4"/>
        <v>60.828599999971971</v>
      </c>
      <c r="H80" s="70"/>
      <c r="I80" s="70"/>
      <c r="J80" s="70"/>
      <c r="K80" s="70"/>
      <c r="L80" s="70"/>
    </row>
    <row r="81" spans="2:12" x14ac:dyDescent="0.2">
      <c r="B81" s="69">
        <v>7.8</v>
      </c>
      <c r="C81" s="70">
        <f t="shared" si="1"/>
        <v>16.776499999999999</v>
      </c>
      <c r="D81" s="70">
        <f t="shared" si="2"/>
        <v>12.520300000000001</v>
      </c>
      <c r="E81" s="70">
        <f t="shared" si="3"/>
        <v>142.16309999999999</v>
      </c>
      <c r="F81" s="71">
        <f t="shared" si="4"/>
        <v>60.828599999989017</v>
      </c>
      <c r="H81" s="70"/>
      <c r="I81" s="70"/>
      <c r="J81" s="70"/>
      <c r="K81" s="70"/>
      <c r="L81" s="70"/>
    </row>
    <row r="82" spans="2:12" x14ac:dyDescent="0.2">
      <c r="B82" s="69">
        <v>8</v>
      </c>
      <c r="C82" s="70">
        <f t="shared" si="1"/>
        <v>16.776499999999999</v>
      </c>
      <c r="D82" s="70">
        <f t="shared" si="2"/>
        <v>12.520300000000001</v>
      </c>
      <c r="E82" s="70">
        <f t="shared" si="3"/>
        <v>142.16309999999999</v>
      </c>
      <c r="F82" s="71">
        <f t="shared" si="4"/>
        <v>60.828599999995696</v>
      </c>
      <c r="H82" s="70"/>
      <c r="I82" s="70"/>
      <c r="J82" s="70"/>
      <c r="K82" s="70"/>
      <c r="L82" s="70"/>
    </row>
    <row r="83" spans="2:12" x14ac:dyDescent="0.2">
      <c r="B83" s="69">
        <v>8.1999999999999993</v>
      </c>
      <c r="C83" s="70">
        <f t="shared" si="1"/>
        <v>16.776499999999999</v>
      </c>
      <c r="D83" s="70">
        <f t="shared" si="2"/>
        <v>12.520300000000001</v>
      </c>
      <c r="E83" s="70">
        <f t="shared" si="3"/>
        <v>142.16309999999999</v>
      </c>
      <c r="F83" s="71">
        <f t="shared" si="4"/>
        <v>60.828599999998318</v>
      </c>
      <c r="H83" s="70"/>
      <c r="I83" s="70"/>
      <c r="J83" s="70"/>
      <c r="K83" s="70"/>
      <c r="L83" s="70"/>
    </row>
    <row r="84" spans="2:12" x14ac:dyDescent="0.2">
      <c r="B84" s="69">
        <v>8.4</v>
      </c>
      <c r="C84" s="70">
        <f t="shared" si="1"/>
        <v>16.776499999999999</v>
      </c>
      <c r="D84" s="70">
        <f t="shared" si="2"/>
        <v>12.520300000000001</v>
      </c>
      <c r="E84" s="70">
        <f t="shared" si="3"/>
        <v>142.16309999999999</v>
      </c>
      <c r="F84" s="71">
        <f t="shared" si="4"/>
        <v>60.828599999999341</v>
      </c>
      <c r="H84" s="70"/>
      <c r="I84" s="70"/>
      <c r="J84" s="70"/>
      <c r="K84" s="70"/>
      <c r="L84" s="70"/>
    </row>
    <row r="85" spans="2:12" x14ac:dyDescent="0.2">
      <c r="B85" s="69">
        <v>8.6</v>
      </c>
      <c r="C85" s="70">
        <f t="shared" si="1"/>
        <v>16.776499999999999</v>
      </c>
      <c r="D85" s="70">
        <f t="shared" si="2"/>
        <v>12.520300000000001</v>
      </c>
      <c r="E85" s="70">
        <f t="shared" si="3"/>
        <v>142.16309999999999</v>
      </c>
      <c r="F85" s="71">
        <f t="shared" si="4"/>
        <v>60.828599999999746</v>
      </c>
      <c r="H85" s="70"/>
      <c r="I85" s="70"/>
      <c r="J85" s="70"/>
      <c r="K85" s="70"/>
      <c r="L85" s="70"/>
    </row>
    <row r="86" spans="2:12" x14ac:dyDescent="0.2">
      <c r="B86" s="69">
        <v>8.8000000000000007</v>
      </c>
      <c r="C86" s="70">
        <f t="shared" si="1"/>
        <v>16.776499999999999</v>
      </c>
      <c r="D86" s="70">
        <f t="shared" si="2"/>
        <v>12.520300000000001</v>
      </c>
      <c r="E86" s="70">
        <f t="shared" si="3"/>
        <v>142.16309999999999</v>
      </c>
      <c r="F86" s="71">
        <f t="shared" si="4"/>
        <v>60.828599999999895</v>
      </c>
      <c r="H86" s="70"/>
      <c r="I86" s="70"/>
      <c r="J86" s="70"/>
      <c r="K86" s="70"/>
      <c r="L86" s="70"/>
    </row>
    <row r="87" spans="2:12" x14ac:dyDescent="0.2">
      <c r="B87" s="69">
        <v>9</v>
      </c>
      <c r="C87" s="70">
        <f t="shared" si="1"/>
        <v>16.776499999999999</v>
      </c>
      <c r="D87" s="70">
        <f t="shared" si="2"/>
        <v>12.520300000000001</v>
      </c>
      <c r="E87" s="70">
        <f t="shared" si="3"/>
        <v>142.16309999999999</v>
      </c>
      <c r="F87" s="71">
        <f t="shared" si="4"/>
        <v>60.828599999999959</v>
      </c>
      <c r="H87" s="70"/>
      <c r="I87" s="70"/>
      <c r="J87" s="70"/>
      <c r="K87" s="70"/>
      <c r="L87" s="70"/>
    </row>
    <row r="88" spans="2:12" x14ac:dyDescent="0.2">
      <c r="B88" s="69">
        <v>9.1999999999999993</v>
      </c>
      <c r="C88" s="70">
        <f t="shared" si="1"/>
        <v>16.776499999999999</v>
      </c>
      <c r="D88" s="70">
        <f t="shared" si="2"/>
        <v>12.520300000000001</v>
      </c>
      <c r="E88" s="70">
        <f t="shared" si="3"/>
        <v>142.16309999999999</v>
      </c>
      <c r="F88" s="71">
        <f t="shared" si="4"/>
        <v>60.828599999999987</v>
      </c>
      <c r="H88" s="70"/>
      <c r="I88" s="70"/>
      <c r="J88" s="70"/>
      <c r="K88" s="70"/>
      <c r="L88" s="70"/>
    </row>
    <row r="89" spans="2:12" x14ac:dyDescent="0.2">
      <c r="B89" s="69">
        <v>9.4</v>
      </c>
      <c r="C89" s="70">
        <f t="shared" si="1"/>
        <v>16.776499999999999</v>
      </c>
      <c r="D89" s="70">
        <f t="shared" si="2"/>
        <v>12.520300000000001</v>
      </c>
      <c r="E89" s="70">
        <f t="shared" si="3"/>
        <v>142.16309999999999</v>
      </c>
      <c r="F89" s="71">
        <f t="shared" si="4"/>
        <v>60.828600000000002</v>
      </c>
      <c r="H89" s="70"/>
      <c r="I89" s="70"/>
      <c r="J89" s="70"/>
      <c r="K89" s="70"/>
      <c r="L89" s="70"/>
    </row>
    <row r="90" spans="2:12" x14ac:dyDescent="0.2">
      <c r="B90" s="69">
        <v>9.6</v>
      </c>
      <c r="C90" s="70">
        <f t="shared" si="1"/>
        <v>16.776499999999999</v>
      </c>
      <c r="D90" s="70">
        <f t="shared" si="2"/>
        <v>12.520300000000001</v>
      </c>
      <c r="E90" s="70">
        <f t="shared" si="3"/>
        <v>142.16309999999999</v>
      </c>
      <c r="F90" s="71">
        <f t="shared" si="4"/>
        <v>60.828600000000002</v>
      </c>
      <c r="H90" s="70"/>
      <c r="I90" s="70"/>
      <c r="J90" s="70"/>
      <c r="K90" s="70"/>
      <c r="L90" s="70"/>
    </row>
    <row r="91" spans="2:12" x14ac:dyDescent="0.2">
      <c r="B91" s="69">
        <v>9.8000000000000007</v>
      </c>
      <c r="C91" s="70">
        <f t="shared" si="1"/>
        <v>16.776499999999999</v>
      </c>
      <c r="D91" s="70">
        <f t="shared" si="2"/>
        <v>12.520300000000001</v>
      </c>
      <c r="E91" s="70">
        <f t="shared" si="3"/>
        <v>142.16309999999999</v>
      </c>
      <c r="F91" s="71">
        <f t="shared" si="4"/>
        <v>60.828600000000002</v>
      </c>
      <c r="H91" s="70"/>
      <c r="I91" s="70"/>
      <c r="J91" s="70"/>
      <c r="K91" s="70"/>
      <c r="L91" s="70"/>
    </row>
    <row r="92" spans="2:12" x14ac:dyDescent="0.2">
      <c r="B92" s="69">
        <v>10</v>
      </c>
      <c r="C92" s="70">
        <f t="shared" si="1"/>
        <v>16.776499999999999</v>
      </c>
      <c r="D92" s="70">
        <f t="shared" si="2"/>
        <v>12.520300000000001</v>
      </c>
      <c r="E92" s="70">
        <f t="shared" si="3"/>
        <v>142.16309999999999</v>
      </c>
      <c r="F92" s="71">
        <f t="shared" si="4"/>
        <v>60.828600000000002</v>
      </c>
      <c r="H92" s="70"/>
      <c r="I92" s="70"/>
      <c r="J92" s="70"/>
      <c r="K92" s="70"/>
      <c r="L92" s="70"/>
    </row>
    <row r="93" spans="2:12" x14ac:dyDescent="0.2">
      <c r="B93" s="69">
        <v>10.199999999999999</v>
      </c>
      <c r="C93" s="70">
        <f t="shared" si="1"/>
        <v>16.776499999999999</v>
      </c>
      <c r="D93" s="70">
        <f t="shared" si="2"/>
        <v>12.520300000000001</v>
      </c>
      <c r="E93" s="70">
        <f t="shared" si="3"/>
        <v>142.16309999999999</v>
      </c>
      <c r="F93" s="71">
        <f t="shared" si="4"/>
        <v>60.828600000000002</v>
      </c>
      <c r="H93" s="70"/>
      <c r="I93" s="70"/>
      <c r="J93" s="70"/>
      <c r="K93" s="70"/>
      <c r="L93" s="70"/>
    </row>
    <row r="94" spans="2:12" x14ac:dyDescent="0.2">
      <c r="B94" s="69">
        <v>10.4</v>
      </c>
      <c r="C94" s="70">
        <f t="shared" si="1"/>
        <v>16.776499999999999</v>
      </c>
      <c r="D94" s="70">
        <f t="shared" si="2"/>
        <v>12.520300000000001</v>
      </c>
      <c r="E94" s="70">
        <f t="shared" si="3"/>
        <v>142.16309999999999</v>
      </c>
      <c r="F94" s="71">
        <f t="shared" si="4"/>
        <v>60.828600000000002</v>
      </c>
      <c r="H94" s="70"/>
      <c r="I94" s="70"/>
      <c r="J94" s="70"/>
      <c r="K94" s="70"/>
      <c r="L94" s="70"/>
    </row>
    <row r="95" spans="2:12" x14ac:dyDescent="0.2">
      <c r="B95" s="69">
        <v>10.6</v>
      </c>
      <c r="C95" s="70">
        <f t="shared" si="1"/>
        <v>16.776499999999999</v>
      </c>
      <c r="D95" s="70">
        <f t="shared" si="2"/>
        <v>12.520300000000001</v>
      </c>
      <c r="E95" s="70">
        <f t="shared" si="3"/>
        <v>142.16309999999999</v>
      </c>
      <c r="F95" s="71">
        <f t="shared" si="4"/>
        <v>60.828600000000002</v>
      </c>
      <c r="H95" s="70"/>
      <c r="I95" s="70"/>
      <c r="J95" s="70"/>
      <c r="K95" s="70"/>
      <c r="L95" s="70"/>
    </row>
    <row r="96" spans="2:12" x14ac:dyDescent="0.2">
      <c r="B96" s="69">
        <v>10.8</v>
      </c>
      <c r="C96" s="70">
        <f t="shared" si="1"/>
        <v>16.776499999999999</v>
      </c>
      <c r="D96" s="70">
        <f t="shared" si="2"/>
        <v>12.520300000000001</v>
      </c>
      <c r="E96" s="70">
        <f t="shared" si="3"/>
        <v>142.16309999999999</v>
      </c>
      <c r="F96" s="71">
        <f t="shared" si="4"/>
        <v>60.828600000000002</v>
      </c>
      <c r="H96" s="70"/>
      <c r="I96" s="70"/>
      <c r="J96" s="70"/>
      <c r="K96" s="70"/>
      <c r="L96" s="70"/>
    </row>
    <row r="97" spans="2:12" x14ac:dyDescent="0.2">
      <c r="B97" s="69">
        <v>11</v>
      </c>
      <c r="C97" s="70">
        <f t="shared" si="1"/>
        <v>16.776499999999999</v>
      </c>
      <c r="D97" s="70">
        <f t="shared" si="2"/>
        <v>12.520300000000001</v>
      </c>
      <c r="E97" s="70">
        <f t="shared" si="3"/>
        <v>142.16309999999999</v>
      </c>
      <c r="F97" s="71">
        <f t="shared" si="4"/>
        <v>60.828600000000002</v>
      </c>
      <c r="H97" s="70"/>
      <c r="I97" s="70"/>
      <c r="J97" s="70"/>
      <c r="K97" s="70"/>
      <c r="L97" s="70"/>
    </row>
    <row r="98" spans="2:12" x14ac:dyDescent="0.2">
      <c r="B98" s="69">
        <v>11.2</v>
      </c>
      <c r="C98" s="70">
        <f t="shared" si="1"/>
        <v>16.776499999999999</v>
      </c>
      <c r="D98" s="70">
        <f t="shared" si="2"/>
        <v>12.520300000000001</v>
      </c>
      <c r="E98" s="70">
        <f t="shared" si="3"/>
        <v>142.16309999999999</v>
      </c>
      <c r="F98" s="71">
        <f t="shared" si="4"/>
        <v>60.828600000000002</v>
      </c>
      <c r="H98" s="70"/>
      <c r="I98" s="70"/>
      <c r="J98" s="70"/>
      <c r="K98" s="70"/>
      <c r="L98" s="70"/>
    </row>
    <row r="99" spans="2:12" x14ac:dyDescent="0.2">
      <c r="B99" s="69">
        <v>11.4</v>
      </c>
      <c r="C99" s="70">
        <f t="shared" si="1"/>
        <v>16.776499999999999</v>
      </c>
      <c r="D99" s="70">
        <f t="shared" si="2"/>
        <v>12.520300000000001</v>
      </c>
      <c r="E99" s="70">
        <f t="shared" si="3"/>
        <v>142.16309999999999</v>
      </c>
      <c r="F99" s="71">
        <f t="shared" si="4"/>
        <v>60.828600000000002</v>
      </c>
      <c r="H99" s="70"/>
      <c r="I99" s="70"/>
      <c r="J99" s="70"/>
      <c r="K99" s="70"/>
      <c r="L99" s="70"/>
    </row>
    <row r="100" spans="2:12" x14ac:dyDescent="0.2">
      <c r="B100" s="69">
        <v>11.6</v>
      </c>
      <c r="C100" s="70">
        <f t="shared" si="1"/>
        <v>16.776499999999999</v>
      </c>
      <c r="D100" s="70">
        <f t="shared" si="2"/>
        <v>12.520300000000001</v>
      </c>
      <c r="E100" s="70">
        <f t="shared" si="3"/>
        <v>142.16309999999999</v>
      </c>
      <c r="F100" s="71">
        <f t="shared" si="4"/>
        <v>60.828600000000002</v>
      </c>
      <c r="H100" s="70"/>
      <c r="I100" s="70"/>
      <c r="J100" s="70"/>
      <c r="K100" s="70"/>
      <c r="L100" s="70"/>
    </row>
    <row r="101" spans="2:12" x14ac:dyDescent="0.2">
      <c r="B101" s="69">
        <v>11.8</v>
      </c>
      <c r="C101" s="70">
        <f t="shared" si="1"/>
        <v>16.776499999999999</v>
      </c>
      <c r="D101" s="70">
        <f t="shared" si="2"/>
        <v>12.520300000000001</v>
      </c>
      <c r="E101" s="70">
        <f t="shared" si="3"/>
        <v>142.16309999999999</v>
      </c>
      <c r="F101" s="71">
        <f t="shared" si="4"/>
        <v>60.828600000000002</v>
      </c>
      <c r="H101" s="70"/>
      <c r="I101" s="70"/>
      <c r="J101" s="70"/>
      <c r="K101" s="70"/>
      <c r="L101" s="70"/>
    </row>
    <row r="102" spans="2:12" x14ac:dyDescent="0.2">
      <c r="B102" s="69">
        <v>12</v>
      </c>
      <c r="C102" s="70">
        <f t="shared" si="1"/>
        <v>16.776499999999999</v>
      </c>
      <c r="D102" s="70">
        <f t="shared" si="2"/>
        <v>12.520300000000001</v>
      </c>
      <c r="E102" s="70">
        <f t="shared" si="3"/>
        <v>142.16309999999999</v>
      </c>
      <c r="F102" s="71">
        <f t="shared" si="4"/>
        <v>60.828600000000002</v>
      </c>
      <c r="H102" s="70"/>
      <c r="I102" s="70"/>
      <c r="J102" s="70"/>
      <c r="K102" s="70"/>
      <c r="L102" s="70"/>
    </row>
    <row r="103" spans="2:12" x14ac:dyDescent="0.2">
      <c r="B103" s="69">
        <v>12.2</v>
      </c>
      <c r="C103" s="70">
        <f>(1+($C$32-1)/(1+EXP(-$C$33*(B103-$C$34))))</f>
        <v>16.776499999999999</v>
      </c>
      <c r="D103" s="70">
        <f>(1+($D$32-1)/(1+EXP(-$D$33*(B103-$D$34))))</f>
        <v>12.520300000000001</v>
      </c>
      <c r="E103" s="70">
        <f>(1+($E$32-1)/(1+EXP(-$E$33*(B103-$E$34))))</f>
        <v>142.16309999999999</v>
      </c>
      <c r="F103" s="71">
        <f>(1+($F$32-1)/(1+EXP(-$F$33*(B103-$F$34))))</f>
        <v>60.828600000000002</v>
      </c>
      <c r="H103" s="70"/>
      <c r="I103" s="70"/>
      <c r="J103" s="70"/>
      <c r="K103" s="70"/>
      <c r="L103" s="70"/>
    </row>
    <row r="104" spans="2:12" x14ac:dyDescent="0.2">
      <c r="B104" s="69">
        <v>12.4</v>
      </c>
      <c r="C104" s="70">
        <f t="shared" si="1"/>
        <v>16.776499999999999</v>
      </c>
      <c r="D104" s="70">
        <f t="shared" ref="D104:D142" si="5">(1+($D$32-1)/(1+EXP(-$D$33*(B104-$D$34))))</f>
        <v>12.520300000000001</v>
      </c>
      <c r="E104" s="70">
        <f t="shared" ref="E104:E142" si="6">(1+($E$32-1)/(1+EXP(-$E$33*(B104-$E$34))))</f>
        <v>142.16309999999999</v>
      </c>
      <c r="F104" s="71">
        <f t="shared" ref="F104:F142" si="7">(1+($F$32-1)/(1+EXP(-$F$33*(B104-$F$34))))</f>
        <v>60.828600000000002</v>
      </c>
      <c r="H104" s="70"/>
      <c r="I104" s="70"/>
      <c r="J104" s="70"/>
      <c r="K104" s="70"/>
      <c r="L104" s="70"/>
    </row>
    <row r="105" spans="2:12" x14ac:dyDescent="0.2">
      <c r="B105" s="69">
        <v>12.6</v>
      </c>
      <c r="C105" s="70">
        <f t="shared" ref="C105:C142" si="8">(1+($C$32-1)/(1+EXP(-$C$33*(B105-$C$34))))</f>
        <v>16.776499999999999</v>
      </c>
      <c r="D105" s="70">
        <f t="shared" si="5"/>
        <v>12.520300000000001</v>
      </c>
      <c r="E105" s="70">
        <f t="shared" si="6"/>
        <v>142.16309999999999</v>
      </c>
      <c r="F105" s="71">
        <f t="shared" si="7"/>
        <v>60.828600000000002</v>
      </c>
      <c r="H105" s="70"/>
      <c r="I105" s="70"/>
      <c r="J105" s="70"/>
      <c r="K105" s="70"/>
      <c r="L105" s="70"/>
    </row>
    <row r="106" spans="2:12" x14ac:dyDescent="0.2">
      <c r="B106" s="69">
        <v>12.8</v>
      </c>
      <c r="C106" s="70">
        <f t="shared" si="8"/>
        <v>16.776499999999999</v>
      </c>
      <c r="D106" s="70">
        <f t="shared" si="5"/>
        <v>12.520300000000001</v>
      </c>
      <c r="E106" s="70">
        <f t="shared" si="6"/>
        <v>142.16309999999999</v>
      </c>
      <c r="F106" s="71">
        <f t="shared" si="7"/>
        <v>60.828600000000002</v>
      </c>
      <c r="H106" s="70"/>
      <c r="I106" s="70"/>
      <c r="J106" s="70"/>
      <c r="K106" s="70"/>
      <c r="L106" s="70"/>
    </row>
    <row r="107" spans="2:12" x14ac:dyDescent="0.2">
      <c r="B107" s="69">
        <v>13</v>
      </c>
      <c r="C107" s="70">
        <f t="shared" si="8"/>
        <v>16.776499999999999</v>
      </c>
      <c r="D107" s="70">
        <f t="shared" si="5"/>
        <v>12.520300000000001</v>
      </c>
      <c r="E107" s="70">
        <f t="shared" si="6"/>
        <v>142.16309999999999</v>
      </c>
      <c r="F107" s="71">
        <f t="shared" si="7"/>
        <v>60.828600000000002</v>
      </c>
      <c r="H107" s="70"/>
      <c r="I107" s="70"/>
      <c r="J107" s="70"/>
      <c r="K107" s="70"/>
      <c r="L107" s="70"/>
    </row>
    <row r="108" spans="2:12" x14ac:dyDescent="0.2">
      <c r="B108" s="69">
        <v>13.2</v>
      </c>
      <c r="C108" s="70">
        <f t="shared" si="8"/>
        <v>16.776499999999999</v>
      </c>
      <c r="D108" s="70">
        <f t="shared" si="5"/>
        <v>12.520300000000001</v>
      </c>
      <c r="E108" s="70">
        <f t="shared" si="6"/>
        <v>142.16309999999999</v>
      </c>
      <c r="F108" s="71">
        <f t="shared" si="7"/>
        <v>60.828600000000002</v>
      </c>
      <c r="H108" s="70"/>
      <c r="I108" s="70"/>
      <c r="J108" s="70"/>
      <c r="K108" s="70"/>
      <c r="L108" s="70"/>
    </row>
    <row r="109" spans="2:12" x14ac:dyDescent="0.2">
      <c r="B109" s="69">
        <v>13.4</v>
      </c>
      <c r="C109" s="70">
        <f t="shared" si="8"/>
        <v>16.776499999999999</v>
      </c>
      <c r="D109" s="70">
        <f t="shared" si="5"/>
        <v>12.520300000000001</v>
      </c>
      <c r="E109" s="70">
        <f t="shared" si="6"/>
        <v>142.16309999999999</v>
      </c>
      <c r="F109" s="71">
        <f t="shared" si="7"/>
        <v>60.828600000000002</v>
      </c>
      <c r="H109" s="70"/>
      <c r="I109" s="70"/>
      <c r="J109" s="70"/>
      <c r="K109" s="70"/>
      <c r="L109" s="70"/>
    </row>
    <row r="110" spans="2:12" x14ac:dyDescent="0.2">
      <c r="B110" s="69">
        <v>13.6</v>
      </c>
      <c r="C110" s="70">
        <f t="shared" si="8"/>
        <v>16.776499999999999</v>
      </c>
      <c r="D110" s="70">
        <f t="shared" si="5"/>
        <v>12.520300000000001</v>
      </c>
      <c r="E110" s="70">
        <f t="shared" si="6"/>
        <v>142.16309999999999</v>
      </c>
      <c r="F110" s="71">
        <f t="shared" si="7"/>
        <v>60.828600000000002</v>
      </c>
      <c r="H110" s="70"/>
      <c r="I110" s="70"/>
      <c r="J110" s="70"/>
      <c r="K110" s="70"/>
      <c r="L110" s="70"/>
    </row>
    <row r="111" spans="2:12" x14ac:dyDescent="0.2">
      <c r="B111" s="69">
        <v>13.8</v>
      </c>
      <c r="C111" s="70">
        <f t="shared" si="8"/>
        <v>16.776499999999999</v>
      </c>
      <c r="D111" s="70">
        <f t="shared" si="5"/>
        <v>12.520300000000001</v>
      </c>
      <c r="E111" s="70">
        <f t="shared" si="6"/>
        <v>142.16309999999999</v>
      </c>
      <c r="F111" s="71">
        <f t="shared" si="7"/>
        <v>60.828600000000002</v>
      </c>
      <c r="H111" s="70"/>
      <c r="I111" s="70"/>
      <c r="J111" s="70"/>
      <c r="K111" s="70"/>
      <c r="L111" s="70"/>
    </row>
    <row r="112" spans="2:12" x14ac:dyDescent="0.2">
      <c r="B112" s="69">
        <v>14</v>
      </c>
      <c r="C112" s="70">
        <f t="shared" si="8"/>
        <v>16.776499999999999</v>
      </c>
      <c r="D112" s="70">
        <f t="shared" si="5"/>
        <v>12.520300000000001</v>
      </c>
      <c r="E112" s="70">
        <f t="shared" si="6"/>
        <v>142.16309999999999</v>
      </c>
      <c r="F112" s="71">
        <f t="shared" si="7"/>
        <v>60.828600000000002</v>
      </c>
      <c r="H112" s="70"/>
      <c r="I112" s="70"/>
      <c r="J112" s="70"/>
      <c r="K112" s="70"/>
      <c r="L112" s="70"/>
    </row>
    <row r="113" spans="2:12" x14ac:dyDescent="0.2">
      <c r="B113" s="69">
        <v>14.2</v>
      </c>
      <c r="C113" s="70">
        <f t="shared" si="8"/>
        <v>16.776499999999999</v>
      </c>
      <c r="D113" s="70">
        <f t="shared" si="5"/>
        <v>12.520300000000001</v>
      </c>
      <c r="E113" s="70">
        <f t="shared" si="6"/>
        <v>142.16309999999999</v>
      </c>
      <c r="F113" s="71">
        <f t="shared" si="7"/>
        <v>60.828600000000002</v>
      </c>
      <c r="H113" s="70"/>
      <c r="I113" s="70"/>
      <c r="J113" s="70"/>
      <c r="K113" s="70"/>
      <c r="L113" s="70"/>
    </row>
    <row r="114" spans="2:12" x14ac:dyDescent="0.2">
      <c r="B114" s="69">
        <v>14.4</v>
      </c>
      <c r="C114" s="70">
        <f t="shared" si="8"/>
        <v>16.776499999999999</v>
      </c>
      <c r="D114" s="70">
        <f t="shared" si="5"/>
        <v>12.520300000000001</v>
      </c>
      <c r="E114" s="70">
        <f t="shared" si="6"/>
        <v>142.16309999999999</v>
      </c>
      <c r="F114" s="71">
        <f t="shared" si="7"/>
        <v>60.828600000000002</v>
      </c>
      <c r="H114" s="70"/>
      <c r="I114" s="70"/>
      <c r="J114" s="70"/>
      <c r="K114" s="70"/>
      <c r="L114" s="70"/>
    </row>
    <row r="115" spans="2:12" x14ac:dyDescent="0.2">
      <c r="B115" s="69">
        <v>14.6</v>
      </c>
      <c r="C115" s="70">
        <f t="shared" si="8"/>
        <v>16.776499999999999</v>
      </c>
      <c r="D115" s="70">
        <f t="shared" si="5"/>
        <v>12.520300000000001</v>
      </c>
      <c r="E115" s="70">
        <f t="shared" si="6"/>
        <v>142.16309999999999</v>
      </c>
      <c r="F115" s="71">
        <f t="shared" si="7"/>
        <v>60.828600000000002</v>
      </c>
      <c r="H115" s="70"/>
      <c r="I115" s="70"/>
      <c r="J115" s="70"/>
      <c r="K115" s="70"/>
      <c r="L115" s="70"/>
    </row>
    <row r="116" spans="2:12" x14ac:dyDescent="0.2">
      <c r="B116" s="69">
        <v>14.8</v>
      </c>
      <c r="C116" s="70">
        <f t="shared" si="8"/>
        <v>16.776499999999999</v>
      </c>
      <c r="D116" s="70">
        <f t="shared" si="5"/>
        <v>12.520300000000001</v>
      </c>
      <c r="E116" s="70">
        <f t="shared" si="6"/>
        <v>142.16309999999999</v>
      </c>
      <c r="F116" s="71">
        <f t="shared" si="7"/>
        <v>60.828600000000002</v>
      </c>
      <c r="H116" s="70"/>
      <c r="I116" s="70"/>
      <c r="J116" s="70"/>
      <c r="K116" s="70"/>
      <c r="L116" s="70"/>
    </row>
    <row r="117" spans="2:12" x14ac:dyDescent="0.2">
      <c r="B117" s="69">
        <v>15</v>
      </c>
      <c r="C117" s="70">
        <f t="shared" si="8"/>
        <v>16.776499999999999</v>
      </c>
      <c r="D117" s="70">
        <f t="shared" si="5"/>
        <v>12.520300000000001</v>
      </c>
      <c r="E117" s="70">
        <f t="shared" si="6"/>
        <v>142.16309999999999</v>
      </c>
      <c r="F117" s="71">
        <f t="shared" si="7"/>
        <v>60.828600000000002</v>
      </c>
      <c r="H117" s="70"/>
      <c r="I117" s="70"/>
      <c r="J117" s="70"/>
      <c r="K117" s="70"/>
      <c r="L117" s="70"/>
    </row>
    <row r="118" spans="2:12" x14ac:dyDescent="0.2">
      <c r="B118" s="69">
        <v>15.2</v>
      </c>
      <c r="C118" s="70">
        <f t="shared" si="8"/>
        <v>16.776499999999999</v>
      </c>
      <c r="D118" s="70">
        <f t="shared" si="5"/>
        <v>12.520300000000001</v>
      </c>
      <c r="E118" s="70">
        <f t="shared" si="6"/>
        <v>142.16309999999999</v>
      </c>
      <c r="F118" s="71">
        <f t="shared" si="7"/>
        <v>60.828600000000002</v>
      </c>
      <c r="H118" s="70"/>
      <c r="I118" s="70"/>
      <c r="J118" s="70"/>
      <c r="K118" s="70"/>
      <c r="L118" s="70"/>
    </row>
    <row r="119" spans="2:12" x14ac:dyDescent="0.2">
      <c r="B119" s="69">
        <v>15.4</v>
      </c>
      <c r="C119" s="70">
        <f t="shared" si="8"/>
        <v>16.776499999999999</v>
      </c>
      <c r="D119" s="70">
        <f t="shared" si="5"/>
        <v>12.520300000000001</v>
      </c>
      <c r="E119" s="70">
        <f t="shared" si="6"/>
        <v>142.16309999999999</v>
      </c>
      <c r="F119" s="71">
        <f t="shared" si="7"/>
        <v>60.828600000000002</v>
      </c>
      <c r="H119" s="70"/>
      <c r="I119" s="70"/>
      <c r="J119" s="70"/>
      <c r="K119" s="70"/>
      <c r="L119" s="70"/>
    </row>
    <row r="120" spans="2:12" x14ac:dyDescent="0.2">
      <c r="B120" s="69">
        <v>15.6</v>
      </c>
      <c r="C120" s="70">
        <f t="shared" si="8"/>
        <v>16.776499999999999</v>
      </c>
      <c r="D120" s="70">
        <f t="shared" si="5"/>
        <v>12.520300000000001</v>
      </c>
      <c r="E120" s="70">
        <f t="shared" si="6"/>
        <v>142.16309999999999</v>
      </c>
      <c r="F120" s="71">
        <f t="shared" si="7"/>
        <v>60.828600000000002</v>
      </c>
      <c r="H120" s="70"/>
      <c r="I120" s="70"/>
      <c r="J120" s="70"/>
      <c r="K120" s="70"/>
      <c r="L120" s="70"/>
    </row>
    <row r="121" spans="2:12" x14ac:dyDescent="0.2">
      <c r="B121" s="69">
        <v>15.8</v>
      </c>
      <c r="C121" s="70">
        <f t="shared" si="8"/>
        <v>16.776499999999999</v>
      </c>
      <c r="D121" s="70">
        <f t="shared" si="5"/>
        <v>12.520300000000001</v>
      </c>
      <c r="E121" s="70">
        <f t="shared" si="6"/>
        <v>142.16309999999999</v>
      </c>
      <c r="F121" s="71">
        <f t="shared" si="7"/>
        <v>60.828600000000002</v>
      </c>
      <c r="H121" s="70"/>
      <c r="I121" s="70"/>
      <c r="J121" s="70"/>
      <c r="K121" s="70"/>
      <c r="L121" s="70"/>
    </row>
    <row r="122" spans="2:12" x14ac:dyDescent="0.2">
      <c r="B122" s="69">
        <v>16</v>
      </c>
      <c r="C122" s="70">
        <f t="shared" si="8"/>
        <v>16.776499999999999</v>
      </c>
      <c r="D122" s="70">
        <f t="shared" si="5"/>
        <v>12.520300000000001</v>
      </c>
      <c r="E122" s="70">
        <f t="shared" si="6"/>
        <v>142.16309999999999</v>
      </c>
      <c r="F122" s="71">
        <f t="shared" si="7"/>
        <v>60.828600000000002</v>
      </c>
      <c r="H122" s="70"/>
      <c r="I122" s="70"/>
      <c r="J122" s="70"/>
      <c r="K122" s="70"/>
      <c r="L122" s="70"/>
    </row>
    <row r="123" spans="2:12" x14ac:dyDescent="0.2">
      <c r="B123" s="69">
        <v>16.2</v>
      </c>
      <c r="C123" s="70">
        <f t="shared" si="8"/>
        <v>16.776499999999999</v>
      </c>
      <c r="D123" s="70">
        <f t="shared" si="5"/>
        <v>12.520300000000001</v>
      </c>
      <c r="E123" s="70">
        <f t="shared" si="6"/>
        <v>142.16309999999999</v>
      </c>
      <c r="F123" s="71">
        <f t="shared" si="7"/>
        <v>60.828600000000002</v>
      </c>
      <c r="H123" s="70"/>
      <c r="I123" s="70"/>
      <c r="J123" s="70"/>
      <c r="K123" s="70"/>
      <c r="L123" s="70"/>
    </row>
    <row r="124" spans="2:12" x14ac:dyDescent="0.2">
      <c r="B124" s="69">
        <v>16.399999999999999</v>
      </c>
      <c r="C124" s="70">
        <f t="shared" si="8"/>
        <v>16.776499999999999</v>
      </c>
      <c r="D124" s="70">
        <f t="shared" si="5"/>
        <v>12.520300000000001</v>
      </c>
      <c r="E124" s="70">
        <f t="shared" si="6"/>
        <v>142.16309999999999</v>
      </c>
      <c r="F124" s="71">
        <f t="shared" si="7"/>
        <v>60.828600000000002</v>
      </c>
      <c r="H124" s="70"/>
      <c r="I124" s="70"/>
      <c r="J124" s="70"/>
      <c r="K124" s="70"/>
      <c r="L124" s="70"/>
    </row>
    <row r="125" spans="2:12" x14ac:dyDescent="0.2">
      <c r="B125" s="69">
        <v>16.600000000000001</v>
      </c>
      <c r="C125" s="70">
        <f t="shared" si="8"/>
        <v>16.776499999999999</v>
      </c>
      <c r="D125" s="70">
        <f t="shared" si="5"/>
        <v>12.520300000000001</v>
      </c>
      <c r="E125" s="70">
        <f t="shared" si="6"/>
        <v>142.16309999999999</v>
      </c>
      <c r="F125" s="71">
        <f t="shared" si="7"/>
        <v>60.828600000000002</v>
      </c>
      <c r="H125" s="70"/>
      <c r="I125" s="70"/>
      <c r="J125" s="70"/>
      <c r="K125" s="70"/>
      <c r="L125" s="70"/>
    </row>
    <row r="126" spans="2:12" x14ac:dyDescent="0.2">
      <c r="B126" s="69">
        <v>16.8</v>
      </c>
      <c r="C126" s="70">
        <f t="shared" si="8"/>
        <v>16.776499999999999</v>
      </c>
      <c r="D126" s="70">
        <f t="shared" si="5"/>
        <v>12.520300000000001</v>
      </c>
      <c r="E126" s="70">
        <f t="shared" si="6"/>
        <v>142.16309999999999</v>
      </c>
      <c r="F126" s="71">
        <f t="shared" si="7"/>
        <v>60.828600000000002</v>
      </c>
      <c r="H126" s="70"/>
      <c r="I126" s="70"/>
      <c r="J126" s="70"/>
      <c r="K126" s="70"/>
      <c r="L126" s="70"/>
    </row>
    <row r="127" spans="2:12" x14ac:dyDescent="0.2">
      <c r="B127" s="69">
        <v>17</v>
      </c>
      <c r="C127" s="70">
        <f t="shared" si="8"/>
        <v>16.776499999999999</v>
      </c>
      <c r="D127" s="70">
        <f t="shared" si="5"/>
        <v>12.520300000000001</v>
      </c>
      <c r="E127" s="70">
        <f t="shared" si="6"/>
        <v>142.16309999999999</v>
      </c>
      <c r="F127" s="71">
        <f t="shared" si="7"/>
        <v>60.828600000000002</v>
      </c>
      <c r="H127" s="70"/>
      <c r="I127" s="70"/>
      <c r="J127" s="70"/>
      <c r="K127" s="70"/>
      <c r="L127" s="70"/>
    </row>
    <row r="128" spans="2:12" x14ac:dyDescent="0.2">
      <c r="B128" s="69">
        <v>17.2</v>
      </c>
      <c r="C128" s="70">
        <f t="shared" si="8"/>
        <v>16.776499999999999</v>
      </c>
      <c r="D128" s="70">
        <f t="shared" si="5"/>
        <v>12.520300000000001</v>
      </c>
      <c r="E128" s="70">
        <f t="shared" si="6"/>
        <v>142.16309999999999</v>
      </c>
      <c r="F128" s="71">
        <f t="shared" si="7"/>
        <v>60.828600000000002</v>
      </c>
      <c r="H128" s="70"/>
      <c r="I128" s="70"/>
      <c r="J128" s="70"/>
      <c r="K128" s="70"/>
      <c r="L128" s="70"/>
    </row>
    <row r="129" spans="2:12" x14ac:dyDescent="0.2">
      <c r="B129" s="69">
        <v>17.399999999999999</v>
      </c>
      <c r="C129" s="70">
        <f t="shared" si="8"/>
        <v>16.776499999999999</v>
      </c>
      <c r="D129" s="70">
        <f t="shared" si="5"/>
        <v>12.520300000000001</v>
      </c>
      <c r="E129" s="70">
        <f t="shared" si="6"/>
        <v>142.16309999999999</v>
      </c>
      <c r="F129" s="71">
        <f t="shared" si="7"/>
        <v>60.828600000000002</v>
      </c>
      <c r="H129" s="70"/>
      <c r="I129" s="70"/>
      <c r="J129" s="70"/>
      <c r="K129" s="70"/>
      <c r="L129" s="70"/>
    </row>
    <row r="130" spans="2:12" x14ac:dyDescent="0.2">
      <c r="B130" s="69">
        <v>17.600000000000001</v>
      </c>
      <c r="C130" s="70">
        <f t="shared" si="8"/>
        <v>16.776499999999999</v>
      </c>
      <c r="D130" s="70">
        <f t="shared" si="5"/>
        <v>12.520300000000001</v>
      </c>
      <c r="E130" s="70">
        <f t="shared" si="6"/>
        <v>142.16309999999999</v>
      </c>
      <c r="F130" s="71">
        <f t="shared" si="7"/>
        <v>60.828600000000002</v>
      </c>
      <c r="H130" s="70"/>
      <c r="I130" s="70"/>
      <c r="J130" s="70"/>
      <c r="K130" s="70"/>
      <c r="L130" s="70"/>
    </row>
    <row r="131" spans="2:12" x14ac:dyDescent="0.2">
      <c r="B131" s="69">
        <v>17.8</v>
      </c>
      <c r="C131" s="70">
        <f t="shared" si="8"/>
        <v>16.776499999999999</v>
      </c>
      <c r="D131" s="70">
        <f t="shared" si="5"/>
        <v>12.520300000000001</v>
      </c>
      <c r="E131" s="70">
        <f t="shared" si="6"/>
        <v>142.16309999999999</v>
      </c>
      <c r="F131" s="71">
        <f t="shared" si="7"/>
        <v>60.828600000000002</v>
      </c>
      <c r="H131" s="70"/>
      <c r="I131" s="70"/>
      <c r="J131" s="70"/>
      <c r="K131" s="70"/>
      <c r="L131" s="70"/>
    </row>
    <row r="132" spans="2:12" x14ac:dyDescent="0.2">
      <c r="B132" s="69">
        <v>18</v>
      </c>
      <c r="C132" s="70">
        <f t="shared" si="8"/>
        <v>16.776499999999999</v>
      </c>
      <c r="D132" s="70">
        <f t="shared" si="5"/>
        <v>12.520300000000001</v>
      </c>
      <c r="E132" s="70">
        <f t="shared" si="6"/>
        <v>142.16309999999999</v>
      </c>
      <c r="F132" s="71">
        <f t="shared" si="7"/>
        <v>60.828600000000002</v>
      </c>
      <c r="H132" s="70"/>
      <c r="I132" s="70"/>
      <c r="J132" s="70"/>
      <c r="K132" s="70"/>
      <c r="L132" s="70"/>
    </row>
    <row r="133" spans="2:12" x14ac:dyDescent="0.2">
      <c r="B133" s="69">
        <v>18.2</v>
      </c>
      <c r="C133" s="70">
        <f t="shared" si="8"/>
        <v>16.776499999999999</v>
      </c>
      <c r="D133" s="70">
        <f t="shared" si="5"/>
        <v>12.520300000000001</v>
      </c>
      <c r="E133" s="70">
        <f t="shared" si="6"/>
        <v>142.16309999999999</v>
      </c>
      <c r="F133" s="71">
        <f t="shared" si="7"/>
        <v>60.828600000000002</v>
      </c>
      <c r="H133" s="70"/>
      <c r="I133" s="70"/>
      <c r="J133" s="70"/>
      <c r="K133" s="70"/>
      <c r="L133" s="70"/>
    </row>
    <row r="134" spans="2:12" x14ac:dyDescent="0.2">
      <c r="B134" s="69">
        <v>18.399999999999999</v>
      </c>
      <c r="C134" s="70">
        <f t="shared" si="8"/>
        <v>16.776499999999999</v>
      </c>
      <c r="D134" s="70">
        <f t="shared" si="5"/>
        <v>12.520300000000001</v>
      </c>
      <c r="E134" s="70">
        <f t="shared" si="6"/>
        <v>142.16309999999999</v>
      </c>
      <c r="F134" s="71">
        <f t="shared" si="7"/>
        <v>60.828600000000002</v>
      </c>
      <c r="H134" s="70"/>
      <c r="I134" s="70"/>
      <c r="J134" s="70"/>
      <c r="K134" s="70"/>
      <c r="L134" s="70"/>
    </row>
    <row r="135" spans="2:12" x14ac:dyDescent="0.2">
      <c r="B135" s="69">
        <v>18.600000000000001</v>
      </c>
      <c r="C135" s="70">
        <f t="shared" si="8"/>
        <v>16.776499999999999</v>
      </c>
      <c r="D135" s="70">
        <f t="shared" si="5"/>
        <v>12.520300000000001</v>
      </c>
      <c r="E135" s="70">
        <f t="shared" si="6"/>
        <v>142.16309999999999</v>
      </c>
      <c r="F135" s="71">
        <f t="shared" si="7"/>
        <v>60.828600000000002</v>
      </c>
      <c r="H135" s="70"/>
      <c r="I135" s="70"/>
      <c r="J135" s="70"/>
      <c r="K135" s="70"/>
      <c r="L135" s="70"/>
    </row>
    <row r="136" spans="2:12" x14ac:dyDescent="0.2">
      <c r="B136" s="69">
        <v>18.8</v>
      </c>
      <c r="C136" s="70">
        <f t="shared" si="8"/>
        <v>16.776499999999999</v>
      </c>
      <c r="D136" s="70">
        <f t="shared" si="5"/>
        <v>12.520300000000001</v>
      </c>
      <c r="E136" s="70">
        <f t="shared" si="6"/>
        <v>142.16309999999999</v>
      </c>
      <c r="F136" s="71">
        <f t="shared" si="7"/>
        <v>60.828600000000002</v>
      </c>
      <c r="H136" s="70"/>
      <c r="I136" s="70"/>
      <c r="J136" s="70"/>
      <c r="K136" s="70"/>
      <c r="L136" s="70"/>
    </row>
    <row r="137" spans="2:12" x14ac:dyDescent="0.2">
      <c r="B137" s="69">
        <v>19</v>
      </c>
      <c r="C137" s="70">
        <f t="shared" si="8"/>
        <v>16.776499999999999</v>
      </c>
      <c r="D137" s="70">
        <f t="shared" si="5"/>
        <v>12.520300000000001</v>
      </c>
      <c r="E137" s="70">
        <f t="shared" si="6"/>
        <v>142.16309999999999</v>
      </c>
      <c r="F137" s="71">
        <f t="shared" si="7"/>
        <v>60.828600000000002</v>
      </c>
      <c r="H137" s="70"/>
      <c r="I137" s="70"/>
      <c r="J137" s="70"/>
      <c r="K137" s="70"/>
      <c r="L137" s="70"/>
    </row>
    <row r="138" spans="2:12" x14ac:dyDescent="0.2">
      <c r="B138" s="69">
        <v>19.2</v>
      </c>
      <c r="C138" s="70">
        <f t="shared" si="8"/>
        <v>16.776499999999999</v>
      </c>
      <c r="D138" s="70">
        <f t="shared" si="5"/>
        <v>12.520300000000001</v>
      </c>
      <c r="E138" s="70">
        <f t="shared" si="6"/>
        <v>142.16309999999999</v>
      </c>
      <c r="F138" s="71">
        <f t="shared" si="7"/>
        <v>60.828600000000002</v>
      </c>
      <c r="H138" s="70"/>
      <c r="I138" s="70"/>
      <c r="J138" s="70"/>
      <c r="K138" s="70"/>
      <c r="L138" s="70"/>
    </row>
    <row r="139" spans="2:12" x14ac:dyDescent="0.2">
      <c r="B139" s="69">
        <v>19.399999999999999</v>
      </c>
      <c r="C139" s="70">
        <f t="shared" si="8"/>
        <v>16.776499999999999</v>
      </c>
      <c r="D139" s="70">
        <f t="shared" si="5"/>
        <v>12.520300000000001</v>
      </c>
      <c r="E139" s="70">
        <f t="shared" si="6"/>
        <v>142.16309999999999</v>
      </c>
      <c r="F139" s="71">
        <f t="shared" si="7"/>
        <v>60.828600000000002</v>
      </c>
      <c r="H139" s="70"/>
      <c r="I139" s="70"/>
      <c r="J139" s="70"/>
      <c r="K139" s="70"/>
      <c r="L139" s="70"/>
    </row>
    <row r="140" spans="2:12" x14ac:dyDescent="0.2">
      <c r="B140" s="69">
        <v>19.600000000000001</v>
      </c>
      <c r="C140" s="70">
        <f t="shared" si="8"/>
        <v>16.776499999999999</v>
      </c>
      <c r="D140" s="70">
        <f t="shared" si="5"/>
        <v>12.520300000000001</v>
      </c>
      <c r="E140" s="70">
        <f t="shared" si="6"/>
        <v>142.16309999999999</v>
      </c>
      <c r="F140" s="71">
        <f t="shared" si="7"/>
        <v>60.828600000000002</v>
      </c>
      <c r="H140" s="70"/>
      <c r="I140" s="70"/>
      <c r="J140" s="70"/>
      <c r="K140" s="70"/>
      <c r="L140" s="70"/>
    </row>
    <row r="141" spans="2:12" x14ac:dyDescent="0.2">
      <c r="B141" s="69">
        <v>19.8</v>
      </c>
      <c r="C141" s="70">
        <f t="shared" si="8"/>
        <v>16.776499999999999</v>
      </c>
      <c r="D141" s="70">
        <f t="shared" si="5"/>
        <v>12.520300000000001</v>
      </c>
      <c r="E141" s="70">
        <f t="shared" si="6"/>
        <v>142.16309999999999</v>
      </c>
      <c r="F141" s="71">
        <f t="shared" si="7"/>
        <v>60.828600000000002</v>
      </c>
      <c r="H141" s="70"/>
      <c r="I141" s="70"/>
      <c r="J141" s="70"/>
      <c r="K141" s="70"/>
      <c r="L141" s="70"/>
    </row>
    <row r="142" spans="2:12" ht="13.5" thickBot="1" x14ac:dyDescent="0.25">
      <c r="B142" s="72">
        <v>20</v>
      </c>
      <c r="C142" s="73">
        <f t="shared" si="8"/>
        <v>16.776499999999999</v>
      </c>
      <c r="D142" s="73">
        <f t="shared" si="5"/>
        <v>12.520300000000001</v>
      </c>
      <c r="E142" s="73">
        <f t="shared" si="6"/>
        <v>142.16309999999999</v>
      </c>
      <c r="F142" s="74">
        <f t="shared" si="7"/>
        <v>60.828600000000002</v>
      </c>
      <c r="H142" s="70"/>
      <c r="I142" s="70"/>
      <c r="J142" s="70"/>
      <c r="K142" s="70"/>
      <c r="L142" s="70"/>
    </row>
  </sheetData>
  <mergeCells count="6">
    <mergeCell ref="K4:L4"/>
    <mergeCell ref="E4:F4"/>
    <mergeCell ref="C4:D4"/>
    <mergeCell ref="B4:B5"/>
    <mergeCell ref="H4:H5"/>
    <mergeCell ref="I4:J4"/>
  </mergeCells>
  <pageMargins left="0.78740157499999996" right="0.78740157499999996" top="0.984251969" bottom="0.984251969" header="0.5" footer="0.5"/>
  <pageSetup orientation="portrait" horizontalDpi="4294967292" verticalDpi="4294967292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AF539"/>
  <sheetViews>
    <sheetView tabSelected="1" topLeftCell="A16" zoomScaleNormal="100" workbookViewId="0">
      <selection activeCell="P516" sqref="P516"/>
    </sheetView>
  </sheetViews>
  <sheetFormatPr baseColWidth="10" defaultRowHeight="12.75" x14ac:dyDescent="0.2"/>
  <cols>
    <col min="1" max="1" width="16.42578125" bestFit="1" customWidth="1"/>
    <col min="2" max="2" width="28.7109375" bestFit="1" customWidth="1"/>
    <col min="3" max="4" width="16.28515625" bestFit="1" customWidth="1"/>
    <col min="5" max="5" width="14.42578125" bestFit="1" customWidth="1"/>
    <col min="6" max="6" width="14.42578125" customWidth="1"/>
    <col min="7" max="7" width="11.42578125" customWidth="1"/>
    <col min="8" max="8" width="16.85546875" bestFit="1" customWidth="1"/>
    <col min="9" max="10" width="16.28515625" bestFit="1" customWidth="1"/>
    <col min="11" max="12" width="14.42578125" bestFit="1" customWidth="1"/>
    <col min="23" max="23" width="12.42578125" bestFit="1" customWidth="1"/>
  </cols>
  <sheetData>
    <row r="2" spans="2:23" ht="19.5" customHeight="1" x14ac:dyDescent="0.2"/>
    <row r="3" spans="2:23" ht="18.75" customHeight="1" thickBot="1" x14ac:dyDescent="0.3">
      <c r="B3" s="223" t="s">
        <v>381</v>
      </c>
      <c r="H3" s="223" t="s">
        <v>230</v>
      </c>
      <c r="R3" s="257" t="s">
        <v>388</v>
      </c>
    </row>
    <row r="4" spans="2:23" ht="16.5" x14ac:dyDescent="0.25">
      <c r="B4" s="304" t="s">
        <v>224</v>
      </c>
      <c r="C4" s="304" t="s">
        <v>380</v>
      </c>
      <c r="D4" s="303"/>
      <c r="E4" s="302" t="s">
        <v>51</v>
      </c>
      <c r="F4" s="303"/>
      <c r="G4" s="81"/>
      <c r="H4" s="304" t="s">
        <v>224</v>
      </c>
      <c r="I4" s="304" t="s">
        <v>380</v>
      </c>
      <c r="J4" s="303"/>
      <c r="K4" s="302" t="s">
        <v>51</v>
      </c>
      <c r="L4" s="303"/>
      <c r="M4" s="205"/>
      <c r="R4" s="77"/>
      <c r="S4" s="77"/>
      <c r="T4" s="77"/>
      <c r="U4" s="77"/>
      <c r="V4" s="77"/>
      <c r="W4" s="77"/>
    </row>
    <row r="5" spans="2:23" ht="17.25" thickBot="1" x14ac:dyDescent="0.3">
      <c r="B5" s="305"/>
      <c r="C5" s="244" t="s">
        <v>378</v>
      </c>
      <c r="D5" s="245" t="s">
        <v>379</v>
      </c>
      <c r="E5" s="246" t="s">
        <v>378</v>
      </c>
      <c r="F5" s="245" t="s">
        <v>379</v>
      </c>
      <c r="G5" s="81"/>
      <c r="H5" s="305"/>
      <c r="I5" s="244" t="s">
        <v>378</v>
      </c>
      <c r="J5" s="245" t="s">
        <v>379</v>
      </c>
      <c r="K5" s="246" t="s">
        <v>378</v>
      </c>
      <c r="L5" s="245" t="s">
        <v>379</v>
      </c>
      <c r="M5" s="41"/>
      <c r="R5" s="82" t="s">
        <v>253</v>
      </c>
    </row>
    <row r="6" spans="2:23" ht="17.25" thickBot="1" x14ac:dyDescent="0.3">
      <c r="B6" s="229">
        <v>0</v>
      </c>
      <c r="C6" s="183">
        <f>'Calcul moyenne SEM'!W19</f>
        <v>1.0048185750000462</v>
      </c>
      <c r="D6" s="184">
        <f>'Calcul moyenne SEM'!W46</f>
        <v>1.0356170596909511</v>
      </c>
      <c r="E6" s="182">
        <f>'Calcul moyenne SEM'!W73</f>
        <v>1</v>
      </c>
      <c r="F6" s="184">
        <f>'Calcul moyenne SEM'!W100</f>
        <v>0.99999999999999989</v>
      </c>
      <c r="G6" s="232"/>
      <c r="H6" s="229">
        <v>0</v>
      </c>
      <c r="I6" s="183">
        <f>'Calcul moyenne SEM'!X19</f>
        <v>3.3381915436859831E-2</v>
      </c>
      <c r="J6" s="184">
        <f>'Calcul moyenne SEM'!X46</f>
        <v>5.4165111172387474E-2</v>
      </c>
      <c r="K6" s="182">
        <f>'Calcul moyenne SEM'!X73</f>
        <v>4.0439530353514171E-2</v>
      </c>
      <c r="L6" s="184">
        <f>'Calcul moyenne SEM'!X100</f>
        <v>6.4081803953908251E-2</v>
      </c>
      <c r="M6" s="41"/>
      <c r="R6" s="250" t="s">
        <v>267</v>
      </c>
      <c r="S6" s="250" t="s">
        <v>392</v>
      </c>
      <c r="T6" s="250" t="s">
        <v>264</v>
      </c>
      <c r="U6" s="250" t="s">
        <v>263</v>
      </c>
      <c r="V6" s="250" t="s">
        <v>265</v>
      </c>
      <c r="W6" s="250" t="s">
        <v>243</v>
      </c>
    </row>
    <row r="7" spans="2:23" ht="17.25" thickBot="1" x14ac:dyDescent="0.3">
      <c r="B7" s="230">
        <v>0.01</v>
      </c>
      <c r="C7" s="185">
        <f>'Calcul moyenne SEM'!W20</f>
        <v>1.5318400046741254</v>
      </c>
      <c r="D7" s="186">
        <f>'Calcul moyenne SEM'!W47</f>
        <v>0.71345919431847937</v>
      </c>
      <c r="E7" s="180">
        <f>'Calcul moyenne SEM'!W74</f>
        <v>1.6859393156484983</v>
      </c>
      <c r="F7" s="186">
        <f>'Calcul moyenne SEM'!W101</f>
        <v>1.0198151955553703</v>
      </c>
      <c r="G7" s="232"/>
      <c r="H7" s="230">
        <v>0.01</v>
      </c>
      <c r="I7" s="185">
        <f>'Calcul moyenne SEM'!X20</f>
        <v>3.0432681274994176E-2</v>
      </c>
      <c r="J7" s="186">
        <f>'Calcul moyenne SEM'!X47</f>
        <v>8.6031769050638578E-3</v>
      </c>
      <c r="K7" s="180">
        <f>'Calcul moyenne SEM'!X74</f>
        <v>1.4109824935971637E-2</v>
      </c>
      <c r="L7" s="186">
        <f>'Calcul moyenne SEM'!X101</f>
        <v>2.003064938398106E-2</v>
      </c>
      <c r="M7" s="41"/>
      <c r="R7" s="234" t="s">
        <v>389</v>
      </c>
      <c r="S7" s="232">
        <f t="array" ref="S7">MMULT(TRANSPOSE(C6:C14),C22:C30)-(SUM(C6:C14)^(2)/COUNT(C6:C14))</f>
        <v>647.883145872157</v>
      </c>
      <c r="T7" s="84">
        <f>2</f>
        <v>2</v>
      </c>
      <c r="U7" s="84">
        <f>S7/T7</f>
        <v>323.9415729360785</v>
      </c>
      <c r="V7" s="249">
        <f>U7/U8</f>
        <v>46.139799250378999</v>
      </c>
      <c r="W7" s="249">
        <f>_xlfn.F.DIST.RT(V7,T7,T8)</f>
        <v>2.2754307895094162E-4</v>
      </c>
    </row>
    <row r="8" spans="2:23" ht="17.25" thickBot="1" x14ac:dyDescent="0.3">
      <c r="B8" s="230">
        <v>0.05</v>
      </c>
      <c r="C8" s="185">
        <f>'Calcul moyenne SEM'!W21</f>
        <v>1.9431071184282394</v>
      </c>
      <c r="D8" s="186">
        <f>'Calcul moyenne SEM'!W48</f>
        <v>0.7603495796327312</v>
      </c>
      <c r="E8" s="180">
        <f>'Calcul moyenne SEM'!W75</f>
        <v>5.6725128197165233</v>
      </c>
      <c r="F8" s="186">
        <f>'Calcul moyenne SEM'!W102</f>
        <v>1.1880693843821348</v>
      </c>
      <c r="G8" s="232"/>
      <c r="H8" s="230">
        <v>0.05</v>
      </c>
      <c r="I8" s="185">
        <f>'Calcul moyenne SEM'!X21</f>
        <v>5.320267688941515E-2</v>
      </c>
      <c r="J8" s="186">
        <f>'Calcul moyenne SEM'!X48</f>
        <v>3.2025843565551215E-2</v>
      </c>
      <c r="K8" s="180">
        <f>'Calcul moyenne SEM'!X75</f>
        <v>0.21964148959928836</v>
      </c>
      <c r="L8" s="186">
        <f>'Calcul moyenne SEM'!X102</f>
        <v>7.4144434154332362E-2</v>
      </c>
      <c r="M8" s="41"/>
      <c r="R8" s="234" t="s">
        <v>390</v>
      </c>
      <c r="S8" s="84">
        <f t="array" ref="S8">MMULT(TRANSPOSE(C6:C14-C22:C30),(C6:C14-C22:C30))</f>
        <v>42.125225276104892</v>
      </c>
      <c r="T8" s="84">
        <f>T9-T7</f>
        <v>6</v>
      </c>
      <c r="U8" s="92">
        <f>S8/T8</f>
        <v>7.0208708793508157</v>
      </c>
      <c r="V8" s="248"/>
      <c r="W8" s="84"/>
    </row>
    <row r="9" spans="2:23" ht="17.25" thickBot="1" x14ac:dyDescent="0.3">
      <c r="B9" s="230">
        <v>0.1</v>
      </c>
      <c r="C9" s="185">
        <f>'Calcul moyenne SEM'!W22</f>
        <v>4.1912304619469332</v>
      </c>
      <c r="D9" s="186">
        <f>'Calcul moyenne SEM'!W49</f>
        <v>0.82813104192128295</v>
      </c>
      <c r="E9" s="180">
        <f>'Calcul moyenne SEM'!W76</f>
        <v>12.540030917635107</v>
      </c>
      <c r="F9" s="186">
        <f>'Calcul moyenne SEM'!W103</f>
        <v>1.1299057103633057</v>
      </c>
      <c r="G9" s="232"/>
      <c r="H9" s="230">
        <v>0.1</v>
      </c>
      <c r="I9" s="185">
        <f>'Calcul moyenne SEM'!X22</f>
        <v>8.8450703882117662E-2</v>
      </c>
      <c r="J9" s="186">
        <f>'Calcul moyenne SEM'!X49</f>
        <v>1.6951938014282356E-2</v>
      </c>
      <c r="K9" s="180">
        <f>'Calcul moyenne SEM'!X76</f>
        <v>0.55928722663795649</v>
      </c>
      <c r="L9" s="186">
        <f>'Calcul moyenne SEM'!X103</f>
        <v>7.85304461482772E-2</v>
      </c>
      <c r="M9" s="41"/>
      <c r="R9" s="247" t="s">
        <v>391</v>
      </c>
      <c r="S9" s="92">
        <f>S7+S8</f>
        <v>690.00837114826186</v>
      </c>
      <c r="T9" s="92">
        <v>8</v>
      </c>
      <c r="U9" s="248"/>
      <c r="V9" s="84"/>
      <c r="W9" s="84"/>
    </row>
    <row r="10" spans="2:23" ht="16.5" x14ac:dyDescent="0.25">
      <c r="B10" s="230">
        <v>0.5</v>
      </c>
      <c r="C10" s="185">
        <f>'Calcul moyenne SEM'!W23</f>
        <v>12.04332089347059</v>
      </c>
      <c r="D10" s="186">
        <f>'Calcul moyenne SEM'!W50</f>
        <v>1.5593924439357882</v>
      </c>
      <c r="E10" s="180">
        <f>'Calcul moyenne SEM'!W77</f>
        <v>35.311910867165416</v>
      </c>
      <c r="F10" s="186">
        <f>'Calcul moyenne SEM'!W104</f>
        <v>2.2207379246343568</v>
      </c>
      <c r="G10" s="232"/>
      <c r="H10" s="230">
        <v>0.5</v>
      </c>
      <c r="I10" s="185">
        <f>'Calcul moyenne SEM'!X23</f>
        <v>0.52221674233708737</v>
      </c>
      <c r="J10" s="186">
        <f>'Calcul moyenne SEM'!X50</f>
        <v>0.14143388481730595</v>
      </c>
      <c r="K10" s="180">
        <f>'Calcul moyenne SEM'!X77</f>
        <v>1.7035482341733905</v>
      </c>
      <c r="L10" s="186">
        <f>'Calcul moyenne SEM'!X104</f>
        <v>0.33919470549520797</v>
      </c>
      <c r="M10" s="41"/>
    </row>
    <row r="11" spans="2:23" ht="17.25" thickBot="1" x14ac:dyDescent="0.3">
      <c r="B11" s="230">
        <v>1</v>
      </c>
      <c r="C11" s="185">
        <f>'Calcul moyenne SEM'!W24</f>
        <v>17.001517088412132</v>
      </c>
      <c r="D11" s="186">
        <f>'Calcul moyenne SEM'!W51</f>
        <v>2.6719884494166712</v>
      </c>
      <c r="E11" s="180">
        <f>'Calcul moyenne SEM'!W78</f>
        <v>86.22451676852107</v>
      </c>
      <c r="F11" s="186">
        <f>'Calcul moyenne SEM'!W105</f>
        <v>5.3908281098139863</v>
      </c>
      <c r="G11" s="232"/>
      <c r="H11" s="230">
        <v>1</v>
      </c>
      <c r="I11" s="185">
        <f>'Calcul moyenne SEM'!X24</f>
        <v>0.36739107103438762</v>
      </c>
      <c r="J11" s="186">
        <f>'Calcul moyenne SEM'!X51</f>
        <v>0.16889451194963601</v>
      </c>
      <c r="K11" s="180">
        <f>'Calcul moyenne SEM'!X78</f>
        <v>1.5033460198223678</v>
      </c>
      <c r="L11" s="186">
        <f>'Calcul moyenne SEM'!X105</f>
        <v>0.29118175279610869</v>
      </c>
      <c r="M11" s="41"/>
      <c r="R11" s="82" t="s">
        <v>254</v>
      </c>
    </row>
    <row r="12" spans="2:23" ht="17.25" thickBot="1" x14ac:dyDescent="0.3">
      <c r="B12" s="230">
        <v>5</v>
      </c>
      <c r="C12" s="185">
        <f>'Calcul moyenne SEM'!W25</f>
        <v>17.961614034086661</v>
      </c>
      <c r="D12" s="186">
        <f>'Calcul moyenne SEM'!W52</f>
        <v>12.017808043490303</v>
      </c>
      <c r="E12" s="180">
        <f>'Calcul moyenne SEM'!W79</f>
        <v>159.04165966170459</v>
      </c>
      <c r="F12" s="186">
        <f>'Calcul moyenne SEM'!W106</f>
        <v>48.879304251315368</v>
      </c>
      <c r="G12" s="232"/>
      <c r="H12" s="230">
        <v>5</v>
      </c>
      <c r="I12" s="185">
        <f>'Calcul moyenne SEM'!X25</f>
        <v>0.50369084046888835</v>
      </c>
      <c r="J12" s="186">
        <f>'Calcul moyenne SEM'!X52</f>
        <v>1.385940018343782</v>
      </c>
      <c r="K12" s="180">
        <f>'Calcul moyenne SEM'!X79</f>
        <v>6.0342457668940721</v>
      </c>
      <c r="L12" s="186">
        <f>'Calcul moyenne SEM'!X106</f>
        <v>2.3535373522152878</v>
      </c>
      <c r="M12" s="41"/>
      <c r="R12" s="250" t="s">
        <v>267</v>
      </c>
      <c r="S12" s="250" t="s">
        <v>392</v>
      </c>
      <c r="T12" s="250" t="s">
        <v>264</v>
      </c>
      <c r="U12" s="250" t="s">
        <v>263</v>
      </c>
      <c r="V12" s="250" t="s">
        <v>265</v>
      </c>
      <c r="W12" s="250" t="s">
        <v>243</v>
      </c>
    </row>
    <row r="13" spans="2:23" ht="17.25" thickBot="1" x14ac:dyDescent="0.3">
      <c r="B13" s="230">
        <v>10</v>
      </c>
      <c r="C13" s="185">
        <f>'Calcul moyenne SEM'!W26</f>
        <v>18.992032536945402</v>
      </c>
      <c r="D13" s="186">
        <f>'Calcul moyenne SEM'!W53</f>
        <v>14.490962022256285</v>
      </c>
      <c r="E13" s="180">
        <f>'Calcul moyenne SEM'!W80</f>
        <v>142.67577940387145</v>
      </c>
      <c r="F13" s="186">
        <f>'Calcul moyenne SEM'!W107</f>
        <v>69.925764795461916</v>
      </c>
      <c r="G13" s="232"/>
      <c r="H13" s="230">
        <v>10</v>
      </c>
      <c r="I13" s="185">
        <f>'Calcul moyenne SEM'!X26</f>
        <v>0.7011678698284064</v>
      </c>
      <c r="J13" s="186">
        <f>'Calcul moyenne SEM'!X53</f>
        <v>0.89459518499752166</v>
      </c>
      <c r="K13" s="180">
        <f>'Calcul moyenne SEM'!X80</f>
        <v>3.2431191222658118</v>
      </c>
      <c r="L13" s="186">
        <f>'Calcul moyenne SEM'!X107</f>
        <v>2.1512380280351464</v>
      </c>
      <c r="M13" s="41"/>
      <c r="R13" s="234" t="s">
        <v>389</v>
      </c>
      <c r="S13" s="232">
        <f t="array" ref="S13">MMULT(TRANSPOSE(D6:D14),D22:D30)-(SUM(D6:D14)^(2)/COUNT(D6:D14))</f>
        <v>300.49799186150233</v>
      </c>
      <c r="T13" s="84">
        <f>2</f>
        <v>2</v>
      </c>
      <c r="U13" s="84">
        <f>S13/T13</f>
        <v>150.24899593075116</v>
      </c>
      <c r="V13" s="249">
        <f>U13/U14</f>
        <v>144.72894106057544</v>
      </c>
      <c r="W13" s="249">
        <f>_xlfn.F.DIST.RT(V13,T13,T14)</f>
        <v>8.3746566366702829E-6</v>
      </c>
    </row>
    <row r="14" spans="2:23" ht="13.5" thickBot="1" x14ac:dyDescent="0.25">
      <c r="B14" s="233">
        <v>20</v>
      </c>
      <c r="C14" s="187">
        <f>'Calcul moyenne SEM'!W27</f>
        <v>23.471779135815936</v>
      </c>
      <c r="D14" s="188">
        <f>'Calcul moyenne SEM'!W54</f>
        <v>12.02767335537963</v>
      </c>
      <c r="E14" s="181">
        <f>'Calcul moyenne SEM'!W81</f>
        <v>163.31463154516004</v>
      </c>
      <c r="F14" s="188">
        <f>'Calcul moyenne SEM'!W108</f>
        <v>85.868752458868087</v>
      </c>
      <c r="G14" s="232"/>
      <c r="H14" s="233">
        <v>20</v>
      </c>
      <c r="I14" s="187">
        <f>'Calcul moyenne SEM'!X27</f>
        <v>1.0040217601084769</v>
      </c>
      <c r="J14" s="188">
        <f>'Calcul moyenne SEM'!X54</f>
        <v>0.46651075008428533</v>
      </c>
      <c r="K14" s="181">
        <f>'Calcul moyenne SEM'!X81</f>
        <v>27.684544924539619</v>
      </c>
      <c r="L14" s="188">
        <f>'Calcul moyenne SEM'!X108</f>
        <v>11.290343720428945</v>
      </c>
      <c r="R14" s="234" t="s">
        <v>390</v>
      </c>
      <c r="S14" s="84">
        <f t="array" ref="S14">MMULT(TRANSPOSE(D6:D14-D22:D30),(D6:D14-D22:D30))</f>
        <v>6.2288438578928869</v>
      </c>
      <c r="T14" s="84">
        <f>T15-T13</f>
        <v>6</v>
      </c>
      <c r="U14" s="92">
        <f>S14/T14</f>
        <v>1.0381406429821478</v>
      </c>
      <c r="V14" s="248"/>
      <c r="W14" s="84"/>
    </row>
    <row r="15" spans="2:23" ht="13.5" thickBot="1" x14ac:dyDescent="0.25"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R15" s="247" t="s">
        <v>391</v>
      </c>
      <c r="S15" s="92">
        <f>S13+S14</f>
        <v>306.72683571939524</v>
      </c>
      <c r="T15" s="92">
        <v>8</v>
      </c>
      <c r="U15" s="248"/>
      <c r="V15" s="84"/>
      <c r="W15" s="84"/>
    </row>
    <row r="17" spans="2:29" ht="17.25" thickBot="1" x14ac:dyDescent="0.3">
      <c r="B17" s="41"/>
      <c r="D17" s="240" t="s">
        <v>387</v>
      </c>
      <c r="E17" s="14"/>
      <c r="R17" s="82" t="s">
        <v>255</v>
      </c>
    </row>
    <row r="18" spans="2:29" ht="17.25" thickBot="1" x14ac:dyDescent="0.3">
      <c r="B18" s="43" t="s">
        <v>232</v>
      </c>
      <c r="D18" s="236"/>
      <c r="E18" s="14"/>
      <c r="R18" s="250" t="s">
        <v>267</v>
      </c>
      <c r="S18" s="250" t="s">
        <v>392</v>
      </c>
      <c r="T18" s="250" t="s">
        <v>264</v>
      </c>
      <c r="U18" s="250" t="s">
        <v>263</v>
      </c>
      <c r="V18" s="250" t="s">
        <v>265</v>
      </c>
      <c r="W18" s="250" t="s">
        <v>243</v>
      </c>
    </row>
    <row r="19" spans="2:29" ht="17.25" thickBot="1" x14ac:dyDescent="0.3">
      <c r="B19" s="43"/>
      <c r="R19" s="234" t="s">
        <v>389</v>
      </c>
      <c r="S19" s="232">
        <f t="array" ref="S19">MMULT(TRANSPOSE(E6:E14),E22:E30)-(SUM(E6:E14)^(2)/COUNT(E6:E14))</f>
        <v>42056.15334932955</v>
      </c>
      <c r="T19" s="84">
        <f>2</f>
        <v>2</v>
      </c>
      <c r="U19" s="84">
        <f>S19/T19</f>
        <v>21028.076674664775</v>
      </c>
      <c r="V19" s="249">
        <f>U19/U20</f>
        <v>240.03849922809098</v>
      </c>
      <c r="W19" s="249">
        <f>_xlfn.F.DIST.RT(V19,T19,T20)</f>
        <v>1.880782347342738E-6</v>
      </c>
    </row>
    <row r="20" spans="2:29" ht="16.5" thickBot="1" x14ac:dyDescent="0.3">
      <c r="B20" s="75" t="s">
        <v>240</v>
      </c>
      <c r="C20" s="44"/>
      <c r="D20" s="44"/>
      <c r="E20" s="44"/>
      <c r="F20" s="44"/>
      <c r="H20" s="76"/>
      <c r="I20" s="77"/>
      <c r="J20" s="77"/>
      <c r="K20" s="77"/>
      <c r="L20" s="77"/>
      <c r="R20" s="234" t="s">
        <v>390</v>
      </c>
      <c r="S20" s="84">
        <f t="array" ref="S20">MMULT(TRANSPOSE(E6:E14-E22:E30),(E6:E14-E22:E30))</f>
        <v>525.61760073370567</v>
      </c>
      <c r="T20" s="84">
        <f>T21-T19</f>
        <v>6</v>
      </c>
      <c r="U20" s="92">
        <f>S20/T20</f>
        <v>87.602933455617617</v>
      </c>
      <c r="V20" s="248"/>
      <c r="W20" s="84"/>
    </row>
    <row r="21" spans="2:29" ht="13.5" thickBot="1" x14ac:dyDescent="0.25">
      <c r="B21" s="241" t="s">
        <v>224</v>
      </c>
      <c r="C21" s="242" t="s">
        <v>233</v>
      </c>
      <c r="D21" s="242" t="s">
        <v>234</v>
      </c>
      <c r="E21" s="242" t="s">
        <v>235</v>
      </c>
      <c r="F21" s="243" t="s">
        <v>236</v>
      </c>
      <c r="H21" s="78"/>
      <c r="I21" s="78"/>
      <c r="J21" s="78"/>
      <c r="K21" s="78"/>
      <c r="L21" s="78"/>
      <c r="R21" s="247" t="s">
        <v>391</v>
      </c>
      <c r="S21" s="92">
        <f>S19+S20</f>
        <v>42581.770950063255</v>
      </c>
      <c r="T21" s="92">
        <v>8</v>
      </c>
      <c r="U21" s="248"/>
      <c r="V21" s="84"/>
      <c r="W21" s="84"/>
    </row>
    <row r="22" spans="2:29" x14ac:dyDescent="0.2">
      <c r="B22" s="46">
        <f t="shared" ref="B22:B30" si="0">B6</f>
        <v>0</v>
      </c>
      <c r="C22" s="180">
        <f>C38</f>
        <v>1.0184701566426411</v>
      </c>
      <c r="D22" s="180">
        <f t="shared" ref="D22:F22" si="1">D38</f>
        <v>1.0000000000137013</v>
      </c>
      <c r="E22" s="180">
        <f t="shared" si="1"/>
        <v>1.0000001609145093</v>
      </c>
      <c r="F22" s="186">
        <f t="shared" si="1"/>
        <v>1.0000010663194556</v>
      </c>
      <c r="H22" s="78"/>
      <c r="I22" s="53"/>
      <c r="J22" s="53"/>
      <c r="K22" s="53"/>
      <c r="L22" s="53"/>
    </row>
    <row r="23" spans="2:29" ht="13.5" thickBot="1" x14ac:dyDescent="0.25">
      <c r="B23" s="46">
        <f t="shared" si="0"/>
        <v>0.01</v>
      </c>
      <c r="C23" s="180">
        <f>C40</f>
        <v>2.0285241135613159</v>
      </c>
      <c r="D23" s="180">
        <f t="shared" ref="D23:F23" si="2">D40</f>
        <v>1.0000247112453207</v>
      </c>
      <c r="E23" s="180">
        <f t="shared" si="2"/>
        <v>1.0386351067010806</v>
      </c>
      <c r="F23" s="186">
        <f t="shared" si="2"/>
        <v>1.0051525805125234</v>
      </c>
      <c r="H23" s="78"/>
      <c r="I23" s="53"/>
      <c r="J23" s="53"/>
      <c r="K23" s="53"/>
      <c r="L23" s="53"/>
      <c r="R23" s="82" t="s">
        <v>256</v>
      </c>
    </row>
    <row r="24" spans="2:29" ht="13.5" thickBot="1" x14ac:dyDescent="0.25">
      <c r="B24" s="46">
        <f t="shared" si="0"/>
        <v>0.05</v>
      </c>
      <c r="C24" s="180">
        <f>C41</f>
        <v>3.6914983953832725</v>
      </c>
      <c r="D24" s="180">
        <f t="shared" ref="D24:F24" si="3">D41</f>
        <v>1.00117314999039</v>
      </c>
      <c r="E24" s="180">
        <f t="shared" si="3"/>
        <v>1.6990718517300591</v>
      </c>
      <c r="F24" s="186">
        <f t="shared" si="3"/>
        <v>1.0664630324414746</v>
      </c>
      <c r="H24" s="78"/>
      <c r="I24" s="53"/>
      <c r="J24" s="53"/>
      <c r="K24" s="53"/>
      <c r="L24" s="53"/>
      <c r="R24" s="250" t="s">
        <v>267</v>
      </c>
      <c r="S24" s="250" t="s">
        <v>392</v>
      </c>
      <c r="T24" s="250" t="s">
        <v>264</v>
      </c>
      <c r="U24" s="250" t="s">
        <v>263</v>
      </c>
      <c r="V24" s="250" t="s">
        <v>265</v>
      </c>
      <c r="W24" s="250" t="s">
        <v>243</v>
      </c>
    </row>
    <row r="25" spans="2:29" ht="13.5" thickBot="1" x14ac:dyDescent="0.25">
      <c r="B25" s="46">
        <f t="shared" si="0"/>
        <v>0.1</v>
      </c>
      <c r="C25" s="180">
        <f>C42</f>
        <v>4.9750092721242396</v>
      </c>
      <c r="D25" s="180">
        <f t="shared" ref="D25:F25" si="4">D42</f>
        <v>1.0061832878707038</v>
      </c>
      <c r="E25" s="180">
        <f t="shared" si="4"/>
        <v>3.4115204108112835</v>
      </c>
      <c r="F25" s="186">
        <f t="shared" si="4"/>
        <v>1.1996995380892388</v>
      </c>
      <c r="H25" s="78"/>
      <c r="I25" s="53"/>
      <c r="J25" s="53"/>
      <c r="K25" s="53"/>
      <c r="L25" s="53"/>
      <c r="R25" s="234" t="s">
        <v>389</v>
      </c>
      <c r="S25" s="232">
        <f t="array" ref="S25">MMULT(TRANSPOSE(F6:F14),F22:F30)-(SUM(F6:F14)^(2)/COUNT(F6:F14))</f>
        <v>9773.2931121588044</v>
      </c>
      <c r="T25" s="84">
        <f>2</f>
        <v>2</v>
      </c>
      <c r="U25" s="84">
        <f>S25/T25</f>
        <v>4886.6465560794022</v>
      </c>
      <c r="V25" s="249">
        <f>U25/U26</f>
        <v>1583.8031986931978</v>
      </c>
      <c r="W25" s="249">
        <f>_xlfn.F.DIST.RT(V25,T25,T26)</f>
        <v>6.7576323836051987E-9</v>
      </c>
    </row>
    <row r="26" spans="2:29" ht="13.5" thickBot="1" x14ac:dyDescent="0.25">
      <c r="B26" s="46">
        <f t="shared" si="0"/>
        <v>0.5</v>
      </c>
      <c r="C26" s="180">
        <f>C45</f>
        <v>9.8529345045503458</v>
      </c>
      <c r="D26" s="180">
        <f t="shared" ref="D26:F26" si="5">D45</f>
        <v>1.2874399872736781</v>
      </c>
      <c r="E26" s="180">
        <f t="shared" si="5"/>
        <v>35.979928601562527</v>
      </c>
      <c r="F26" s="186">
        <f t="shared" si="5"/>
        <v>3.5141455753405557</v>
      </c>
      <c r="H26" s="78"/>
      <c r="I26" s="53"/>
      <c r="J26" s="53"/>
      <c r="K26" s="53"/>
      <c r="L26" s="53"/>
      <c r="R26" s="234" t="s">
        <v>390</v>
      </c>
      <c r="S26" s="84">
        <f t="array" ref="S26">MMULT(TRANSPOSE(F6:F14-F22:F30),(F6:F14-F22:F30))</f>
        <v>18.512324865026386</v>
      </c>
      <c r="T26" s="84">
        <f>T27-T25</f>
        <v>6</v>
      </c>
      <c r="U26" s="92">
        <f>S26/T26</f>
        <v>3.0853874775043977</v>
      </c>
      <c r="V26" s="248"/>
      <c r="W26" s="84"/>
    </row>
    <row r="27" spans="2:29" ht="13.5" thickBot="1" x14ac:dyDescent="0.25">
      <c r="B27" s="46">
        <f t="shared" si="0"/>
        <v>1</v>
      </c>
      <c r="C27" s="180">
        <f>C48</f>
        <v>12.726803734244923</v>
      </c>
      <c r="D27" s="180">
        <f t="shared" ref="D27:F27" si="6">D48</f>
        <v>2.3889326065391527</v>
      </c>
      <c r="E27" s="180">
        <f t="shared" si="6"/>
        <v>80.685669402223652</v>
      </c>
      <c r="F27" s="186">
        <f t="shared" si="6"/>
        <v>8.1799908464213118</v>
      </c>
      <c r="H27" s="78"/>
      <c r="I27" s="53"/>
      <c r="J27" s="53"/>
      <c r="K27" s="53"/>
      <c r="L27" s="53"/>
      <c r="R27" s="247" t="s">
        <v>391</v>
      </c>
      <c r="S27" s="92">
        <f>S25+S26</f>
        <v>9791.8054370238315</v>
      </c>
      <c r="T27" s="92">
        <v>8</v>
      </c>
      <c r="U27" s="248"/>
      <c r="V27" s="84"/>
      <c r="W27" s="84"/>
    </row>
    <row r="28" spans="2:29" x14ac:dyDescent="0.2">
      <c r="B28" s="46">
        <f t="shared" si="0"/>
        <v>5</v>
      </c>
      <c r="C28" s="180">
        <f>C68</f>
        <v>19.765243942431052</v>
      </c>
      <c r="D28" s="180">
        <f t="shared" ref="D28:F28" si="7">D68</f>
        <v>12.38458878936645</v>
      </c>
      <c r="E28" s="180">
        <f t="shared" si="7"/>
        <v>155.95965542758671</v>
      </c>
      <c r="F28" s="186">
        <f t="shared" si="7"/>
        <v>49.586800554346382</v>
      </c>
      <c r="H28" s="78"/>
      <c r="I28" s="53"/>
      <c r="J28" s="53"/>
      <c r="K28" s="53"/>
      <c r="L28" s="53"/>
    </row>
    <row r="29" spans="2:29" x14ac:dyDescent="0.2">
      <c r="B29" s="46">
        <f t="shared" si="0"/>
        <v>10</v>
      </c>
      <c r="C29" s="180">
        <f>C93</f>
        <v>22.320834805817224</v>
      </c>
      <c r="D29" s="180">
        <f t="shared" ref="D29:F29" si="8">D93</f>
        <v>14.017982277975676</v>
      </c>
      <c r="E29" s="180">
        <f t="shared" si="8"/>
        <v>162.28882068189247</v>
      </c>
      <c r="F29" s="186">
        <f t="shared" si="8"/>
        <v>72.805827404315565</v>
      </c>
      <c r="H29" s="78"/>
      <c r="I29" s="53"/>
      <c r="J29" s="53"/>
      <c r="K29" s="53"/>
      <c r="L29" s="53"/>
    </row>
    <row r="30" spans="2:29" ht="13.5" thickBot="1" x14ac:dyDescent="0.25">
      <c r="B30" s="49">
        <f t="shared" si="0"/>
        <v>20</v>
      </c>
      <c r="C30" s="181">
        <f>C143</f>
        <v>24.367429927812434</v>
      </c>
      <c r="D30" s="181">
        <f t="shared" ref="D30:F30" si="9">D143</f>
        <v>14.382124499535518</v>
      </c>
      <c r="E30" s="181">
        <f t="shared" si="9"/>
        <v>164.20088471577904</v>
      </c>
      <c r="F30" s="188">
        <f t="shared" si="9"/>
        <v>86.363532023543883</v>
      </c>
      <c r="H30" s="78"/>
      <c r="I30" s="53"/>
      <c r="J30" s="53"/>
      <c r="K30" s="53"/>
      <c r="L30" s="53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</row>
    <row r="31" spans="2:29" ht="13.5" thickBot="1" x14ac:dyDescent="0.25">
      <c r="B31" s="19"/>
      <c r="C31" s="19"/>
      <c r="D31" s="19"/>
      <c r="E31" s="19"/>
      <c r="F31" s="19"/>
      <c r="H31" s="77"/>
      <c r="I31" s="77"/>
      <c r="J31" s="77"/>
      <c r="K31" s="77"/>
      <c r="L31" s="77"/>
      <c r="R31" s="254"/>
      <c r="S31" s="77"/>
      <c r="T31" s="77"/>
      <c r="U31" s="77"/>
      <c r="V31" s="77"/>
      <c r="W31" s="77"/>
      <c r="X31" s="77"/>
      <c r="Y31" s="77"/>
      <c r="Z31" s="77"/>
      <c r="AA31" s="255"/>
      <c r="AB31" s="255"/>
      <c r="AC31" s="77"/>
    </row>
    <row r="32" spans="2:29" ht="18" x14ac:dyDescent="0.25">
      <c r="B32" s="57" t="s">
        <v>385</v>
      </c>
      <c r="C32" s="281">
        <f>T536</f>
        <v>29.254687499999999</v>
      </c>
      <c r="D32" s="281">
        <f>X536</f>
        <v>14.4703125</v>
      </c>
      <c r="E32" s="281">
        <f>AB536</f>
        <v>164.98281249999999</v>
      </c>
      <c r="F32" s="277">
        <f>AF536</f>
        <v>95.21875</v>
      </c>
      <c r="H32" s="79"/>
      <c r="I32" s="52"/>
      <c r="J32" s="53"/>
      <c r="K32" s="53"/>
      <c r="L32" s="53"/>
      <c r="R32" s="256" t="s">
        <v>393</v>
      </c>
      <c r="S32" s="52"/>
      <c r="T32" s="52"/>
      <c r="U32" s="52"/>
      <c r="V32" s="52"/>
      <c r="W32" s="77"/>
      <c r="X32" s="77"/>
      <c r="Y32" s="77"/>
      <c r="Z32" s="77"/>
      <c r="AA32" s="254"/>
      <c r="AB32" s="254"/>
      <c r="AC32" s="77"/>
    </row>
    <row r="33" spans="2:32" x14ac:dyDescent="0.2">
      <c r="B33" s="60" t="s">
        <v>384</v>
      </c>
      <c r="C33" s="282">
        <f>R536</f>
        <v>0.63686718750000004</v>
      </c>
      <c r="D33" s="282">
        <f>V536</f>
        <v>2.3985234375000002</v>
      </c>
      <c r="E33" s="282">
        <f>Z536</f>
        <v>1.8016406250000001</v>
      </c>
      <c r="F33" s="278">
        <f>AD536</f>
        <v>1.5892500000000001</v>
      </c>
      <c r="H33" s="79"/>
      <c r="I33" s="52"/>
      <c r="J33" s="53"/>
      <c r="K33" s="53"/>
      <c r="L33" s="53"/>
      <c r="R33" s="79"/>
      <c r="S33" s="52"/>
      <c r="T33" s="52"/>
      <c r="U33" s="52"/>
      <c r="V33" s="52"/>
      <c r="W33" s="77"/>
      <c r="X33" s="77"/>
      <c r="Y33" s="77"/>
      <c r="Z33" s="77"/>
      <c r="AA33" s="254"/>
      <c r="AB33" s="254"/>
      <c r="AC33" s="77"/>
    </row>
    <row r="34" spans="2:32" ht="14.25" x14ac:dyDescent="0.25">
      <c r="B34" s="60" t="s">
        <v>386</v>
      </c>
      <c r="C34" s="282">
        <f>S536</f>
        <v>1.7140234375000001</v>
      </c>
      <c r="D34" s="282">
        <f>W536</f>
        <v>2.4641796875000002</v>
      </c>
      <c r="E34" s="282">
        <f>AA536</f>
        <v>1.03171875</v>
      </c>
      <c r="F34" s="278">
        <f>AE536</f>
        <v>4.8064453125000002</v>
      </c>
      <c r="H34" s="79"/>
      <c r="I34" s="52"/>
      <c r="J34" s="53"/>
      <c r="K34" s="53"/>
      <c r="L34" s="53"/>
      <c r="R34" s="82" t="s">
        <v>253</v>
      </c>
      <c r="S34" s="52"/>
      <c r="T34" s="52"/>
      <c r="U34" s="52"/>
      <c r="V34" s="82" t="s">
        <v>254</v>
      </c>
      <c r="W34" s="52"/>
      <c r="X34" s="52"/>
      <c r="Y34" s="77"/>
      <c r="Z34" s="82" t="s">
        <v>255</v>
      </c>
      <c r="AA34" s="52"/>
      <c r="AB34" s="52"/>
      <c r="AC34" s="77"/>
      <c r="AD34" s="82" t="s">
        <v>256</v>
      </c>
      <c r="AE34" s="52"/>
      <c r="AF34" s="52"/>
    </row>
    <row r="35" spans="2:32" ht="13.5" thickBot="1" x14ac:dyDescent="0.25">
      <c r="B35" s="60" t="s">
        <v>242</v>
      </c>
      <c r="C35" s="52">
        <v>0.95909999999999995</v>
      </c>
      <c r="D35" s="52">
        <v>0.98450000000000004</v>
      </c>
      <c r="E35" s="52">
        <v>0.98836999999999997</v>
      </c>
      <c r="F35" s="61">
        <v>0.99119000000000002</v>
      </c>
      <c r="H35" s="79"/>
      <c r="I35" s="52"/>
      <c r="J35" s="53"/>
      <c r="K35" s="53"/>
      <c r="L35" s="53"/>
      <c r="R35" s="79"/>
      <c r="S35" s="52"/>
      <c r="T35" s="52"/>
      <c r="U35" s="52"/>
      <c r="V35" s="79"/>
      <c r="W35" s="52"/>
      <c r="X35" s="52"/>
      <c r="Y35" s="77"/>
      <c r="Z35" s="79"/>
      <c r="AA35" s="52"/>
      <c r="AB35" s="52"/>
      <c r="AC35" s="77"/>
      <c r="AD35" s="79"/>
      <c r="AE35" s="52"/>
      <c r="AF35" s="52"/>
    </row>
    <row r="36" spans="2:32" ht="13.5" thickBot="1" x14ac:dyDescent="0.25">
      <c r="B36" s="62" t="s">
        <v>243</v>
      </c>
      <c r="C36" s="251">
        <f>W7</f>
        <v>2.2754307895094162E-4</v>
      </c>
      <c r="D36" s="252">
        <f>W13</f>
        <v>8.3746566366702829E-6</v>
      </c>
      <c r="E36" s="252">
        <f>W19</f>
        <v>1.880782347342738E-6</v>
      </c>
      <c r="F36" s="253">
        <f>W25</f>
        <v>6.7576323836051987E-9</v>
      </c>
      <c r="H36" s="79"/>
      <c r="I36" s="80"/>
      <c r="J36" s="80"/>
      <c r="K36" s="80"/>
      <c r="L36" s="80"/>
      <c r="R36" s="280">
        <v>0.46875</v>
      </c>
      <c r="S36" s="258">
        <v>2.1875</v>
      </c>
      <c r="T36" s="279">
        <v>35.15625</v>
      </c>
      <c r="U36" s="273"/>
      <c r="V36" s="280">
        <v>2.9765625</v>
      </c>
      <c r="W36" s="258">
        <v>1.15234375</v>
      </c>
      <c r="X36" s="279">
        <v>11.71875</v>
      </c>
      <c r="Y36" s="260"/>
      <c r="Z36" s="280">
        <v>1.60546875</v>
      </c>
      <c r="AA36" s="258">
        <v>0.80078125</v>
      </c>
      <c r="AB36" s="279">
        <v>166.40625</v>
      </c>
      <c r="AC36" s="77"/>
      <c r="AD36" s="263">
        <v>1.265625</v>
      </c>
      <c r="AE36" s="258">
        <v>4.55078125</v>
      </c>
      <c r="AF36" s="259">
        <v>96.09375</v>
      </c>
    </row>
    <row r="37" spans="2:32" ht="13.5" thickBot="1" x14ac:dyDescent="0.25">
      <c r="B37" s="45"/>
      <c r="H37" s="77"/>
      <c r="I37" s="77"/>
      <c r="J37" s="77"/>
      <c r="K37" s="77"/>
      <c r="L37" s="77"/>
      <c r="R37" s="267">
        <v>0.55078125</v>
      </c>
      <c r="S37" s="268">
        <v>0.44921875</v>
      </c>
      <c r="T37" s="269">
        <v>25</v>
      </c>
      <c r="U37" s="260"/>
      <c r="V37" s="267">
        <v>2.9765625</v>
      </c>
      <c r="W37" s="268">
        <v>1.69921875</v>
      </c>
      <c r="X37" s="269">
        <v>14.0625</v>
      </c>
      <c r="Y37" s="260"/>
      <c r="Z37" s="267">
        <v>1.1484375</v>
      </c>
      <c r="AA37" s="268">
        <v>1.69921875</v>
      </c>
      <c r="AB37" s="269">
        <v>179.6875</v>
      </c>
      <c r="AC37" s="77"/>
      <c r="AD37" s="264">
        <v>1.453125</v>
      </c>
      <c r="AE37" s="265">
        <v>4.98046875</v>
      </c>
      <c r="AF37" s="266">
        <v>94.53125</v>
      </c>
    </row>
    <row r="38" spans="2:32" x14ac:dyDescent="0.2">
      <c r="B38" s="285">
        <v>0</v>
      </c>
      <c r="C38" s="67">
        <f>1+(($C$32-1)/(1+(B38/$C$34+0.00001)^(-$C$33)))</f>
        <v>1.0184701566426411</v>
      </c>
      <c r="D38" s="67">
        <f>1+(($D$32-1)/(1+(B38/$D$34+0.00001)^(-$D$33)))</f>
        <v>1.0000000000137013</v>
      </c>
      <c r="E38" s="67">
        <f>1+(($E$32-1)/(1+(B38/$E$34+0.00001)^(-$E$33)))</f>
        <v>1.0000001609145093</v>
      </c>
      <c r="F38" s="68">
        <f>1+(($F$32-1)/(1+(B38/$F$34+0.00001)^(-$F$33)))</f>
        <v>1.0000010663194556</v>
      </c>
      <c r="H38" s="70"/>
      <c r="I38" s="70"/>
      <c r="J38" s="70"/>
      <c r="K38" s="70"/>
      <c r="L38" s="70"/>
      <c r="R38" s="267">
        <v>0.33984375</v>
      </c>
      <c r="S38" s="261">
        <v>0.48828125</v>
      </c>
      <c r="T38" s="262">
        <v>28.125</v>
      </c>
      <c r="U38" s="261"/>
      <c r="V38" s="267">
        <v>2.53125</v>
      </c>
      <c r="W38" s="261">
        <v>2.5</v>
      </c>
      <c r="X38" s="262">
        <v>14.0625</v>
      </c>
      <c r="Y38" s="260"/>
      <c r="Z38" s="267">
        <v>1.86328125</v>
      </c>
      <c r="AA38" s="261">
        <v>0.9765625</v>
      </c>
      <c r="AB38" s="262">
        <v>165.625</v>
      </c>
      <c r="AC38" s="77"/>
      <c r="AD38" s="264">
        <v>1.72265625</v>
      </c>
      <c r="AE38" s="261">
        <v>4.94140625</v>
      </c>
      <c r="AF38" s="262">
        <v>92.96875</v>
      </c>
    </row>
    <row r="39" spans="2:32" x14ac:dyDescent="0.2">
      <c r="B39" s="286">
        <v>1E-3</v>
      </c>
      <c r="C39" s="70">
        <f t="shared" ref="C39:C41" si="10">1+(($C$32-1)/(1+(B39/$C$34)^(-$C$33)))</f>
        <v>1.2441642444821961</v>
      </c>
      <c r="D39" s="70">
        <f t="shared" ref="D39:D41" si="11">1+(($D$32-1)/(1+(B39/$D$34)^(-$D$33)))</f>
        <v>1.0000000987124631</v>
      </c>
      <c r="E39" s="70">
        <f t="shared" ref="E39:E41" si="12">1+(($E$32-1)/(1+(B39/$E$34)^(-$E$33)))</f>
        <v>1.0006101578581721</v>
      </c>
      <c r="F39" s="71">
        <f t="shared" ref="F39:F41" si="13">1+(($F$32-1)/(1+(B39/$F$34)^(-$F$33)))</f>
        <v>1.0001326776975132</v>
      </c>
      <c r="H39" s="70"/>
      <c r="I39" s="70"/>
      <c r="J39" s="70"/>
      <c r="K39" s="70"/>
      <c r="L39" s="70"/>
      <c r="R39" s="267">
        <v>0.7734375</v>
      </c>
      <c r="S39" s="261">
        <v>0.3125</v>
      </c>
      <c r="T39" s="262">
        <v>24.21875</v>
      </c>
      <c r="U39" s="261"/>
      <c r="V39" s="267">
        <v>0.69140625</v>
      </c>
      <c r="W39" s="261">
        <v>2.421875</v>
      </c>
      <c r="X39" s="262">
        <v>19.53125</v>
      </c>
      <c r="Y39" s="260"/>
      <c r="Z39" s="267">
        <v>1.9453125</v>
      </c>
      <c r="AA39" s="261">
        <v>1.015625</v>
      </c>
      <c r="AB39" s="262">
        <v>162.5</v>
      </c>
      <c r="AC39" s="77"/>
      <c r="AD39" s="264">
        <v>1.6640625</v>
      </c>
      <c r="AE39" s="261">
        <v>4.6875</v>
      </c>
      <c r="AF39" s="262">
        <v>92.1875</v>
      </c>
    </row>
    <row r="40" spans="2:32" x14ac:dyDescent="0.2">
      <c r="B40" s="287">
        <v>0.01</v>
      </c>
      <c r="C40" s="70">
        <f t="shared" si="10"/>
        <v>2.0285241135613159</v>
      </c>
      <c r="D40" s="70">
        <f t="shared" si="11"/>
        <v>1.0000247112453207</v>
      </c>
      <c r="E40" s="70">
        <f t="shared" si="12"/>
        <v>1.0386351067010806</v>
      </c>
      <c r="F40" s="71">
        <f t="shared" si="13"/>
        <v>1.0051525805125234</v>
      </c>
      <c r="H40" s="70"/>
      <c r="I40" s="70"/>
      <c r="J40" s="70"/>
      <c r="K40" s="70"/>
      <c r="L40" s="70"/>
      <c r="R40" s="267">
        <v>0.46875</v>
      </c>
      <c r="S40" s="261">
        <v>0.4296875</v>
      </c>
      <c r="T40" s="262">
        <v>25.78125</v>
      </c>
      <c r="U40" s="261"/>
      <c r="V40" s="267">
        <v>2.953125</v>
      </c>
      <c r="W40" s="261">
        <v>2.12890625</v>
      </c>
      <c r="X40" s="262">
        <v>14.0625</v>
      </c>
      <c r="Y40" s="260"/>
      <c r="Z40" s="267">
        <v>2.015625</v>
      </c>
      <c r="AA40" s="261">
        <v>0.8984375</v>
      </c>
      <c r="AB40" s="262">
        <v>161.71875</v>
      </c>
      <c r="AC40" s="77"/>
      <c r="AD40" s="264">
        <v>1.51171875</v>
      </c>
      <c r="AE40" s="261">
        <v>4.375</v>
      </c>
      <c r="AF40" s="262">
        <v>92.1875</v>
      </c>
    </row>
    <row r="41" spans="2:32" x14ac:dyDescent="0.2">
      <c r="B41" s="287">
        <v>0.05</v>
      </c>
      <c r="C41" s="70">
        <f t="shared" si="10"/>
        <v>3.6914983953832725</v>
      </c>
      <c r="D41" s="70">
        <f t="shared" si="11"/>
        <v>1.00117314999039</v>
      </c>
      <c r="E41" s="70">
        <f t="shared" si="12"/>
        <v>1.6990718517300591</v>
      </c>
      <c r="F41" s="71">
        <f t="shared" si="13"/>
        <v>1.0664630324414746</v>
      </c>
      <c r="H41" s="70"/>
      <c r="I41" s="70"/>
      <c r="J41" s="70"/>
      <c r="K41" s="70"/>
      <c r="L41" s="70"/>
      <c r="R41" s="267">
        <v>0.609375</v>
      </c>
      <c r="S41" s="261">
        <v>0.33203125</v>
      </c>
      <c r="T41" s="262">
        <v>25.78125</v>
      </c>
      <c r="U41" s="261"/>
      <c r="V41" s="267">
        <v>2.671875</v>
      </c>
      <c r="W41" s="261">
        <v>2.6953125</v>
      </c>
      <c r="X41" s="262">
        <v>14.84375</v>
      </c>
      <c r="Y41" s="260"/>
      <c r="Z41" s="267">
        <v>1.453125</v>
      </c>
      <c r="AA41" s="261">
        <v>1.25</v>
      </c>
      <c r="AB41" s="262">
        <v>169.53125</v>
      </c>
      <c r="AC41" s="77"/>
      <c r="AD41" s="264">
        <v>1.69921875</v>
      </c>
      <c r="AE41" s="261">
        <v>4.98046875</v>
      </c>
      <c r="AF41" s="262">
        <v>92.96875</v>
      </c>
    </row>
    <row r="42" spans="2:32" x14ac:dyDescent="0.2">
      <c r="B42" s="288">
        <v>0.1</v>
      </c>
      <c r="C42" s="70">
        <f t="shared" ref="C42" si="14">1+(($C$32-1)/(1+(B42/$C$34)^(-$C$33)))</f>
        <v>4.9750092721242396</v>
      </c>
      <c r="D42" s="70">
        <f t="shared" ref="D42" si="15">1+(($D$32-1)/(1+(B42/$D$34)^(-$D$33)))</f>
        <v>1.0061832878707038</v>
      </c>
      <c r="E42" s="70">
        <f t="shared" ref="E42" si="16">1+(($E$32-1)/(1+(B42/$E$34)^(-$E$33)))</f>
        <v>3.4115204108112835</v>
      </c>
      <c r="F42" s="71">
        <f t="shared" ref="F42" si="17">1+(($F$32-1)/(1+(B42/$F$34)^(-$F$33)))</f>
        <v>1.1996995380892388</v>
      </c>
      <c r="H42" s="70"/>
      <c r="I42" s="70"/>
      <c r="J42" s="70"/>
      <c r="K42" s="70"/>
      <c r="L42" s="70"/>
      <c r="R42" s="267">
        <v>0.52734375</v>
      </c>
      <c r="S42" s="268">
        <v>0.52734375</v>
      </c>
      <c r="T42" s="269">
        <v>27.34375</v>
      </c>
      <c r="U42" s="260"/>
      <c r="V42" s="267">
        <v>2.296875</v>
      </c>
      <c r="W42" s="268">
        <v>3.57421875</v>
      </c>
      <c r="X42" s="269">
        <v>15.625</v>
      </c>
      <c r="Y42" s="260"/>
      <c r="Z42" s="267">
        <v>1.828125</v>
      </c>
      <c r="AA42" s="268">
        <v>0.91796875</v>
      </c>
      <c r="AB42" s="269">
        <v>162.5</v>
      </c>
      <c r="AC42" s="77"/>
      <c r="AD42" s="264">
        <v>1.60546875</v>
      </c>
      <c r="AE42" s="265">
        <v>4.9609375</v>
      </c>
      <c r="AF42" s="266">
        <v>93.75</v>
      </c>
    </row>
    <row r="43" spans="2:32" x14ac:dyDescent="0.2">
      <c r="B43" s="69">
        <v>0.2</v>
      </c>
      <c r="C43" s="70">
        <f t="shared" ref="C43:C74" si="18">1+(($C$32-1)/(1+(B43/$C$34)^(-$C$33)))</f>
        <v>6.7333191693547745</v>
      </c>
      <c r="D43" s="70">
        <f t="shared" ref="D43:D74" si="19">1+(($D$32-1)/(1+(B43/$D$34)^(-$D$33)))</f>
        <v>1.0325383878570504</v>
      </c>
      <c r="E43" s="70">
        <f t="shared" ref="E43:E74" si="20">1+(($E$32-1)/(1+(B43/$E$34)^(-$E$33)))</f>
        <v>9.110428346909103</v>
      </c>
      <c r="F43" s="71">
        <f t="shared" ref="F43:F74" si="21">1+(($F$32-1)/(1+(B43/$F$34)^(-$F$33)))</f>
        <v>1.5983340064050124</v>
      </c>
      <c r="H43" s="70"/>
      <c r="I43" s="70"/>
      <c r="J43" s="70"/>
      <c r="K43" s="70"/>
      <c r="L43" s="70"/>
      <c r="R43" s="267">
        <v>1.03125</v>
      </c>
      <c r="S43" s="268">
        <v>0.44921875</v>
      </c>
      <c r="T43" s="269">
        <v>21.09375</v>
      </c>
      <c r="U43" s="260"/>
      <c r="V43" s="267">
        <v>2.98828125</v>
      </c>
      <c r="W43" s="268">
        <v>1.5234375</v>
      </c>
      <c r="X43" s="269">
        <v>11.71875</v>
      </c>
      <c r="Y43" s="260"/>
      <c r="Z43" s="267">
        <v>2.0859375</v>
      </c>
      <c r="AA43" s="268">
        <v>0.9375</v>
      </c>
      <c r="AB43" s="269">
        <v>164.0625</v>
      </c>
      <c r="AC43" s="77"/>
      <c r="AD43" s="264">
        <v>1.72265625</v>
      </c>
      <c r="AE43" s="265">
        <v>4.98046875</v>
      </c>
      <c r="AF43" s="266">
        <v>97.65625</v>
      </c>
    </row>
    <row r="44" spans="2:32" x14ac:dyDescent="0.2">
      <c r="B44" s="69">
        <v>0.4</v>
      </c>
      <c r="C44" s="70">
        <f t="shared" si="18"/>
        <v>9.0127230263788629</v>
      </c>
      <c r="D44" s="70">
        <f t="shared" si="19"/>
        <v>1.1698103792918191</v>
      </c>
      <c r="E44" s="70">
        <f t="shared" si="20"/>
        <v>26.178283530077305</v>
      </c>
      <c r="F44" s="71">
        <f t="shared" si="21"/>
        <v>2.7776656154805206</v>
      </c>
      <c r="H44" s="70"/>
      <c r="I44" s="70"/>
      <c r="J44" s="70"/>
      <c r="K44" s="70"/>
      <c r="L44" s="70"/>
      <c r="R44" s="267">
        <v>0.36328125</v>
      </c>
      <c r="S44" s="261">
        <v>2.28515625</v>
      </c>
      <c r="T44" s="262">
        <v>31.25</v>
      </c>
      <c r="U44" s="261"/>
      <c r="V44" s="267">
        <v>2.12109375</v>
      </c>
      <c r="W44" s="261">
        <v>2.51953125</v>
      </c>
      <c r="X44" s="262">
        <v>14.0625</v>
      </c>
      <c r="Y44" s="260"/>
      <c r="Z44" s="267">
        <v>2.07421875</v>
      </c>
      <c r="AA44" s="261">
        <v>0.9375</v>
      </c>
      <c r="AB44" s="262">
        <v>160.9375</v>
      </c>
      <c r="AC44" s="77"/>
      <c r="AD44" s="264">
        <v>1.40625</v>
      </c>
      <c r="AE44" s="261">
        <v>4.98046875</v>
      </c>
      <c r="AF44" s="262">
        <v>95.3125</v>
      </c>
    </row>
    <row r="45" spans="2:32" x14ac:dyDescent="0.2">
      <c r="B45" s="284">
        <v>0.5</v>
      </c>
      <c r="C45" s="70">
        <f t="shared" si="18"/>
        <v>9.8529345045503458</v>
      </c>
      <c r="D45" s="70">
        <f t="shared" si="19"/>
        <v>1.2874399872736781</v>
      </c>
      <c r="E45" s="70">
        <f t="shared" si="20"/>
        <v>35.979928601562527</v>
      </c>
      <c r="F45" s="71">
        <f t="shared" si="21"/>
        <v>3.5141455753405557</v>
      </c>
      <c r="H45" s="70"/>
      <c r="I45" s="70"/>
      <c r="J45" s="70"/>
      <c r="K45" s="70"/>
      <c r="L45" s="70"/>
      <c r="R45" s="267">
        <v>0.41015625</v>
      </c>
      <c r="S45" s="261">
        <v>0.546875</v>
      </c>
      <c r="T45" s="262">
        <v>25</v>
      </c>
      <c r="U45" s="261"/>
      <c r="V45" s="267">
        <v>2.484375</v>
      </c>
      <c r="W45" s="261">
        <v>1.93359375</v>
      </c>
      <c r="X45" s="262">
        <v>13.28125</v>
      </c>
      <c r="Y45" s="260"/>
      <c r="Z45" s="267">
        <v>1.20703125</v>
      </c>
      <c r="AA45" s="261">
        <v>1.26953125</v>
      </c>
      <c r="AB45" s="262">
        <v>175</v>
      </c>
      <c r="AC45" s="77"/>
      <c r="AD45" s="264">
        <v>1.46484375</v>
      </c>
      <c r="AE45" s="261">
        <v>4.84375</v>
      </c>
      <c r="AF45" s="262">
        <v>100</v>
      </c>
    </row>
    <row r="46" spans="2:32" x14ac:dyDescent="0.2">
      <c r="B46" s="69">
        <v>0.6</v>
      </c>
      <c r="C46" s="70">
        <f t="shared" si="18"/>
        <v>10.573615945838194</v>
      </c>
      <c r="D46" s="70">
        <f t="shared" si="19"/>
        <v>1.4399582148869312</v>
      </c>
      <c r="E46" s="70">
        <f t="shared" si="20"/>
        <v>45.860849301283537</v>
      </c>
      <c r="F46" s="71">
        <f t="shared" si="21"/>
        <v>4.3292897863578954</v>
      </c>
      <c r="H46" s="70"/>
      <c r="I46" s="70"/>
      <c r="J46" s="70"/>
      <c r="K46" s="70"/>
      <c r="L46" s="70"/>
      <c r="R46" s="267">
        <v>2.94140625</v>
      </c>
      <c r="S46" s="261">
        <v>0.60546875</v>
      </c>
      <c r="T46" s="262">
        <v>25</v>
      </c>
      <c r="U46" s="261"/>
      <c r="V46" s="267">
        <v>2.98828125</v>
      </c>
      <c r="W46" s="261">
        <v>2.16796875</v>
      </c>
      <c r="X46" s="262">
        <v>13.28125</v>
      </c>
      <c r="Y46" s="260"/>
      <c r="Z46" s="267">
        <v>2.16796875</v>
      </c>
      <c r="AA46" s="261">
        <v>0.95703125</v>
      </c>
      <c r="AB46" s="262">
        <v>161.71875</v>
      </c>
      <c r="AC46" s="77"/>
      <c r="AD46" s="264">
        <v>1.5234375</v>
      </c>
      <c r="AE46" s="261">
        <v>4.19921875</v>
      </c>
      <c r="AF46" s="262">
        <v>92.96875</v>
      </c>
    </row>
    <row r="47" spans="2:32" x14ac:dyDescent="0.2">
      <c r="B47" s="69">
        <v>0.8</v>
      </c>
      <c r="C47" s="70">
        <f t="shared" si="18"/>
        <v>11.765178211117854</v>
      </c>
      <c r="D47" s="70">
        <f t="shared" si="19"/>
        <v>1.8495872892365388</v>
      </c>
      <c r="E47" s="70">
        <f t="shared" si="20"/>
        <v>64.525841951086932</v>
      </c>
      <c r="F47" s="71">
        <f t="shared" si="21"/>
        <v>6.153533341397794</v>
      </c>
      <c r="H47" s="70"/>
      <c r="I47" s="70"/>
      <c r="J47" s="70"/>
      <c r="K47" s="70"/>
      <c r="L47" s="70"/>
      <c r="R47" s="267">
        <v>0.375</v>
      </c>
      <c r="S47" s="261">
        <v>2.65625</v>
      </c>
      <c r="T47" s="262">
        <v>34.375</v>
      </c>
      <c r="U47" s="261"/>
      <c r="V47" s="267">
        <v>2.7890625</v>
      </c>
      <c r="W47" s="261">
        <v>2.4609375</v>
      </c>
      <c r="X47" s="262">
        <v>13.28125</v>
      </c>
      <c r="Y47" s="260"/>
      <c r="Z47" s="267">
        <v>2.02734375</v>
      </c>
      <c r="AA47" s="261">
        <v>0.9375</v>
      </c>
      <c r="AB47" s="262">
        <v>163.28125</v>
      </c>
      <c r="AC47" s="77"/>
      <c r="AD47" s="264">
        <v>1.60546875</v>
      </c>
      <c r="AE47" s="261">
        <v>4.74609375</v>
      </c>
      <c r="AF47" s="262">
        <v>92.96875</v>
      </c>
    </row>
    <row r="48" spans="2:32" x14ac:dyDescent="0.2">
      <c r="B48" s="284">
        <v>1</v>
      </c>
      <c r="C48" s="70">
        <f t="shared" si="18"/>
        <v>12.726803734244923</v>
      </c>
      <c r="D48" s="70">
        <f t="shared" si="19"/>
        <v>2.3889326065391527</v>
      </c>
      <c r="E48" s="70">
        <f t="shared" si="20"/>
        <v>80.685669402223652</v>
      </c>
      <c r="F48" s="71">
        <f t="shared" si="21"/>
        <v>8.1799908464213118</v>
      </c>
      <c r="H48" s="70"/>
      <c r="I48" s="70"/>
      <c r="J48" s="70"/>
      <c r="K48" s="70"/>
      <c r="L48" s="70"/>
      <c r="R48" s="267">
        <v>0.41015625</v>
      </c>
      <c r="S48" s="268">
        <v>3.3203125</v>
      </c>
      <c r="T48" s="269">
        <v>36.71875</v>
      </c>
      <c r="U48" s="260"/>
      <c r="V48" s="267">
        <v>2.98828125</v>
      </c>
      <c r="W48" s="268">
        <v>1.54296875</v>
      </c>
      <c r="X48" s="269">
        <v>11.71875</v>
      </c>
      <c r="Y48" s="260"/>
      <c r="Z48" s="267">
        <v>1.4765625</v>
      </c>
      <c r="AA48" s="268">
        <v>1.40625</v>
      </c>
      <c r="AB48" s="269">
        <v>170.3125</v>
      </c>
      <c r="AC48" s="77"/>
      <c r="AD48" s="264">
        <v>0.73828125</v>
      </c>
      <c r="AE48" s="265">
        <v>4.9609375</v>
      </c>
      <c r="AF48" s="266">
        <v>111.71875</v>
      </c>
    </row>
    <row r="49" spans="2:32" x14ac:dyDescent="0.2">
      <c r="B49" s="69">
        <v>1.2</v>
      </c>
      <c r="C49" s="70">
        <f t="shared" si="18"/>
        <v>13.530341954597045</v>
      </c>
      <c r="D49" s="70">
        <f t="shared" si="19"/>
        <v>3.0356617314185952</v>
      </c>
      <c r="E49" s="70">
        <f t="shared" si="20"/>
        <v>94.082836297347797</v>
      </c>
      <c r="F49" s="71">
        <f t="shared" si="21"/>
        <v>10.353611336328756</v>
      </c>
      <c r="H49" s="70"/>
      <c r="I49" s="70"/>
      <c r="J49" s="70"/>
      <c r="K49" s="70"/>
      <c r="L49" s="70"/>
      <c r="R49" s="267">
        <v>0.6328125</v>
      </c>
      <c r="S49" s="268">
        <v>0.4296875</v>
      </c>
      <c r="T49" s="269">
        <v>24.21875</v>
      </c>
      <c r="U49" s="260"/>
      <c r="V49" s="267">
        <v>1.30078125</v>
      </c>
      <c r="W49" s="268">
        <v>1.93359375</v>
      </c>
      <c r="X49" s="269">
        <v>12.5</v>
      </c>
      <c r="Y49" s="260"/>
      <c r="Z49" s="267">
        <v>1.8984375</v>
      </c>
      <c r="AA49" s="268">
        <v>0.95703125</v>
      </c>
      <c r="AB49" s="269">
        <v>162.5</v>
      </c>
      <c r="AC49" s="77"/>
      <c r="AD49" s="264">
        <v>1.6171875</v>
      </c>
      <c r="AE49" s="265">
        <v>4.9609375</v>
      </c>
      <c r="AF49" s="266">
        <v>94.53125</v>
      </c>
    </row>
    <row r="50" spans="2:32" x14ac:dyDescent="0.2">
      <c r="B50" s="69">
        <v>1.4</v>
      </c>
      <c r="C50" s="70">
        <f t="shared" si="18"/>
        <v>14.218210311607882</v>
      </c>
      <c r="D50" s="70">
        <f t="shared" si="19"/>
        <v>3.7597433761368046</v>
      </c>
      <c r="E50" s="70">
        <f t="shared" si="20"/>
        <v>104.98520103776849</v>
      </c>
      <c r="F50" s="71">
        <f t="shared" si="21"/>
        <v>12.629679790929892</v>
      </c>
      <c r="H50" s="70"/>
      <c r="I50" s="70"/>
      <c r="J50" s="70"/>
      <c r="K50" s="70"/>
      <c r="L50" s="70"/>
      <c r="R50" s="267">
        <v>0.50390625</v>
      </c>
      <c r="S50" s="261">
        <v>4.765625</v>
      </c>
      <c r="T50" s="262">
        <v>35.9375</v>
      </c>
      <c r="U50" s="261"/>
      <c r="V50" s="267">
        <v>0.45703125</v>
      </c>
      <c r="W50" s="261">
        <v>4.98046875</v>
      </c>
      <c r="X50" s="262">
        <v>25</v>
      </c>
      <c r="Y50" s="260"/>
      <c r="Z50" s="267">
        <v>2.37890625</v>
      </c>
      <c r="AA50" s="261">
        <v>0.91796875</v>
      </c>
      <c r="AB50" s="262">
        <v>159.375</v>
      </c>
      <c r="AC50" s="77"/>
      <c r="AD50" s="264">
        <v>1.44140625</v>
      </c>
      <c r="AE50" s="261">
        <v>4.98046875</v>
      </c>
      <c r="AF50" s="262">
        <v>96.875</v>
      </c>
    </row>
    <row r="51" spans="2:32" x14ac:dyDescent="0.2">
      <c r="B51" s="69">
        <v>1.6</v>
      </c>
      <c r="C51" s="70">
        <f t="shared" si="18"/>
        <v>14.817708893078944</v>
      </c>
      <c r="D51" s="70">
        <f t="shared" si="19"/>
        <v>4.5286597576032621</v>
      </c>
      <c r="E51" s="70">
        <f t="shared" si="20"/>
        <v>113.81080327631139</v>
      </c>
      <c r="F51" s="71">
        <f t="shared" si="21"/>
        <v>14.971390547807671</v>
      </c>
      <c r="H51" s="70"/>
      <c r="I51" s="70"/>
      <c r="J51" s="70"/>
      <c r="K51" s="70"/>
      <c r="L51" s="70"/>
      <c r="R51" s="267">
        <v>0.36328125</v>
      </c>
      <c r="S51" s="261">
        <v>1.484375</v>
      </c>
      <c r="T51" s="262">
        <v>31.25</v>
      </c>
      <c r="U51" s="261"/>
      <c r="V51" s="267">
        <v>2.6015625</v>
      </c>
      <c r="W51" s="261">
        <v>2.34375</v>
      </c>
      <c r="X51" s="262">
        <v>14.0625</v>
      </c>
      <c r="Y51" s="260"/>
      <c r="Z51" s="267">
        <v>1.81640625</v>
      </c>
      <c r="AA51" s="261">
        <v>0.8203125</v>
      </c>
      <c r="AB51" s="262">
        <v>165.625</v>
      </c>
      <c r="AC51" s="77"/>
      <c r="AD51" s="264">
        <v>1.62890625</v>
      </c>
      <c r="AE51" s="261">
        <v>4.9609375</v>
      </c>
      <c r="AF51" s="262">
        <v>93.75</v>
      </c>
    </row>
    <row r="52" spans="2:32" x14ac:dyDescent="0.2">
      <c r="B52" s="69">
        <v>1.8</v>
      </c>
      <c r="C52" s="70">
        <f t="shared" si="18"/>
        <v>15.347502692536965</v>
      </c>
      <c r="D52" s="70">
        <f t="shared" si="19"/>
        <v>5.3118543637893749</v>
      </c>
      <c r="E52" s="70">
        <f t="shared" si="20"/>
        <v>120.96875049598124</v>
      </c>
      <c r="F52" s="71">
        <f t="shared" si="21"/>
        <v>17.348396884840199</v>
      </c>
      <c r="H52" s="70"/>
      <c r="I52" s="70"/>
      <c r="J52" s="70"/>
      <c r="K52" s="70"/>
      <c r="L52" s="70"/>
      <c r="R52" s="267">
        <v>0.36328125</v>
      </c>
      <c r="S52" s="261">
        <v>2.87109375</v>
      </c>
      <c r="T52" s="262">
        <v>34.375</v>
      </c>
      <c r="U52" s="261"/>
      <c r="V52" s="267">
        <v>2.91796875</v>
      </c>
      <c r="W52" s="261">
        <v>1.484375</v>
      </c>
      <c r="X52" s="262">
        <v>11.71875</v>
      </c>
      <c r="Y52" s="260"/>
      <c r="Z52" s="267">
        <v>1.125</v>
      </c>
      <c r="AA52" s="261">
        <v>1.25</v>
      </c>
      <c r="AB52" s="262">
        <v>175</v>
      </c>
      <c r="AC52" s="77"/>
      <c r="AD52" s="264">
        <v>1.1484375</v>
      </c>
      <c r="AE52" s="261">
        <v>4.8046875</v>
      </c>
      <c r="AF52" s="262">
        <v>103.125</v>
      </c>
    </row>
    <row r="53" spans="2:32" x14ac:dyDescent="0.2">
      <c r="B53" s="69">
        <v>2</v>
      </c>
      <c r="C53" s="70">
        <f t="shared" si="18"/>
        <v>15.820939437310873</v>
      </c>
      <c r="D53" s="70">
        <f t="shared" si="19"/>
        <v>6.0836912243175441</v>
      </c>
      <c r="E53" s="70">
        <f t="shared" si="20"/>
        <v>126.80691376329403</v>
      </c>
      <c r="F53" s="71">
        <f t="shared" si="21"/>
        <v>19.735791124686301</v>
      </c>
      <c r="H53" s="70"/>
      <c r="I53" s="70"/>
      <c r="J53" s="70"/>
      <c r="K53" s="70"/>
      <c r="L53" s="70"/>
      <c r="R53" s="267">
        <v>0.3515625</v>
      </c>
      <c r="S53" s="261">
        <v>3.06640625</v>
      </c>
      <c r="T53" s="262">
        <v>37.5</v>
      </c>
      <c r="U53" s="261"/>
      <c r="V53" s="267">
        <v>0.4453125</v>
      </c>
      <c r="W53" s="261">
        <v>4.98046875</v>
      </c>
      <c r="X53" s="262">
        <v>25</v>
      </c>
      <c r="Y53" s="260"/>
      <c r="Z53" s="267">
        <v>1.78125</v>
      </c>
      <c r="AA53" s="261">
        <v>1.19140625</v>
      </c>
      <c r="AB53" s="262">
        <v>157.03125</v>
      </c>
      <c r="AC53" s="77"/>
      <c r="AD53" s="264">
        <v>1.53515625</v>
      </c>
      <c r="AE53" s="261">
        <v>4.94140625</v>
      </c>
      <c r="AF53" s="262">
        <v>93.75</v>
      </c>
    </row>
    <row r="54" spans="2:32" x14ac:dyDescent="0.2">
      <c r="B54" s="69">
        <v>2.2000000000000002</v>
      </c>
      <c r="C54" s="70">
        <f t="shared" si="18"/>
        <v>16.247903009988097</v>
      </c>
      <c r="D54" s="70">
        <f t="shared" si="19"/>
        <v>6.8247927142145999</v>
      </c>
      <c r="E54" s="70">
        <f t="shared" si="20"/>
        <v>131.60426844523576</v>
      </c>
      <c r="F54" s="71">
        <f t="shared" si="21"/>
        <v>22.113303061951406</v>
      </c>
      <c r="H54" s="70"/>
      <c r="I54" s="70"/>
      <c r="J54" s="70"/>
      <c r="K54" s="70"/>
      <c r="L54" s="70"/>
      <c r="R54" s="267">
        <v>0.9609375</v>
      </c>
      <c r="S54" s="268">
        <v>0.29296875</v>
      </c>
      <c r="T54" s="269">
        <v>21.09375</v>
      </c>
      <c r="U54" s="260"/>
      <c r="V54" s="267">
        <v>2.9765625</v>
      </c>
      <c r="W54" s="268">
        <v>1.38671875</v>
      </c>
      <c r="X54" s="269">
        <v>11.71875</v>
      </c>
      <c r="Y54" s="260"/>
      <c r="Z54" s="267">
        <v>1.5703125</v>
      </c>
      <c r="AA54" s="268">
        <v>1.25</v>
      </c>
      <c r="AB54" s="269">
        <v>167.96875</v>
      </c>
      <c r="AC54" s="77"/>
      <c r="AD54" s="264">
        <v>2.625</v>
      </c>
      <c r="AE54" s="265">
        <v>4.66796875</v>
      </c>
      <c r="AF54" s="266">
        <v>86.71875</v>
      </c>
    </row>
    <row r="55" spans="2:32" x14ac:dyDescent="0.2">
      <c r="B55" s="69">
        <v>2.4</v>
      </c>
      <c r="C55" s="70">
        <f t="shared" si="18"/>
        <v>16.635919512644627</v>
      </c>
      <c r="D55" s="70">
        <f t="shared" si="19"/>
        <v>7.5220678221432893</v>
      </c>
      <c r="E55" s="70">
        <f t="shared" si="20"/>
        <v>135.5788742000812</v>
      </c>
      <c r="F55" s="71">
        <f t="shared" si="21"/>
        <v>24.464627518202708</v>
      </c>
      <c r="H55" s="70"/>
      <c r="I55" s="70"/>
      <c r="J55" s="70"/>
      <c r="K55" s="70"/>
      <c r="L55" s="70"/>
      <c r="R55" s="267">
        <v>0.7265625</v>
      </c>
      <c r="S55" s="268">
        <v>0.4296875</v>
      </c>
      <c r="T55" s="269">
        <v>25</v>
      </c>
      <c r="U55" s="274"/>
      <c r="V55" s="267">
        <v>2.625</v>
      </c>
      <c r="W55" s="268">
        <v>2.6953125</v>
      </c>
      <c r="X55" s="269">
        <v>14.0625</v>
      </c>
      <c r="Y55" s="274"/>
      <c r="Z55" s="267">
        <v>1.72265625</v>
      </c>
      <c r="AA55" s="268">
        <v>1.25</v>
      </c>
      <c r="AB55" s="269">
        <v>164.84375</v>
      </c>
      <c r="AD55" s="264">
        <v>1.48828125</v>
      </c>
      <c r="AE55" s="265">
        <v>4.9609375</v>
      </c>
      <c r="AF55" s="266">
        <v>96.09375</v>
      </c>
    </row>
    <row r="56" spans="2:32" x14ac:dyDescent="0.2">
      <c r="B56" s="69">
        <v>2.6</v>
      </c>
      <c r="C56" s="70">
        <f t="shared" si="18"/>
        <v>16.99085245427991</v>
      </c>
      <c r="D56" s="70">
        <f t="shared" si="19"/>
        <v>8.167921782891991</v>
      </c>
      <c r="E56" s="70">
        <f t="shared" si="20"/>
        <v>138.89951334099783</v>
      </c>
      <c r="F56" s="71">
        <f t="shared" si="21"/>
        <v>26.776841632276177</v>
      </c>
      <c r="H56" s="70"/>
      <c r="I56" s="70"/>
      <c r="J56" s="70"/>
      <c r="K56" s="70"/>
      <c r="L56" s="70"/>
      <c r="R56" s="267">
        <v>0.76171875</v>
      </c>
      <c r="S56" s="268">
        <v>0.3515625</v>
      </c>
      <c r="T56" s="269">
        <v>21.875</v>
      </c>
      <c r="U56" s="274"/>
      <c r="V56" s="267">
        <v>0.90234375</v>
      </c>
      <c r="W56" s="268">
        <v>3.84765625</v>
      </c>
      <c r="X56" s="269">
        <v>18.75</v>
      </c>
      <c r="Y56" s="274"/>
      <c r="Z56" s="267">
        <v>1.83984375</v>
      </c>
      <c r="AA56" s="268">
        <v>0.9375</v>
      </c>
      <c r="AB56" s="269">
        <v>161.71875</v>
      </c>
      <c r="AD56" s="264">
        <v>1.48828125</v>
      </c>
      <c r="AE56" s="265">
        <v>4.921875</v>
      </c>
      <c r="AF56" s="266">
        <v>96.09375</v>
      </c>
    </row>
    <row r="57" spans="2:32" x14ac:dyDescent="0.2">
      <c r="B57" s="69">
        <v>2.8</v>
      </c>
      <c r="C57" s="70">
        <f t="shared" si="18"/>
        <v>17.317358382924095</v>
      </c>
      <c r="D57" s="70">
        <f t="shared" si="19"/>
        <v>8.7591047083552809</v>
      </c>
      <c r="E57" s="70">
        <f t="shared" si="20"/>
        <v>141.69663210152754</v>
      </c>
      <c r="F57" s="71">
        <f t="shared" si="21"/>
        <v>29.039893493723316</v>
      </c>
      <c r="H57" s="70"/>
      <c r="I57" s="70"/>
      <c r="J57" s="70"/>
      <c r="K57" s="70"/>
      <c r="L57" s="70"/>
      <c r="R57" s="267">
        <v>0.36328125</v>
      </c>
      <c r="S57" s="268">
        <v>1.30859375</v>
      </c>
      <c r="T57" s="269">
        <v>28.90625</v>
      </c>
      <c r="U57" s="274"/>
      <c r="V57" s="267">
        <v>2.37890625</v>
      </c>
      <c r="W57" s="268">
        <v>1.953125</v>
      </c>
      <c r="X57" s="269">
        <v>13.28125</v>
      </c>
      <c r="Y57" s="274"/>
      <c r="Z57" s="267">
        <v>1.5703125</v>
      </c>
      <c r="AA57" s="268">
        <v>1.25</v>
      </c>
      <c r="AB57" s="269">
        <v>167.96875</v>
      </c>
      <c r="AD57" s="264">
        <v>2.15625</v>
      </c>
      <c r="AE57" s="265">
        <v>4.7265625</v>
      </c>
      <c r="AF57" s="266">
        <v>88.28125</v>
      </c>
    </row>
    <row r="58" spans="2:32" x14ac:dyDescent="0.2">
      <c r="B58" s="69">
        <v>3</v>
      </c>
      <c r="C58" s="70">
        <f t="shared" si="18"/>
        <v>17.619196027703595</v>
      </c>
      <c r="D58" s="70">
        <f t="shared" si="19"/>
        <v>9.2955234493982832</v>
      </c>
      <c r="E58" s="70">
        <f t="shared" si="20"/>
        <v>144.07135575211348</v>
      </c>
      <c r="F58" s="71">
        <f t="shared" si="21"/>
        <v>31.246152547220849</v>
      </c>
      <c r="H58" s="70"/>
      <c r="I58" s="70"/>
      <c r="J58" s="70"/>
      <c r="K58" s="70"/>
      <c r="L58" s="70"/>
      <c r="R58" s="267">
        <v>1.359375</v>
      </c>
      <c r="S58" s="268">
        <v>0.3515625</v>
      </c>
      <c r="T58" s="269">
        <v>21.875</v>
      </c>
      <c r="U58" s="274"/>
      <c r="V58" s="267">
        <v>1.48828125</v>
      </c>
      <c r="W58" s="268">
        <v>1.93359375</v>
      </c>
      <c r="X58" s="269">
        <v>14.84375</v>
      </c>
      <c r="Y58" s="274"/>
      <c r="Z58" s="267">
        <v>1.6640625</v>
      </c>
      <c r="AA58" s="268">
        <v>1.25</v>
      </c>
      <c r="AB58" s="269">
        <v>164.84375</v>
      </c>
      <c r="AD58" s="264">
        <v>1.83984375</v>
      </c>
      <c r="AE58" s="265">
        <v>4.94140625</v>
      </c>
      <c r="AF58" s="266">
        <v>92.96875</v>
      </c>
    </row>
    <row r="59" spans="2:32" x14ac:dyDescent="0.2">
      <c r="B59" s="69">
        <v>3.2</v>
      </c>
      <c r="C59" s="70">
        <f t="shared" si="18"/>
        <v>17.899442246710748</v>
      </c>
      <c r="D59" s="70">
        <f t="shared" si="19"/>
        <v>9.7791971875111443</v>
      </c>
      <c r="E59" s="70">
        <f t="shared" si="20"/>
        <v>146.10251442356329</v>
      </c>
      <c r="F59" s="71">
        <f t="shared" si="21"/>
        <v>33.390015711230092</v>
      </c>
      <c r="H59" s="70"/>
      <c r="I59" s="70"/>
      <c r="J59" s="70"/>
      <c r="K59" s="70"/>
      <c r="L59" s="70"/>
      <c r="R59" s="267">
        <v>0.75</v>
      </c>
      <c r="S59" s="268">
        <v>0.703125</v>
      </c>
      <c r="T59" s="269">
        <v>21.875</v>
      </c>
      <c r="U59" s="274"/>
      <c r="V59" s="267">
        <v>2.49609375</v>
      </c>
      <c r="W59" s="268">
        <v>3.203125</v>
      </c>
      <c r="X59" s="269">
        <v>14.0625</v>
      </c>
      <c r="Y59" s="274"/>
      <c r="Z59" s="267">
        <v>1.95703125</v>
      </c>
      <c r="AA59" s="268">
        <v>0.95703125</v>
      </c>
      <c r="AB59" s="269">
        <v>164.84375</v>
      </c>
      <c r="AD59" s="264">
        <v>2.40234375</v>
      </c>
      <c r="AE59" s="265">
        <v>4.8046875</v>
      </c>
      <c r="AF59" s="266">
        <v>86.71875</v>
      </c>
    </row>
    <row r="60" spans="2:32" x14ac:dyDescent="0.2">
      <c r="B60" s="69">
        <v>3.4</v>
      </c>
      <c r="C60" s="70">
        <f t="shared" si="18"/>
        <v>18.160646673397856</v>
      </c>
      <c r="D60" s="70">
        <f t="shared" si="19"/>
        <v>10.213427278341117</v>
      </c>
      <c r="E60" s="70">
        <f t="shared" si="20"/>
        <v>147.85198139675538</v>
      </c>
      <c r="F60" s="71">
        <f t="shared" si="21"/>
        <v>35.467564394295138</v>
      </c>
      <c r="H60" s="70"/>
      <c r="I60" s="70"/>
      <c r="J60" s="70"/>
      <c r="K60" s="70"/>
      <c r="L60" s="70"/>
      <c r="R60" s="267">
        <v>0.41015625</v>
      </c>
      <c r="S60" s="268">
        <v>2.7734375</v>
      </c>
      <c r="T60" s="269">
        <v>33.59375</v>
      </c>
      <c r="U60" s="274"/>
      <c r="V60" s="267">
        <v>2.89453125</v>
      </c>
      <c r="W60" s="268">
        <v>1.54296875</v>
      </c>
      <c r="X60" s="269">
        <v>11.71875</v>
      </c>
      <c r="Y60" s="274"/>
      <c r="Z60" s="267">
        <v>1.48828125</v>
      </c>
      <c r="AA60" s="268">
        <v>1.25</v>
      </c>
      <c r="AB60" s="269">
        <v>164.0625</v>
      </c>
      <c r="AD60" s="264">
        <v>1.5703125</v>
      </c>
      <c r="AE60" s="265">
        <v>4.8828125</v>
      </c>
      <c r="AF60" s="266">
        <v>97.65625</v>
      </c>
    </row>
    <row r="61" spans="2:32" x14ac:dyDescent="0.2">
      <c r="B61" s="69">
        <v>3.6</v>
      </c>
      <c r="C61" s="70">
        <f t="shared" si="18"/>
        <v>18.404944870308615</v>
      </c>
      <c r="D61" s="70">
        <f t="shared" si="19"/>
        <v>10.60218456134622</v>
      </c>
      <c r="E61" s="70">
        <f t="shared" si="20"/>
        <v>149.36868591183313</v>
      </c>
      <c r="F61" s="71">
        <f t="shared" si="21"/>
        <v>37.476267930662459</v>
      </c>
      <c r="H61" s="70"/>
      <c r="I61" s="70"/>
      <c r="J61" s="70"/>
      <c r="K61" s="70"/>
      <c r="L61" s="70"/>
      <c r="R61" s="267">
        <v>2.98828125</v>
      </c>
      <c r="S61" s="268">
        <v>0.390625</v>
      </c>
      <c r="T61" s="269">
        <v>21.875</v>
      </c>
      <c r="U61" s="274"/>
      <c r="V61" s="267">
        <v>2.015625</v>
      </c>
      <c r="W61" s="268">
        <v>1.9921875</v>
      </c>
      <c r="X61" s="269">
        <v>13.28125</v>
      </c>
      <c r="Y61" s="274"/>
      <c r="Z61" s="267">
        <v>2.2734375</v>
      </c>
      <c r="AA61" s="268">
        <v>0.95703125</v>
      </c>
      <c r="AB61" s="269">
        <v>162.5</v>
      </c>
      <c r="AD61" s="264">
        <v>1.546875</v>
      </c>
      <c r="AE61" s="265">
        <v>4.4140625</v>
      </c>
      <c r="AF61" s="266">
        <v>92.1875</v>
      </c>
    </row>
    <row r="62" spans="2:32" x14ac:dyDescent="0.2">
      <c r="B62" s="69">
        <v>3.8</v>
      </c>
      <c r="C62" s="70">
        <f t="shared" si="18"/>
        <v>18.634142693250926</v>
      </c>
      <c r="D62" s="70">
        <f t="shared" si="19"/>
        <v>10.949684541395868</v>
      </c>
      <c r="E62" s="70">
        <f t="shared" si="20"/>
        <v>150.69162093391068</v>
      </c>
      <c r="F62" s="71">
        <f t="shared" si="21"/>
        <v>39.414729011335368</v>
      </c>
      <c r="H62" s="70"/>
      <c r="I62" s="70"/>
      <c r="J62" s="70"/>
      <c r="K62" s="70"/>
      <c r="L62" s="70"/>
      <c r="R62" s="267">
        <v>1.0078125</v>
      </c>
      <c r="S62" s="268">
        <v>0.2734375</v>
      </c>
      <c r="T62" s="269">
        <v>24.21875</v>
      </c>
      <c r="U62" s="274"/>
      <c r="V62" s="267">
        <v>2.9765625</v>
      </c>
      <c r="W62" s="268">
        <v>2.48046875</v>
      </c>
      <c r="X62" s="269">
        <v>13.28125</v>
      </c>
      <c r="Y62" s="274"/>
      <c r="Z62" s="267">
        <v>1.8046875</v>
      </c>
      <c r="AA62" s="268">
        <v>0.95703125</v>
      </c>
      <c r="AB62" s="269">
        <v>161.71875</v>
      </c>
      <c r="AD62" s="264">
        <v>1.79296875</v>
      </c>
      <c r="AE62" s="265">
        <v>4.98046875</v>
      </c>
      <c r="AF62" s="266">
        <v>96.875</v>
      </c>
    </row>
    <row r="63" spans="2:32" x14ac:dyDescent="0.2">
      <c r="B63" s="69">
        <v>4</v>
      </c>
      <c r="C63" s="70">
        <f t="shared" si="18"/>
        <v>18.849780241674377</v>
      </c>
      <c r="D63" s="70">
        <f t="shared" si="19"/>
        <v>11.260110250292481</v>
      </c>
      <c r="E63" s="70">
        <f t="shared" si="20"/>
        <v>151.85210111876543</v>
      </c>
      <c r="F63" s="71">
        <f t="shared" si="21"/>
        <v>41.282466719262523</v>
      </c>
      <c r="H63" s="70"/>
      <c r="I63" s="70"/>
      <c r="J63" s="70"/>
      <c r="K63" s="70"/>
      <c r="L63" s="70"/>
      <c r="R63" s="267">
        <v>0.8203125</v>
      </c>
      <c r="S63" s="268">
        <v>0.4296875</v>
      </c>
      <c r="T63" s="269">
        <v>24.21875</v>
      </c>
      <c r="U63" s="274"/>
      <c r="V63" s="267">
        <v>2.96484375</v>
      </c>
      <c r="W63" s="268">
        <v>2.3046875</v>
      </c>
      <c r="X63" s="269">
        <v>13.28125</v>
      </c>
      <c r="Y63" s="274"/>
      <c r="Z63" s="267">
        <v>2.3203125</v>
      </c>
      <c r="AA63" s="268">
        <v>0.87890625</v>
      </c>
      <c r="AB63" s="269">
        <v>160.15625</v>
      </c>
      <c r="AD63" s="264">
        <v>1.48828125</v>
      </c>
      <c r="AE63" s="265">
        <v>4.9609375</v>
      </c>
      <c r="AF63" s="266">
        <v>99.21875</v>
      </c>
    </row>
    <row r="64" spans="2:32" x14ac:dyDescent="0.2">
      <c r="B64" s="69">
        <v>4.2</v>
      </c>
      <c r="C64" s="70">
        <f t="shared" si="18"/>
        <v>19.053181054054772</v>
      </c>
      <c r="D64" s="70">
        <f t="shared" si="19"/>
        <v>11.53744386624302</v>
      </c>
      <c r="E64" s="70">
        <f t="shared" si="20"/>
        <v>152.87546492288382</v>
      </c>
      <c r="F64" s="71">
        <f t="shared" si="21"/>
        <v>43.079732882014</v>
      </c>
      <c r="H64" s="70"/>
      <c r="I64" s="70"/>
      <c r="J64" s="70"/>
      <c r="K64" s="70"/>
      <c r="L64" s="70"/>
      <c r="R64" s="267">
        <v>0.43359375</v>
      </c>
      <c r="S64" s="268">
        <v>0.52734375</v>
      </c>
      <c r="T64" s="269">
        <v>25</v>
      </c>
      <c r="U64" s="274"/>
      <c r="V64" s="267">
        <v>2.7421875</v>
      </c>
      <c r="W64" s="268">
        <v>2.63671875</v>
      </c>
      <c r="X64" s="269">
        <v>14.0625</v>
      </c>
      <c r="Y64" s="274"/>
      <c r="Z64" s="267">
        <v>1.32421875</v>
      </c>
      <c r="AA64" s="268">
        <v>1.11328125</v>
      </c>
      <c r="AB64" s="269">
        <v>169.53125</v>
      </c>
      <c r="AD64" s="264">
        <v>1.7578125</v>
      </c>
      <c r="AE64" s="265">
        <v>4.6484375</v>
      </c>
      <c r="AF64" s="266">
        <v>92.1875</v>
      </c>
    </row>
    <row r="65" spans="2:32" x14ac:dyDescent="0.2">
      <c r="B65" s="69">
        <v>4.4000000000000004</v>
      </c>
      <c r="C65" s="70">
        <f t="shared" si="18"/>
        <v>19.245490454840287</v>
      </c>
      <c r="D65" s="70">
        <f t="shared" si="19"/>
        <v>11.785374450938592</v>
      </c>
      <c r="E65" s="70">
        <f t="shared" si="20"/>
        <v>153.7823649411373</v>
      </c>
      <c r="F65" s="71">
        <f t="shared" si="21"/>
        <v>44.807357649221942</v>
      </c>
      <c r="H65" s="70"/>
      <c r="I65" s="70"/>
      <c r="J65" s="70"/>
      <c r="K65" s="70"/>
      <c r="L65" s="70"/>
      <c r="R65" s="267">
        <v>0.38671875</v>
      </c>
      <c r="S65" s="268">
        <v>2.1484375</v>
      </c>
      <c r="T65" s="269">
        <v>34.375</v>
      </c>
      <c r="U65" s="274"/>
      <c r="V65" s="267">
        <v>2.203125</v>
      </c>
      <c r="W65" s="268">
        <v>2.1875</v>
      </c>
      <c r="X65" s="269">
        <v>14.0625</v>
      </c>
      <c r="Y65" s="274"/>
      <c r="Z65" s="267">
        <v>1.7578125</v>
      </c>
      <c r="AA65" s="268">
        <v>0.95703125</v>
      </c>
      <c r="AB65" s="269">
        <v>165.625</v>
      </c>
      <c r="AD65" s="264">
        <v>2.12109375</v>
      </c>
      <c r="AE65" s="265">
        <v>4.70703125</v>
      </c>
      <c r="AF65" s="266">
        <v>89.84375</v>
      </c>
    </row>
    <row r="66" spans="2:32" x14ac:dyDescent="0.2">
      <c r="B66" s="69">
        <v>4.5999999999999996</v>
      </c>
      <c r="C66" s="70">
        <f t="shared" si="18"/>
        <v>19.427705802235561</v>
      </c>
      <c r="D66" s="70">
        <f t="shared" si="19"/>
        <v>12.007256614212245</v>
      </c>
      <c r="E66" s="70">
        <f t="shared" si="20"/>
        <v>154.58975243459477</v>
      </c>
      <c r="F66" s="71">
        <f t="shared" si="21"/>
        <v>46.466620470720216</v>
      </c>
      <c r="H66" s="70"/>
      <c r="I66" s="70"/>
      <c r="J66" s="70"/>
      <c r="K66" s="70"/>
      <c r="L66" s="70"/>
      <c r="R66" s="267">
        <v>0.4921875</v>
      </c>
      <c r="S66" s="268">
        <v>0.859375</v>
      </c>
      <c r="T66" s="269">
        <v>27.34375</v>
      </c>
      <c r="U66" s="274"/>
      <c r="V66" s="267">
        <v>2.953125</v>
      </c>
      <c r="W66" s="268">
        <v>2.01171875</v>
      </c>
      <c r="X66" s="269">
        <v>13.28125</v>
      </c>
      <c r="Y66" s="274"/>
      <c r="Z66" s="267">
        <v>1.4765625</v>
      </c>
      <c r="AA66" s="268">
        <v>1.0546875</v>
      </c>
      <c r="AB66" s="269">
        <v>167.96875</v>
      </c>
      <c r="AD66" s="264">
        <v>1.5</v>
      </c>
      <c r="AE66" s="265">
        <v>4.94140625</v>
      </c>
      <c r="AF66" s="266">
        <v>95.3125</v>
      </c>
    </row>
    <row r="67" spans="2:32" x14ac:dyDescent="0.2">
      <c r="B67" s="69">
        <v>4.8</v>
      </c>
      <c r="C67" s="70">
        <f t="shared" si="18"/>
        <v>19.600700605358469</v>
      </c>
      <c r="D67" s="70">
        <f t="shared" si="19"/>
        <v>12.206101722815655</v>
      </c>
      <c r="E67" s="70">
        <f t="shared" si="20"/>
        <v>155.31163372330008</v>
      </c>
      <c r="F67" s="71">
        <f t="shared" si="21"/>
        <v>48.059142970243073</v>
      </c>
      <c r="H67" s="70"/>
      <c r="I67" s="70"/>
      <c r="J67" s="70"/>
      <c r="K67" s="70"/>
      <c r="L67" s="70"/>
      <c r="R67" s="267">
        <v>0.31640625</v>
      </c>
      <c r="S67" s="268">
        <v>4.8828125</v>
      </c>
      <c r="T67" s="269">
        <v>36.71875</v>
      </c>
      <c r="U67" s="274"/>
      <c r="V67" s="267">
        <v>2.42578125</v>
      </c>
      <c r="W67" s="268">
        <v>1.953125</v>
      </c>
      <c r="X67" s="269">
        <v>13.28125</v>
      </c>
      <c r="Y67" s="274"/>
      <c r="Z67" s="267">
        <v>1.8046875</v>
      </c>
      <c r="AA67" s="268">
        <v>0.9375</v>
      </c>
      <c r="AB67" s="269">
        <v>164.0625</v>
      </c>
      <c r="AD67" s="264">
        <v>1.48828125</v>
      </c>
      <c r="AE67" s="265">
        <v>4.90234375</v>
      </c>
      <c r="AF67" s="266">
        <v>93.75</v>
      </c>
    </row>
    <row r="68" spans="2:32" x14ac:dyDescent="0.2">
      <c r="B68" s="284">
        <v>5</v>
      </c>
      <c r="C68" s="70">
        <f t="shared" si="18"/>
        <v>19.765243942431052</v>
      </c>
      <c r="D68" s="70">
        <f t="shared" si="19"/>
        <v>12.38458878936645</v>
      </c>
      <c r="E68" s="70">
        <f t="shared" si="20"/>
        <v>155.95965542758671</v>
      </c>
      <c r="F68" s="71">
        <f t="shared" si="21"/>
        <v>49.586800554346382</v>
      </c>
      <c r="H68" s="70"/>
      <c r="I68" s="70"/>
      <c r="J68" s="70"/>
      <c r="K68" s="70"/>
      <c r="L68" s="70"/>
      <c r="R68" s="267">
        <v>0.43359375</v>
      </c>
      <c r="S68" s="268">
        <v>4.8828125</v>
      </c>
      <c r="T68" s="269">
        <v>36.71875</v>
      </c>
      <c r="U68" s="274"/>
      <c r="V68" s="267">
        <v>2.98828125</v>
      </c>
      <c r="W68" s="268">
        <v>2.28515625</v>
      </c>
      <c r="X68" s="269">
        <v>13.28125</v>
      </c>
      <c r="Y68" s="274"/>
      <c r="Z68" s="267">
        <v>1.58203125</v>
      </c>
      <c r="AA68" s="268">
        <v>1.25</v>
      </c>
      <c r="AB68" s="269">
        <v>167.1875</v>
      </c>
      <c r="AD68" s="264">
        <v>1.48828125</v>
      </c>
      <c r="AE68" s="265">
        <v>4.21875</v>
      </c>
      <c r="AF68" s="266">
        <v>93.75</v>
      </c>
    </row>
    <row r="69" spans="2:32" x14ac:dyDescent="0.2">
      <c r="B69" s="69">
        <v>5.2</v>
      </c>
      <c r="C69" s="70">
        <f t="shared" si="18"/>
        <v>19.922016236055747</v>
      </c>
      <c r="D69" s="70">
        <f t="shared" si="19"/>
        <v>12.54508635110677</v>
      </c>
      <c r="E69" s="70">
        <f t="shared" si="20"/>
        <v>156.54356049707349</v>
      </c>
      <c r="F69" s="71">
        <f t="shared" si="21"/>
        <v>51.051649946608109</v>
      </c>
      <c r="H69" s="70"/>
      <c r="I69" s="70"/>
      <c r="J69" s="70"/>
      <c r="K69" s="70"/>
      <c r="L69" s="70"/>
      <c r="R69" s="267">
        <v>0.97265625</v>
      </c>
      <c r="S69" s="268">
        <v>0.25390625</v>
      </c>
      <c r="T69" s="269">
        <v>21.875</v>
      </c>
      <c r="U69" s="274"/>
      <c r="V69" s="267">
        <v>2.73046875</v>
      </c>
      <c r="W69" s="268">
        <v>2.65625</v>
      </c>
      <c r="X69" s="269">
        <v>13.28125</v>
      </c>
      <c r="Y69" s="274"/>
      <c r="Z69" s="267">
        <v>1.171875</v>
      </c>
      <c r="AA69" s="268">
        <v>1.25</v>
      </c>
      <c r="AB69" s="269">
        <v>175</v>
      </c>
      <c r="AD69" s="264">
        <v>1.48828125</v>
      </c>
      <c r="AE69" s="265">
        <v>4.98046875</v>
      </c>
      <c r="AF69" s="266">
        <v>96.09375</v>
      </c>
    </row>
    <row r="70" spans="2:32" x14ac:dyDescent="0.2">
      <c r="B70" s="69">
        <v>5.4</v>
      </c>
      <c r="C70" s="70">
        <f t="shared" si="18"/>
        <v>20.071622174685182</v>
      </c>
      <c r="D70" s="70">
        <f t="shared" si="19"/>
        <v>12.689679659587606</v>
      </c>
      <c r="E70" s="70">
        <f t="shared" si="20"/>
        <v>157.07154603982781</v>
      </c>
      <c r="F70" s="71">
        <f t="shared" si="21"/>
        <v>52.455870178028512</v>
      </c>
      <c r="H70" s="70"/>
      <c r="I70" s="70"/>
      <c r="J70" s="70"/>
      <c r="K70" s="70"/>
      <c r="L70" s="70"/>
      <c r="R70" s="267">
        <v>0.36328125</v>
      </c>
      <c r="S70" s="268">
        <v>4.58984375</v>
      </c>
      <c r="T70" s="269">
        <v>36.71875</v>
      </c>
      <c r="U70" s="274"/>
      <c r="V70" s="267">
        <v>2.58984375</v>
      </c>
      <c r="W70" s="268">
        <v>2.51953125</v>
      </c>
      <c r="X70" s="269">
        <v>14.0625</v>
      </c>
      <c r="Y70" s="274"/>
      <c r="Z70" s="267">
        <v>2.14453125</v>
      </c>
      <c r="AA70" s="268">
        <v>0.9765625</v>
      </c>
      <c r="AB70" s="269">
        <v>162.5</v>
      </c>
      <c r="AD70" s="264">
        <v>1.5703125</v>
      </c>
      <c r="AE70" s="265">
        <v>4.98046875</v>
      </c>
      <c r="AF70" s="266">
        <v>94.53125</v>
      </c>
    </row>
    <row r="71" spans="2:32" x14ac:dyDescent="0.2">
      <c r="B71" s="69">
        <v>5.6</v>
      </c>
      <c r="C71" s="70">
        <f t="shared" si="18"/>
        <v>20.21460137694061</v>
      </c>
      <c r="D71" s="70">
        <f t="shared" si="19"/>
        <v>12.820199601420176</v>
      </c>
      <c r="E71" s="70">
        <f t="shared" si="20"/>
        <v>157.55054601338259</v>
      </c>
      <c r="F71" s="71">
        <f t="shared" si="21"/>
        <v>53.801714885655123</v>
      </c>
      <c r="H71" s="70"/>
      <c r="I71" s="70"/>
      <c r="J71" s="70"/>
      <c r="K71" s="70"/>
      <c r="L71" s="70"/>
      <c r="R71" s="267">
        <v>0.36328125</v>
      </c>
      <c r="S71" s="268">
        <v>4.78515625</v>
      </c>
      <c r="T71" s="269">
        <v>36.71875</v>
      </c>
      <c r="U71" s="274"/>
      <c r="V71" s="267">
        <v>1.86328125</v>
      </c>
      <c r="W71" s="268">
        <v>2.0703125</v>
      </c>
      <c r="X71" s="269">
        <v>14.0625</v>
      </c>
      <c r="Y71" s="274"/>
      <c r="Z71" s="267">
        <v>1.78125</v>
      </c>
      <c r="AA71" s="268">
        <v>1.03515625</v>
      </c>
      <c r="AB71" s="269">
        <v>165.625</v>
      </c>
      <c r="AD71" s="264">
        <v>1.67578125</v>
      </c>
      <c r="AE71" s="265">
        <v>4.98046875</v>
      </c>
      <c r="AF71" s="266">
        <v>93.75</v>
      </c>
    </row>
    <row r="72" spans="2:32" x14ac:dyDescent="0.2">
      <c r="B72" s="69">
        <v>5.8</v>
      </c>
      <c r="C72" s="70">
        <f t="shared" si="18"/>
        <v>20.35143725485009</v>
      </c>
      <c r="D72" s="70">
        <f t="shared" si="19"/>
        <v>12.938251192738589</v>
      </c>
      <c r="E72" s="70">
        <f t="shared" si="20"/>
        <v>157.9864560323596</v>
      </c>
      <c r="F72" s="71">
        <f t="shared" si="21"/>
        <v>55.091474066635485</v>
      </c>
      <c r="H72" s="70"/>
      <c r="I72" s="70"/>
      <c r="J72" s="70"/>
      <c r="K72" s="70"/>
      <c r="L72" s="70"/>
      <c r="R72" s="267">
        <v>0.36328125</v>
      </c>
      <c r="S72" s="268">
        <v>4.21875</v>
      </c>
      <c r="T72" s="269">
        <v>37.5</v>
      </c>
      <c r="U72" s="274"/>
      <c r="V72" s="267">
        <v>1.27734375</v>
      </c>
      <c r="W72" s="268">
        <v>3.41796875</v>
      </c>
      <c r="X72" s="269">
        <v>18.75</v>
      </c>
      <c r="Y72" s="274"/>
      <c r="Z72" s="267">
        <v>2.05078125</v>
      </c>
      <c r="AA72" s="268">
        <v>0.95703125</v>
      </c>
      <c r="AB72" s="269">
        <v>162.5</v>
      </c>
      <c r="AD72" s="264">
        <v>1.53515625</v>
      </c>
      <c r="AE72" s="265">
        <v>4.94140625</v>
      </c>
      <c r="AF72" s="266">
        <v>95.3125</v>
      </c>
    </row>
    <row r="73" spans="2:32" ht="13.5" thickBot="1" x14ac:dyDescent="0.25">
      <c r="B73" s="69">
        <v>6</v>
      </c>
      <c r="C73" s="70">
        <f t="shared" si="18"/>
        <v>20.482564428133127</v>
      </c>
      <c r="D73" s="70">
        <f t="shared" si="19"/>
        <v>13.045240429936079</v>
      </c>
      <c r="E73" s="70">
        <f t="shared" si="20"/>
        <v>158.38431328565156</v>
      </c>
      <c r="F73" s="71">
        <f t="shared" si="21"/>
        <v>56.327443701115691</v>
      </c>
      <c r="H73" s="70"/>
      <c r="I73" s="70"/>
      <c r="J73" s="70"/>
      <c r="K73" s="70"/>
      <c r="L73" s="70"/>
      <c r="R73" s="267">
        <v>0.78515625</v>
      </c>
      <c r="S73" s="268">
        <v>1.09375</v>
      </c>
      <c r="T73" s="269">
        <v>27.34375</v>
      </c>
      <c r="U73" s="274"/>
      <c r="V73" s="267">
        <v>2.8828125</v>
      </c>
      <c r="W73" s="268">
        <v>2.94921875</v>
      </c>
      <c r="X73" s="269">
        <v>14.0625</v>
      </c>
      <c r="Y73" s="274"/>
      <c r="Z73" s="267">
        <v>1.21875</v>
      </c>
      <c r="AA73" s="268">
        <v>1.25</v>
      </c>
      <c r="AB73" s="269">
        <v>175</v>
      </c>
      <c r="AD73" s="264">
        <v>1.4296875</v>
      </c>
      <c r="AE73" s="265">
        <v>4.921875</v>
      </c>
      <c r="AF73" s="266">
        <v>96.875</v>
      </c>
    </row>
    <row r="74" spans="2:32" ht="14.25" x14ac:dyDescent="0.25">
      <c r="B74" s="69">
        <v>6.2</v>
      </c>
      <c r="C74" s="70">
        <f t="shared" si="18"/>
        <v>20.608374963941813</v>
      </c>
      <c r="D74" s="70">
        <f t="shared" si="19"/>
        <v>13.14239888454679</v>
      </c>
      <c r="E74" s="70">
        <f t="shared" si="20"/>
        <v>158.74844141086683</v>
      </c>
      <c r="F74" s="71">
        <f t="shared" si="21"/>
        <v>57.51190189387674</v>
      </c>
      <c r="H74" s="57" t="s">
        <v>385</v>
      </c>
      <c r="I74" s="58">
        <v>23.6328</v>
      </c>
      <c r="J74" s="58">
        <v>13.671900000000001</v>
      </c>
      <c r="K74" s="58">
        <v>161.71879999999999</v>
      </c>
      <c r="L74" s="59">
        <v>92.968800000000002</v>
      </c>
      <c r="R74" s="267">
        <v>1.11328125</v>
      </c>
      <c r="S74" s="268">
        <v>0.5078125</v>
      </c>
      <c r="T74" s="269">
        <v>23.4375</v>
      </c>
      <c r="U74" s="274"/>
      <c r="V74" s="267">
        <v>2.84765625</v>
      </c>
      <c r="W74" s="268">
        <v>2.0703125</v>
      </c>
      <c r="X74" s="269">
        <v>13.28125</v>
      </c>
      <c r="Y74" s="274"/>
      <c r="Z74" s="267">
        <v>1.8046875</v>
      </c>
      <c r="AA74" s="268">
        <v>0.99609375</v>
      </c>
      <c r="AB74" s="269">
        <v>165.625</v>
      </c>
      <c r="AD74" s="264">
        <v>1.18359375</v>
      </c>
      <c r="AE74" s="265">
        <v>4.9609375</v>
      </c>
      <c r="AF74" s="266">
        <v>102.34375</v>
      </c>
    </row>
    <row r="75" spans="2:32" x14ac:dyDescent="0.2">
      <c r="B75" s="69">
        <v>6.4</v>
      </c>
      <c r="C75" s="70">
        <f t="shared" ref="C75:C104" si="22">1+(($C$32-1)/(1+(B75/$C$34)^(-$C$33)))</f>
        <v>20.729223657756783</v>
      </c>
      <c r="D75" s="70">
        <f t="shared" ref="D75:D104" si="23">1+(($D$32-1)/(1+(B75/$D$34)^(-$D$33)))</f>
        <v>13.230805808642812</v>
      </c>
      <c r="E75" s="70">
        <f t="shared" ref="E75:E104" si="24">1+(($E$32-1)/(1+(B75/$E$34)^(-$E$33)))</f>
        <v>159.08256783861432</v>
      </c>
      <c r="F75" s="71">
        <f t="shared" ref="F75:F104" si="25">1+(($F$32-1)/(1+(B75/$F$34)^(-$F$33)))</f>
        <v>58.647090392093951</v>
      </c>
      <c r="H75" s="60" t="s">
        <v>384</v>
      </c>
      <c r="I75" s="52">
        <v>0.76170000000000004</v>
      </c>
      <c r="J75" s="52">
        <v>2.6602000000000001</v>
      </c>
      <c r="K75" s="52">
        <v>2.0741999999999998</v>
      </c>
      <c r="L75" s="61">
        <v>1.7109000000000001</v>
      </c>
      <c r="R75" s="267">
        <v>0.26953125</v>
      </c>
      <c r="S75" s="268">
        <v>3.14453125</v>
      </c>
      <c r="T75" s="269">
        <v>31.25</v>
      </c>
      <c r="U75" s="274"/>
      <c r="V75" s="267">
        <v>2.70703125</v>
      </c>
      <c r="W75" s="268">
        <v>2.890625</v>
      </c>
      <c r="X75" s="269">
        <v>14.0625</v>
      </c>
      <c r="Y75" s="274"/>
      <c r="Z75" s="267">
        <v>1.640625</v>
      </c>
      <c r="AA75" s="268">
        <v>0.9765625</v>
      </c>
      <c r="AB75" s="269">
        <v>164.84375</v>
      </c>
      <c r="AD75" s="264">
        <v>1.453125</v>
      </c>
      <c r="AE75" s="265">
        <v>4.90234375</v>
      </c>
      <c r="AF75" s="266">
        <v>95.3125</v>
      </c>
    </row>
    <row r="76" spans="2:32" ht="14.25" x14ac:dyDescent="0.25">
      <c r="B76" s="69">
        <v>6.6</v>
      </c>
      <c r="C76" s="70">
        <f t="shared" si="22"/>
        <v>20.845432526353914</v>
      </c>
      <c r="D76" s="70">
        <f t="shared" si="23"/>
        <v>13.311407744884736</v>
      </c>
      <c r="E76" s="70">
        <f t="shared" si="24"/>
        <v>159.38991937477843</v>
      </c>
      <c r="F76" s="71">
        <f t="shared" si="25"/>
        <v>59.73520051684774</v>
      </c>
      <c r="H76" s="60" t="s">
        <v>386</v>
      </c>
      <c r="I76" s="52">
        <v>0.8</v>
      </c>
      <c r="J76" s="52">
        <v>2.3437999999999999</v>
      </c>
      <c r="K76" s="52">
        <v>0.89839999999999998</v>
      </c>
      <c r="L76" s="61">
        <v>4.8632999999999997</v>
      </c>
      <c r="R76" s="267">
        <v>0.5625</v>
      </c>
      <c r="S76" s="268">
        <v>0.2734375</v>
      </c>
      <c r="T76" s="269">
        <v>25</v>
      </c>
      <c r="U76" s="274"/>
      <c r="V76" s="267">
        <v>1.95703125</v>
      </c>
      <c r="W76" s="268">
        <v>2.48046875</v>
      </c>
      <c r="X76" s="269">
        <v>14.0625</v>
      </c>
      <c r="Y76" s="274"/>
      <c r="Z76" s="267">
        <v>1.734375</v>
      </c>
      <c r="AA76" s="268">
        <v>1.25</v>
      </c>
      <c r="AB76" s="269">
        <v>164.0625</v>
      </c>
      <c r="AD76" s="264">
        <v>1.453125</v>
      </c>
      <c r="AE76" s="265">
        <v>4.98046875</v>
      </c>
      <c r="AF76" s="266">
        <v>96.875</v>
      </c>
    </row>
    <row r="77" spans="2:32" x14ac:dyDescent="0.2">
      <c r="B77" s="69">
        <v>6.8</v>
      </c>
      <c r="C77" s="70">
        <f t="shared" si="22"/>
        <v>20.95729464929185</v>
      </c>
      <c r="D77" s="70">
        <f t="shared" si="23"/>
        <v>13.385035764869702</v>
      </c>
      <c r="E77" s="70">
        <f t="shared" si="24"/>
        <v>159.67330047759054</v>
      </c>
      <c r="F77" s="71">
        <f t="shared" si="25"/>
        <v>60.778362701288522</v>
      </c>
      <c r="H77" s="60" t="s">
        <v>242</v>
      </c>
      <c r="I77" s="52">
        <v>0.95909999999999995</v>
      </c>
      <c r="J77" s="52">
        <v>0.98450000000000004</v>
      </c>
      <c r="K77" s="52">
        <v>0.98836999999999997</v>
      </c>
      <c r="L77" s="61">
        <v>0.99119000000000002</v>
      </c>
      <c r="R77" s="267">
        <v>0.3046875</v>
      </c>
      <c r="S77" s="268">
        <v>4.12109375</v>
      </c>
      <c r="T77" s="269">
        <v>37.5</v>
      </c>
      <c r="U77" s="274"/>
      <c r="V77" s="267">
        <v>2.6484375</v>
      </c>
      <c r="W77" s="268">
        <v>1.5625</v>
      </c>
      <c r="X77" s="269">
        <v>14.0625</v>
      </c>
      <c r="Y77" s="274"/>
      <c r="Z77" s="267">
        <v>2.19140625</v>
      </c>
      <c r="AA77" s="268">
        <v>0.9375</v>
      </c>
      <c r="AB77" s="269">
        <v>163.28125</v>
      </c>
      <c r="AD77" s="264">
        <v>1.48828125</v>
      </c>
      <c r="AE77" s="265">
        <v>4.9609375</v>
      </c>
      <c r="AF77" s="266">
        <v>95.3125</v>
      </c>
    </row>
    <row r="78" spans="2:32" ht="13.5" thickBot="1" x14ac:dyDescent="0.25">
      <c r="B78" s="69">
        <v>7</v>
      </c>
      <c r="C78" s="70">
        <f t="shared" si="22"/>
        <v>21.065077468622295</v>
      </c>
      <c r="D78" s="70">
        <f t="shared" si="23"/>
        <v>13.452420526188609</v>
      </c>
      <c r="E78" s="70">
        <f t="shared" si="24"/>
        <v>159.93515769432528</v>
      </c>
      <c r="F78" s="71">
        <f t="shared" si="25"/>
        <v>61.77863896119603</v>
      </c>
      <c r="H78" s="62" t="s">
        <v>243</v>
      </c>
      <c r="I78" s="251">
        <f>AC49</f>
        <v>0</v>
      </c>
      <c r="J78" s="252">
        <f>AC55</f>
        <v>0</v>
      </c>
      <c r="K78" s="252">
        <f>AC61</f>
        <v>0</v>
      </c>
      <c r="L78" s="253">
        <f>AC67</f>
        <v>0</v>
      </c>
      <c r="R78" s="267">
        <v>2.96484375</v>
      </c>
      <c r="S78" s="268">
        <v>0.5859375</v>
      </c>
      <c r="T78" s="269">
        <v>22.65625</v>
      </c>
      <c r="U78" s="274"/>
      <c r="V78" s="267">
        <v>2.296875</v>
      </c>
      <c r="W78" s="268">
        <v>2.24609375</v>
      </c>
      <c r="X78" s="269">
        <v>14.0625</v>
      </c>
      <c r="Y78" s="274"/>
      <c r="Z78" s="267">
        <v>2.07421875</v>
      </c>
      <c r="AA78" s="268">
        <v>0.859375</v>
      </c>
      <c r="AB78" s="269">
        <v>163.28125</v>
      </c>
      <c r="AD78" s="264">
        <v>1.4765625</v>
      </c>
      <c r="AE78" s="265">
        <v>4.98046875</v>
      </c>
      <c r="AF78" s="266">
        <v>96.09375</v>
      </c>
    </row>
    <row r="79" spans="2:32" x14ac:dyDescent="0.2">
      <c r="B79" s="69">
        <v>7.2</v>
      </c>
      <c r="C79" s="70">
        <f t="shared" si="22"/>
        <v>21.169025635602296</v>
      </c>
      <c r="D79" s="70">
        <f t="shared" si="23"/>
        <v>13.514205366312044</v>
      </c>
      <c r="E79" s="70">
        <f t="shared" si="24"/>
        <v>160.17763296740884</v>
      </c>
      <c r="F79" s="71">
        <f t="shared" si="25"/>
        <v>62.738017736650008</v>
      </c>
      <c r="H79" s="70"/>
      <c r="I79" s="70"/>
      <c r="J79" s="70"/>
      <c r="K79" s="70"/>
      <c r="L79" s="70"/>
      <c r="R79" s="267">
        <v>0.75</v>
      </c>
      <c r="S79" s="268">
        <v>0.76171875</v>
      </c>
      <c r="T79" s="269">
        <v>25.78125</v>
      </c>
      <c r="U79" s="274"/>
      <c r="V79" s="267">
        <v>2.9296875</v>
      </c>
      <c r="W79" s="268">
        <v>2.109375</v>
      </c>
      <c r="X79" s="269">
        <v>13.28125</v>
      </c>
      <c r="Y79" s="274"/>
      <c r="Z79" s="267">
        <v>1.69921875</v>
      </c>
      <c r="AA79" s="268">
        <v>0.95703125</v>
      </c>
      <c r="AB79" s="269">
        <v>162.5</v>
      </c>
      <c r="AD79" s="264">
        <v>1.7109375</v>
      </c>
      <c r="AE79" s="265">
        <v>4.90234375</v>
      </c>
      <c r="AF79" s="266">
        <v>92.96875</v>
      </c>
    </row>
    <row r="80" spans="2:32" x14ac:dyDescent="0.2">
      <c r="B80" s="69">
        <v>7.4</v>
      </c>
      <c r="C80" s="70">
        <f t="shared" si="22"/>
        <v>21.2693634767015</v>
      </c>
      <c r="D80" s="70">
        <f t="shared" si="23"/>
        <v>13.570957655624246</v>
      </c>
      <c r="E80" s="70">
        <f t="shared" si="24"/>
        <v>160.40260794151743</v>
      </c>
      <c r="F80" s="71">
        <f t="shared" si="25"/>
        <v>63.658410639136662</v>
      </c>
      <c r="H80" s="70"/>
      <c r="I80" s="70"/>
      <c r="J80" s="70"/>
      <c r="K80" s="70"/>
      <c r="L80" s="70"/>
      <c r="R80" s="267">
        <v>0.5859375</v>
      </c>
      <c r="S80" s="268">
        <v>0.41015625</v>
      </c>
      <c r="T80" s="269">
        <v>25</v>
      </c>
      <c r="U80" s="274"/>
      <c r="V80" s="267">
        <v>0.45703125</v>
      </c>
      <c r="W80" s="268">
        <v>4.98046875</v>
      </c>
      <c r="X80" s="269">
        <v>25</v>
      </c>
      <c r="Y80" s="274"/>
      <c r="Z80" s="267">
        <v>1.79296875</v>
      </c>
      <c r="AA80" s="268">
        <v>1.0546875</v>
      </c>
      <c r="AB80" s="269">
        <v>164.0625</v>
      </c>
      <c r="AD80" s="264">
        <v>1.27734375</v>
      </c>
      <c r="AE80" s="265">
        <v>4.98046875</v>
      </c>
      <c r="AF80" s="266">
        <v>100</v>
      </c>
    </row>
    <row r="81" spans="2:32" x14ac:dyDescent="0.2">
      <c r="B81" s="69">
        <v>7.6</v>
      </c>
      <c r="C81" s="70">
        <f t="shared" si="22"/>
        <v>21.36629713811644</v>
      </c>
      <c r="D81" s="70">
        <f t="shared" si="23"/>
        <v>13.623178622674006</v>
      </c>
      <c r="E81" s="70">
        <f t="shared" si="24"/>
        <v>160.61174095781939</v>
      </c>
      <c r="F81" s="71">
        <f t="shared" si="25"/>
        <v>64.541650718975291</v>
      </c>
      <c r="H81" s="70"/>
      <c r="I81" s="70"/>
      <c r="J81" s="70"/>
      <c r="K81" s="70"/>
      <c r="L81" s="70"/>
      <c r="R81" s="267">
        <v>0.3515625</v>
      </c>
      <c r="S81" s="268">
        <v>0.46875</v>
      </c>
      <c r="T81" s="269">
        <v>26.5625</v>
      </c>
      <c r="U81" s="274"/>
      <c r="V81" s="267">
        <v>2.4140625</v>
      </c>
      <c r="W81" s="268">
        <v>2.5</v>
      </c>
      <c r="X81" s="269">
        <v>15.625</v>
      </c>
      <c r="Y81" s="274"/>
      <c r="Z81" s="267">
        <v>2.19140625</v>
      </c>
      <c r="AA81" s="268">
        <v>0.9375</v>
      </c>
      <c r="AB81" s="269">
        <v>160.9375</v>
      </c>
      <c r="AD81" s="264">
        <v>1.2421875</v>
      </c>
      <c r="AE81" s="265">
        <v>4.1015625</v>
      </c>
      <c r="AF81" s="266">
        <v>97.65625</v>
      </c>
    </row>
    <row r="82" spans="2:32" x14ac:dyDescent="0.2">
      <c r="B82" s="69">
        <v>7.8</v>
      </c>
      <c r="C82" s="70">
        <f t="shared" si="22"/>
        <v>21.46001645755706</v>
      </c>
      <c r="D82" s="70">
        <f t="shared" si="23"/>
        <v>13.67131184840218</v>
      </c>
      <c r="E82" s="70">
        <f t="shared" si="24"/>
        <v>160.80649807639006</v>
      </c>
      <c r="F82" s="71">
        <f t="shared" si="25"/>
        <v>65.389491935578292</v>
      </c>
      <c r="H82" s="70"/>
      <c r="I82" s="70"/>
      <c r="J82" s="70"/>
      <c r="K82" s="70"/>
      <c r="L82" s="70"/>
      <c r="R82" s="267">
        <v>0.52734375</v>
      </c>
      <c r="S82" s="268">
        <v>1.07421875</v>
      </c>
      <c r="T82" s="269">
        <v>28.90625</v>
      </c>
      <c r="U82" s="274"/>
      <c r="V82" s="267">
        <v>2.90625</v>
      </c>
      <c r="W82" s="268">
        <v>3.59375</v>
      </c>
      <c r="X82" s="269">
        <v>15.625</v>
      </c>
      <c r="Y82" s="274"/>
      <c r="Z82" s="267">
        <v>2.7421875</v>
      </c>
      <c r="AA82" s="268">
        <v>0.80078125</v>
      </c>
      <c r="AB82" s="269">
        <v>161.71875</v>
      </c>
      <c r="AD82" s="264">
        <v>1.3359375</v>
      </c>
      <c r="AE82" s="265">
        <v>4.98046875</v>
      </c>
      <c r="AF82" s="266">
        <v>100</v>
      </c>
    </row>
    <row r="83" spans="2:32" x14ac:dyDescent="0.2">
      <c r="B83" s="69">
        <v>8</v>
      </c>
      <c r="C83" s="70">
        <f t="shared" si="22"/>
        <v>21.55069660367629</v>
      </c>
      <c r="D83" s="70">
        <f t="shared" si="23"/>
        <v>13.715750606708399</v>
      </c>
      <c r="E83" s="70">
        <f t="shared" si="24"/>
        <v>160.98817919891121</v>
      </c>
      <c r="F83" s="71">
        <f t="shared" si="25"/>
        <v>66.20360956964474</v>
      </c>
      <c r="H83" s="70"/>
      <c r="I83" s="70"/>
      <c r="J83" s="70"/>
      <c r="K83" s="70"/>
      <c r="L83" s="70"/>
      <c r="R83" s="267">
        <v>0.36328125</v>
      </c>
      <c r="S83" s="268">
        <v>2.6953125</v>
      </c>
      <c r="T83" s="269">
        <v>34.375</v>
      </c>
      <c r="U83" s="274"/>
      <c r="V83" s="267">
        <v>2.87109375</v>
      </c>
      <c r="W83" s="268">
        <v>2.5</v>
      </c>
      <c r="X83" s="269">
        <v>13.28125</v>
      </c>
      <c r="Y83" s="274"/>
      <c r="Z83" s="267">
        <v>2.33203125</v>
      </c>
      <c r="AA83" s="268">
        <v>0.99609375</v>
      </c>
      <c r="AB83" s="269">
        <v>157.03125</v>
      </c>
      <c r="AD83" s="264">
        <v>1.32421875</v>
      </c>
      <c r="AE83" s="265">
        <v>4.78515625</v>
      </c>
      <c r="AF83" s="266">
        <v>97.65625</v>
      </c>
    </row>
    <row r="84" spans="2:32" x14ac:dyDescent="0.2">
      <c r="B84" s="69">
        <v>8.1999999999999993</v>
      </c>
      <c r="C84" s="70">
        <f t="shared" si="22"/>
        <v>21.638499516728544</v>
      </c>
      <c r="D84" s="70">
        <f t="shared" si="23"/>
        <v>13.756844208627898</v>
      </c>
      <c r="E84" s="70">
        <f t="shared" si="24"/>
        <v>161.15794015308924</v>
      </c>
      <c r="F84" s="71">
        <f t="shared" si="25"/>
        <v>66.985601363596686</v>
      </c>
      <c r="H84" s="70"/>
      <c r="I84" s="70"/>
      <c r="J84" s="70"/>
      <c r="K84" s="70"/>
      <c r="L84" s="70"/>
      <c r="R84" s="267">
        <v>0.75</v>
      </c>
      <c r="S84" s="268">
        <v>0.48828125</v>
      </c>
      <c r="T84" s="269">
        <v>24.21875</v>
      </c>
      <c r="U84" s="274"/>
      <c r="V84" s="267">
        <v>2.109375</v>
      </c>
      <c r="W84" s="268">
        <v>1.38671875</v>
      </c>
      <c r="X84" s="269">
        <v>13.28125</v>
      </c>
      <c r="Y84" s="274"/>
      <c r="Z84" s="267">
        <v>2.484375</v>
      </c>
      <c r="AA84" s="268">
        <v>0.91796875</v>
      </c>
      <c r="AB84" s="269">
        <v>161.71875</v>
      </c>
      <c r="AD84" s="264">
        <v>1.21875</v>
      </c>
      <c r="AE84" s="265">
        <v>4.90234375</v>
      </c>
      <c r="AF84" s="266">
        <v>100</v>
      </c>
    </row>
    <row r="85" spans="2:32" x14ac:dyDescent="0.2">
      <c r="B85" s="69">
        <v>8.4</v>
      </c>
      <c r="C85" s="70">
        <f t="shared" si="22"/>
        <v>21.723575178529092</v>
      </c>
      <c r="D85" s="70">
        <f t="shared" si="23"/>
        <v>13.794903487979679</v>
      </c>
      <c r="E85" s="70">
        <f t="shared" si="24"/>
        <v>161.31681143430109</v>
      </c>
      <c r="F85" s="71">
        <f t="shared" si="25"/>
        <v>67.736989215848396</v>
      </c>
      <c r="H85" s="70"/>
      <c r="I85" s="70"/>
      <c r="J85" s="70"/>
      <c r="K85" s="70"/>
      <c r="L85" s="70"/>
      <c r="R85" s="267">
        <v>0.3046875</v>
      </c>
      <c r="S85" s="268">
        <v>2.890625</v>
      </c>
      <c r="T85" s="269">
        <v>37.5</v>
      </c>
      <c r="U85" s="274"/>
      <c r="V85" s="267">
        <v>2.19140625</v>
      </c>
      <c r="W85" s="268">
        <v>2.48046875</v>
      </c>
      <c r="X85" s="269">
        <v>14.84375</v>
      </c>
      <c r="Y85" s="274"/>
      <c r="Z85" s="267">
        <v>1.921875</v>
      </c>
      <c r="AA85" s="268">
        <v>1.0546875</v>
      </c>
      <c r="AB85" s="269">
        <v>164.84375</v>
      </c>
      <c r="AD85" s="264">
        <v>1.48828125</v>
      </c>
      <c r="AE85" s="265">
        <v>4.98046875</v>
      </c>
      <c r="AF85" s="266">
        <v>96.09375</v>
      </c>
    </row>
    <row r="86" spans="2:32" x14ac:dyDescent="0.2">
      <c r="B86" s="69">
        <v>8.6</v>
      </c>
      <c r="C86" s="70">
        <f t="shared" si="22"/>
        <v>21.8060627352815</v>
      </c>
      <c r="D86" s="70">
        <f t="shared" si="23"/>
        <v>13.830205548351971</v>
      </c>
      <c r="E86" s="70">
        <f t="shared" si="24"/>
        <v>161.46571416863142</v>
      </c>
      <c r="F86" s="71">
        <f t="shared" si="25"/>
        <v>68.459221287103077</v>
      </c>
      <c r="H86" s="70"/>
      <c r="I86" s="70"/>
      <c r="J86" s="70"/>
      <c r="K86" s="70"/>
      <c r="L86" s="70"/>
      <c r="R86" s="267">
        <v>0.69140625</v>
      </c>
      <c r="S86" s="268">
        <v>0.8203125</v>
      </c>
      <c r="T86" s="269">
        <v>24.21875</v>
      </c>
      <c r="U86" s="274"/>
      <c r="V86" s="267">
        <v>2.35546875</v>
      </c>
      <c r="W86" s="268">
        <v>2.20703125</v>
      </c>
      <c r="X86" s="269">
        <v>13.28125</v>
      </c>
      <c r="Y86" s="274"/>
      <c r="Z86" s="267">
        <v>1.7578125</v>
      </c>
      <c r="AA86" s="268">
        <v>0.68359375</v>
      </c>
      <c r="AB86" s="269">
        <v>162.5</v>
      </c>
      <c r="AD86" s="264">
        <v>1.4296875</v>
      </c>
      <c r="AE86" s="265">
        <v>4.70703125</v>
      </c>
      <c r="AF86" s="266">
        <v>96.09375</v>
      </c>
    </row>
    <row r="87" spans="2:32" x14ac:dyDescent="0.2">
      <c r="B87" s="69">
        <v>8.8000000000000007</v>
      </c>
      <c r="C87" s="70">
        <f t="shared" si="22"/>
        <v>21.886091493141972</v>
      </c>
      <c r="D87" s="70">
        <f t="shared" si="23"/>
        <v>13.862997875042723</v>
      </c>
      <c r="E87" s="70">
        <f t="shared" si="24"/>
        <v>161.60547375698093</v>
      </c>
      <c r="F87" s="71">
        <f t="shared" si="25"/>
        <v>69.153674403871847</v>
      </c>
      <c r="H87" s="70"/>
      <c r="I87" s="70"/>
      <c r="J87" s="70"/>
      <c r="K87" s="70"/>
      <c r="L87" s="70"/>
      <c r="R87" s="267">
        <v>0.421875</v>
      </c>
      <c r="S87" s="268">
        <v>0.64453125</v>
      </c>
      <c r="T87" s="269">
        <v>25.78125</v>
      </c>
      <c r="U87" s="274"/>
      <c r="V87" s="267">
        <v>2.47265625</v>
      </c>
      <c r="W87" s="268">
        <v>1.73828125</v>
      </c>
      <c r="X87" s="269">
        <v>14.84375</v>
      </c>
      <c r="Y87" s="274"/>
      <c r="Z87" s="267">
        <v>1.41796875</v>
      </c>
      <c r="AA87" s="268">
        <v>1.03515625</v>
      </c>
      <c r="AB87" s="269">
        <v>166.40625</v>
      </c>
      <c r="AD87" s="264">
        <v>1.5</v>
      </c>
      <c r="AE87" s="265">
        <v>4.74609375</v>
      </c>
      <c r="AF87" s="266">
        <v>92.96875</v>
      </c>
    </row>
    <row r="88" spans="2:32" x14ac:dyDescent="0.2">
      <c r="B88" s="69">
        <v>9</v>
      </c>
      <c r="C88" s="70">
        <f t="shared" si="22"/>
        <v>21.963781803338449</v>
      </c>
      <c r="D88" s="70">
        <f t="shared" si="23"/>
        <v>13.893501901162038</v>
      </c>
      <c r="E88" s="70">
        <f t="shared" si="24"/>
        <v>161.73683157641119</v>
      </c>
      <c r="F88" s="71">
        <f t="shared" si="25"/>
        <v>69.821656666718297</v>
      </c>
      <c r="H88" s="70"/>
      <c r="I88" s="70"/>
      <c r="J88" s="70"/>
      <c r="K88" s="70"/>
      <c r="L88" s="70"/>
      <c r="R88" s="267">
        <v>0.46875</v>
      </c>
      <c r="S88" s="268">
        <v>2.6171875</v>
      </c>
      <c r="T88" s="269">
        <v>33.59375</v>
      </c>
      <c r="U88" s="274"/>
      <c r="V88" s="267">
        <v>2.98828125</v>
      </c>
      <c r="W88" s="268">
        <v>1.23046875</v>
      </c>
      <c r="X88" s="269">
        <v>11.71875</v>
      </c>
      <c r="Y88" s="274"/>
      <c r="Z88" s="267">
        <v>1.5703125</v>
      </c>
      <c r="AA88" s="268">
        <v>1.25</v>
      </c>
      <c r="AB88" s="269">
        <v>165.625</v>
      </c>
      <c r="AD88" s="264">
        <v>2.16796875</v>
      </c>
      <c r="AE88" s="265">
        <v>4.82421875</v>
      </c>
      <c r="AF88" s="266">
        <v>89.84375</v>
      </c>
    </row>
    <row r="89" spans="2:32" x14ac:dyDescent="0.2">
      <c r="B89" s="69">
        <v>9.1999999999999993</v>
      </c>
      <c r="C89" s="70">
        <f t="shared" si="22"/>
        <v>22.039245851134545</v>
      </c>
      <c r="D89" s="70">
        <f t="shared" si="23"/>
        <v>13.921916104481827</v>
      </c>
      <c r="E89" s="70">
        <f t="shared" si="24"/>
        <v>161.86045504783519</v>
      </c>
      <c r="F89" s="71">
        <f t="shared" si="25"/>
        <v>70.464410189124294</v>
      </c>
      <c r="H89" s="70"/>
      <c r="I89" s="70"/>
      <c r="J89" s="70"/>
      <c r="K89" s="70"/>
      <c r="L89" s="70"/>
      <c r="R89" s="267">
        <v>1.18359375</v>
      </c>
      <c r="S89" s="268">
        <v>0.52734375</v>
      </c>
      <c r="T89" s="269">
        <v>22.65625</v>
      </c>
      <c r="U89" s="274"/>
      <c r="V89" s="267">
        <v>2.91796875</v>
      </c>
      <c r="W89" s="268">
        <v>2.7734375</v>
      </c>
      <c r="X89" s="269">
        <v>14.0625</v>
      </c>
      <c r="Y89" s="274"/>
      <c r="Z89" s="267">
        <v>1.265625</v>
      </c>
      <c r="AA89" s="268">
        <v>1.25</v>
      </c>
      <c r="AB89" s="269">
        <v>175</v>
      </c>
      <c r="AD89" s="264">
        <v>2.5546875</v>
      </c>
      <c r="AE89" s="265">
        <v>4.82421875</v>
      </c>
      <c r="AF89" s="266">
        <v>88.28125</v>
      </c>
    </row>
    <row r="90" spans="2:32" x14ac:dyDescent="0.2">
      <c r="B90" s="69">
        <v>9.4</v>
      </c>
      <c r="C90" s="70">
        <f t="shared" si="22"/>
        <v>22.112588360824574</v>
      </c>
      <c r="D90" s="70">
        <f t="shared" si="23"/>
        <v>13.94841870066074</v>
      </c>
      <c r="E90" s="70">
        <f t="shared" si="24"/>
        <v>161.97694632507671</v>
      </c>
      <c r="F90" s="71">
        <f t="shared" si="25"/>
        <v>71.083113908001721</v>
      </c>
      <c r="H90" s="70"/>
      <c r="I90" s="70"/>
      <c r="J90" s="70"/>
      <c r="K90" s="70"/>
      <c r="L90" s="70"/>
      <c r="R90" s="267">
        <v>0.26953125</v>
      </c>
      <c r="S90" s="268">
        <v>4.84375</v>
      </c>
      <c r="T90" s="269">
        <v>33.59375</v>
      </c>
      <c r="U90" s="274"/>
      <c r="V90" s="267">
        <v>2.98828125</v>
      </c>
      <c r="W90" s="268">
        <v>1.640625</v>
      </c>
      <c r="X90" s="269">
        <v>11.71875</v>
      </c>
      <c r="Y90" s="274"/>
      <c r="Z90" s="267">
        <v>1.8515625</v>
      </c>
      <c r="AA90" s="268">
        <v>0.95703125</v>
      </c>
      <c r="AB90" s="269">
        <v>162.5</v>
      </c>
      <c r="AD90" s="264">
        <v>1.76953125</v>
      </c>
      <c r="AE90" s="265">
        <v>4.453125</v>
      </c>
      <c r="AF90" s="266">
        <v>91.40625</v>
      </c>
    </row>
    <row r="91" spans="2:32" x14ac:dyDescent="0.2">
      <c r="B91" s="69">
        <v>9.6</v>
      </c>
      <c r="C91" s="70">
        <f t="shared" si="22"/>
        <v>22.183907227188151</v>
      </c>
      <c r="D91" s="70">
        <f t="shared" si="23"/>
        <v>13.97316998902142</v>
      </c>
      <c r="E91" s="70">
        <f t="shared" si="24"/>
        <v>162.08684981651666</v>
      </c>
      <c r="F91" s="71">
        <f t="shared" si="25"/>
        <v>71.678886419290308</v>
      </c>
      <c r="H91" s="70"/>
      <c r="I91" s="70"/>
      <c r="J91" s="70"/>
      <c r="K91" s="70"/>
      <c r="L91" s="70"/>
      <c r="R91" s="267">
        <v>0.36328125</v>
      </c>
      <c r="S91" s="268">
        <v>2.96875</v>
      </c>
      <c r="T91" s="269">
        <v>33.59375</v>
      </c>
      <c r="U91" s="274"/>
      <c r="V91" s="267">
        <v>1.8046875</v>
      </c>
      <c r="W91" s="268">
        <v>2.65625</v>
      </c>
      <c r="X91" s="269">
        <v>15.625</v>
      </c>
      <c r="Y91" s="274"/>
      <c r="Z91" s="267">
        <v>1.4765625</v>
      </c>
      <c r="AA91" s="268">
        <v>1.09375</v>
      </c>
      <c r="AB91" s="269">
        <v>164.84375</v>
      </c>
      <c r="AD91" s="264">
        <v>1.60546875</v>
      </c>
      <c r="AE91" s="265">
        <v>4.9609375</v>
      </c>
      <c r="AF91" s="266">
        <v>93.75</v>
      </c>
    </row>
    <row r="92" spans="2:32" x14ac:dyDescent="0.2">
      <c r="B92" s="69">
        <v>9.8000000000000007</v>
      </c>
      <c r="C92" s="70">
        <f t="shared" si="22"/>
        <v>22.253294082358568</v>
      </c>
      <c r="D92" s="70">
        <f t="shared" si="23"/>
        <v>13.996314398941685</v>
      </c>
      <c r="E92" s="70">
        <f t="shared" si="24"/>
        <v>162.19065871491378</v>
      </c>
      <c r="F92" s="71">
        <f t="shared" si="25"/>
        <v>72.252788802245249</v>
      </c>
      <c r="H92" s="70"/>
      <c r="I92" s="70"/>
      <c r="J92" s="70"/>
      <c r="K92" s="70"/>
      <c r="L92" s="70"/>
      <c r="R92" s="267">
        <v>0.83203125</v>
      </c>
      <c r="S92" s="268">
        <v>0.25390625</v>
      </c>
      <c r="T92" s="269">
        <v>24.21875</v>
      </c>
      <c r="U92" s="274"/>
      <c r="V92" s="267">
        <v>2.98828125</v>
      </c>
      <c r="W92" s="268">
        <v>1.62109375</v>
      </c>
      <c r="X92" s="269">
        <v>13.28125</v>
      </c>
      <c r="Y92" s="274"/>
      <c r="Z92" s="267">
        <v>1.74609375</v>
      </c>
      <c r="AA92" s="268">
        <v>1.03515625</v>
      </c>
      <c r="AB92" s="269">
        <v>164.0625</v>
      </c>
      <c r="AD92" s="264">
        <v>1.65234375</v>
      </c>
      <c r="AE92" s="265">
        <v>4.90234375</v>
      </c>
      <c r="AF92" s="266">
        <v>92.1875</v>
      </c>
    </row>
    <row r="93" spans="2:32" x14ac:dyDescent="0.2">
      <c r="B93" s="284">
        <v>10</v>
      </c>
      <c r="C93" s="70">
        <f t="shared" si="22"/>
        <v>22.320834805817224</v>
      </c>
      <c r="D93" s="70">
        <f t="shared" si="23"/>
        <v>14.017982277975676</v>
      </c>
      <c r="E93" s="70">
        <f t="shared" si="24"/>
        <v>162.28882068189247</v>
      </c>
      <c r="F93" s="71">
        <f t="shared" si="25"/>
        <v>72.805827404315565</v>
      </c>
      <c r="H93" s="70"/>
      <c r="I93" s="70"/>
      <c r="J93" s="70"/>
      <c r="K93" s="70"/>
      <c r="L93" s="70"/>
      <c r="R93" s="267">
        <v>0.36328125</v>
      </c>
      <c r="S93" s="268">
        <v>4.8828125</v>
      </c>
      <c r="T93" s="269">
        <v>39.84375</v>
      </c>
      <c r="U93" s="274"/>
      <c r="V93" s="267">
        <v>2.66015625</v>
      </c>
      <c r="W93" s="268">
        <v>3.06640625</v>
      </c>
      <c r="X93" s="269">
        <v>15.625</v>
      </c>
      <c r="Y93" s="274"/>
      <c r="Z93" s="267">
        <v>1.06640625</v>
      </c>
      <c r="AA93" s="268">
        <v>1.25</v>
      </c>
      <c r="AB93" s="269">
        <v>175</v>
      </c>
      <c r="AD93" s="264">
        <v>1.875</v>
      </c>
      <c r="AE93" s="265">
        <v>4.94140625</v>
      </c>
      <c r="AF93" s="266">
        <v>90.625</v>
      </c>
    </row>
    <row r="94" spans="2:32" x14ac:dyDescent="0.2">
      <c r="B94" s="69">
        <v>10.199999999999999</v>
      </c>
      <c r="C94" s="70">
        <f t="shared" si="22"/>
        <v>22.386609984177824</v>
      </c>
      <c r="D94" s="70">
        <f t="shared" si="23"/>
        <v>14.038291456889114</v>
      </c>
      <c r="E94" s="70">
        <f t="shared" si="24"/>
        <v>162.38174280974144</v>
      </c>
      <c r="F94" s="71">
        <f t="shared" si="25"/>
        <v>73.338956565267495</v>
      </c>
      <c r="H94" s="70"/>
      <c r="I94" s="70"/>
      <c r="J94" s="70"/>
      <c r="K94" s="70"/>
      <c r="L94" s="70"/>
      <c r="R94" s="267">
        <v>0.36328125</v>
      </c>
      <c r="S94" s="268">
        <v>4.7265625</v>
      </c>
      <c r="T94" s="269">
        <v>36.71875</v>
      </c>
      <c r="U94" s="274"/>
      <c r="V94" s="267">
        <v>1.4765625</v>
      </c>
      <c r="W94" s="268">
        <v>3.4375</v>
      </c>
      <c r="X94" s="269">
        <v>17.1875</v>
      </c>
      <c r="Y94" s="274"/>
      <c r="Z94" s="267">
        <v>1.546875</v>
      </c>
      <c r="AA94" s="268">
        <v>1.03515625</v>
      </c>
      <c r="AB94" s="269">
        <v>167.1875</v>
      </c>
      <c r="AD94" s="264">
        <v>1.265625</v>
      </c>
      <c r="AE94" s="265">
        <v>4.84375</v>
      </c>
      <c r="AF94" s="266">
        <v>100</v>
      </c>
    </row>
    <row r="95" spans="2:32" x14ac:dyDescent="0.2">
      <c r="B95" s="69">
        <v>10.4</v>
      </c>
      <c r="C95" s="70">
        <f t="shared" si="22"/>
        <v>22.450695326534159</v>
      </c>
      <c r="D95" s="70">
        <f t="shared" si="23"/>
        <v>14.057348621734066</v>
      </c>
      <c r="E95" s="70">
        <f t="shared" si="24"/>
        <v>162.4697959635437</v>
      </c>
      <c r="F95" s="71">
        <f t="shared" si="25"/>
        <v>73.853081264684747</v>
      </c>
      <c r="H95" s="70"/>
      <c r="I95" s="70"/>
      <c r="J95" s="70"/>
      <c r="K95" s="70"/>
      <c r="L95" s="70"/>
      <c r="R95" s="267">
        <v>0.75</v>
      </c>
      <c r="S95" s="268">
        <v>0.9765625</v>
      </c>
      <c r="T95" s="269">
        <v>26.5625</v>
      </c>
      <c r="U95" s="274"/>
      <c r="V95" s="267">
        <v>2.96484375</v>
      </c>
      <c r="W95" s="268">
        <v>1.42578125</v>
      </c>
      <c r="X95" s="269">
        <v>11.71875</v>
      </c>
      <c r="Y95" s="274"/>
      <c r="Z95" s="267">
        <v>1.453125</v>
      </c>
      <c r="AA95" s="268">
        <v>1.25</v>
      </c>
      <c r="AB95" s="269">
        <v>166.40625</v>
      </c>
      <c r="AD95" s="264">
        <v>1.55859375</v>
      </c>
      <c r="AE95" s="265">
        <v>4.98046875</v>
      </c>
      <c r="AF95" s="266">
        <v>92.96875</v>
      </c>
    </row>
    <row r="96" spans="2:32" x14ac:dyDescent="0.2">
      <c r="B96" s="69">
        <v>10.6</v>
      </c>
      <c r="C96" s="70">
        <f t="shared" si="22"/>
        <v>22.513162040388803</v>
      </c>
      <c r="D96" s="70">
        <f t="shared" si="23"/>
        <v>14.075250518777935</v>
      </c>
      <c r="E96" s="70">
        <f t="shared" si="24"/>
        <v>162.55331859045364</v>
      </c>
      <c r="F96" s="71">
        <f t="shared" si="25"/>
        <v>74.349059681403403</v>
      </c>
      <c r="H96" s="70"/>
      <c r="I96" s="70"/>
      <c r="J96" s="70"/>
      <c r="K96" s="70"/>
      <c r="L96" s="70"/>
      <c r="R96" s="267">
        <v>0.55078125</v>
      </c>
      <c r="S96" s="268">
        <v>1.2890625</v>
      </c>
      <c r="T96" s="269">
        <v>29.6875</v>
      </c>
      <c r="U96" s="274"/>
      <c r="V96" s="267">
        <v>2.8359375</v>
      </c>
      <c r="W96" s="268">
        <v>1.9921875</v>
      </c>
      <c r="X96" s="269">
        <v>13.28125</v>
      </c>
      <c r="Y96" s="274"/>
      <c r="Z96" s="267">
        <v>2.05078125</v>
      </c>
      <c r="AA96" s="268">
        <v>0.9765625</v>
      </c>
      <c r="AB96" s="269">
        <v>159.375</v>
      </c>
      <c r="AD96" s="264">
        <v>2.02734375</v>
      </c>
      <c r="AE96" s="265">
        <v>4.5703125</v>
      </c>
      <c r="AF96" s="266">
        <v>89.84375</v>
      </c>
    </row>
    <row r="97" spans="2:32" x14ac:dyDescent="0.2">
      <c r="B97" s="69">
        <v>10.8</v>
      </c>
      <c r="C97" s="70">
        <f t="shared" si="22"/>
        <v>22.574077172534292</v>
      </c>
      <c r="D97" s="70">
        <f t="shared" si="23"/>
        <v>14.092085014429044</v>
      </c>
      <c r="E97" s="70">
        <f t="shared" si="24"/>
        <v>162.63262006951183</v>
      </c>
      <c r="F97" s="71">
        <f t="shared" si="25"/>
        <v>74.827705656999299</v>
      </c>
      <c r="H97" s="70"/>
      <c r="I97" s="70"/>
      <c r="J97" s="70"/>
      <c r="K97" s="70"/>
      <c r="L97" s="70"/>
      <c r="R97" s="267">
        <v>1.03125</v>
      </c>
      <c r="S97" s="268">
        <v>0.21484375</v>
      </c>
      <c r="T97" s="269">
        <v>21.09375</v>
      </c>
      <c r="U97" s="274"/>
      <c r="V97" s="267">
        <v>0.4453125</v>
      </c>
      <c r="W97" s="268">
        <v>4.98046875</v>
      </c>
      <c r="X97" s="269">
        <v>25</v>
      </c>
      <c r="Y97" s="274"/>
      <c r="Z97" s="267">
        <v>1.34765625</v>
      </c>
      <c r="AA97" s="268">
        <v>1.0546875</v>
      </c>
      <c r="AB97" s="269">
        <v>168.75</v>
      </c>
      <c r="AD97" s="264">
        <v>1.453125</v>
      </c>
      <c r="AE97" s="265">
        <v>4.9609375</v>
      </c>
      <c r="AF97" s="266">
        <v>95.3125</v>
      </c>
    </row>
    <row r="98" spans="2:32" x14ac:dyDescent="0.2">
      <c r="B98" s="69">
        <v>11</v>
      </c>
      <c r="C98" s="70">
        <f t="shared" si="22"/>
        <v>22.633503918705543</v>
      </c>
      <c r="D98" s="70">
        <f t="shared" si="23"/>
        <v>14.107932029172726</v>
      </c>
      <c r="E98" s="70">
        <f t="shared" si="24"/>
        <v>162.70798366422346</v>
      </c>
      <c r="F98" s="71">
        <f t="shared" si="25"/>
        <v>75.289791058291542</v>
      </c>
      <c r="H98" s="70"/>
      <c r="I98" s="70"/>
      <c r="J98" s="70"/>
      <c r="K98" s="70"/>
      <c r="L98" s="70"/>
      <c r="R98" s="267">
        <v>0.48046875</v>
      </c>
      <c r="S98" s="268">
        <v>1.19140625</v>
      </c>
      <c r="T98" s="269">
        <v>28.125</v>
      </c>
      <c r="U98" s="274"/>
      <c r="V98" s="267">
        <v>0.5625</v>
      </c>
      <c r="W98" s="268">
        <v>4.98046875</v>
      </c>
      <c r="X98" s="269">
        <v>25</v>
      </c>
      <c r="Y98" s="274"/>
      <c r="Z98" s="267">
        <v>1.95703125</v>
      </c>
      <c r="AA98" s="268">
        <v>0.91796875</v>
      </c>
      <c r="AB98" s="269">
        <v>166.40625</v>
      </c>
      <c r="AD98" s="264">
        <v>1.5703125</v>
      </c>
      <c r="AE98" s="265">
        <v>4.82421875</v>
      </c>
      <c r="AF98" s="266">
        <v>92.96875</v>
      </c>
    </row>
    <row r="99" spans="2:32" x14ac:dyDescent="0.2">
      <c r="B99" s="69">
        <v>11.2</v>
      </c>
      <c r="C99" s="70">
        <f t="shared" si="22"/>
        <v>22.69150190534782</v>
      </c>
      <c r="D99" s="70">
        <f t="shared" si="23"/>
        <v>14.12286436186543</v>
      </c>
      <c r="E99" s="70">
        <f t="shared" si="24"/>
        <v>162.77966913081579</v>
      </c>
      <c r="F99" s="71">
        <f t="shared" si="25"/>
        <v>75.736048036090622</v>
      </c>
      <c r="H99" s="70"/>
      <c r="I99" s="70"/>
      <c r="J99" s="70"/>
      <c r="K99" s="70"/>
      <c r="L99" s="70"/>
      <c r="R99" s="267">
        <v>0.78515625</v>
      </c>
      <c r="S99" s="268">
        <v>0.625</v>
      </c>
      <c r="T99" s="269">
        <v>24.21875</v>
      </c>
      <c r="U99" s="274"/>
      <c r="V99" s="267">
        <v>2.40234375</v>
      </c>
      <c r="W99" s="268">
        <v>2.67578125</v>
      </c>
      <c r="X99" s="269">
        <v>14.84375</v>
      </c>
      <c r="Y99" s="274"/>
      <c r="Z99" s="267">
        <v>1.86328125</v>
      </c>
      <c r="AA99" s="268">
        <v>0.9765625</v>
      </c>
      <c r="AB99" s="269">
        <v>164.84375</v>
      </c>
      <c r="AD99" s="264">
        <v>1.37109375</v>
      </c>
      <c r="AE99" s="265">
        <v>4.55078125</v>
      </c>
      <c r="AF99" s="266">
        <v>98.4375</v>
      </c>
    </row>
    <row r="100" spans="2:32" x14ac:dyDescent="0.2">
      <c r="B100" s="69">
        <v>11.4</v>
      </c>
      <c r="C100" s="70">
        <f t="shared" si="22"/>
        <v>22.748127446436083</v>
      </c>
      <c r="D100" s="70">
        <f t="shared" si="23"/>
        <v>14.136948418460625</v>
      </c>
      <c r="E100" s="70">
        <f t="shared" si="24"/>
        <v>162.84791502729882</v>
      </c>
      <c r="F100" s="71">
        <f t="shared" si="25"/>
        <v>76.167171179202242</v>
      </c>
      <c r="H100" s="70"/>
      <c r="I100" s="70"/>
      <c r="J100" s="70"/>
      <c r="K100" s="70"/>
      <c r="L100" s="70"/>
      <c r="R100" s="267">
        <v>0.7734375</v>
      </c>
      <c r="S100" s="268">
        <v>0.52734375</v>
      </c>
      <c r="T100" s="269">
        <v>24.21875</v>
      </c>
      <c r="U100" s="274"/>
      <c r="V100" s="267">
        <v>2.98828125</v>
      </c>
      <c r="W100" s="268">
        <v>1.58203125</v>
      </c>
      <c r="X100" s="269">
        <v>12.5</v>
      </c>
      <c r="Y100" s="274"/>
      <c r="Z100" s="267">
        <v>2.15625</v>
      </c>
      <c r="AA100" s="268">
        <v>1.11328125</v>
      </c>
      <c r="AB100" s="269">
        <v>156.25</v>
      </c>
      <c r="AD100" s="264">
        <v>1.34765625</v>
      </c>
      <c r="AE100" s="265">
        <v>4.74609375</v>
      </c>
      <c r="AF100" s="266">
        <v>102.34375</v>
      </c>
    </row>
    <row r="101" spans="2:32" x14ac:dyDescent="0.2">
      <c r="B101" s="69">
        <v>11.6</v>
      </c>
      <c r="C101" s="70">
        <f t="shared" si="22"/>
        <v>22.80343377792882</v>
      </c>
      <c r="D101" s="70">
        <f t="shared" si="23"/>
        <v>14.150244857299539</v>
      </c>
      <c r="E101" s="70">
        <f t="shared" si="24"/>
        <v>162.91294076191397</v>
      </c>
      <c r="F101" s="71">
        <f t="shared" si="25"/>
        <v>76.583819564091129</v>
      </c>
      <c r="H101" s="70"/>
      <c r="I101" s="70"/>
      <c r="J101" s="70"/>
      <c r="K101" s="70"/>
      <c r="L101" s="70"/>
      <c r="R101" s="267">
        <v>0.3046875</v>
      </c>
      <c r="S101" s="268">
        <v>4.765625</v>
      </c>
      <c r="T101" s="269">
        <v>37.5</v>
      </c>
      <c r="U101" s="274"/>
      <c r="V101" s="267">
        <v>2.70703125</v>
      </c>
      <c r="W101" s="268">
        <v>3.30078125</v>
      </c>
      <c r="X101" s="269">
        <v>15.625</v>
      </c>
      <c r="Y101" s="274"/>
      <c r="Z101" s="267">
        <v>1.96875</v>
      </c>
      <c r="AA101" s="268">
        <v>0.9765625</v>
      </c>
      <c r="AB101" s="269">
        <v>158.59375</v>
      </c>
      <c r="AD101" s="264">
        <v>1.48828125</v>
      </c>
      <c r="AE101" s="265">
        <v>4.921875</v>
      </c>
      <c r="AF101" s="266">
        <v>93.75</v>
      </c>
    </row>
    <row r="102" spans="2:32" x14ac:dyDescent="0.2">
      <c r="B102" s="69">
        <v>11.8</v>
      </c>
      <c r="C102" s="70">
        <f t="shared" si="22"/>
        <v>22.857471272134447</v>
      </c>
      <c r="D102" s="70">
        <f t="shared" si="23"/>
        <v>14.162809161441956</v>
      </c>
      <c r="E102" s="70">
        <f t="shared" si="24"/>
        <v>162.97494841405103</v>
      </c>
      <c r="F102" s="71">
        <f t="shared" si="25"/>
        <v>76.986618701683753</v>
      </c>
      <c r="H102" s="70"/>
      <c r="I102" s="70"/>
      <c r="J102" s="70"/>
      <c r="K102" s="70"/>
      <c r="L102" s="70"/>
      <c r="R102" s="267">
        <v>0.48046875</v>
      </c>
      <c r="S102" s="268">
        <v>0.78125</v>
      </c>
      <c r="T102" s="269">
        <v>28.125</v>
      </c>
      <c r="U102" s="274"/>
      <c r="V102" s="267">
        <v>2.42578125</v>
      </c>
      <c r="W102" s="268">
        <v>2.5390625</v>
      </c>
      <c r="X102" s="269">
        <v>14.0625</v>
      </c>
      <c r="Y102" s="274"/>
      <c r="Z102" s="267">
        <v>1.4765625</v>
      </c>
      <c r="AA102" s="268">
        <v>0.9375</v>
      </c>
      <c r="AB102" s="269">
        <v>164.0625</v>
      </c>
      <c r="AD102" s="264">
        <v>1.6875</v>
      </c>
      <c r="AE102" s="265">
        <v>4.84375</v>
      </c>
      <c r="AF102" s="266">
        <v>92.1875</v>
      </c>
    </row>
    <row r="103" spans="2:32" x14ac:dyDescent="0.2">
      <c r="B103" s="69">
        <v>12</v>
      </c>
      <c r="C103" s="70">
        <f t="shared" si="22"/>
        <v>22.910287634003353</v>
      </c>
      <c r="D103" s="70">
        <f t="shared" si="23"/>
        <v>14.174692147094163</v>
      </c>
      <c r="E103" s="70">
        <f t="shared" si="24"/>
        <v>163.03412435606799</v>
      </c>
      <c r="F103" s="71">
        <f t="shared" si="25"/>
        <v>77.376162383602406</v>
      </c>
      <c r="H103" s="70"/>
      <c r="I103" s="70"/>
      <c r="J103" s="70"/>
      <c r="K103" s="70"/>
      <c r="L103" s="70"/>
      <c r="R103" s="267">
        <v>0.43359375</v>
      </c>
      <c r="S103" s="268">
        <v>1.93359375</v>
      </c>
      <c r="T103" s="269">
        <v>31.25</v>
      </c>
      <c r="U103" s="274"/>
      <c r="V103" s="267">
        <v>2.7421875</v>
      </c>
      <c r="W103" s="268">
        <v>2.5</v>
      </c>
      <c r="X103" s="269">
        <v>14.0625</v>
      </c>
      <c r="Y103" s="274"/>
      <c r="Z103" s="267">
        <v>1.9453125</v>
      </c>
      <c r="AA103" s="268">
        <v>1.11328125</v>
      </c>
      <c r="AB103" s="269">
        <v>162.5</v>
      </c>
      <c r="AD103" s="264">
        <v>1.4296875</v>
      </c>
      <c r="AE103" s="265">
        <v>4.98046875</v>
      </c>
      <c r="AF103" s="266">
        <v>96.875</v>
      </c>
    </row>
    <row r="104" spans="2:32" x14ac:dyDescent="0.2">
      <c r="B104" s="69">
        <v>12.2</v>
      </c>
      <c r="C104" s="70">
        <f t="shared" si="22"/>
        <v>22.96192808112859</v>
      </c>
      <c r="D104" s="70">
        <f t="shared" si="23"/>
        <v>14.18594041597718</v>
      </c>
      <c r="E104" s="70">
        <f t="shared" si="24"/>
        <v>163.09064070051309</v>
      </c>
      <c r="F104" s="71">
        <f t="shared" si="25"/>
        <v>77.753014430728612</v>
      </c>
      <c r="H104" s="70"/>
      <c r="I104" s="70"/>
      <c r="J104" s="70"/>
      <c r="K104" s="70"/>
      <c r="L104" s="70"/>
      <c r="R104" s="267">
        <v>0.55078125</v>
      </c>
      <c r="S104" s="268">
        <v>0.41015625</v>
      </c>
      <c r="T104" s="269">
        <v>25</v>
      </c>
      <c r="U104" s="274"/>
      <c r="V104" s="267">
        <v>2.109375</v>
      </c>
      <c r="W104" s="268">
        <v>1.9921875</v>
      </c>
      <c r="X104" s="269">
        <v>13.28125</v>
      </c>
      <c r="Y104" s="274"/>
      <c r="Z104" s="267">
        <v>1.93359375</v>
      </c>
      <c r="AA104" s="268">
        <v>0.9375</v>
      </c>
      <c r="AB104" s="269">
        <v>161.71875</v>
      </c>
      <c r="AD104" s="264">
        <v>1.48828125</v>
      </c>
      <c r="AE104" s="265">
        <v>4.94140625</v>
      </c>
      <c r="AF104" s="266">
        <v>93.75</v>
      </c>
    </row>
    <row r="105" spans="2:32" x14ac:dyDescent="0.2">
      <c r="B105" s="69">
        <v>12.4</v>
      </c>
      <c r="C105" s="70">
        <f t="shared" ref="C105:C143" si="26">1+(($C$32-1)/(1+(B105/$C$34)^(-$C$33)))</f>
        <v>23.01243550903726</v>
      </c>
      <c r="D105" s="70">
        <f t="shared" ref="D105:D143" si="27">1+(($D$32-1)/(1+(B105/$D$34)^(-$D$33)))</f>
        <v>14.196596758437286</v>
      </c>
      <c r="E105" s="70">
        <f t="shared" ref="E105:E143" si="28">1+(($E$32-1)/(1+(B105/$E$34)^(-$E$33)))</f>
        <v>163.14465659391209</v>
      </c>
      <c r="F105" s="71">
        <f t="shared" ref="F105:F143" si="29">1+(($F$32-1)/(1+(B105/$F$34)^(-$F$33)))</f>
        <v>78.117710347427874</v>
      </c>
      <c r="H105" s="70"/>
      <c r="I105" s="70"/>
      <c r="J105" s="70"/>
      <c r="K105" s="70"/>
      <c r="L105" s="70"/>
      <c r="R105" s="267">
        <v>0.31640625</v>
      </c>
      <c r="S105" s="268">
        <v>3.3203125</v>
      </c>
      <c r="T105" s="269">
        <v>36.71875</v>
      </c>
      <c r="U105" s="274"/>
      <c r="V105" s="267">
        <v>2.42578125</v>
      </c>
      <c r="W105" s="268">
        <v>3.2421875</v>
      </c>
      <c r="X105" s="269">
        <v>14.0625</v>
      </c>
      <c r="Y105" s="274"/>
      <c r="Z105" s="267">
        <v>2.2265625</v>
      </c>
      <c r="AA105" s="268">
        <v>0.8984375</v>
      </c>
      <c r="AB105" s="269">
        <v>162.5</v>
      </c>
      <c r="AD105" s="264">
        <v>1.2890625</v>
      </c>
      <c r="AE105" s="265">
        <v>4.98046875</v>
      </c>
      <c r="AF105" s="266">
        <v>100</v>
      </c>
    </row>
    <row r="106" spans="2:32" x14ac:dyDescent="0.2">
      <c r="B106" s="69">
        <v>12.6</v>
      </c>
      <c r="C106" s="70">
        <f t="shared" si="26"/>
        <v>23.061850643179284</v>
      </c>
      <c r="D106" s="70">
        <f t="shared" si="27"/>
        <v>14.206700513207162</v>
      </c>
      <c r="E106" s="70">
        <f t="shared" si="28"/>
        <v>163.19631937543977</v>
      </c>
      <c r="F106" s="71">
        <f t="shared" si="29"/>
        <v>78.470758885067028</v>
      </c>
      <c r="H106" s="70"/>
      <c r="I106" s="70"/>
      <c r="J106" s="70"/>
      <c r="K106" s="70"/>
      <c r="L106" s="70"/>
      <c r="R106" s="267">
        <v>0.73828125</v>
      </c>
      <c r="S106" s="268">
        <v>0.64453125</v>
      </c>
      <c r="T106" s="269">
        <v>25</v>
      </c>
      <c r="U106" s="274"/>
      <c r="V106" s="267">
        <v>2.68359375</v>
      </c>
      <c r="W106" s="268">
        <v>2.51953125</v>
      </c>
      <c r="X106" s="269">
        <v>14.0625</v>
      </c>
      <c r="Y106" s="274"/>
      <c r="Z106" s="267">
        <v>1.125</v>
      </c>
      <c r="AA106" s="268">
        <v>1.25</v>
      </c>
      <c r="AB106" s="269">
        <v>175</v>
      </c>
      <c r="AD106" s="264">
        <v>1.4765625</v>
      </c>
      <c r="AE106" s="265">
        <v>4.921875</v>
      </c>
      <c r="AF106" s="266">
        <v>100</v>
      </c>
    </row>
    <row r="107" spans="2:32" x14ac:dyDescent="0.2">
      <c r="B107" s="69">
        <v>12.8</v>
      </c>
      <c r="C107" s="70">
        <f t="shared" si="26"/>
        <v>23.1102121788666</v>
      </c>
      <c r="D107" s="70">
        <f t="shared" si="27"/>
        <v>14.216287888957682</v>
      </c>
      <c r="E107" s="70">
        <f t="shared" si="28"/>
        <v>163.24576561637366</v>
      </c>
      <c r="F107" s="71">
        <f t="shared" si="29"/>
        <v>78.812643518644862</v>
      </c>
      <c r="H107" s="70"/>
      <c r="I107" s="70"/>
      <c r="J107" s="70"/>
      <c r="K107" s="70"/>
      <c r="L107" s="70"/>
      <c r="R107" s="267">
        <v>0.5390625</v>
      </c>
      <c r="S107" s="268">
        <v>0.46875</v>
      </c>
      <c r="T107" s="269">
        <v>25</v>
      </c>
      <c r="U107" s="274"/>
      <c r="V107" s="267">
        <v>2.9296875</v>
      </c>
      <c r="W107" s="268">
        <v>2.109375</v>
      </c>
      <c r="X107" s="269">
        <v>13.28125</v>
      </c>
      <c r="Y107" s="274"/>
      <c r="Z107" s="267">
        <v>1.48828125</v>
      </c>
      <c r="AA107" s="268">
        <v>1.25</v>
      </c>
      <c r="AB107" s="269">
        <v>167.96875</v>
      </c>
      <c r="AD107" s="264">
        <v>2.0625</v>
      </c>
      <c r="AE107" s="265">
        <v>4.1015625</v>
      </c>
      <c r="AF107" s="266">
        <v>86.71875</v>
      </c>
    </row>
    <row r="108" spans="2:32" x14ac:dyDescent="0.2">
      <c r="B108" s="69">
        <v>13</v>
      </c>
      <c r="C108" s="70">
        <f t="shared" si="26"/>
        <v>23.157556910281059</v>
      </c>
      <c r="D108" s="70">
        <f t="shared" si="27"/>
        <v>14.225392252118876</v>
      </c>
      <c r="E108" s="70">
        <f t="shared" si="28"/>
        <v>163.29312205415249</v>
      </c>
      <c r="F108" s="71">
        <f t="shared" si="29"/>
        <v>79.143823840459689</v>
      </c>
      <c r="H108" s="70"/>
      <c r="I108" s="70"/>
      <c r="J108" s="70"/>
      <c r="K108" s="70"/>
      <c r="L108" s="70"/>
      <c r="R108" s="267">
        <v>1.1953125</v>
      </c>
      <c r="S108" s="268">
        <v>0.21484375</v>
      </c>
      <c r="T108" s="269">
        <v>19.53125</v>
      </c>
      <c r="U108" s="274"/>
      <c r="V108" s="267">
        <v>1.93359375</v>
      </c>
      <c r="W108" s="268">
        <v>3.2421875</v>
      </c>
      <c r="X108" s="269">
        <v>15.625</v>
      </c>
      <c r="Y108" s="274"/>
      <c r="Z108" s="267">
        <v>1.60546875</v>
      </c>
      <c r="AA108" s="268">
        <v>1.25</v>
      </c>
      <c r="AB108" s="269">
        <v>166.40625</v>
      </c>
      <c r="AD108" s="264">
        <v>1.6640625</v>
      </c>
      <c r="AE108" s="265">
        <v>4.98046875</v>
      </c>
      <c r="AF108" s="266">
        <v>98.4375</v>
      </c>
    </row>
    <row r="109" spans="2:32" x14ac:dyDescent="0.2">
      <c r="B109" s="69">
        <v>13.2</v>
      </c>
      <c r="C109" s="70">
        <f t="shared" si="26"/>
        <v>23.203919849550651</v>
      </c>
      <c r="D109" s="70">
        <f t="shared" si="27"/>
        <v>14.234044384878187</v>
      </c>
      <c r="E109" s="70">
        <f t="shared" si="28"/>
        <v>163.33850643308634</v>
      </c>
      <c r="F109" s="71">
        <f t="shared" si="29"/>
        <v>79.464736874773195</v>
      </c>
      <c r="H109" s="70"/>
      <c r="I109" s="70"/>
      <c r="J109" s="70"/>
      <c r="K109" s="70"/>
      <c r="L109" s="70"/>
      <c r="R109" s="267">
        <v>0.7734375</v>
      </c>
      <c r="S109" s="268">
        <v>0.52734375</v>
      </c>
      <c r="T109" s="269">
        <v>24.21875</v>
      </c>
      <c r="U109" s="274"/>
      <c r="V109" s="267">
        <v>2.9765625</v>
      </c>
      <c r="W109" s="268">
        <v>1.25</v>
      </c>
      <c r="X109" s="269">
        <v>11.71875</v>
      </c>
      <c r="Y109" s="274"/>
      <c r="Z109" s="267">
        <v>2.109375</v>
      </c>
      <c r="AA109" s="268">
        <v>0.95703125</v>
      </c>
      <c r="AB109" s="269">
        <v>164.0625</v>
      </c>
      <c r="AD109" s="264">
        <v>1.2890625</v>
      </c>
      <c r="AE109" s="265">
        <v>4.98046875</v>
      </c>
      <c r="AF109" s="266">
        <v>100</v>
      </c>
    </row>
    <row r="110" spans="2:32" x14ac:dyDescent="0.2">
      <c r="B110" s="69">
        <v>13.4</v>
      </c>
      <c r="C110" s="70">
        <f t="shared" si="26"/>
        <v>23.249334336789353</v>
      </c>
      <c r="D110" s="70">
        <f t="shared" si="27"/>
        <v>14.242272716771792</v>
      </c>
      <c r="E110" s="70">
        <f t="shared" si="28"/>
        <v>163.38202826223693</v>
      </c>
      <c r="F110" s="71">
        <f t="shared" si="29"/>
        <v>79.775798317411045</v>
      </c>
      <c r="H110" s="70"/>
      <c r="I110" s="70"/>
      <c r="J110" s="70"/>
      <c r="K110" s="70"/>
      <c r="L110" s="70"/>
      <c r="R110" s="267">
        <v>0.48046875</v>
      </c>
      <c r="S110" s="268">
        <v>0.46875</v>
      </c>
      <c r="T110" s="269">
        <v>24.21875</v>
      </c>
      <c r="U110" s="274"/>
      <c r="V110" s="267">
        <v>1.72265625</v>
      </c>
      <c r="W110" s="268">
        <v>2.05078125</v>
      </c>
      <c r="X110" s="269">
        <v>14.84375</v>
      </c>
      <c r="Y110" s="274"/>
      <c r="Z110" s="267">
        <v>1.2421875</v>
      </c>
      <c r="AA110" s="268">
        <v>1.25</v>
      </c>
      <c r="AB110" s="269">
        <v>175</v>
      </c>
      <c r="AD110" s="264">
        <v>2.28515625</v>
      </c>
      <c r="AE110" s="265">
        <v>4.53125</v>
      </c>
      <c r="AF110" s="266">
        <v>86.71875</v>
      </c>
    </row>
    <row r="111" spans="2:32" x14ac:dyDescent="0.2">
      <c r="B111" s="69">
        <v>13.6</v>
      </c>
      <c r="C111" s="70">
        <f t="shared" si="26"/>
        <v>23.293832141903554</v>
      </c>
      <c r="D111" s="70">
        <f t="shared" si="27"/>
        <v>14.25010353285885</v>
      </c>
      <c r="E111" s="70">
        <f t="shared" si="28"/>
        <v>163.42378949967363</v>
      </c>
      <c r="F111" s="71">
        <f t="shared" si="29"/>
        <v>80.077403704182572</v>
      </c>
      <c r="H111" s="70"/>
      <c r="I111" s="70"/>
      <c r="J111" s="70"/>
      <c r="K111" s="70"/>
      <c r="L111" s="70"/>
      <c r="R111" s="267">
        <v>1.01953125</v>
      </c>
      <c r="S111" s="268">
        <v>0.37109375</v>
      </c>
      <c r="T111" s="269">
        <v>23.4375</v>
      </c>
      <c r="U111" s="274"/>
      <c r="V111" s="267">
        <v>2.5546875</v>
      </c>
      <c r="W111" s="268">
        <v>3.41796875</v>
      </c>
      <c r="X111" s="269">
        <v>14.84375</v>
      </c>
      <c r="Y111" s="274"/>
      <c r="Z111" s="267">
        <v>2.05078125</v>
      </c>
      <c r="AA111" s="268">
        <v>0.9375</v>
      </c>
      <c r="AB111" s="269">
        <v>164.0625</v>
      </c>
      <c r="AD111" s="264">
        <v>1.7578125</v>
      </c>
      <c r="AE111" s="265">
        <v>4.98046875</v>
      </c>
      <c r="AF111" s="266">
        <v>96.875</v>
      </c>
    </row>
    <row r="112" spans="2:32" x14ac:dyDescent="0.2">
      <c r="B112" s="69">
        <v>13.8</v>
      </c>
      <c r="C112" s="70">
        <f t="shared" si="26"/>
        <v>23.337443558886665</v>
      </c>
      <c r="D112" s="70">
        <f t="shared" si="27"/>
        <v>14.257561161099682</v>
      </c>
      <c r="E112" s="70">
        <f t="shared" si="28"/>
        <v>163.46388517117276</v>
      </c>
      <c r="F112" s="71">
        <f t="shared" si="29"/>
        <v>80.369929511911266</v>
      </c>
      <c r="H112" s="70"/>
      <c r="I112" s="70"/>
      <c r="J112" s="70"/>
      <c r="K112" s="70"/>
      <c r="L112" s="70"/>
      <c r="R112" s="267">
        <v>0.24609375</v>
      </c>
      <c r="S112" s="268">
        <v>3.61328125</v>
      </c>
      <c r="T112" s="269">
        <v>37.5</v>
      </c>
      <c r="U112" s="274"/>
      <c r="V112" s="267">
        <v>2.98828125</v>
      </c>
      <c r="W112" s="268">
        <v>1.6015625</v>
      </c>
      <c r="X112" s="269">
        <v>11.71875</v>
      </c>
      <c r="Y112" s="274"/>
      <c r="Z112" s="267">
        <v>1.7109375</v>
      </c>
      <c r="AA112" s="268">
        <v>0.99609375</v>
      </c>
      <c r="AB112" s="269">
        <v>165.625</v>
      </c>
      <c r="AD112" s="264">
        <v>1.18359375</v>
      </c>
      <c r="AE112" s="265">
        <v>4.98046875</v>
      </c>
      <c r="AF112" s="266">
        <v>100</v>
      </c>
    </row>
    <row r="113" spans="2:32" x14ac:dyDescent="0.2">
      <c r="B113" s="69">
        <v>14</v>
      </c>
      <c r="C113" s="70">
        <f t="shared" si="26"/>
        <v>23.380197493250915</v>
      </c>
      <c r="D113" s="70">
        <f t="shared" si="27"/>
        <v>14.264668141239191</v>
      </c>
      <c r="E113" s="70">
        <f t="shared" si="28"/>
        <v>163.50240393044922</v>
      </c>
      <c r="F113" s="71">
        <f t="shared" si="29"/>
        <v>80.653734195755604</v>
      </c>
      <c r="H113" s="70"/>
      <c r="I113" s="70"/>
      <c r="J113" s="70"/>
      <c r="K113" s="70"/>
      <c r="L113" s="70"/>
      <c r="R113" s="267">
        <v>0.46875</v>
      </c>
      <c r="S113" s="268">
        <v>0.95703125</v>
      </c>
      <c r="T113" s="269">
        <v>28.125</v>
      </c>
      <c r="U113" s="274"/>
      <c r="V113" s="267">
        <v>1.83984375</v>
      </c>
      <c r="W113" s="268">
        <v>1.875</v>
      </c>
      <c r="X113" s="269">
        <v>13.28125</v>
      </c>
      <c r="Y113" s="274"/>
      <c r="Z113" s="267">
        <v>1.48828125</v>
      </c>
      <c r="AA113" s="268">
        <v>0.9765625</v>
      </c>
      <c r="AB113" s="269">
        <v>162.5</v>
      </c>
      <c r="AD113" s="264">
        <v>1.27734375</v>
      </c>
      <c r="AE113" s="265">
        <v>4.9609375</v>
      </c>
      <c r="AF113" s="266">
        <v>100</v>
      </c>
    </row>
    <row r="114" spans="2:32" x14ac:dyDescent="0.2">
      <c r="B114" s="69">
        <v>14.2</v>
      </c>
      <c r="C114" s="70">
        <f t="shared" si="26"/>
        <v>23.42212154318165</v>
      </c>
      <c r="D114" s="70">
        <f t="shared" si="27"/>
        <v>14.271445377218756</v>
      </c>
      <c r="E114" s="70">
        <f t="shared" si="28"/>
        <v>163.53942856715634</v>
      </c>
      <c r="F114" s="71">
        <f t="shared" si="29"/>
        <v>80.929159166369857</v>
      </c>
      <c r="H114" s="70"/>
      <c r="I114" s="70"/>
      <c r="J114" s="70"/>
      <c r="K114" s="70"/>
      <c r="L114" s="70"/>
      <c r="R114" s="267">
        <v>0.3515625</v>
      </c>
      <c r="S114" s="268">
        <v>4.74609375</v>
      </c>
      <c r="T114" s="269">
        <v>40.625</v>
      </c>
      <c r="U114" s="274"/>
      <c r="V114" s="267">
        <v>2.23828125</v>
      </c>
      <c r="W114" s="268">
        <v>1.66015625</v>
      </c>
      <c r="X114" s="269">
        <v>13.28125</v>
      </c>
      <c r="Y114" s="274"/>
      <c r="Z114" s="267">
        <v>1.91015625</v>
      </c>
      <c r="AA114" s="268">
        <v>0.9765625</v>
      </c>
      <c r="AB114" s="269">
        <v>165.625</v>
      </c>
      <c r="AD114" s="264">
        <v>1.48828125</v>
      </c>
      <c r="AE114" s="265">
        <v>4.98046875</v>
      </c>
      <c r="AF114" s="266">
        <v>96.09375</v>
      </c>
    </row>
    <row r="115" spans="2:32" x14ac:dyDescent="0.2">
      <c r="B115" s="69">
        <v>14.4</v>
      </c>
      <c r="C115" s="70">
        <f t="shared" si="26"/>
        <v>23.463242074941995</v>
      </c>
      <c r="D115" s="70">
        <f t="shared" si="27"/>
        <v>14.277912274898378</v>
      </c>
      <c r="E115" s="70">
        <f t="shared" si="28"/>
        <v>163.57503646815243</v>
      </c>
      <c r="F115" s="71">
        <f t="shared" si="29"/>
        <v>81.196529710314763</v>
      </c>
      <c r="H115" s="70"/>
      <c r="I115" s="70"/>
      <c r="J115" s="70"/>
      <c r="K115" s="70"/>
      <c r="L115" s="70"/>
      <c r="R115" s="267">
        <v>0.75</v>
      </c>
      <c r="S115" s="268">
        <v>0.60546875</v>
      </c>
      <c r="T115" s="269">
        <v>24.21875</v>
      </c>
      <c r="U115" s="274"/>
      <c r="V115" s="267">
        <v>2.44921875</v>
      </c>
      <c r="W115" s="268">
        <v>2.3046875</v>
      </c>
      <c r="X115" s="269">
        <v>13.28125</v>
      </c>
      <c r="Y115" s="274"/>
      <c r="Z115" s="267">
        <v>2.6484375</v>
      </c>
      <c r="AA115" s="268">
        <v>0.8203125</v>
      </c>
      <c r="AB115" s="269">
        <v>149.21875</v>
      </c>
      <c r="AD115" s="264">
        <v>1.7109375</v>
      </c>
      <c r="AE115" s="265">
        <v>4.86328125</v>
      </c>
      <c r="AF115" s="266">
        <v>92.1875</v>
      </c>
    </row>
    <row r="116" spans="2:32" x14ac:dyDescent="0.2">
      <c r="B116" s="69">
        <v>14.6</v>
      </c>
      <c r="C116" s="70">
        <f t="shared" si="26"/>
        <v>23.50358429300524</v>
      </c>
      <c r="D116" s="70">
        <f t="shared" si="27"/>
        <v>14.284086866660104</v>
      </c>
      <c r="E116" s="70">
        <f t="shared" si="28"/>
        <v>163.60930003688904</v>
      </c>
      <c r="F116" s="71">
        <f t="shared" si="29"/>
        <v>81.456155856979777</v>
      </c>
      <c r="H116" s="70"/>
      <c r="I116" s="70"/>
      <c r="J116" s="70"/>
      <c r="K116" s="70"/>
      <c r="L116" s="70"/>
      <c r="R116" s="267">
        <v>0.45703125</v>
      </c>
      <c r="S116" s="268">
        <v>2.48046875</v>
      </c>
      <c r="T116" s="269">
        <v>32.8125</v>
      </c>
      <c r="U116" s="274"/>
      <c r="V116" s="267">
        <v>2.9296875</v>
      </c>
      <c r="W116" s="268">
        <v>2.83203125</v>
      </c>
      <c r="X116" s="269">
        <v>14.84375</v>
      </c>
      <c r="Y116" s="274"/>
      <c r="Z116" s="267">
        <v>1.79296875</v>
      </c>
      <c r="AA116" s="268">
        <v>0.9375</v>
      </c>
      <c r="AB116" s="269">
        <v>161.71875</v>
      </c>
      <c r="AD116" s="264">
        <v>1.48828125</v>
      </c>
      <c r="AE116" s="265">
        <v>4.98046875</v>
      </c>
      <c r="AF116" s="266">
        <v>99.21875</v>
      </c>
    </row>
    <row r="117" spans="2:32" x14ac:dyDescent="0.2">
      <c r="B117" s="69">
        <v>14.8</v>
      </c>
      <c r="C117" s="70">
        <f t="shared" si="26"/>
        <v>23.543172305346896</v>
      </c>
      <c r="D117" s="70">
        <f t="shared" si="27"/>
        <v>14.289985924280167</v>
      </c>
      <c r="E117" s="70">
        <f t="shared" si="28"/>
        <v>163.64228707521573</v>
      </c>
      <c r="F117" s="71">
        <f t="shared" si="29"/>
        <v>81.708333195127935</v>
      </c>
      <c r="H117" s="70"/>
      <c r="I117" s="70"/>
      <c r="J117" s="70"/>
      <c r="K117" s="70"/>
      <c r="L117" s="70"/>
      <c r="R117" s="267">
        <v>0.36328125</v>
      </c>
      <c r="S117" s="268">
        <v>4.86328125</v>
      </c>
      <c r="T117" s="269">
        <v>38.28125</v>
      </c>
      <c r="U117" s="274"/>
      <c r="V117" s="267">
        <v>2.21484375</v>
      </c>
      <c r="W117" s="268">
        <v>1.2109375</v>
      </c>
      <c r="X117" s="269">
        <v>13.28125</v>
      </c>
      <c r="Y117" s="274"/>
      <c r="Z117" s="267">
        <v>1.828125</v>
      </c>
      <c r="AA117" s="268">
        <v>0.95703125</v>
      </c>
      <c r="AB117" s="269">
        <v>166.40625</v>
      </c>
      <c r="AD117" s="264">
        <v>1.1015625</v>
      </c>
      <c r="AE117" s="265">
        <v>4.90234375</v>
      </c>
      <c r="AF117" s="266">
        <v>107.03125</v>
      </c>
    </row>
    <row r="118" spans="2:32" x14ac:dyDescent="0.2">
      <c r="B118" s="69">
        <v>15</v>
      </c>
      <c r="C118" s="70">
        <f t="shared" si="26"/>
        <v>23.58202918428788</v>
      </c>
      <c r="D118" s="70">
        <f t="shared" si="27"/>
        <v>14.295625061296739</v>
      </c>
      <c r="E118" s="70">
        <f t="shared" si="28"/>
        <v>163.67406113140657</v>
      </c>
      <c r="F118" s="71">
        <f t="shared" si="29"/>
        <v>81.953343642021736</v>
      </c>
      <c r="H118" s="70"/>
      <c r="I118" s="70"/>
      <c r="J118" s="70"/>
      <c r="K118" s="70"/>
      <c r="L118" s="70"/>
      <c r="R118" s="267">
        <v>0.76171875</v>
      </c>
      <c r="S118" s="268">
        <v>0.44921875</v>
      </c>
      <c r="T118" s="269">
        <v>24.21875</v>
      </c>
      <c r="U118" s="274"/>
      <c r="V118" s="267">
        <v>2.56640625</v>
      </c>
      <c r="W118" s="268">
        <v>2.3828125</v>
      </c>
      <c r="X118" s="269">
        <v>13.28125</v>
      </c>
      <c r="Y118" s="274"/>
      <c r="Z118" s="267">
        <v>1.86328125</v>
      </c>
      <c r="AA118" s="268">
        <v>0.859375</v>
      </c>
      <c r="AB118" s="269">
        <v>157.03125</v>
      </c>
      <c r="AD118" s="264">
        <v>1.41796875</v>
      </c>
      <c r="AE118" s="265">
        <v>4.21875</v>
      </c>
      <c r="AF118" s="266">
        <v>92.1875</v>
      </c>
    </row>
    <row r="119" spans="2:32" x14ac:dyDescent="0.2">
      <c r="B119" s="69">
        <v>15.2</v>
      </c>
      <c r="C119" s="70">
        <f t="shared" si="26"/>
        <v>23.620177023244139</v>
      </c>
      <c r="D119" s="70">
        <f t="shared" si="27"/>
        <v>14.301018825959737</v>
      </c>
      <c r="E119" s="70">
        <f t="shared" si="28"/>
        <v>163.70468181778537</v>
      </c>
      <c r="F119" s="71">
        <f t="shared" si="29"/>
        <v>82.191456167936948</v>
      </c>
      <c r="H119" s="70"/>
      <c r="I119" s="70"/>
      <c r="J119" s="70"/>
      <c r="K119" s="70"/>
      <c r="L119" s="70"/>
      <c r="R119" s="267">
        <v>0.5390625</v>
      </c>
      <c r="S119" s="268">
        <v>1.34765625</v>
      </c>
      <c r="T119" s="269">
        <v>31.25</v>
      </c>
      <c r="U119" s="274"/>
      <c r="V119" s="267">
        <v>2.015625</v>
      </c>
      <c r="W119" s="268">
        <v>1.42578125</v>
      </c>
      <c r="X119" s="269">
        <v>14.0625</v>
      </c>
      <c r="Y119" s="274"/>
      <c r="Z119" s="267">
        <v>1.27734375</v>
      </c>
      <c r="AA119" s="268">
        <v>1.23046875</v>
      </c>
      <c r="AB119" s="269">
        <v>171.875</v>
      </c>
      <c r="AD119" s="264">
        <v>2.14453125</v>
      </c>
      <c r="AE119" s="265">
        <v>4.82421875</v>
      </c>
      <c r="AF119" s="266">
        <v>89.84375</v>
      </c>
    </row>
    <row r="120" spans="2:32" x14ac:dyDescent="0.2">
      <c r="B120" s="69">
        <v>15.4</v>
      </c>
      <c r="C120" s="70">
        <f t="shared" si="26"/>
        <v>23.657636989705491</v>
      </c>
      <c r="D120" s="70">
        <f t="shared" si="27"/>
        <v>14.306180785726083</v>
      </c>
      <c r="E120" s="70">
        <f t="shared" si="28"/>
        <v>163.73420510095164</v>
      </c>
      <c r="F120" s="71">
        <f t="shared" si="29"/>
        <v>82.422927478722329</v>
      </c>
      <c r="H120" s="70"/>
      <c r="I120" s="70"/>
      <c r="J120" s="70"/>
      <c r="K120" s="70"/>
      <c r="L120" s="70"/>
      <c r="R120" s="267">
        <v>0.7734375</v>
      </c>
      <c r="S120" s="268">
        <v>0.546875</v>
      </c>
      <c r="T120" s="269">
        <v>24.21875</v>
      </c>
      <c r="U120" s="274"/>
      <c r="V120" s="267">
        <v>2.953125</v>
      </c>
      <c r="W120" s="268">
        <v>2.67578125</v>
      </c>
      <c r="X120" s="269">
        <v>14.0625</v>
      </c>
      <c r="Y120" s="274"/>
      <c r="Z120" s="267">
        <v>1.48828125</v>
      </c>
      <c r="AA120" s="268">
        <v>1.25</v>
      </c>
      <c r="AB120" s="269">
        <v>167.1875</v>
      </c>
      <c r="AD120" s="264">
        <v>1.53515625</v>
      </c>
      <c r="AE120" s="265">
        <v>4.98046875</v>
      </c>
      <c r="AF120" s="266">
        <v>95.3125</v>
      </c>
    </row>
    <row r="121" spans="2:32" x14ac:dyDescent="0.2">
      <c r="B121" s="69">
        <v>15.6</v>
      </c>
      <c r="C121" s="70">
        <f t="shared" si="26"/>
        <v>23.694429374737446</v>
      </c>
      <c r="D121" s="70">
        <f t="shared" si="27"/>
        <v>14.311123604155874</v>
      </c>
      <c r="E121" s="70">
        <f t="shared" si="28"/>
        <v>163.7626835672788</v>
      </c>
      <c r="F121" s="71">
        <f t="shared" si="29"/>
        <v>82.648002658918244</v>
      </c>
      <c r="H121" s="70"/>
      <c r="I121" s="70"/>
      <c r="J121" s="70"/>
      <c r="K121" s="70"/>
      <c r="L121" s="70"/>
      <c r="R121" s="267">
        <v>0.984375</v>
      </c>
      <c r="S121" s="268">
        <v>0.3125</v>
      </c>
      <c r="T121" s="269">
        <v>22.65625</v>
      </c>
      <c r="U121" s="274"/>
      <c r="V121" s="267">
        <v>2.98828125</v>
      </c>
      <c r="W121" s="268">
        <v>2.1875</v>
      </c>
      <c r="X121" s="269">
        <v>13.28125</v>
      </c>
      <c r="Y121" s="274"/>
      <c r="Z121" s="267">
        <v>1.23046875</v>
      </c>
      <c r="AA121" s="268">
        <v>1.171875</v>
      </c>
      <c r="AB121" s="269">
        <v>175</v>
      </c>
      <c r="AD121" s="264">
        <v>1.9921875</v>
      </c>
      <c r="AE121" s="265">
        <v>4.08203125</v>
      </c>
      <c r="AF121" s="266">
        <v>86.71875</v>
      </c>
    </row>
    <row r="122" spans="2:32" x14ac:dyDescent="0.2">
      <c r="B122" s="69">
        <v>15.8</v>
      </c>
      <c r="C122" s="70">
        <f t="shared" si="26"/>
        <v>23.730573639273434</v>
      </c>
      <c r="D122" s="70">
        <f t="shared" si="27"/>
        <v>14.315859110969972</v>
      </c>
      <c r="E122" s="70">
        <f t="shared" si="28"/>
        <v>163.79016666606768</v>
      </c>
      <c r="F122" s="71">
        <f t="shared" si="29"/>
        <v>82.866915777805062</v>
      </c>
      <c r="H122" s="70"/>
      <c r="I122" s="70"/>
      <c r="J122" s="70"/>
      <c r="K122" s="70"/>
      <c r="L122" s="70"/>
      <c r="R122" s="267">
        <v>0.36328125</v>
      </c>
      <c r="S122" s="268">
        <v>0.52734375</v>
      </c>
      <c r="T122" s="269">
        <v>27.34375</v>
      </c>
      <c r="U122" s="274"/>
      <c r="V122" s="267">
        <v>2.98828125</v>
      </c>
      <c r="W122" s="268">
        <v>1.62109375</v>
      </c>
      <c r="X122" s="269">
        <v>11.71875</v>
      </c>
      <c r="Y122" s="274"/>
      <c r="Z122" s="267">
        <v>1.13671875</v>
      </c>
      <c r="AA122" s="268">
        <v>1.25</v>
      </c>
      <c r="AB122" s="269">
        <v>175</v>
      </c>
      <c r="AD122" s="264">
        <v>1.48828125</v>
      </c>
      <c r="AE122" s="265">
        <v>4.98046875</v>
      </c>
      <c r="AF122" s="266">
        <v>95.3125</v>
      </c>
    </row>
    <row r="123" spans="2:32" x14ac:dyDescent="0.2">
      <c r="B123" s="69">
        <v>16</v>
      </c>
      <c r="C123" s="70">
        <f t="shared" si="26"/>
        <v>23.766088457441491</v>
      </c>
      <c r="D123" s="70">
        <f t="shared" si="27"/>
        <v>14.320398365946106</v>
      </c>
      <c r="E123" s="70">
        <f t="shared" si="28"/>
        <v>163.81670093248133</v>
      </c>
      <c r="F123" s="71">
        <f t="shared" si="29"/>
        <v>83.079890460618017</v>
      </c>
      <c r="H123" s="70"/>
      <c r="I123" s="70"/>
      <c r="J123" s="70"/>
      <c r="K123" s="70"/>
      <c r="L123" s="70"/>
      <c r="R123" s="267">
        <v>2.56640625</v>
      </c>
      <c r="S123" s="268">
        <v>0.5078125</v>
      </c>
      <c r="T123" s="269">
        <v>23.4375</v>
      </c>
      <c r="U123" s="274"/>
      <c r="V123" s="267">
        <v>2.23828125</v>
      </c>
      <c r="W123" s="268">
        <v>1.9140625</v>
      </c>
      <c r="X123" s="269">
        <v>14.84375</v>
      </c>
      <c r="Y123" s="274"/>
      <c r="Z123" s="267">
        <v>2.09765625</v>
      </c>
      <c r="AA123" s="268">
        <v>0.91796875</v>
      </c>
      <c r="AB123" s="269">
        <v>164.0625</v>
      </c>
      <c r="AD123" s="264">
        <v>1.4765625</v>
      </c>
      <c r="AE123" s="265">
        <v>4.98046875</v>
      </c>
      <c r="AF123" s="266">
        <v>100.78125</v>
      </c>
    </row>
    <row r="124" spans="2:32" x14ac:dyDescent="0.2">
      <c r="B124" s="69">
        <v>16.2</v>
      </c>
      <c r="C124" s="70">
        <f t="shared" si="26"/>
        <v>23.80099175714814</v>
      </c>
      <c r="D124" s="70">
        <f t="shared" si="27"/>
        <v>14.324751717257023</v>
      </c>
      <c r="E124" s="70">
        <f t="shared" si="28"/>
        <v>163.84233019216381</v>
      </c>
      <c r="F124" s="71">
        <f t="shared" si="29"/>
        <v>83.287140427033748</v>
      </c>
      <c r="H124" s="70"/>
      <c r="I124" s="70"/>
      <c r="J124" s="70"/>
      <c r="K124" s="70"/>
      <c r="L124" s="70"/>
      <c r="R124" s="267">
        <v>1.4296875</v>
      </c>
      <c r="S124" s="268">
        <v>0.21484375</v>
      </c>
      <c r="T124" s="269">
        <v>20.3125</v>
      </c>
      <c r="U124" s="274"/>
      <c r="V124" s="267">
        <v>2.671875</v>
      </c>
      <c r="W124" s="268">
        <v>2.0703125</v>
      </c>
      <c r="X124" s="269">
        <v>13.28125</v>
      </c>
      <c r="Y124" s="274"/>
      <c r="Z124" s="267">
        <v>1.546875</v>
      </c>
      <c r="AA124" s="268">
        <v>1.0546875</v>
      </c>
      <c r="AB124" s="269">
        <v>168.75</v>
      </c>
      <c r="AD124" s="264">
        <v>1.48828125</v>
      </c>
      <c r="AE124" s="265">
        <v>4.23828125</v>
      </c>
      <c r="AF124" s="266">
        <v>92.96875</v>
      </c>
    </row>
    <row r="125" spans="2:32" x14ac:dyDescent="0.2">
      <c r="B125" s="69">
        <v>16.399999999999999</v>
      </c>
      <c r="C125" s="70">
        <f t="shared" si="26"/>
        <v>23.835300758123022</v>
      </c>
      <c r="D125" s="70">
        <f t="shared" si="27"/>
        <v>14.32892885478933</v>
      </c>
      <c r="E125" s="70">
        <f t="shared" si="28"/>
        <v>163.86709574924501</v>
      </c>
      <c r="F125" s="71">
        <f t="shared" si="29"/>
        <v>83.488869998909706</v>
      </c>
      <c r="H125" s="70"/>
      <c r="I125" s="70"/>
      <c r="J125" s="70"/>
      <c r="K125" s="70"/>
      <c r="L125" s="70"/>
      <c r="R125" s="267">
        <v>0.36328125</v>
      </c>
      <c r="S125" s="268">
        <v>1.6015625</v>
      </c>
      <c r="T125" s="269">
        <v>33.59375</v>
      </c>
      <c r="U125" s="274"/>
      <c r="V125" s="267">
        <v>2.6953125</v>
      </c>
      <c r="W125" s="268">
        <v>2.5</v>
      </c>
      <c r="X125" s="269">
        <v>13.28125</v>
      </c>
      <c r="Y125" s="274"/>
      <c r="Z125" s="267">
        <v>1.828125</v>
      </c>
      <c r="AA125" s="268">
        <v>0.9765625</v>
      </c>
      <c r="AB125" s="269">
        <v>164.0625</v>
      </c>
      <c r="AD125" s="264">
        <v>1.62890625</v>
      </c>
      <c r="AE125" s="265">
        <v>4.86328125</v>
      </c>
      <c r="AF125" s="266">
        <v>93.75</v>
      </c>
    </row>
    <row r="126" spans="2:32" x14ac:dyDescent="0.2">
      <c r="B126" s="69">
        <v>16.600000000000001</v>
      </c>
      <c r="C126" s="70">
        <f t="shared" si="26"/>
        <v>23.869032007610642</v>
      </c>
      <c r="D126" s="70">
        <f t="shared" si="27"/>
        <v>14.332938858924297</v>
      </c>
      <c r="E126" s="70">
        <f t="shared" si="28"/>
        <v>163.89103655925788</v>
      </c>
      <c r="F126" s="71">
        <f t="shared" si="29"/>
        <v>83.685274579139005</v>
      </c>
      <c r="H126" s="70"/>
      <c r="I126" s="70"/>
      <c r="J126" s="70"/>
      <c r="K126" s="70"/>
      <c r="L126" s="70"/>
      <c r="R126" s="267">
        <v>0.375</v>
      </c>
      <c r="S126" s="268">
        <v>3.6328125</v>
      </c>
      <c r="T126" s="269">
        <v>37.5</v>
      </c>
      <c r="U126" s="274"/>
      <c r="V126" s="267">
        <v>2.56640625</v>
      </c>
      <c r="W126" s="268">
        <v>3.30078125</v>
      </c>
      <c r="X126" s="269">
        <v>14.84375</v>
      </c>
      <c r="Y126" s="274"/>
      <c r="Z126" s="267">
        <v>2.00390625</v>
      </c>
      <c r="AA126" s="268">
        <v>0.8984375</v>
      </c>
      <c r="AB126" s="269">
        <v>159.375</v>
      </c>
      <c r="AD126" s="264">
        <v>2.30859375</v>
      </c>
      <c r="AE126" s="265">
        <v>4.609375</v>
      </c>
      <c r="AF126" s="266">
        <v>86.71875</v>
      </c>
    </row>
    <row r="127" spans="2:32" x14ac:dyDescent="0.2">
      <c r="B127" s="69">
        <v>16.8</v>
      </c>
      <c r="C127" s="70">
        <f t="shared" si="26"/>
        <v>23.902201413879872</v>
      </c>
      <c r="D127" s="70">
        <f t="shared" si="27"/>
        <v>14.336790245211352</v>
      </c>
      <c r="E127" s="70">
        <f t="shared" si="28"/>
        <v>163.91418938833885</v>
      </c>
      <c r="F127" s="71">
        <f t="shared" si="29"/>
        <v>83.876541103370798</v>
      </c>
      <c r="H127" s="70"/>
      <c r="I127" s="70"/>
      <c r="J127" s="70"/>
      <c r="K127" s="70"/>
      <c r="L127" s="70"/>
      <c r="R127" s="267">
        <v>0.75</v>
      </c>
      <c r="S127" s="268">
        <v>0.41015625</v>
      </c>
      <c r="T127" s="269">
        <v>24.21875</v>
      </c>
      <c r="U127" s="274"/>
      <c r="V127" s="267">
        <v>2.63671875</v>
      </c>
      <c r="W127" s="268">
        <v>2.5</v>
      </c>
      <c r="X127" s="269">
        <v>14.0625</v>
      </c>
      <c r="Y127" s="274"/>
      <c r="Z127" s="267">
        <v>1.921875</v>
      </c>
      <c r="AA127" s="268">
        <v>0.9765625</v>
      </c>
      <c r="AB127" s="269">
        <v>163.28125</v>
      </c>
      <c r="AD127" s="264">
        <v>1.44140625</v>
      </c>
      <c r="AE127" s="265">
        <v>4.8828125</v>
      </c>
      <c r="AF127" s="266">
        <v>100.78125</v>
      </c>
    </row>
    <row r="128" spans="2:32" x14ac:dyDescent="0.2">
      <c r="B128" s="69">
        <v>17</v>
      </c>
      <c r="C128" s="70">
        <f t="shared" si="26"/>
        <v>23.934824277707659</v>
      </c>
      <c r="D128" s="70">
        <f t="shared" si="27"/>
        <v>14.340491005319851</v>
      </c>
      <c r="E128" s="70">
        <f t="shared" si="28"/>
        <v>163.93658895994309</v>
      </c>
      <c r="F128" s="71">
        <f t="shared" si="29"/>
        <v>84.062848466239203</v>
      </c>
      <c r="H128" s="70"/>
      <c r="I128" s="70"/>
      <c r="J128" s="70"/>
      <c r="K128" s="70"/>
      <c r="L128" s="70"/>
      <c r="R128" s="267">
        <v>0.71484375</v>
      </c>
      <c r="S128" s="268">
        <v>0.390625</v>
      </c>
      <c r="T128" s="269">
        <v>24.21875</v>
      </c>
      <c r="U128" s="274"/>
      <c r="V128" s="267">
        <v>2.54296875</v>
      </c>
      <c r="W128" s="268">
        <v>2.3828125</v>
      </c>
      <c r="X128" s="269">
        <v>14.0625</v>
      </c>
      <c r="Y128" s="274"/>
      <c r="Z128" s="267">
        <v>2.14453125</v>
      </c>
      <c r="AA128" s="268">
        <v>0.91796875</v>
      </c>
      <c r="AB128" s="269">
        <v>162.5</v>
      </c>
      <c r="AD128" s="264">
        <v>1.69921875</v>
      </c>
      <c r="AE128" s="265">
        <v>4.86328125</v>
      </c>
      <c r="AF128" s="266">
        <v>92.96875</v>
      </c>
    </row>
    <row r="129" spans="2:32" x14ac:dyDescent="0.2">
      <c r="B129" s="69">
        <v>17.2</v>
      </c>
      <c r="C129" s="70">
        <f t="shared" si="26"/>
        <v>23.966915321980622</v>
      </c>
      <c r="D129" s="70">
        <f t="shared" si="27"/>
        <v>14.344048644615157</v>
      </c>
      <c r="E129" s="70">
        <f t="shared" si="28"/>
        <v>163.95826809018268</v>
      </c>
      <c r="F129" s="71">
        <f t="shared" si="29"/>
        <v>84.244367923643296</v>
      </c>
      <c r="H129" s="70"/>
      <c r="I129" s="70"/>
      <c r="J129" s="70"/>
      <c r="K129" s="70"/>
      <c r="L129" s="70"/>
      <c r="R129" s="267">
        <v>0.4453125</v>
      </c>
      <c r="S129" s="268">
        <v>2.48046875</v>
      </c>
      <c r="T129" s="269">
        <v>34.375</v>
      </c>
      <c r="U129" s="274"/>
      <c r="V129" s="267">
        <v>1.453125</v>
      </c>
      <c r="W129" s="268">
        <v>1.5234375</v>
      </c>
      <c r="X129" s="269">
        <v>15.625</v>
      </c>
      <c r="Y129" s="274"/>
      <c r="Z129" s="267">
        <v>2.14453125</v>
      </c>
      <c r="AA129" s="268">
        <v>0.9375</v>
      </c>
      <c r="AB129" s="269">
        <v>162.5</v>
      </c>
      <c r="AD129" s="264">
        <v>1.11328125</v>
      </c>
      <c r="AE129" s="265">
        <v>4.6875</v>
      </c>
      <c r="AF129" s="266">
        <v>103.90625</v>
      </c>
    </row>
    <row r="130" spans="2:32" x14ac:dyDescent="0.2">
      <c r="B130" s="69">
        <v>17.399999999999999</v>
      </c>
      <c r="C130" s="70">
        <f t="shared" si="26"/>
        <v>23.998488719546536</v>
      </c>
      <c r="D130" s="70">
        <f t="shared" si="27"/>
        <v>14.347470216669489</v>
      </c>
      <c r="E130" s="70">
        <f t="shared" si="28"/>
        <v>163.97925781278755</v>
      </c>
      <c r="F130" s="71">
        <f t="shared" si="29"/>
        <v>84.421263472525098</v>
      </c>
      <c r="H130" s="70"/>
      <c r="I130" s="70"/>
      <c r="J130" s="70"/>
      <c r="K130" s="70"/>
      <c r="L130" s="70"/>
      <c r="R130" s="267">
        <v>0.31640625</v>
      </c>
      <c r="S130" s="268">
        <v>2.59765625</v>
      </c>
      <c r="T130" s="269">
        <v>33.59375</v>
      </c>
      <c r="U130" s="274"/>
      <c r="V130" s="267">
        <v>2.98828125</v>
      </c>
      <c r="W130" s="268">
        <v>1.484375</v>
      </c>
      <c r="X130" s="269">
        <v>11.71875</v>
      </c>
      <c r="Y130" s="274"/>
      <c r="Z130" s="267">
        <v>1.95703125</v>
      </c>
      <c r="AA130" s="268">
        <v>0.9375</v>
      </c>
      <c r="AB130" s="269">
        <v>162.5</v>
      </c>
      <c r="AD130" s="264">
        <v>1.58203125</v>
      </c>
      <c r="AE130" s="265">
        <v>4.94140625</v>
      </c>
      <c r="AF130" s="266">
        <v>94.53125</v>
      </c>
    </row>
    <row r="131" spans="2:32" x14ac:dyDescent="0.2">
      <c r="B131" s="69">
        <v>17.600000000000001</v>
      </c>
      <c r="C131" s="70">
        <f t="shared" si="26"/>
        <v>24.029558119437038</v>
      </c>
      <c r="D131" s="70">
        <f t="shared" si="27"/>
        <v>14.350762354986717</v>
      </c>
      <c r="E131" s="70">
        <f t="shared" si="28"/>
        <v>163.99958749458938</v>
      </c>
      <c r="F131" s="71">
        <f t="shared" si="29"/>
        <v>84.593692209502763</v>
      </c>
      <c r="H131" s="70"/>
      <c r="I131" s="70"/>
      <c r="J131" s="70"/>
      <c r="K131" s="70"/>
      <c r="L131" s="70"/>
      <c r="R131" s="267">
        <v>0.7265625</v>
      </c>
      <c r="S131" s="268">
        <v>0.3515625</v>
      </c>
      <c r="T131" s="269">
        <v>24.21875</v>
      </c>
      <c r="U131" s="274"/>
      <c r="V131" s="267">
        <v>2.484375</v>
      </c>
      <c r="W131" s="268">
        <v>2.4609375</v>
      </c>
      <c r="X131" s="269">
        <v>14.0625</v>
      </c>
      <c r="Y131" s="274"/>
      <c r="Z131" s="267">
        <v>1.6640625</v>
      </c>
      <c r="AA131" s="268">
        <v>0.78125</v>
      </c>
      <c r="AB131" s="269">
        <v>164.84375</v>
      </c>
      <c r="AD131" s="264">
        <v>1.546875</v>
      </c>
      <c r="AE131" s="265">
        <v>4.9609375</v>
      </c>
      <c r="AF131" s="266">
        <v>93.75</v>
      </c>
    </row>
    <row r="132" spans="2:32" x14ac:dyDescent="0.2">
      <c r="B132" s="69">
        <v>17.8</v>
      </c>
      <c r="C132" s="70">
        <f t="shared" si="26"/>
        <v>24.060136671573286</v>
      </c>
      <c r="D132" s="70">
        <f t="shared" si="27"/>
        <v>14.353931302192221</v>
      </c>
      <c r="E132" s="70">
        <f t="shared" si="28"/>
        <v>164.01928494234363</v>
      </c>
      <c r="F132" s="71">
        <f t="shared" si="29"/>
        <v>84.761804669631957</v>
      </c>
      <c r="H132" s="70"/>
      <c r="I132" s="70"/>
      <c r="J132" s="70"/>
      <c r="K132" s="70"/>
      <c r="L132" s="70"/>
      <c r="R132" s="267">
        <v>0.43359375</v>
      </c>
      <c r="S132" s="268">
        <v>3.14453125</v>
      </c>
      <c r="T132" s="269">
        <v>36.71875</v>
      </c>
      <c r="U132" s="274"/>
      <c r="V132" s="267">
        <v>2.765625</v>
      </c>
      <c r="W132" s="268">
        <v>2.1484375</v>
      </c>
      <c r="X132" s="269">
        <v>13.28125</v>
      </c>
      <c r="Y132" s="274"/>
      <c r="Z132" s="267">
        <v>1.2421875</v>
      </c>
      <c r="AA132" s="268">
        <v>1.25</v>
      </c>
      <c r="AB132" s="269">
        <v>175</v>
      </c>
      <c r="AD132" s="264">
        <v>1.59375</v>
      </c>
      <c r="AE132" s="265">
        <v>4.9609375</v>
      </c>
      <c r="AF132" s="266">
        <v>94.53125</v>
      </c>
    </row>
    <row r="133" spans="2:32" x14ac:dyDescent="0.2">
      <c r="B133" s="69">
        <v>18</v>
      </c>
      <c r="C133" s="70">
        <f t="shared" si="26"/>
        <v>24.09023705005767</v>
      </c>
      <c r="D133" s="70">
        <f t="shared" si="27"/>
        <v>14.356982936914108</v>
      </c>
      <c r="E133" s="70">
        <f t="shared" si="28"/>
        <v>164.03837650162475</v>
      </c>
      <c r="F133" s="71">
        <f t="shared" si="29"/>
        <v>84.925745146488339</v>
      </c>
      <c r="H133" s="70"/>
      <c r="I133" s="70"/>
      <c r="J133" s="70"/>
      <c r="K133" s="70"/>
      <c r="L133" s="70"/>
      <c r="R133" s="267">
        <v>0.375</v>
      </c>
      <c r="S133" s="268">
        <v>3.18359375</v>
      </c>
      <c r="T133" s="269">
        <v>33.59375</v>
      </c>
      <c r="U133" s="274"/>
      <c r="V133" s="267">
        <v>2.44921875</v>
      </c>
      <c r="W133" s="268">
        <v>2.5</v>
      </c>
      <c r="X133" s="269">
        <v>14.0625</v>
      </c>
      <c r="Y133" s="274"/>
      <c r="Z133" s="267">
        <v>1.62890625</v>
      </c>
      <c r="AA133" s="268">
        <v>0.95703125</v>
      </c>
      <c r="AB133" s="269">
        <v>162.5</v>
      </c>
      <c r="AD133" s="264">
        <v>1.48828125</v>
      </c>
      <c r="AE133" s="265">
        <v>4.9609375</v>
      </c>
      <c r="AF133" s="266">
        <v>95.3125</v>
      </c>
    </row>
    <row r="134" spans="2:32" x14ac:dyDescent="0.2">
      <c r="B134" s="69">
        <v>18.2</v>
      </c>
      <c r="C134" s="70">
        <f t="shared" si="26"/>
        <v>24.119871475146297</v>
      </c>
      <c r="D134" s="70">
        <f t="shared" si="27"/>
        <v>14.359922798559737</v>
      </c>
      <c r="E134" s="70">
        <f t="shared" si="28"/>
        <v>164.05688714846161</v>
      </c>
      <c r="F134" s="71">
        <f t="shared" si="29"/>
        <v>85.085651994689854</v>
      </c>
      <c r="H134" s="70"/>
      <c r="I134" s="70"/>
      <c r="J134" s="70"/>
      <c r="K134" s="70"/>
      <c r="L134" s="70"/>
      <c r="R134" s="267">
        <v>1.98046875</v>
      </c>
      <c r="S134" s="268">
        <v>0.29296875</v>
      </c>
      <c r="T134" s="269">
        <v>19.53125</v>
      </c>
      <c r="U134" s="274"/>
      <c r="V134" s="267">
        <v>2.98828125</v>
      </c>
      <c r="W134" s="268">
        <v>2.5</v>
      </c>
      <c r="X134" s="269">
        <v>13.28125</v>
      </c>
      <c r="Y134" s="274"/>
      <c r="Z134" s="267">
        <v>1.0546875</v>
      </c>
      <c r="AA134" s="268">
        <v>1.25</v>
      </c>
      <c r="AB134" s="269">
        <v>175</v>
      </c>
      <c r="AD134" s="264">
        <v>1.6875</v>
      </c>
      <c r="AE134" s="265">
        <v>4.921875</v>
      </c>
      <c r="AF134" s="266">
        <v>92.96875</v>
      </c>
    </row>
    <row r="135" spans="2:32" x14ac:dyDescent="0.2">
      <c r="B135" s="69">
        <v>18.399999999999999</v>
      </c>
      <c r="C135" s="70">
        <f t="shared" si="26"/>
        <v>24.149051733990188</v>
      </c>
      <c r="D135" s="70">
        <f t="shared" si="27"/>
        <v>14.362756110171762</v>
      </c>
      <c r="E135" s="70">
        <f t="shared" si="28"/>
        <v>164.07484057431705</v>
      </c>
      <c r="F135" s="71">
        <f t="shared" si="29"/>
        <v>85.241657915907439</v>
      </c>
      <c r="H135" s="70"/>
      <c r="I135" s="70"/>
      <c r="J135" s="70"/>
      <c r="K135" s="70"/>
      <c r="L135" s="70"/>
      <c r="R135" s="267">
        <v>0.421875</v>
      </c>
      <c r="S135" s="268">
        <v>1.23046875</v>
      </c>
      <c r="T135" s="269">
        <v>30.46875</v>
      </c>
      <c r="U135" s="274"/>
      <c r="V135" s="267">
        <v>0.36328125</v>
      </c>
      <c r="W135" s="268">
        <v>4.98046875</v>
      </c>
      <c r="X135" s="269">
        <v>25</v>
      </c>
      <c r="Y135" s="274"/>
      <c r="Z135" s="267">
        <v>2.12109375</v>
      </c>
      <c r="AA135" s="268">
        <v>0.9375</v>
      </c>
      <c r="AB135" s="269">
        <v>161.71875</v>
      </c>
      <c r="AD135" s="264">
        <v>1.53515625</v>
      </c>
      <c r="AE135" s="265">
        <v>4.98046875</v>
      </c>
      <c r="AF135" s="266">
        <v>94.53125</v>
      </c>
    </row>
    <row r="136" spans="2:32" x14ac:dyDescent="0.2">
      <c r="B136" s="69">
        <v>18.600000000000001</v>
      </c>
      <c r="C136" s="70">
        <f t="shared" si="26"/>
        <v>24.177789200225913</v>
      </c>
      <c r="D136" s="70">
        <f t="shared" si="27"/>
        <v>14.365487799530062</v>
      </c>
      <c r="E136" s="70">
        <f t="shared" si="28"/>
        <v>164.0922592649593</v>
      </c>
      <c r="F136" s="71">
        <f t="shared" si="29"/>
        <v>85.393890229346468</v>
      </c>
      <c r="H136" s="70"/>
      <c r="I136" s="70"/>
      <c r="J136" s="70"/>
      <c r="K136" s="70"/>
      <c r="L136" s="70"/>
      <c r="R136" s="267">
        <v>0.71484375</v>
      </c>
      <c r="S136" s="268">
        <v>0.46875</v>
      </c>
      <c r="T136" s="269">
        <v>25</v>
      </c>
      <c r="U136" s="274"/>
      <c r="V136" s="267">
        <v>2.4140625</v>
      </c>
      <c r="W136" s="268">
        <v>2.48046875</v>
      </c>
      <c r="X136" s="269">
        <v>14.84375</v>
      </c>
      <c r="Y136" s="274"/>
      <c r="Z136" s="267">
        <v>1.59375</v>
      </c>
      <c r="AA136" s="268">
        <v>0.99609375</v>
      </c>
      <c r="AB136" s="269">
        <v>164.84375</v>
      </c>
      <c r="AD136" s="264">
        <v>1.2421875</v>
      </c>
      <c r="AE136" s="265">
        <v>4.9609375</v>
      </c>
      <c r="AF136" s="266">
        <v>100</v>
      </c>
    </row>
    <row r="137" spans="2:32" x14ac:dyDescent="0.2">
      <c r="B137" s="69">
        <v>18.8</v>
      </c>
      <c r="C137" s="70">
        <f t="shared" si="26"/>
        <v>24.20609485249075</v>
      </c>
      <c r="D137" s="70">
        <f t="shared" si="27"/>
        <v>14.36812251865007</v>
      </c>
      <c r="E137" s="70">
        <f t="shared" si="28"/>
        <v>164.10916457372284</v>
      </c>
      <c r="F137" s="71">
        <f t="shared" si="29"/>
        <v>85.54247112762036</v>
      </c>
      <c r="H137" s="70"/>
      <c r="I137" s="70"/>
      <c r="J137" s="70"/>
      <c r="K137" s="70"/>
      <c r="L137" s="70"/>
      <c r="R137" s="267">
        <v>0.69140625</v>
      </c>
      <c r="S137" s="268">
        <v>0.72265625</v>
      </c>
      <c r="T137" s="269">
        <v>23.4375</v>
      </c>
      <c r="U137" s="274"/>
      <c r="V137" s="267">
        <v>2.80078125</v>
      </c>
      <c r="W137" s="268">
        <v>1.875</v>
      </c>
      <c r="X137" s="269">
        <v>12.5</v>
      </c>
      <c r="Y137" s="274"/>
      <c r="Z137" s="267">
        <v>1.48828125</v>
      </c>
      <c r="AA137" s="268">
        <v>0.9765625</v>
      </c>
      <c r="AB137" s="269">
        <v>165.625</v>
      </c>
      <c r="AD137" s="264">
        <v>1.640625</v>
      </c>
      <c r="AE137" s="265">
        <v>4.98046875</v>
      </c>
      <c r="AF137" s="266">
        <v>98.4375</v>
      </c>
    </row>
    <row r="138" spans="2:32" x14ac:dyDescent="0.2">
      <c r="B138" s="69">
        <v>19</v>
      </c>
      <c r="C138" s="70">
        <f t="shared" si="26"/>
        <v>24.233979291931522</v>
      </c>
      <c r="D138" s="70">
        <f t="shared" si="27"/>
        <v>14.370664661813844</v>
      </c>
      <c r="E138" s="70">
        <f t="shared" si="28"/>
        <v>164.12557678961176</v>
      </c>
      <c r="F138" s="71">
        <f t="shared" si="29"/>
        <v>85.687517918879621</v>
      </c>
      <c r="H138" s="70"/>
      <c r="I138" s="70"/>
      <c r="J138" s="70"/>
      <c r="K138" s="70"/>
      <c r="L138" s="70"/>
      <c r="R138" s="267">
        <v>0.3984375</v>
      </c>
      <c r="S138" s="268">
        <v>3.9453125</v>
      </c>
      <c r="T138" s="269">
        <v>36.71875</v>
      </c>
      <c r="U138" s="274"/>
      <c r="V138" s="267">
        <v>2.21484375</v>
      </c>
      <c r="W138" s="268">
        <v>2.578125</v>
      </c>
      <c r="X138" s="269">
        <v>13.28125</v>
      </c>
      <c r="Y138" s="274"/>
      <c r="Z138" s="267">
        <v>1.1015625</v>
      </c>
      <c r="AA138" s="268">
        <v>1.15234375</v>
      </c>
      <c r="AB138" s="269">
        <v>175</v>
      </c>
      <c r="AD138" s="264">
        <v>1.48828125</v>
      </c>
      <c r="AE138" s="265">
        <v>4.98046875</v>
      </c>
      <c r="AF138" s="266">
        <v>100.78125</v>
      </c>
    </row>
    <row r="139" spans="2:32" x14ac:dyDescent="0.2">
      <c r="B139" s="69">
        <v>19.2</v>
      </c>
      <c r="C139" s="70">
        <f t="shared" si="26"/>
        <v>24.261452758771409</v>
      </c>
      <c r="D139" s="70">
        <f t="shared" si="27"/>
        <v>14.373118382257337</v>
      </c>
      <c r="E139" s="70">
        <f t="shared" si="28"/>
        <v>164.14151520065639</v>
      </c>
      <c r="F139" s="71">
        <f t="shared" si="29"/>
        <v>85.829143256005224</v>
      </c>
      <c r="H139" s="70"/>
      <c r="I139" s="70"/>
      <c r="J139" s="70"/>
      <c r="K139" s="70"/>
      <c r="L139" s="70"/>
      <c r="R139" s="267">
        <v>1.8515625</v>
      </c>
      <c r="S139" s="268">
        <v>0.3125</v>
      </c>
      <c r="T139" s="269">
        <v>20.3125</v>
      </c>
      <c r="U139" s="274"/>
      <c r="V139" s="267">
        <v>2.296875</v>
      </c>
      <c r="W139" s="268">
        <v>1.50390625</v>
      </c>
      <c r="X139" s="269">
        <v>14.0625</v>
      </c>
      <c r="Y139" s="274"/>
      <c r="Z139" s="267">
        <v>2.0625</v>
      </c>
      <c r="AA139" s="268">
        <v>0.91796875</v>
      </c>
      <c r="AB139" s="269">
        <v>160.9375</v>
      </c>
      <c r="AD139" s="264">
        <v>1.62890625</v>
      </c>
      <c r="AE139" s="265">
        <v>4.86328125</v>
      </c>
      <c r="AF139" s="266">
        <v>92.96875</v>
      </c>
    </row>
    <row r="140" spans="2:32" x14ac:dyDescent="0.2">
      <c r="B140" s="69">
        <v>19.399999999999999</v>
      </c>
      <c r="C140" s="70">
        <f t="shared" si="26"/>
        <v>24.288525147994136</v>
      </c>
      <c r="D140" s="70">
        <f t="shared" si="27"/>
        <v>14.375487607625912</v>
      </c>
      <c r="E140" s="70">
        <f t="shared" si="28"/>
        <v>164.15699815289921</v>
      </c>
      <c r="F140" s="71">
        <f t="shared" si="29"/>
        <v>85.967455353625326</v>
      </c>
      <c r="H140" s="70"/>
      <c r="I140" s="70"/>
      <c r="J140" s="70"/>
      <c r="K140" s="70"/>
      <c r="L140" s="70"/>
      <c r="R140" s="267">
        <v>0.4921875</v>
      </c>
      <c r="S140" s="268">
        <v>4.21875</v>
      </c>
      <c r="T140" s="269">
        <v>35.9375</v>
      </c>
      <c r="U140" s="274"/>
      <c r="V140" s="267">
        <v>1.46484375</v>
      </c>
      <c r="W140" s="268">
        <v>1.2109375</v>
      </c>
      <c r="X140" s="269">
        <v>15.625</v>
      </c>
      <c r="Y140" s="274"/>
      <c r="Z140" s="267">
        <v>1.62890625</v>
      </c>
      <c r="AA140" s="268">
        <v>0.99609375</v>
      </c>
      <c r="AB140" s="269">
        <v>166.40625</v>
      </c>
      <c r="AD140" s="264">
        <v>2.37890625</v>
      </c>
      <c r="AE140" s="265">
        <v>4.78515625</v>
      </c>
      <c r="AF140" s="266">
        <v>86.71875</v>
      </c>
    </row>
    <row r="141" spans="2:32" x14ac:dyDescent="0.2">
      <c r="B141" s="69">
        <v>19.600000000000001</v>
      </c>
      <c r="C141" s="70">
        <f t="shared" si="26"/>
        <v>24.315206024200783</v>
      </c>
      <c r="D141" s="70">
        <f t="shared" si="27"/>
        <v>14.377776054299932</v>
      </c>
      <c r="E141" s="70">
        <f t="shared" si="28"/>
        <v>164.17204310535141</v>
      </c>
      <c r="F141" s="71">
        <f t="shared" si="29"/>
        <v>86.102558193666155</v>
      </c>
      <c r="H141" s="70"/>
      <c r="I141" s="70"/>
      <c r="J141" s="70"/>
      <c r="K141" s="70"/>
      <c r="L141" s="70"/>
      <c r="R141" s="267">
        <v>0.75</v>
      </c>
      <c r="S141" s="268">
        <v>0.64453125</v>
      </c>
      <c r="T141" s="269">
        <v>24.21875</v>
      </c>
      <c r="U141" s="274"/>
      <c r="V141" s="267">
        <v>2.75390625</v>
      </c>
      <c r="W141" s="268">
        <v>2.01171875</v>
      </c>
      <c r="X141" s="269">
        <v>14.84375</v>
      </c>
      <c r="Y141" s="274"/>
      <c r="Z141" s="267">
        <v>1.96875</v>
      </c>
      <c r="AA141" s="268">
        <v>0.8984375</v>
      </c>
      <c r="AB141" s="269">
        <v>162.5</v>
      </c>
      <c r="AD141" s="264">
        <v>1.55859375</v>
      </c>
      <c r="AE141" s="265">
        <v>4.9609375</v>
      </c>
      <c r="AF141" s="266">
        <v>92.96875</v>
      </c>
    </row>
    <row r="142" spans="2:32" x14ac:dyDescent="0.2">
      <c r="B142" s="69">
        <v>19.8</v>
      </c>
      <c r="C142" s="70">
        <f t="shared" si="26"/>
        <v>24.34150463569047</v>
      </c>
      <c r="D142" s="70">
        <f t="shared" si="27"/>
        <v>14.379987240682777</v>
      </c>
      <c r="E142" s="70">
        <f t="shared" si="28"/>
        <v>164.18666668123265</v>
      </c>
      <c r="F142" s="71">
        <f t="shared" si="29"/>
        <v>86.234551720104065</v>
      </c>
      <c r="R142" s="267">
        <v>0.62109375</v>
      </c>
      <c r="S142" s="268">
        <v>0.44921875</v>
      </c>
      <c r="T142" s="269">
        <v>24.21875</v>
      </c>
      <c r="U142" s="274"/>
      <c r="V142" s="267">
        <v>2.40234375</v>
      </c>
      <c r="W142" s="268">
        <v>2.67578125</v>
      </c>
      <c r="X142" s="269">
        <v>14.84375</v>
      </c>
      <c r="Y142" s="274"/>
      <c r="Z142" s="267">
        <v>2.203125</v>
      </c>
      <c r="AA142" s="268">
        <v>0.91796875</v>
      </c>
      <c r="AB142" s="269">
        <v>161.71875</v>
      </c>
      <c r="AD142" s="264">
        <v>1.13671875</v>
      </c>
      <c r="AE142" s="265">
        <v>4.94140625</v>
      </c>
      <c r="AF142" s="266">
        <v>100</v>
      </c>
    </row>
    <row r="143" spans="2:32" ht="13.5" thickBot="1" x14ac:dyDescent="0.25">
      <c r="B143" s="289">
        <v>20</v>
      </c>
      <c r="C143" s="73">
        <f t="shared" si="26"/>
        <v>24.367429927812434</v>
      </c>
      <c r="D143" s="73">
        <f t="shared" si="27"/>
        <v>14.382124499535518</v>
      </c>
      <c r="E143" s="73">
        <f t="shared" si="28"/>
        <v>164.20088471577904</v>
      </c>
      <c r="F143" s="74">
        <f t="shared" si="29"/>
        <v>86.363532023543883</v>
      </c>
      <c r="R143" s="267">
        <v>0.36328125</v>
      </c>
      <c r="S143" s="268">
        <v>1.484375</v>
      </c>
      <c r="T143" s="269">
        <v>32.03125</v>
      </c>
      <c r="U143" s="274"/>
      <c r="V143" s="267">
        <v>2.9765625</v>
      </c>
      <c r="W143" s="268">
        <v>1.42578125</v>
      </c>
      <c r="X143" s="269">
        <v>11.71875</v>
      </c>
      <c r="Y143" s="274"/>
      <c r="Z143" s="267">
        <v>1.69921875</v>
      </c>
      <c r="AA143" s="268">
        <v>1.25</v>
      </c>
      <c r="AB143" s="269">
        <v>166.40625</v>
      </c>
      <c r="AD143" s="264">
        <v>1.5</v>
      </c>
      <c r="AE143" s="265">
        <v>4.9609375</v>
      </c>
      <c r="AF143" s="266">
        <v>96.09375</v>
      </c>
    </row>
    <row r="144" spans="2:32" x14ac:dyDescent="0.2">
      <c r="R144" s="267">
        <v>0.41015625</v>
      </c>
      <c r="S144" s="268">
        <v>0.859375</v>
      </c>
      <c r="T144" s="269">
        <v>29.6875</v>
      </c>
      <c r="U144" s="274"/>
      <c r="V144" s="267">
        <v>2.87109375</v>
      </c>
      <c r="W144" s="268">
        <v>2.03125</v>
      </c>
      <c r="X144" s="269">
        <v>13.28125</v>
      </c>
      <c r="Y144" s="274"/>
      <c r="Z144" s="267">
        <v>1.7578125</v>
      </c>
      <c r="AA144" s="268">
        <v>0.91796875</v>
      </c>
      <c r="AB144" s="269">
        <v>162.5</v>
      </c>
      <c r="AD144" s="264">
        <v>1.76953125</v>
      </c>
      <c r="AE144" s="265">
        <v>4.98046875</v>
      </c>
      <c r="AF144" s="266">
        <v>92.1875</v>
      </c>
    </row>
    <row r="145" spans="18:32" x14ac:dyDescent="0.2">
      <c r="R145" s="267">
        <v>0.41015625</v>
      </c>
      <c r="S145" s="268">
        <v>4.5703125</v>
      </c>
      <c r="T145" s="269">
        <v>39.84375</v>
      </c>
      <c r="U145" s="274"/>
      <c r="V145" s="267">
        <v>2.25</v>
      </c>
      <c r="W145" s="268">
        <v>2.8125</v>
      </c>
      <c r="X145" s="269">
        <v>15.625</v>
      </c>
      <c r="Y145" s="274"/>
      <c r="Z145" s="267">
        <v>1.125</v>
      </c>
      <c r="AA145" s="268">
        <v>1.15234375</v>
      </c>
      <c r="AB145" s="269">
        <v>175.78125</v>
      </c>
      <c r="AD145" s="264">
        <v>1.37109375</v>
      </c>
      <c r="AE145" s="265">
        <v>4.98046875</v>
      </c>
      <c r="AF145" s="266">
        <v>100</v>
      </c>
    </row>
    <row r="146" spans="18:32" x14ac:dyDescent="0.2">
      <c r="R146" s="267">
        <v>0.6796875</v>
      </c>
      <c r="S146" s="268">
        <v>0.5078125</v>
      </c>
      <c r="T146" s="269">
        <v>25</v>
      </c>
      <c r="U146" s="274"/>
      <c r="V146" s="267">
        <v>2.12109375</v>
      </c>
      <c r="W146" s="268">
        <v>3.0859375</v>
      </c>
      <c r="X146" s="269">
        <v>16.40625</v>
      </c>
      <c r="Y146" s="274"/>
      <c r="Z146" s="267">
        <v>1.1484375</v>
      </c>
      <c r="AA146" s="268">
        <v>1.26953125</v>
      </c>
      <c r="AB146" s="269">
        <v>187.5</v>
      </c>
      <c r="AD146" s="264">
        <v>2.25</v>
      </c>
      <c r="AE146" s="265">
        <v>4.2578125</v>
      </c>
      <c r="AF146" s="266">
        <v>85.9375</v>
      </c>
    </row>
    <row r="147" spans="18:32" x14ac:dyDescent="0.2">
      <c r="R147" s="267">
        <v>0.5390625</v>
      </c>
      <c r="S147" s="268">
        <v>1.25</v>
      </c>
      <c r="T147" s="269">
        <v>27.34375</v>
      </c>
      <c r="U147" s="274"/>
      <c r="V147" s="267">
        <v>2.98828125</v>
      </c>
      <c r="W147" s="268">
        <v>1.4453125</v>
      </c>
      <c r="X147" s="269">
        <v>11.71875</v>
      </c>
      <c r="Y147" s="274"/>
      <c r="Z147" s="267">
        <v>1.86328125</v>
      </c>
      <c r="AA147" s="268">
        <v>0.91796875</v>
      </c>
      <c r="AB147" s="269">
        <v>165.625</v>
      </c>
      <c r="AD147" s="264">
        <v>1.1015625</v>
      </c>
      <c r="AE147" s="265">
        <v>4.921875</v>
      </c>
      <c r="AF147" s="266">
        <v>102.34375</v>
      </c>
    </row>
    <row r="148" spans="18:32" x14ac:dyDescent="0.2">
      <c r="R148" s="267">
        <v>0.3515625</v>
      </c>
      <c r="S148" s="268">
        <v>0.625</v>
      </c>
      <c r="T148" s="269">
        <v>27.34375</v>
      </c>
      <c r="U148" s="274"/>
      <c r="V148" s="267">
        <v>2.96484375</v>
      </c>
      <c r="W148" s="268">
        <v>1.71875</v>
      </c>
      <c r="X148" s="269">
        <v>14.0625</v>
      </c>
      <c r="Y148" s="274"/>
      <c r="Z148" s="267">
        <v>1.81640625</v>
      </c>
      <c r="AA148" s="268">
        <v>1.25</v>
      </c>
      <c r="AB148" s="269">
        <v>162.5</v>
      </c>
      <c r="AD148" s="264">
        <v>1.67578125</v>
      </c>
      <c r="AE148" s="265">
        <v>4.98046875</v>
      </c>
      <c r="AF148" s="266">
        <v>93.75</v>
      </c>
    </row>
    <row r="149" spans="18:32" x14ac:dyDescent="0.2">
      <c r="R149" s="267">
        <v>0.38671875</v>
      </c>
      <c r="S149" s="268">
        <v>2.48046875</v>
      </c>
      <c r="T149" s="269">
        <v>32.03125</v>
      </c>
      <c r="U149" s="274"/>
      <c r="V149" s="267">
        <v>1.13671875</v>
      </c>
      <c r="W149" s="268">
        <v>3.1640625</v>
      </c>
      <c r="X149" s="269">
        <v>18.75</v>
      </c>
      <c r="Y149" s="274"/>
      <c r="Z149" s="267">
        <v>1.79296875</v>
      </c>
      <c r="AA149" s="268">
        <v>0.9375</v>
      </c>
      <c r="AB149" s="269">
        <v>164.0625</v>
      </c>
      <c r="AD149" s="264">
        <v>1.21875</v>
      </c>
      <c r="AE149" s="265">
        <v>4.8828125</v>
      </c>
      <c r="AF149" s="266">
        <v>100.78125</v>
      </c>
    </row>
    <row r="150" spans="18:32" x14ac:dyDescent="0.2">
      <c r="R150" s="267">
        <v>0.66796875</v>
      </c>
      <c r="S150" s="268">
        <v>0.44921875</v>
      </c>
      <c r="T150" s="269">
        <v>24.21875</v>
      </c>
      <c r="U150" s="274"/>
      <c r="V150" s="267">
        <v>2.953125</v>
      </c>
      <c r="W150" s="268">
        <v>3.0078125</v>
      </c>
      <c r="X150" s="269">
        <v>13.28125</v>
      </c>
      <c r="Y150" s="274"/>
      <c r="Z150" s="267">
        <v>2.2265625</v>
      </c>
      <c r="AA150" s="268">
        <v>0.91796875</v>
      </c>
      <c r="AB150" s="269">
        <v>161.71875</v>
      </c>
      <c r="AD150" s="264">
        <v>1.48828125</v>
      </c>
      <c r="AE150" s="265">
        <v>4.98046875</v>
      </c>
      <c r="AF150" s="266">
        <v>99.21875</v>
      </c>
    </row>
    <row r="151" spans="18:32" x14ac:dyDescent="0.2">
      <c r="R151" s="267">
        <v>0.6328125</v>
      </c>
      <c r="S151" s="268">
        <v>0.68359375</v>
      </c>
      <c r="T151" s="269">
        <v>25</v>
      </c>
      <c r="U151" s="274"/>
      <c r="V151" s="267">
        <v>2.90625</v>
      </c>
      <c r="W151" s="268">
        <v>2.63671875</v>
      </c>
      <c r="X151" s="269">
        <v>14.0625</v>
      </c>
      <c r="Y151" s="274"/>
      <c r="Z151" s="267">
        <v>1.23046875</v>
      </c>
      <c r="AA151" s="268">
        <v>1.25</v>
      </c>
      <c r="AB151" s="269">
        <v>175</v>
      </c>
      <c r="AD151" s="264">
        <v>1.44140625</v>
      </c>
      <c r="AE151" s="265">
        <v>4.94140625</v>
      </c>
      <c r="AF151" s="266">
        <v>96.09375</v>
      </c>
    </row>
    <row r="152" spans="18:32" x14ac:dyDescent="0.2">
      <c r="R152" s="267">
        <v>0.5859375</v>
      </c>
      <c r="S152" s="268">
        <v>0.3515625</v>
      </c>
      <c r="T152" s="269">
        <v>25</v>
      </c>
      <c r="U152" s="274"/>
      <c r="V152" s="267">
        <v>2.73046875</v>
      </c>
      <c r="W152" s="268">
        <v>2.3828125</v>
      </c>
      <c r="X152" s="269">
        <v>14.0625</v>
      </c>
      <c r="Y152" s="274"/>
      <c r="Z152" s="267">
        <v>1.98046875</v>
      </c>
      <c r="AA152" s="268">
        <v>0.72265625</v>
      </c>
      <c r="AB152" s="269">
        <v>162.5</v>
      </c>
      <c r="AD152" s="264">
        <v>2.2265625</v>
      </c>
      <c r="AE152" s="265">
        <v>4.70703125</v>
      </c>
      <c r="AF152" s="266">
        <v>88.28125</v>
      </c>
    </row>
    <row r="153" spans="18:32" x14ac:dyDescent="0.2">
      <c r="R153" s="267">
        <v>0.1171875</v>
      </c>
      <c r="S153" s="268">
        <v>2.36328125</v>
      </c>
      <c r="T153" s="269">
        <v>43.75</v>
      </c>
      <c r="U153" s="274"/>
      <c r="V153" s="267">
        <v>1.98046875</v>
      </c>
      <c r="W153" s="268">
        <v>4.4921875</v>
      </c>
      <c r="X153" s="269">
        <v>16.40625</v>
      </c>
      <c r="Y153" s="274"/>
      <c r="Z153" s="267">
        <v>1.76953125</v>
      </c>
      <c r="AA153" s="268">
        <v>0.99609375</v>
      </c>
      <c r="AB153" s="269">
        <v>166.40625</v>
      </c>
      <c r="AD153" s="264">
        <v>0.73828125</v>
      </c>
      <c r="AE153" s="265">
        <v>4.98046875</v>
      </c>
      <c r="AF153" s="266">
        <v>111.71875</v>
      </c>
    </row>
    <row r="154" spans="18:32" x14ac:dyDescent="0.2">
      <c r="R154" s="267">
        <v>0.36328125</v>
      </c>
      <c r="S154" s="268">
        <v>4.27734375</v>
      </c>
      <c r="T154" s="269">
        <v>36.71875</v>
      </c>
      <c r="U154" s="274"/>
      <c r="V154" s="267">
        <v>2.89453125</v>
      </c>
      <c r="W154" s="268">
        <v>2.5390625</v>
      </c>
      <c r="X154" s="269">
        <v>13.28125</v>
      </c>
      <c r="Y154" s="274"/>
      <c r="Z154" s="267">
        <v>2.70703125</v>
      </c>
      <c r="AA154" s="268">
        <v>1.5625</v>
      </c>
      <c r="AB154" s="269">
        <v>166.40625</v>
      </c>
      <c r="AD154" s="264">
        <v>1.53515625</v>
      </c>
      <c r="AE154" s="265">
        <v>4.765625</v>
      </c>
      <c r="AF154" s="266">
        <v>96.09375</v>
      </c>
    </row>
    <row r="155" spans="18:32" x14ac:dyDescent="0.2">
      <c r="R155" s="267">
        <v>0.6796875</v>
      </c>
      <c r="S155" s="268">
        <v>0.6640625</v>
      </c>
      <c r="T155" s="269">
        <v>25</v>
      </c>
      <c r="U155" s="274"/>
      <c r="V155" s="267">
        <v>2.9765625</v>
      </c>
      <c r="W155" s="268">
        <v>1.58203125</v>
      </c>
      <c r="X155" s="269">
        <v>14.0625</v>
      </c>
      <c r="Y155" s="274"/>
      <c r="Z155" s="267">
        <v>1.875</v>
      </c>
      <c r="AA155" s="268">
        <v>0.95703125</v>
      </c>
      <c r="AB155" s="269">
        <v>164.84375</v>
      </c>
      <c r="AD155" s="264">
        <v>1.1015625</v>
      </c>
      <c r="AE155" s="265">
        <v>4.00390625</v>
      </c>
      <c r="AF155" s="266">
        <v>96.875</v>
      </c>
    </row>
    <row r="156" spans="18:32" x14ac:dyDescent="0.2">
      <c r="R156" s="267">
        <v>0.46875</v>
      </c>
      <c r="S156" s="268">
        <v>0.2734375</v>
      </c>
      <c r="T156" s="269">
        <v>25</v>
      </c>
      <c r="U156" s="274"/>
      <c r="V156" s="267">
        <v>2.44921875</v>
      </c>
      <c r="W156" s="268">
        <v>3.203125</v>
      </c>
      <c r="X156" s="269">
        <v>14.0625</v>
      </c>
      <c r="Y156" s="274"/>
      <c r="Z156" s="267">
        <v>1.11328125</v>
      </c>
      <c r="AA156" s="268">
        <v>1.25</v>
      </c>
      <c r="AB156" s="269">
        <v>175</v>
      </c>
      <c r="AD156" s="264">
        <v>2.9765625</v>
      </c>
      <c r="AE156" s="265">
        <v>4.921875</v>
      </c>
      <c r="AF156" s="266">
        <v>84.375</v>
      </c>
    </row>
    <row r="157" spans="18:32" x14ac:dyDescent="0.2">
      <c r="R157" s="267">
        <v>0.5390625</v>
      </c>
      <c r="S157" s="268">
        <v>0.78125</v>
      </c>
      <c r="T157" s="269">
        <v>28.90625</v>
      </c>
      <c r="U157" s="274"/>
      <c r="V157" s="267">
        <v>1.93359375</v>
      </c>
      <c r="W157" s="268">
        <v>2.94921875</v>
      </c>
      <c r="X157" s="269">
        <v>15.625</v>
      </c>
      <c r="Y157" s="274"/>
      <c r="Z157" s="267">
        <v>2.12109375</v>
      </c>
      <c r="AA157" s="268">
        <v>0.91796875</v>
      </c>
      <c r="AB157" s="269">
        <v>163.28125</v>
      </c>
      <c r="AD157" s="264">
        <v>1.44140625</v>
      </c>
      <c r="AE157" s="265">
        <v>4.98046875</v>
      </c>
      <c r="AF157" s="266">
        <v>96.875</v>
      </c>
    </row>
    <row r="158" spans="18:32" x14ac:dyDescent="0.2">
      <c r="R158" s="267">
        <v>0.6796875</v>
      </c>
      <c r="S158" s="268">
        <v>0.7421875</v>
      </c>
      <c r="T158" s="269">
        <v>25</v>
      </c>
      <c r="U158" s="274"/>
      <c r="V158" s="267">
        <v>0.50390625</v>
      </c>
      <c r="W158" s="268">
        <v>4.98046875</v>
      </c>
      <c r="X158" s="269">
        <v>25</v>
      </c>
      <c r="Y158" s="274"/>
      <c r="Z158" s="267">
        <v>1.125</v>
      </c>
      <c r="AA158" s="268">
        <v>1.25</v>
      </c>
      <c r="AB158" s="269">
        <v>175</v>
      </c>
      <c r="AD158" s="264">
        <v>1.48828125</v>
      </c>
      <c r="AE158" s="265">
        <v>4.98046875</v>
      </c>
      <c r="AF158" s="266">
        <v>100.78125</v>
      </c>
    </row>
    <row r="159" spans="18:32" x14ac:dyDescent="0.2">
      <c r="R159" s="267">
        <v>0.38671875</v>
      </c>
      <c r="S159" s="268">
        <v>1.640625</v>
      </c>
      <c r="T159" s="269">
        <v>30.46875</v>
      </c>
      <c r="U159" s="274"/>
      <c r="V159" s="267">
        <v>0.421875</v>
      </c>
      <c r="W159" s="268">
        <v>2.2265625</v>
      </c>
      <c r="X159" s="269">
        <v>21.09375</v>
      </c>
      <c r="Y159" s="274"/>
      <c r="Z159" s="267">
        <v>2.0625</v>
      </c>
      <c r="AA159" s="268">
        <v>0.91796875</v>
      </c>
      <c r="AB159" s="269">
        <v>162.5</v>
      </c>
      <c r="AD159" s="264">
        <v>1.67578125</v>
      </c>
      <c r="AE159" s="265">
        <v>4.74609375</v>
      </c>
      <c r="AF159" s="266">
        <v>91.40625</v>
      </c>
    </row>
    <row r="160" spans="18:32" x14ac:dyDescent="0.2">
      <c r="R160" s="267">
        <v>0.703125</v>
      </c>
      <c r="S160" s="268">
        <v>0.625</v>
      </c>
      <c r="T160" s="269">
        <v>24.21875</v>
      </c>
      <c r="U160" s="274"/>
      <c r="V160" s="267">
        <v>2.33203125</v>
      </c>
      <c r="W160" s="268">
        <v>2.71484375</v>
      </c>
      <c r="X160" s="269">
        <v>12.5</v>
      </c>
      <c r="Y160" s="274"/>
      <c r="Z160" s="267">
        <v>1.41796875</v>
      </c>
      <c r="AA160" s="268">
        <v>0.83984375</v>
      </c>
      <c r="AB160" s="269">
        <v>162.5</v>
      </c>
      <c r="AD160" s="264">
        <v>1.65234375</v>
      </c>
      <c r="AE160" s="265">
        <v>4.94140625</v>
      </c>
      <c r="AF160" s="266">
        <v>92.1875</v>
      </c>
    </row>
    <row r="161" spans="18:32" x14ac:dyDescent="0.2">
      <c r="R161" s="267">
        <v>0.48046875</v>
      </c>
      <c r="S161" s="268">
        <v>1.15234375</v>
      </c>
      <c r="T161" s="269">
        <v>26.5625</v>
      </c>
      <c r="U161" s="274"/>
      <c r="V161" s="267">
        <v>2.96484375</v>
      </c>
      <c r="W161" s="268">
        <v>1.50390625</v>
      </c>
      <c r="X161" s="269">
        <v>11.71875</v>
      </c>
      <c r="Y161" s="274"/>
      <c r="Z161" s="267">
        <v>1.8984375</v>
      </c>
      <c r="AA161" s="268">
        <v>0.9375</v>
      </c>
      <c r="AB161" s="269">
        <v>161.71875</v>
      </c>
      <c r="AD161" s="264">
        <v>1.03125</v>
      </c>
      <c r="AE161" s="265">
        <v>4.62890625</v>
      </c>
      <c r="AF161" s="266">
        <v>108.59375</v>
      </c>
    </row>
    <row r="162" spans="18:32" x14ac:dyDescent="0.2">
      <c r="R162" s="267">
        <v>0.375</v>
      </c>
      <c r="S162" s="268">
        <v>1.89453125</v>
      </c>
      <c r="T162" s="269">
        <v>33.59375</v>
      </c>
      <c r="U162" s="274"/>
      <c r="V162" s="267">
        <v>1.921875</v>
      </c>
      <c r="W162" s="268">
        <v>2.32421875</v>
      </c>
      <c r="X162" s="269">
        <v>14.84375</v>
      </c>
      <c r="Y162" s="274"/>
      <c r="Z162" s="267">
        <v>2.05078125</v>
      </c>
      <c r="AA162" s="268">
        <v>0.9375</v>
      </c>
      <c r="AB162" s="269">
        <v>164.0625</v>
      </c>
      <c r="AD162" s="264">
        <v>1.74609375</v>
      </c>
      <c r="AE162" s="265">
        <v>4.86328125</v>
      </c>
      <c r="AF162" s="266">
        <v>92.96875</v>
      </c>
    </row>
    <row r="163" spans="18:32" x14ac:dyDescent="0.2">
      <c r="R163" s="267">
        <v>0.36328125</v>
      </c>
      <c r="S163" s="268">
        <v>0.625</v>
      </c>
      <c r="T163" s="269">
        <v>26.5625</v>
      </c>
      <c r="U163" s="274"/>
      <c r="V163" s="267">
        <v>2.625</v>
      </c>
      <c r="W163" s="268">
        <v>2.08984375</v>
      </c>
      <c r="X163" s="269">
        <v>13.28125</v>
      </c>
      <c r="Y163" s="274"/>
      <c r="Z163" s="267">
        <v>2.0859375</v>
      </c>
      <c r="AA163" s="268">
        <v>0.91796875</v>
      </c>
      <c r="AB163" s="269">
        <v>162.5</v>
      </c>
      <c r="AD163" s="264">
        <v>1.20703125</v>
      </c>
      <c r="AE163" s="265">
        <v>4.70703125</v>
      </c>
      <c r="AF163" s="266">
        <v>100.78125</v>
      </c>
    </row>
    <row r="164" spans="18:32" x14ac:dyDescent="0.2">
      <c r="R164" s="267">
        <v>0.33984375</v>
      </c>
      <c r="S164" s="268">
        <v>4.921875</v>
      </c>
      <c r="T164" s="269">
        <v>39.84375</v>
      </c>
      <c r="U164" s="274"/>
      <c r="V164" s="267">
        <v>2.7890625</v>
      </c>
      <c r="W164" s="268">
        <v>2.734375</v>
      </c>
      <c r="X164" s="269">
        <v>13.28125</v>
      </c>
      <c r="Y164" s="274"/>
      <c r="Z164" s="267">
        <v>2.21484375</v>
      </c>
      <c r="AA164" s="268">
        <v>0.8984375</v>
      </c>
      <c r="AB164" s="269">
        <v>159.375</v>
      </c>
      <c r="AD164" s="264">
        <v>2.28515625</v>
      </c>
      <c r="AE164" s="265">
        <v>4.7265625</v>
      </c>
      <c r="AF164" s="266">
        <v>88.28125</v>
      </c>
    </row>
    <row r="165" spans="18:32" x14ac:dyDescent="0.2">
      <c r="R165" s="267">
        <v>0.4453125</v>
      </c>
      <c r="S165" s="268">
        <v>2.8125</v>
      </c>
      <c r="T165" s="269">
        <v>32.03125</v>
      </c>
      <c r="U165" s="274"/>
      <c r="V165" s="267">
        <v>2.98828125</v>
      </c>
      <c r="W165" s="268">
        <v>1.171875</v>
      </c>
      <c r="X165" s="269">
        <v>11.71875</v>
      </c>
      <c r="Y165" s="274"/>
      <c r="Z165" s="267">
        <v>1.06640625</v>
      </c>
      <c r="AA165" s="268">
        <v>1.25</v>
      </c>
      <c r="AB165" s="269">
        <v>175</v>
      </c>
      <c r="AD165" s="264">
        <v>2.1328125</v>
      </c>
      <c r="AE165" s="265">
        <v>4.5703125</v>
      </c>
      <c r="AF165" s="266">
        <v>87.5</v>
      </c>
    </row>
    <row r="166" spans="18:32" x14ac:dyDescent="0.2">
      <c r="R166" s="267">
        <v>0.45703125</v>
      </c>
      <c r="S166" s="268">
        <v>0.546875</v>
      </c>
      <c r="T166" s="269">
        <v>27.34375</v>
      </c>
      <c r="U166" s="274"/>
      <c r="V166" s="267">
        <v>2.1796875</v>
      </c>
      <c r="W166" s="268">
        <v>2.40234375</v>
      </c>
      <c r="X166" s="269">
        <v>14.84375</v>
      </c>
      <c r="Y166" s="274"/>
      <c r="Z166" s="267">
        <v>1.078125</v>
      </c>
      <c r="AA166" s="268">
        <v>1.1328125</v>
      </c>
      <c r="AB166" s="269">
        <v>175</v>
      </c>
      <c r="AD166" s="264">
        <v>1.79296875</v>
      </c>
      <c r="AE166" s="265">
        <v>3.96484375</v>
      </c>
      <c r="AF166" s="266">
        <v>90.625</v>
      </c>
    </row>
    <row r="167" spans="18:32" x14ac:dyDescent="0.2">
      <c r="R167" s="267">
        <v>0.36328125</v>
      </c>
      <c r="S167" s="268">
        <v>0.859375</v>
      </c>
      <c r="T167" s="269">
        <v>28.125</v>
      </c>
      <c r="U167" s="274"/>
      <c r="V167" s="267">
        <v>2.98828125</v>
      </c>
      <c r="W167" s="268">
        <v>1.50390625</v>
      </c>
      <c r="X167" s="269">
        <v>11.71875</v>
      </c>
      <c r="Y167" s="274"/>
      <c r="Z167" s="267">
        <v>1.81640625</v>
      </c>
      <c r="AA167" s="268">
        <v>0.91796875</v>
      </c>
      <c r="AB167" s="269">
        <v>163.28125</v>
      </c>
      <c r="AD167" s="264">
        <v>1.32421875</v>
      </c>
      <c r="AE167" s="265">
        <v>4.82421875</v>
      </c>
      <c r="AF167" s="266">
        <v>98.4375</v>
      </c>
    </row>
    <row r="168" spans="18:32" x14ac:dyDescent="0.2">
      <c r="R168" s="267">
        <v>0.703125</v>
      </c>
      <c r="S168" s="268">
        <v>0.6640625</v>
      </c>
      <c r="T168" s="269">
        <v>27.34375</v>
      </c>
      <c r="U168" s="274"/>
      <c r="V168" s="267">
        <v>2.98828125</v>
      </c>
      <c r="W168" s="268">
        <v>3.0859375</v>
      </c>
      <c r="X168" s="269">
        <v>14.84375</v>
      </c>
      <c r="Y168" s="274"/>
      <c r="Z168" s="267">
        <v>2.390625</v>
      </c>
      <c r="AA168" s="268">
        <v>0.87890625</v>
      </c>
      <c r="AB168" s="269">
        <v>160.9375</v>
      </c>
      <c r="AD168" s="264">
        <v>2.15625</v>
      </c>
      <c r="AE168" s="265">
        <v>4.16015625</v>
      </c>
      <c r="AF168" s="266">
        <v>86.71875</v>
      </c>
    </row>
    <row r="169" spans="18:32" x14ac:dyDescent="0.2">
      <c r="R169" s="267">
        <v>0.46875</v>
      </c>
      <c r="S169" s="268">
        <v>0.64453125</v>
      </c>
      <c r="T169" s="269">
        <v>28.90625</v>
      </c>
      <c r="U169" s="274"/>
      <c r="V169" s="267">
        <v>2.23828125</v>
      </c>
      <c r="W169" s="268">
        <v>1.85546875</v>
      </c>
      <c r="X169" s="269">
        <v>13.28125</v>
      </c>
      <c r="Y169" s="274"/>
      <c r="Z169" s="267">
        <v>2.0859375</v>
      </c>
      <c r="AA169" s="268">
        <v>0.91796875</v>
      </c>
      <c r="AB169" s="269">
        <v>161.71875</v>
      </c>
      <c r="AD169" s="264">
        <v>1.734375</v>
      </c>
      <c r="AE169" s="265">
        <v>4.8828125</v>
      </c>
      <c r="AF169" s="266">
        <v>91.40625</v>
      </c>
    </row>
    <row r="170" spans="18:32" x14ac:dyDescent="0.2">
      <c r="R170" s="267">
        <v>0.26953125</v>
      </c>
      <c r="S170" s="268">
        <v>2.94921875</v>
      </c>
      <c r="T170" s="269">
        <v>31.25</v>
      </c>
      <c r="U170" s="274"/>
      <c r="V170" s="267">
        <v>2.4140625</v>
      </c>
      <c r="W170" s="268">
        <v>2.63671875</v>
      </c>
      <c r="X170" s="269">
        <v>15.625</v>
      </c>
      <c r="Y170" s="274"/>
      <c r="Z170" s="267">
        <v>2.26171875</v>
      </c>
      <c r="AA170" s="268">
        <v>0.8984375</v>
      </c>
      <c r="AB170" s="269">
        <v>159.375</v>
      </c>
      <c r="AD170" s="264">
        <v>1.27734375</v>
      </c>
      <c r="AE170" s="265">
        <v>4.98046875</v>
      </c>
      <c r="AF170" s="266">
        <v>100</v>
      </c>
    </row>
    <row r="171" spans="18:32" x14ac:dyDescent="0.2">
      <c r="R171" s="267">
        <v>0.46875</v>
      </c>
      <c r="S171" s="268">
        <v>0.625</v>
      </c>
      <c r="T171" s="269">
        <v>28.125</v>
      </c>
      <c r="U171" s="274"/>
      <c r="V171" s="267">
        <v>2.98828125</v>
      </c>
      <c r="W171" s="268">
        <v>3.22265625</v>
      </c>
      <c r="X171" s="269">
        <v>14.84375</v>
      </c>
      <c r="Y171" s="274"/>
      <c r="Z171" s="267">
        <v>1.98046875</v>
      </c>
      <c r="AA171" s="268">
        <v>0.91796875</v>
      </c>
      <c r="AB171" s="269">
        <v>160.9375</v>
      </c>
      <c r="AD171" s="264">
        <v>1.30078125</v>
      </c>
      <c r="AE171" s="265">
        <v>4.98046875</v>
      </c>
      <c r="AF171" s="266">
        <v>100</v>
      </c>
    </row>
    <row r="172" spans="18:32" x14ac:dyDescent="0.2">
      <c r="R172" s="267">
        <v>0.48046875</v>
      </c>
      <c r="S172" s="268">
        <v>0.6640625</v>
      </c>
      <c r="T172" s="269">
        <v>25.78125</v>
      </c>
      <c r="U172" s="274"/>
      <c r="V172" s="267">
        <v>2.578125</v>
      </c>
      <c r="W172" s="268">
        <v>1.71875</v>
      </c>
      <c r="X172" s="269">
        <v>13.28125</v>
      </c>
      <c r="Y172" s="274"/>
      <c r="Z172" s="267">
        <v>1.95703125</v>
      </c>
      <c r="AA172" s="268">
        <v>0.91796875</v>
      </c>
      <c r="AB172" s="269">
        <v>164.0625</v>
      </c>
      <c r="AD172" s="264">
        <v>1.48828125</v>
      </c>
      <c r="AE172" s="265">
        <v>4.98046875</v>
      </c>
      <c r="AF172" s="266">
        <v>96.09375</v>
      </c>
    </row>
    <row r="173" spans="18:32" x14ac:dyDescent="0.2">
      <c r="R173" s="267">
        <v>0.796875</v>
      </c>
      <c r="S173" s="268">
        <v>0.37109375</v>
      </c>
      <c r="T173" s="269">
        <v>24.21875</v>
      </c>
      <c r="U173" s="274"/>
      <c r="V173" s="267">
        <v>2.21484375</v>
      </c>
      <c r="W173" s="268">
        <v>3.203125</v>
      </c>
      <c r="X173" s="269">
        <v>14.84375</v>
      </c>
      <c r="Y173" s="274"/>
      <c r="Z173" s="267">
        <v>2.0390625</v>
      </c>
      <c r="AA173" s="268">
        <v>0.9375</v>
      </c>
      <c r="AB173" s="269">
        <v>162.5</v>
      </c>
      <c r="AD173" s="264">
        <v>2.26171875</v>
      </c>
      <c r="AE173" s="265">
        <v>4.66796875</v>
      </c>
      <c r="AF173" s="266">
        <v>86.71875</v>
      </c>
    </row>
    <row r="174" spans="18:32" x14ac:dyDescent="0.2">
      <c r="R174" s="267">
        <v>1.37109375</v>
      </c>
      <c r="S174" s="268">
        <v>0.29296875</v>
      </c>
      <c r="T174" s="269">
        <v>22.65625</v>
      </c>
      <c r="U174" s="274"/>
      <c r="V174" s="267">
        <v>2.98828125</v>
      </c>
      <c r="W174" s="268">
        <v>1.23046875</v>
      </c>
      <c r="X174" s="269">
        <v>11.71875</v>
      </c>
      <c r="Y174" s="274"/>
      <c r="Z174" s="267">
        <v>1.48828125</v>
      </c>
      <c r="AA174" s="268">
        <v>1.25</v>
      </c>
      <c r="AB174" s="269">
        <v>167.1875</v>
      </c>
      <c r="AD174" s="264">
        <v>1.48828125</v>
      </c>
      <c r="AE174" s="265">
        <v>4.9609375</v>
      </c>
      <c r="AF174" s="266">
        <v>96.09375</v>
      </c>
    </row>
    <row r="175" spans="18:32" x14ac:dyDescent="0.2">
      <c r="R175" s="267">
        <v>0.75</v>
      </c>
      <c r="S175" s="268">
        <v>0.25390625</v>
      </c>
      <c r="T175" s="269">
        <v>24.21875</v>
      </c>
      <c r="U175" s="274"/>
      <c r="V175" s="267">
        <v>2.98828125</v>
      </c>
      <c r="W175" s="268">
        <v>1.66015625</v>
      </c>
      <c r="X175" s="269">
        <v>14.0625</v>
      </c>
      <c r="Y175" s="274"/>
      <c r="Z175" s="267">
        <v>2.2265625</v>
      </c>
      <c r="AA175" s="268">
        <v>0.91796875</v>
      </c>
      <c r="AB175" s="269">
        <v>161.71875</v>
      </c>
      <c r="AD175" s="264">
        <v>1.546875</v>
      </c>
      <c r="AE175" s="265">
        <v>4.27734375</v>
      </c>
      <c r="AF175" s="266">
        <v>92.96875</v>
      </c>
    </row>
    <row r="176" spans="18:32" x14ac:dyDescent="0.2">
      <c r="R176" s="267">
        <v>0.26953125</v>
      </c>
      <c r="S176" s="268">
        <v>1.484375</v>
      </c>
      <c r="T176" s="269">
        <v>31.25</v>
      </c>
      <c r="U176" s="274"/>
      <c r="V176" s="267">
        <v>0.92578125</v>
      </c>
      <c r="W176" s="268">
        <v>3.7890625</v>
      </c>
      <c r="X176" s="269">
        <v>18.75</v>
      </c>
      <c r="Y176" s="274"/>
      <c r="Z176" s="267">
        <v>1.078125</v>
      </c>
      <c r="AA176" s="268">
        <v>1.30859375</v>
      </c>
      <c r="AB176" s="269">
        <v>175</v>
      </c>
      <c r="AD176" s="264">
        <v>1.1953125</v>
      </c>
      <c r="AE176" s="265">
        <v>4.98046875</v>
      </c>
      <c r="AF176" s="266">
        <v>100</v>
      </c>
    </row>
    <row r="177" spans="18:32" x14ac:dyDescent="0.2">
      <c r="R177" s="267">
        <v>0.328125</v>
      </c>
      <c r="S177" s="268">
        <v>3.5546875</v>
      </c>
      <c r="T177" s="269">
        <v>37.5</v>
      </c>
      <c r="U177" s="274"/>
      <c r="V177" s="267">
        <v>2.1796875</v>
      </c>
      <c r="W177" s="268">
        <v>2.48046875</v>
      </c>
      <c r="X177" s="269">
        <v>14.0625</v>
      </c>
      <c r="Y177" s="274"/>
      <c r="Z177" s="267">
        <v>1.5</v>
      </c>
      <c r="AA177" s="268">
        <v>0.9375</v>
      </c>
      <c r="AB177" s="269">
        <v>164.84375</v>
      </c>
      <c r="AD177" s="264">
        <v>1.23046875</v>
      </c>
      <c r="AE177" s="265">
        <v>4.98046875</v>
      </c>
      <c r="AF177" s="266">
        <v>100</v>
      </c>
    </row>
    <row r="178" spans="18:32" x14ac:dyDescent="0.2">
      <c r="R178" s="267">
        <v>0.36328125</v>
      </c>
      <c r="S178" s="268">
        <v>4.74609375</v>
      </c>
      <c r="T178" s="269">
        <v>41.40625</v>
      </c>
      <c r="U178" s="274"/>
      <c r="V178" s="267">
        <v>2.91796875</v>
      </c>
      <c r="W178" s="268">
        <v>3.76953125</v>
      </c>
      <c r="X178" s="269">
        <v>14.0625</v>
      </c>
      <c r="Y178" s="274"/>
      <c r="Z178" s="267">
        <v>1.546875</v>
      </c>
      <c r="AA178" s="268">
        <v>1.03515625</v>
      </c>
      <c r="AB178" s="269">
        <v>166.40625</v>
      </c>
      <c r="AD178" s="264">
        <v>1.4765625</v>
      </c>
      <c r="AE178" s="265">
        <v>4.9609375</v>
      </c>
      <c r="AF178" s="266">
        <v>100.78125</v>
      </c>
    </row>
    <row r="179" spans="18:32" x14ac:dyDescent="0.2">
      <c r="R179" s="267">
        <v>0.45703125</v>
      </c>
      <c r="S179" s="268">
        <v>0.390625</v>
      </c>
      <c r="T179" s="269">
        <v>25.78125</v>
      </c>
      <c r="U179" s="274"/>
      <c r="V179" s="267">
        <v>2.98828125</v>
      </c>
      <c r="W179" s="268">
        <v>1.58203125</v>
      </c>
      <c r="X179" s="269">
        <v>14.0625</v>
      </c>
      <c r="Y179" s="274"/>
      <c r="Z179" s="267">
        <v>1.48828125</v>
      </c>
      <c r="AA179" s="268">
        <v>1.03515625</v>
      </c>
      <c r="AB179" s="269">
        <v>167.96875</v>
      </c>
      <c r="AD179" s="264">
        <v>2.00390625</v>
      </c>
      <c r="AE179" s="265">
        <v>4.70703125</v>
      </c>
      <c r="AF179" s="266">
        <v>90.625</v>
      </c>
    </row>
    <row r="180" spans="18:32" x14ac:dyDescent="0.2">
      <c r="R180" s="267">
        <v>0.36328125</v>
      </c>
      <c r="S180" s="268">
        <v>4.8828125</v>
      </c>
      <c r="T180" s="269">
        <v>39.0625</v>
      </c>
      <c r="U180" s="274"/>
      <c r="V180" s="267">
        <v>0.92578125</v>
      </c>
      <c r="W180" s="268">
        <v>3.4375</v>
      </c>
      <c r="X180" s="269">
        <v>17.96875</v>
      </c>
      <c r="Y180" s="274"/>
      <c r="Z180" s="267">
        <v>1.13671875</v>
      </c>
      <c r="AA180" s="268">
        <v>1.25</v>
      </c>
      <c r="AB180" s="269">
        <v>175</v>
      </c>
      <c r="AD180" s="264">
        <v>2.2734375</v>
      </c>
      <c r="AE180" s="265">
        <v>4.62890625</v>
      </c>
      <c r="AF180" s="266">
        <v>86.71875</v>
      </c>
    </row>
    <row r="181" spans="18:32" x14ac:dyDescent="0.2">
      <c r="R181" s="267">
        <v>0.36328125</v>
      </c>
      <c r="S181" s="268">
        <v>1.03515625</v>
      </c>
      <c r="T181" s="269">
        <v>30.46875</v>
      </c>
      <c r="U181" s="274"/>
      <c r="V181" s="267">
        <v>2.98828125</v>
      </c>
      <c r="W181" s="268">
        <v>1.5234375</v>
      </c>
      <c r="X181" s="269">
        <v>11.71875</v>
      </c>
      <c r="Y181" s="274"/>
      <c r="Z181" s="267">
        <v>2.15625</v>
      </c>
      <c r="AA181" s="268">
        <v>0.95703125</v>
      </c>
      <c r="AB181" s="269">
        <v>161.71875</v>
      </c>
      <c r="AD181" s="264">
        <v>1.78125</v>
      </c>
      <c r="AE181" s="265">
        <v>4.8828125</v>
      </c>
      <c r="AF181" s="266">
        <v>91.40625</v>
      </c>
    </row>
    <row r="182" spans="18:32" x14ac:dyDescent="0.2">
      <c r="R182" s="267">
        <v>0.5859375</v>
      </c>
      <c r="S182" s="268">
        <v>1.81640625</v>
      </c>
      <c r="T182" s="269">
        <v>31.25</v>
      </c>
      <c r="U182" s="274"/>
      <c r="V182" s="267">
        <v>2.71875</v>
      </c>
      <c r="W182" s="268">
        <v>2.20703125</v>
      </c>
      <c r="X182" s="269">
        <v>13.28125</v>
      </c>
      <c r="Y182" s="274"/>
      <c r="Z182" s="267">
        <v>1.72265625</v>
      </c>
      <c r="AA182" s="268">
        <v>0.99609375</v>
      </c>
      <c r="AB182" s="269">
        <v>164.84375</v>
      </c>
      <c r="AD182" s="264">
        <v>1.32421875</v>
      </c>
      <c r="AE182" s="265">
        <v>4.921875</v>
      </c>
      <c r="AF182" s="266">
        <v>100</v>
      </c>
    </row>
    <row r="183" spans="18:32" x14ac:dyDescent="0.2">
      <c r="R183" s="267">
        <v>0.29296875</v>
      </c>
      <c r="S183" s="268">
        <v>4.55078125</v>
      </c>
      <c r="T183" s="269">
        <v>38.28125</v>
      </c>
      <c r="U183" s="274"/>
      <c r="V183" s="267">
        <v>2.98828125</v>
      </c>
      <c r="W183" s="268">
        <v>1.42578125</v>
      </c>
      <c r="X183" s="269">
        <v>11.71875</v>
      </c>
      <c r="Y183" s="274"/>
      <c r="Z183" s="267">
        <v>1.8046875</v>
      </c>
      <c r="AA183" s="268">
        <v>0.99609375</v>
      </c>
      <c r="AB183" s="269">
        <v>164.0625</v>
      </c>
      <c r="AD183" s="264">
        <v>1.5234375</v>
      </c>
      <c r="AE183" s="265">
        <v>4.86328125</v>
      </c>
      <c r="AF183" s="266">
        <v>94.53125</v>
      </c>
    </row>
    <row r="184" spans="18:32" x14ac:dyDescent="0.2">
      <c r="R184" s="267">
        <v>2.015625</v>
      </c>
      <c r="S184" s="268">
        <v>0.546875</v>
      </c>
      <c r="T184" s="269">
        <v>19.53125</v>
      </c>
      <c r="U184" s="274"/>
      <c r="V184" s="267">
        <v>0.59765625</v>
      </c>
      <c r="W184" s="268">
        <v>1.81640625</v>
      </c>
      <c r="X184" s="269">
        <v>18.75</v>
      </c>
      <c r="Y184" s="274"/>
      <c r="Z184" s="267">
        <v>1.93359375</v>
      </c>
      <c r="AA184" s="268">
        <v>0.95703125</v>
      </c>
      <c r="AB184" s="269">
        <v>162.5</v>
      </c>
      <c r="AD184" s="264">
        <v>1.37109375</v>
      </c>
      <c r="AE184" s="265">
        <v>4.609375</v>
      </c>
      <c r="AF184" s="266">
        <v>96.875</v>
      </c>
    </row>
    <row r="185" spans="18:32" x14ac:dyDescent="0.2">
      <c r="R185" s="267">
        <v>0.5625</v>
      </c>
      <c r="S185" s="268">
        <v>0.3125</v>
      </c>
      <c r="T185" s="269">
        <v>25</v>
      </c>
      <c r="U185" s="274"/>
      <c r="V185" s="267">
        <v>2.0859375</v>
      </c>
      <c r="W185" s="268">
        <v>2.5390625</v>
      </c>
      <c r="X185" s="269">
        <v>14.84375</v>
      </c>
      <c r="Y185" s="274"/>
      <c r="Z185" s="267">
        <v>1.9921875</v>
      </c>
      <c r="AA185" s="268">
        <v>0.9375</v>
      </c>
      <c r="AB185" s="269">
        <v>163.28125</v>
      </c>
      <c r="AD185" s="264">
        <v>1.25390625</v>
      </c>
      <c r="AE185" s="265">
        <v>4.98046875</v>
      </c>
      <c r="AF185" s="266">
        <v>100</v>
      </c>
    </row>
    <row r="186" spans="18:32" x14ac:dyDescent="0.2">
      <c r="R186" s="267">
        <v>0.84375</v>
      </c>
      <c r="S186" s="268">
        <v>0.5078125</v>
      </c>
      <c r="T186" s="269">
        <v>24.21875</v>
      </c>
      <c r="U186" s="274"/>
      <c r="V186" s="267">
        <v>2.75390625</v>
      </c>
      <c r="W186" s="268">
        <v>3.515625</v>
      </c>
      <c r="X186" s="269">
        <v>14.0625</v>
      </c>
      <c r="Y186" s="274"/>
      <c r="Z186" s="267">
        <v>1.21875</v>
      </c>
      <c r="AA186" s="268">
        <v>1.26953125</v>
      </c>
      <c r="AB186" s="269">
        <v>175</v>
      </c>
      <c r="AD186" s="264">
        <v>1.88671875</v>
      </c>
      <c r="AE186" s="265">
        <v>4.1015625</v>
      </c>
      <c r="AF186" s="266">
        <v>89.84375</v>
      </c>
    </row>
    <row r="187" spans="18:32" x14ac:dyDescent="0.2">
      <c r="R187" s="267">
        <v>0.22265625</v>
      </c>
      <c r="S187" s="268">
        <v>4.27734375</v>
      </c>
      <c r="T187" s="269">
        <v>37.5</v>
      </c>
      <c r="U187" s="274"/>
      <c r="V187" s="267">
        <v>2.98828125</v>
      </c>
      <c r="W187" s="268">
        <v>1.2109375</v>
      </c>
      <c r="X187" s="269">
        <v>11.71875</v>
      </c>
      <c r="Y187" s="274"/>
      <c r="Z187" s="267">
        <v>2.0859375</v>
      </c>
      <c r="AA187" s="268">
        <v>0.91796875</v>
      </c>
      <c r="AB187" s="269">
        <v>160.15625</v>
      </c>
      <c r="AD187" s="264">
        <v>1.171875</v>
      </c>
      <c r="AE187" s="265">
        <v>4.08203125</v>
      </c>
      <c r="AF187" s="266">
        <v>100</v>
      </c>
    </row>
    <row r="188" spans="18:32" x14ac:dyDescent="0.2">
      <c r="R188" s="267">
        <v>0.29296875</v>
      </c>
      <c r="S188" s="268">
        <v>0.87890625</v>
      </c>
      <c r="T188" s="269">
        <v>29.6875</v>
      </c>
      <c r="U188" s="274"/>
      <c r="V188" s="267">
        <v>2.96484375</v>
      </c>
      <c r="W188" s="268">
        <v>2.79296875</v>
      </c>
      <c r="X188" s="269">
        <v>14.0625</v>
      </c>
      <c r="Y188" s="274"/>
      <c r="Z188" s="267">
        <v>1.74609375</v>
      </c>
      <c r="AA188" s="268">
        <v>1.015625</v>
      </c>
      <c r="AB188" s="269">
        <v>164.84375</v>
      </c>
      <c r="AD188" s="264">
        <v>2.5546875</v>
      </c>
      <c r="AE188" s="265">
        <v>4.51171875</v>
      </c>
      <c r="AF188" s="266">
        <v>86.71875</v>
      </c>
    </row>
    <row r="189" spans="18:32" x14ac:dyDescent="0.2">
      <c r="R189" s="267">
        <v>1.32421875</v>
      </c>
      <c r="S189" s="268">
        <v>0.33203125</v>
      </c>
      <c r="T189" s="269">
        <v>21.875</v>
      </c>
      <c r="U189" s="274"/>
      <c r="V189" s="267">
        <v>2.9765625</v>
      </c>
      <c r="W189" s="268">
        <v>1.81640625</v>
      </c>
      <c r="X189" s="269">
        <v>11.71875</v>
      </c>
      <c r="Y189" s="274"/>
      <c r="Z189" s="267">
        <v>1.98046875</v>
      </c>
      <c r="AA189" s="268">
        <v>0.91796875</v>
      </c>
      <c r="AB189" s="269">
        <v>164.0625</v>
      </c>
      <c r="AD189" s="264">
        <v>1.55859375</v>
      </c>
      <c r="AE189" s="265">
        <v>4.78515625</v>
      </c>
      <c r="AF189" s="266">
        <v>92.96875</v>
      </c>
    </row>
    <row r="190" spans="18:32" x14ac:dyDescent="0.2">
      <c r="R190" s="267">
        <v>0.6328125</v>
      </c>
      <c r="S190" s="268">
        <v>0.83984375</v>
      </c>
      <c r="T190" s="269">
        <v>24.21875</v>
      </c>
      <c r="U190" s="274"/>
      <c r="V190" s="267">
        <v>2.9765625</v>
      </c>
      <c r="W190" s="268">
        <v>2.20703125</v>
      </c>
      <c r="X190" s="269">
        <v>13.28125</v>
      </c>
      <c r="Y190" s="274"/>
      <c r="Z190" s="267">
        <v>1.9453125</v>
      </c>
      <c r="AA190" s="268">
        <v>0.80078125</v>
      </c>
      <c r="AB190" s="269">
        <v>161.71875</v>
      </c>
      <c r="AD190" s="264">
        <v>1.48828125</v>
      </c>
      <c r="AE190" s="265">
        <v>4.98046875</v>
      </c>
      <c r="AF190" s="266">
        <v>95.3125</v>
      </c>
    </row>
    <row r="191" spans="18:32" x14ac:dyDescent="0.2">
      <c r="R191" s="267">
        <v>0.5390625</v>
      </c>
      <c r="S191" s="268">
        <v>4.53125</v>
      </c>
      <c r="T191" s="269">
        <v>32.03125</v>
      </c>
      <c r="U191" s="274"/>
      <c r="V191" s="267">
        <v>2.19140625</v>
      </c>
      <c r="W191" s="268">
        <v>2.05078125</v>
      </c>
      <c r="X191" s="269">
        <v>12.5</v>
      </c>
      <c r="Y191" s="274"/>
      <c r="Z191" s="267">
        <v>1.828125</v>
      </c>
      <c r="AA191" s="268">
        <v>0.9765625</v>
      </c>
      <c r="AB191" s="269">
        <v>164.0625</v>
      </c>
      <c r="AD191" s="264">
        <v>1.1484375</v>
      </c>
      <c r="AE191" s="265">
        <v>4.94140625</v>
      </c>
      <c r="AF191" s="266">
        <v>100</v>
      </c>
    </row>
    <row r="192" spans="18:32" x14ac:dyDescent="0.2">
      <c r="R192" s="267">
        <v>0.29296875</v>
      </c>
      <c r="S192" s="268">
        <v>2.65625</v>
      </c>
      <c r="T192" s="269">
        <v>37.5</v>
      </c>
      <c r="U192" s="274"/>
      <c r="V192" s="267">
        <v>2.82421875</v>
      </c>
      <c r="W192" s="268">
        <v>2.59765625</v>
      </c>
      <c r="X192" s="269">
        <v>14.0625</v>
      </c>
      <c r="Y192" s="274"/>
      <c r="Z192" s="267">
        <v>1.546875</v>
      </c>
      <c r="AA192" s="268">
        <v>1.25</v>
      </c>
      <c r="AB192" s="269">
        <v>168.75</v>
      </c>
      <c r="AD192" s="264">
        <v>1.32421875</v>
      </c>
      <c r="AE192" s="265">
        <v>4.9609375</v>
      </c>
      <c r="AF192" s="266">
        <v>100.78125</v>
      </c>
    </row>
    <row r="193" spans="18:32" x14ac:dyDescent="0.2">
      <c r="R193" s="267">
        <v>0.5625</v>
      </c>
      <c r="S193" s="268">
        <v>2.16796875</v>
      </c>
      <c r="T193" s="269">
        <v>30.46875</v>
      </c>
      <c r="U193" s="274"/>
      <c r="V193" s="267">
        <v>2.51953125</v>
      </c>
      <c r="W193" s="268">
        <v>2.67578125</v>
      </c>
      <c r="X193" s="269">
        <v>14.0625</v>
      </c>
      <c r="Y193" s="274"/>
      <c r="Z193" s="267">
        <v>1.6640625</v>
      </c>
      <c r="AA193" s="268">
        <v>0.95703125</v>
      </c>
      <c r="AB193" s="269">
        <v>164.0625</v>
      </c>
      <c r="AD193" s="264">
        <v>1.20703125</v>
      </c>
      <c r="AE193" s="265">
        <v>4.51171875</v>
      </c>
      <c r="AF193" s="266">
        <v>97.65625</v>
      </c>
    </row>
    <row r="194" spans="18:32" x14ac:dyDescent="0.2">
      <c r="R194" s="267">
        <v>0.5625</v>
      </c>
      <c r="S194" s="268">
        <v>4.94140625</v>
      </c>
      <c r="T194" s="269">
        <v>36.71875</v>
      </c>
      <c r="U194" s="274"/>
      <c r="V194" s="267">
        <v>2.4140625</v>
      </c>
      <c r="W194" s="268">
        <v>3.18359375</v>
      </c>
      <c r="X194" s="269">
        <v>14.0625</v>
      </c>
      <c r="Y194" s="274"/>
      <c r="Z194" s="267">
        <v>1.69921875</v>
      </c>
      <c r="AA194" s="268">
        <v>1.03515625</v>
      </c>
      <c r="AB194" s="269">
        <v>166.40625</v>
      </c>
      <c r="AD194" s="264">
        <v>1.734375</v>
      </c>
      <c r="AE194" s="265">
        <v>4.98046875</v>
      </c>
      <c r="AF194" s="266">
        <v>92.96875</v>
      </c>
    </row>
    <row r="195" spans="18:32" x14ac:dyDescent="0.2">
      <c r="R195" s="267">
        <v>0.38671875</v>
      </c>
      <c r="S195" s="268">
        <v>1.015625</v>
      </c>
      <c r="T195" s="269">
        <v>30.46875</v>
      </c>
      <c r="U195" s="274"/>
      <c r="V195" s="267">
        <v>2.33203125</v>
      </c>
      <c r="W195" s="268">
        <v>2.5</v>
      </c>
      <c r="X195" s="269">
        <v>14.84375</v>
      </c>
      <c r="Y195" s="274"/>
      <c r="Z195" s="267">
        <v>2.0859375</v>
      </c>
      <c r="AA195" s="268">
        <v>0.95703125</v>
      </c>
      <c r="AB195" s="269">
        <v>162.5</v>
      </c>
      <c r="AD195" s="264">
        <v>1.1953125</v>
      </c>
      <c r="AE195" s="265">
        <v>4.98046875</v>
      </c>
      <c r="AF195" s="266">
        <v>100</v>
      </c>
    </row>
    <row r="196" spans="18:32" x14ac:dyDescent="0.2">
      <c r="R196" s="267">
        <v>0.50390625</v>
      </c>
      <c r="S196" s="268">
        <v>0.33203125</v>
      </c>
      <c r="T196" s="269">
        <v>25</v>
      </c>
      <c r="U196" s="274"/>
      <c r="V196" s="267">
        <v>2.77734375</v>
      </c>
      <c r="W196" s="268">
        <v>2.3828125</v>
      </c>
      <c r="X196" s="269">
        <v>13.28125</v>
      </c>
      <c r="Y196" s="274"/>
      <c r="Z196" s="267">
        <v>2.0625</v>
      </c>
      <c r="AA196" s="268">
        <v>0.91796875</v>
      </c>
      <c r="AB196" s="269">
        <v>163.28125</v>
      </c>
      <c r="AD196" s="264">
        <v>1.5234375</v>
      </c>
      <c r="AE196" s="265">
        <v>4.27734375</v>
      </c>
      <c r="AF196" s="266">
        <v>91.40625</v>
      </c>
    </row>
    <row r="197" spans="18:32" x14ac:dyDescent="0.2">
      <c r="R197" s="267">
        <v>0.703125</v>
      </c>
      <c r="S197" s="268">
        <v>0.3125</v>
      </c>
      <c r="T197" s="269">
        <v>25</v>
      </c>
      <c r="U197" s="274"/>
      <c r="V197" s="267">
        <v>2.98828125</v>
      </c>
      <c r="W197" s="268">
        <v>1.58203125</v>
      </c>
      <c r="X197" s="269">
        <v>11.71875</v>
      </c>
      <c r="Y197" s="274"/>
      <c r="Z197" s="267">
        <v>1.48828125</v>
      </c>
      <c r="AA197" s="268">
        <v>1.25</v>
      </c>
      <c r="AB197" s="269">
        <v>164.84375</v>
      </c>
      <c r="AD197" s="264">
        <v>1.8984375</v>
      </c>
      <c r="AE197" s="265">
        <v>4.82421875</v>
      </c>
      <c r="AF197" s="266">
        <v>91.40625</v>
      </c>
    </row>
    <row r="198" spans="18:32" x14ac:dyDescent="0.2">
      <c r="R198" s="267">
        <v>0.38671875</v>
      </c>
      <c r="S198" s="268">
        <v>0.87890625</v>
      </c>
      <c r="T198" s="269">
        <v>31.25</v>
      </c>
      <c r="U198" s="274"/>
      <c r="V198" s="267">
        <v>2.89453125</v>
      </c>
      <c r="W198" s="268">
        <v>1.97265625</v>
      </c>
      <c r="X198" s="269">
        <v>13.28125</v>
      </c>
      <c r="Y198" s="274"/>
      <c r="Z198" s="267">
        <v>1.9453125</v>
      </c>
      <c r="AA198" s="268">
        <v>0.9375</v>
      </c>
      <c r="AB198" s="269">
        <v>161.71875</v>
      </c>
      <c r="AD198" s="264">
        <v>1.3125</v>
      </c>
      <c r="AE198" s="265">
        <v>4.609375</v>
      </c>
      <c r="AF198" s="266">
        <v>96.875</v>
      </c>
    </row>
    <row r="199" spans="18:32" x14ac:dyDescent="0.2">
      <c r="R199" s="267">
        <v>0.46875</v>
      </c>
      <c r="S199" s="268">
        <v>1.19140625</v>
      </c>
      <c r="T199" s="269">
        <v>29.6875</v>
      </c>
      <c r="U199" s="274"/>
      <c r="V199" s="267">
        <v>2.37890625</v>
      </c>
      <c r="W199" s="268">
        <v>2.48046875</v>
      </c>
      <c r="X199" s="269">
        <v>14.84375</v>
      </c>
      <c r="Y199" s="274"/>
      <c r="Z199" s="267">
        <v>2.15625</v>
      </c>
      <c r="AA199" s="268">
        <v>0.9375</v>
      </c>
      <c r="AB199" s="269">
        <v>161.71875</v>
      </c>
      <c r="AD199" s="264">
        <v>1.55859375</v>
      </c>
      <c r="AE199" s="265">
        <v>4.2578125</v>
      </c>
      <c r="AF199" s="266">
        <v>91.40625</v>
      </c>
    </row>
    <row r="200" spans="18:32" x14ac:dyDescent="0.2">
      <c r="R200" s="267">
        <v>0.69140625</v>
      </c>
      <c r="S200" s="268">
        <v>0.3515625</v>
      </c>
      <c r="T200" s="269">
        <v>24.21875</v>
      </c>
      <c r="U200" s="274"/>
      <c r="V200" s="267">
        <v>2.00390625</v>
      </c>
      <c r="W200" s="268">
        <v>2.51953125</v>
      </c>
      <c r="X200" s="269">
        <v>14.0625</v>
      </c>
      <c r="Y200" s="274"/>
      <c r="Z200" s="267">
        <v>1.3359375</v>
      </c>
      <c r="AA200" s="268">
        <v>0.99609375</v>
      </c>
      <c r="AB200" s="269">
        <v>164.0625</v>
      </c>
      <c r="AD200" s="264">
        <v>2.28515625</v>
      </c>
      <c r="AE200" s="265">
        <v>4.78515625</v>
      </c>
      <c r="AF200" s="266">
        <v>86.71875</v>
      </c>
    </row>
    <row r="201" spans="18:32" x14ac:dyDescent="0.2">
      <c r="R201" s="267">
        <v>0.75</v>
      </c>
      <c r="S201" s="268">
        <v>0.5859375</v>
      </c>
      <c r="T201" s="269">
        <v>24.21875</v>
      </c>
      <c r="U201" s="274"/>
      <c r="V201" s="267">
        <v>2.2265625</v>
      </c>
      <c r="W201" s="268">
        <v>2.63671875</v>
      </c>
      <c r="X201" s="269">
        <v>14.0625</v>
      </c>
      <c r="Y201" s="274"/>
      <c r="Z201" s="267">
        <v>1.7578125</v>
      </c>
      <c r="AA201" s="268">
        <v>1.25</v>
      </c>
      <c r="AB201" s="269">
        <v>165.625</v>
      </c>
      <c r="AD201" s="264">
        <v>1.265625</v>
      </c>
      <c r="AE201" s="265">
        <v>4.98046875</v>
      </c>
      <c r="AF201" s="266">
        <v>100</v>
      </c>
    </row>
    <row r="202" spans="18:32" x14ac:dyDescent="0.2">
      <c r="R202" s="267">
        <v>0.59765625</v>
      </c>
      <c r="S202" s="268">
        <v>0.5859375</v>
      </c>
      <c r="T202" s="269">
        <v>24.21875</v>
      </c>
      <c r="U202" s="274"/>
      <c r="V202" s="267">
        <v>2.203125</v>
      </c>
      <c r="W202" s="268">
        <v>2.44140625</v>
      </c>
      <c r="X202" s="269">
        <v>14.84375</v>
      </c>
      <c r="Y202" s="274"/>
      <c r="Z202" s="267">
        <v>2.203125</v>
      </c>
      <c r="AA202" s="268">
        <v>1.07421875</v>
      </c>
      <c r="AB202" s="269">
        <v>155.46875</v>
      </c>
      <c r="AD202" s="264">
        <v>1.58203125</v>
      </c>
      <c r="AE202" s="265">
        <v>4.47265625</v>
      </c>
      <c r="AF202" s="266">
        <v>92.96875</v>
      </c>
    </row>
    <row r="203" spans="18:32" x14ac:dyDescent="0.2">
      <c r="R203" s="267">
        <v>0.43359375</v>
      </c>
      <c r="S203" s="268">
        <v>1.25</v>
      </c>
      <c r="T203" s="269">
        <v>29.6875</v>
      </c>
      <c r="U203" s="274"/>
      <c r="V203" s="267">
        <v>2.98828125</v>
      </c>
      <c r="W203" s="268">
        <v>1.5625</v>
      </c>
      <c r="X203" s="269">
        <v>11.71875</v>
      </c>
      <c r="Y203" s="274"/>
      <c r="Z203" s="267">
        <v>2.0625</v>
      </c>
      <c r="AA203" s="268">
        <v>0.9375</v>
      </c>
      <c r="AB203" s="269">
        <v>161.71875</v>
      </c>
      <c r="AD203" s="264">
        <v>1.4765625</v>
      </c>
      <c r="AE203" s="265">
        <v>4.9609375</v>
      </c>
      <c r="AF203" s="266">
        <v>94.53125</v>
      </c>
    </row>
    <row r="204" spans="18:32" x14ac:dyDescent="0.2">
      <c r="R204" s="267">
        <v>0.28125</v>
      </c>
      <c r="S204" s="268">
        <v>1.2890625</v>
      </c>
      <c r="T204" s="269">
        <v>32.03125</v>
      </c>
      <c r="U204" s="274"/>
      <c r="V204" s="267">
        <v>2.484375</v>
      </c>
      <c r="W204" s="268">
        <v>1.9921875</v>
      </c>
      <c r="X204" s="269">
        <v>14.84375</v>
      </c>
      <c r="Y204" s="274"/>
      <c r="Z204" s="267">
        <v>1.98046875</v>
      </c>
      <c r="AA204" s="268">
        <v>0.91796875</v>
      </c>
      <c r="AB204" s="269">
        <v>160.9375</v>
      </c>
      <c r="AD204" s="264">
        <v>1.23046875</v>
      </c>
      <c r="AE204" s="265">
        <v>4.9609375</v>
      </c>
      <c r="AF204" s="266">
        <v>100</v>
      </c>
    </row>
    <row r="205" spans="18:32" x14ac:dyDescent="0.2">
      <c r="R205" s="267">
        <v>2.09765625</v>
      </c>
      <c r="S205" s="268">
        <v>0.33203125</v>
      </c>
      <c r="T205" s="269">
        <v>21.875</v>
      </c>
      <c r="U205" s="274"/>
      <c r="V205" s="267">
        <v>2.63671875</v>
      </c>
      <c r="W205" s="268">
        <v>3.75</v>
      </c>
      <c r="X205" s="269">
        <v>15.625</v>
      </c>
      <c r="Y205" s="274"/>
      <c r="Z205" s="267">
        <v>1.59375</v>
      </c>
      <c r="AA205" s="268">
        <v>1.25</v>
      </c>
      <c r="AB205" s="269">
        <v>167.1875</v>
      </c>
      <c r="AD205" s="264">
        <v>1.39453125</v>
      </c>
      <c r="AE205" s="265">
        <v>4.765625</v>
      </c>
      <c r="AF205" s="266">
        <v>94.53125</v>
      </c>
    </row>
    <row r="206" spans="18:32" x14ac:dyDescent="0.2">
      <c r="R206" s="267">
        <v>0.48046875</v>
      </c>
      <c r="S206" s="268">
        <v>1.38671875</v>
      </c>
      <c r="T206" s="269">
        <v>28.90625</v>
      </c>
      <c r="U206" s="274"/>
      <c r="V206" s="267">
        <v>1.08984375</v>
      </c>
      <c r="W206" s="268">
        <v>2.890625</v>
      </c>
      <c r="X206" s="269">
        <v>16.40625</v>
      </c>
      <c r="Y206" s="274"/>
      <c r="Z206" s="267">
        <v>1.83984375</v>
      </c>
      <c r="AA206" s="268">
        <v>0.91796875</v>
      </c>
      <c r="AB206" s="269">
        <v>165.625</v>
      </c>
      <c r="AD206" s="264">
        <v>1.5</v>
      </c>
      <c r="AE206" s="265">
        <v>4.98046875</v>
      </c>
      <c r="AF206" s="266">
        <v>96.09375</v>
      </c>
    </row>
    <row r="207" spans="18:32" x14ac:dyDescent="0.2">
      <c r="R207" s="267">
        <v>0.33984375</v>
      </c>
      <c r="S207" s="268">
        <v>2.79296875</v>
      </c>
      <c r="T207" s="269">
        <v>37.5</v>
      </c>
      <c r="U207" s="274"/>
      <c r="V207" s="267">
        <v>2.80078125</v>
      </c>
      <c r="W207" s="268">
        <v>3.65234375</v>
      </c>
      <c r="X207" s="269">
        <v>15.625</v>
      </c>
      <c r="Y207" s="274"/>
      <c r="Z207" s="267">
        <v>1.7578125</v>
      </c>
      <c r="AA207" s="268">
        <v>1.03515625</v>
      </c>
      <c r="AB207" s="269">
        <v>166.40625</v>
      </c>
      <c r="AD207" s="264">
        <v>1.34765625</v>
      </c>
      <c r="AE207" s="265">
        <v>4.98046875</v>
      </c>
      <c r="AF207" s="266">
        <v>100.78125</v>
      </c>
    </row>
    <row r="208" spans="18:32" x14ac:dyDescent="0.2">
      <c r="R208" s="267">
        <v>0.36328125</v>
      </c>
      <c r="S208" s="268">
        <v>4.82421875</v>
      </c>
      <c r="T208" s="269">
        <v>35.9375</v>
      </c>
      <c r="U208" s="274"/>
      <c r="V208" s="267">
        <v>0.4921875</v>
      </c>
      <c r="W208" s="268">
        <v>4.98046875</v>
      </c>
      <c r="X208" s="269">
        <v>25</v>
      </c>
      <c r="Y208" s="274"/>
      <c r="Z208" s="267">
        <v>2.02734375</v>
      </c>
      <c r="AA208" s="268">
        <v>0.91796875</v>
      </c>
      <c r="AB208" s="269">
        <v>159.375</v>
      </c>
      <c r="AD208" s="264">
        <v>2.05078125</v>
      </c>
      <c r="AE208" s="265">
        <v>4.55078125</v>
      </c>
      <c r="AF208" s="266">
        <v>86.71875</v>
      </c>
    </row>
    <row r="209" spans="18:32" x14ac:dyDescent="0.2">
      <c r="R209" s="267">
        <v>0.421875</v>
      </c>
      <c r="S209" s="268">
        <v>1.97265625</v>
      </c>
      <c r="T209" s="269">
        <v>31.25</v>
      </c>
      <c r="U209" s="274"/>
      <c r="V209" s="267">
        <v>2.98828125</v>
      </c>
      <c r="W209" s="268">
        <v>1.5234375</v>
      </c>
      <c r="X209" s="269">
        <v>11.71875</v>
      </c>
      <c r="Y209" s="274"/>
      <c r="Z209" s="267">
        <v>1.171875</v>
      </c>
      <c r="AA209" s="268">
        <v>1.25</v>
      </c>
      <c r="AB209" s="269">
        <v>175</v>
      </c>
      <c r="AD209" s="264">
        <v>2.4140625</v>
      </c>
      <c r="AE209" s="265">
        <v>4.8046875</v>
      </c>
      <c r="AF209" s="266">
        <v>86.71875</v>
      </c>
    </row>
    <row r="210" spans="18:32" x14ac:dyDescent="0.2">
      <c r="R210" s="267">
        <v>0.41015625</v>
      </c>
      <c r="S210" s="268">
        <v>0.64453125</v>
      </c>
      <c r="T210" s="269">
        <v>29.6875</v>
      </c>
      <c r="U210" s="274"/>
      <c r="V210" s="267">
        <v>2.9296875</v>
      </c>
      <c r="W210" s="268">
        <v>2.75390625</v>
      </c>
      <c r="X210" s="269">
        <v>14.0625</v>
      </c>
      <c r="Y210" s="274"/>
      <c r="Z210" s="267">
        <v>1.265625</v>
      </c>
      <c r="AA210" s="268">
        <v>1.25</v>
      </c>
      <c r="AB210" s="269">
        <v>175</v>
      </c>
      <c r="AD210" s="264">
        <v>1.265625</v>
      </c>
      <c r="AE210" s="265">
        <v>4.98046875</v>
      </c>
      <c r="AF210" s="266">
        <v>100</v>
      </c>
    </row>
    <row r="211" spans="18:32" x14ac:dyDescent="0.2">
      <c r="R211" s="267">
        <v>0.33984375</v>
      </c>
      <c r="S211" s="268">
        <v>4.55078125</v>
      </c>
      <c r="T211" s="269">
        <v>37.5</v>
      </c>
      <c r="U211" s="274"/>
      <c r="V211" s="267">
        <v>2.0390625</v>
      </c>
      <c r="W211" s="268">
        <v>2.48046875</v>
      </c>
      <c r="X211" s="269">
        <v>14.0625</v>
      </c>
      <c r="Y211" s="274"/>
      <c r="Z211" s="267">
        <v>2.1796875</v>
      </c>
      <c r="AA211" s="268">
        <v>0.9375</v>
      </c>
      <c r="AB211" s="269">
        <v>161.71875</v>
      </c>
      <c r="AD211" s="264">
        <v>1.21875</v>
      </c>
      <c r="AE211" s="265">
        <v>4.70703125</v>
      </c>
      <c r="AF211" s="266">
        <v>99.21875</v>
      </c>
    </row>
    <row r="212" spans="18:32" x14ac:dyDescent="0.2">
      <c r="R212" s="267">
        <v>0.41015625</v>
      </c>
      <c r="S212" s="268">
        <v>1.54296875</v>
      </c>
      <c r="T212" s="269">
        <v>33.59375</v>
      </c>
      <c r="U212" s="274"/>
      <c r="V212" s="267">
        <v>2.390625</v>
      </c>
      <c r="W212" s="268">
        <v>2.2265625</v>
      </c>
      <c r="X212" s="269">
        <v>14.0625</v>
      </c>
      <c r="Y212" s="274"/>
      <c r="Z212" s="267">
        <v>2.23828125</v>
      </c>
      <c r="AA212" s="268">
        <v>0.91796875</v>
      </c>
      <c r="AB212" s="269">
        <v>160.15625</v>
      </c>
      <c r="AD212" s="264">
        <v>1.23046875</v>
      </c>
      <c r="AE212" s="265">
        <v>4.9609375</v>
      </c>
      <c r="AF212" s="266">
        <v>101.5625</v>
      </c>
    </row>
    <row r="213" spans="18:32" x14ac:dyDescent="0.2">
      <c r="R213" s="267">
        <v>0.3984375</v>
      </c>
      <c r="S213" s="268">
        <v>4.296875</v>
      </c>
      <c r="T213" s="269">
        <v>41.40625</v>
      </c>
      <c r="U213" s="274"/>
      <c r="V213" s="267">
        <v>1.76953125</v>
      </c>
      <c r="W213" s="268">
        <v>1.81640625</v>
      </c>
      <c r="X213" s="269">
        <v>14.0625</v>
      </c>
      <c r="Y213" s="274"/>
      <c r="Z213" s="267">
        <v>2.2265625</v>
      </c>
      <c r="AA213" s="268">
        <v>0.8984375</v>
      </c>
      <c r="AB213" s="269">
        <v>160.15625</v>
      </c>
      <c r="AD213" s="264">
        <v>1.3359375</v>
      </c>
      <c r="AE213" s="265">
        <v>4.98046875</v>
      </c>
      <c r="AF213" s="266">
        <v>96.875</v>
      </c>
    </row>
    <row r="214" spans="18:32" x14ac:dyDescent="0.2">
      <c r="R214" s="267">
        <v>0.57421875</v>
      </c>
      <c r="S214" s="268">
        <v>0.80078125</v>
      </c>
      <c r="T214" s="269">
        <v>25</v>
      </c>
      <c r="U214" s="274"/>
      <c r="V214" s="267">
        <v>2.91796875</v>
      </c>
      <c r="W214" s="268">
        <v>2.32421875</v>
      </c>
      <c r="X214" s="269">
        <v>13.28125</v>
      </c>
      <c r="Y214" s="274"/>
      <c r="Z214" s="267">
        <v>1.78125</v>
      </c>
      <c r="AA214" s="268">
        <v>0.9765625</v>
      </c>
      <c r="AB214" s="269">
        <v>165.625</v>
      </c>
      <c r="AD214" s="264">
        <v>1.5703125</v>
      </c>
      <c r="AE214" s="265">
        <v>4.8046875</v>
      </c>
      <c r="AF214" s="266">
        <v>93.75</v>
      </c>
    </row>
    <row r="215" spans="18:32" x14ac:dyDescent="0.2">
      <c r="R215" s="267">
        <v>0.78515625</v>
      </c>
      <c r="S215" s="268">
        <v>0.8984375</v>
      </c>
      <c r="T215" s="269">
        <v>24.21875</v>
      </c>
      <c r="U215" s="274"/>
      <c r="V215" s="267">
        <v>1.65234375</v>
      </c>
      <c r="W215" s="268">
        <v>3.5546875</v>
      </c>
      <c r="X215" s="269">
        <v>17.1875</v>
      </c>
      <c r="Y215" s="274"/>
      <c r="Z215" s="267">
        <v>1.86328125</v>
      </c>
      <c r="AA215" s="268">
        <v>0.95703125</v>
      </c>
      <c r="AB215" s="269">
        <v>165.625</v>
      </c>
      <c r="AD215" s="264">
        <v>2.26171875</v>
      </c>
      <c r="AE215" s="265">
        <v>4.8046875</v>
      </c>
      <c r="AF215" s="266">
        <v>89.0625</v>
      </c>
    </row>
    <row r="216" spans="18:32" x14ac:dyDescent="0.2">
      <c r="R216" s="267">
        <v>1.11328125</v>
      </c>
      <c r="S216" s="268">
        <v>0.625</v>
      </c>
      <c r="T216" s="269">
        <v>23.4375</v>
      </c>
      <c r="U216" s="274"/>
      <c r="V216" s="267">
        <v>2.859375</v>
      </c>
      <c r="W216" s="268">
        <v>2.28515625</v>
      </c>
      <c r="X216" s="269">
        <v>14.0625</v>
      </c>
      <c r="Y216" s="274"/>
      <c r="Z216" s="267">
        <v>1.60546875</v>
      </c>
      <c r="AA216" s="268">
        <v>1.2890625</v>
      </c>
      <c r="AB216" s="269">
        <v>162.5</v>
      </c>
      <c r="AD216" s="264">
        <v>2.16796875</v>
      </c>
      <c r="AE216" s="265">
        <v>4.7265625</v>
      </c>
      <c r="AF216" s="266">
        <v>89.84375</v>
      </c>
    </row>
    <row r="217" spans="18:32" x14ac:dyDescent="0.2">
      <c r="R217" s="267">
        <v>0.5625</v>
      </c>
      <c r="S217" s="268">
        <v>4.39453125</v>
      </c>
      <c r="T217" s="269">
        <v>36.71875</v>
      </c>
      <c r="U217" s="274"/>
      <c r="V217" s="267">
        <v>2.09765625</v>
      </c>
      <c r="W217" s="268">
        <v>1.66015625</v>
      </c>
      <c r="X217" s="269">
        <v>14.0625</v>
      </c>
      <c r="Y217" s="274"/>
      <c r="Z217" s="267">
        <v>1.48828125</v>
      </c>
      <c r="AA217" s="268">
        <v>0.91796875</v>
      </c>
      <c r="AB217" s="269">
        <v>164.84375</v>
      </c>
      <c r="AD217" s="264">
        <v>1.30078125</v>
      </c>
      <c r="AE217" s="265">
        <v>4.90234375</v>
      </c>
      <c r="AF217" s="266">
        <v>100</v>
      </c>
    </row>
    <row r="218" spans="18:32" x14ac:dyDescent="0.2">
      <c r="R218" s="267">
        <v>0.3515625</v>
      </c>
      <c r="S218" s="268">
        <v>1.2890625</v>
      </c>
      <c r="T218" s="269">
        <v>31.25</v>
      </c>
      <c r="U218" s="274"/>
      <c r="V218" s="267">
        <v>2.33203125</v>
      </c>
      <c r="W218" s="268">
        <v>2.98828125</v>
      </c>
      <c r="X218" s="269">
        <v>14.0625</v>
      </c>
      <c r="Y218" s="274"/>
      <c r="Z218" s="267">
        <v>1.55859375</v>
      </c>
      <c r="AA218" s="268">
        <v>0.99609375</v>
      </c>
      <c r="AB218" s="269">
        <v>164.84375</v>
      </c>
      <c r="AD218" s="264">
        <v>2.109375</v>
      </c>
      <c r="AE218" s="265">
        <v>4.7265625</v>
      </c>
      <c r="AF218" s="266">
        <v>89.84375</v>
      </c>
    </row>
    <row r="219" spans="18:32" x14ac:dyDescent="0.2">
      <c r="R219" s="267">
        <v>0.31640625</v>
      </c>
      <c r="S219" s="268">
        <v>0.78125</v>
      </c>
      <c r="T219" s="269">
        <v>28.90625</v>
      </c>
      <c r="U219" s="274"/>
      <c r="V219" s="267">
        <v>1.91015625</v>
      </c>
      <c r="W219" s="268">
        <v>1.58203125</v>
      </c>
      <c r="X219" s="269">
        <v>14.84375</v>
      </c>
      <c r="Y219" s="274"/>
      <c r="Z219" s="267">
        <v>2.0859375</v>
      </c>
      <c r="AA219" s="268">
        <v>0.95703125</v>
      </c>
      <c r="AB219" s="269">
        <v>160.15625</v>
      </c>
      <c r="AD219" s="264">
        <v>2.625</v>
      </c>
      <c r="AE219" s="265">
        <v>4.609375</v>
      </c>
      <c r="AF219" s="266">
        <v>86.71875</v>
      </c>
    </row>
    <row r="220" spans="18:32" x14ac:dyDescent="0.2">
      <c r="R220" s="267">
        <v>0.36328125</v>
      </c>
      <c r="S220" s="268">
        <v>0.29296875</v>
      </c>
      <c r="T220" s="269">
        <v>25.78125</v>
      </c>
      <c r="U220" s="274"/>
      <c r="V220" s="267">
        <v>2.7421875</v>
      </c>
      <c r="W220" s="268">
        <v>3.14453125</v>
      </c>
      <c r="X220" s="269">
        <v>14.0625</v>
      </c>
      <c r="Y220" s="274"/>
      <c r="Z220" s="267">
        <v>1.40625</v>
      </c>
      <c r="AA220" s="268">
        <v>1.0546875</v>
      </c>
      <c r="AB220" s="269">
        <v>157.8125</v>
      </c>
      <c r="AD220" s="264">
        <v>1.6640625</v>
      </c>
      <c r="AE220" s="265">
        <v>4.98046875</v>
      </c>
      <c r="AF220" s="266">
        <v>93.75</v>
      </c>
    </row>
    <row r="221" spans="18:32" x14ac:dyDescent="0.2">
      <c r="R221" s="267">
        <v>0.65625</v>
      </c>
      <c r="S221" s="268">
        <v>0.390625</v>
      </c>
      <c r="T221" s="269">
        <v>23.4375</v>
      </c>
      <c r="U221" s="274"/>
      <c r="V221" s="267">
        <v>2.94140625</v>
      </c>
      <c r="W221" s="268">
        <v>2.51953125</v>
      </c>
      <c r="X221" s="269">
        <v>13.28125</v>
      </c>
      <c r="Y221" s="274"/>
      <c r="Z221" s="267">
        <v>1.1953125</v>
      </c>
      <c r="AA221" s="268">
        <v>1.25</v>
      </c>
      <c r="AB221" s="269">
        <v>175</v>
      </c>
      <c r="AD221" s="264">
        <v>1.55859375</v>
      </c>
      <c r="AE221" s="265">
        <v>4.98046875</v>
      </c>
      <c r="AF221" s="266">
        <v>95.3125</v>
      </c>
    </row>
    <row r="222" spans="18:32" x14ac:dyDescent="0.2">
      <c r="R222" s="267">
        <v>0.46875</v>
      </c>
      <c r="S222" s="268">
        <v>3.73046875</v>
      </c>
      <c r="T222" s="269">
        <v>30.46875</v>
      </c>
      <c r="U222" s="274"/>
      <c r="V222" s="267">
        <v>2.7890625</v>
      </c>
      <c r="W222" s="268">
        <v>2.67578125</v>
      </c>
      <c r="X222" s="269">
        <v>14.0625</v>
      </c>
      <c r="Y222" s="274"/>
      <c r="Z222" s="267">
        <v>1.27734375</v>
      </c>
      <c r="AA222" s="268">
        <v>1.0546875</v>
      </c>
      <c r="AB222" s="269">
        <v>166.40625</v>
      </c>
      <c r="AD222" s="264">
        <v>1.11328125</v>
      </c>
      <c r="AE222" s="265">
        <v>4.8828125</v>
      </c>
      <c r="AF222" s="266">
        <v>103.90625</v>
      </c>
    </row>
    <row r="223" spans="18:32" x14ac:dyDescent="0.2">
      <c r="R223" s="267">
        <v>0.3515625</v>
      </c>
      <c r="S223" s="268">
        <v>0.625</v>
      </c>
      <c r="T223" s="269">
        <v>28.125</v>
      </c>
      <c r="U223" s="274"/>
      <c r="V223" s="267">
        <v>0.8671875</v>
      </c>
      <c r="W223" s="268">
        <v>4.0234375</v>
      </c>
      <c r="X223" s="269">
        <v>21.09375</v>
      </c>
      <c r="Y223" s="274"/>
      <c r="Z223" s="267">
        <v>1.95703125</v>
      </c>
      <c r="AA223" s="268">
        <v>0.91796875</v>
      </c>
      <c r="AB223" s="269">
        <v>161.71875</v>
      </c>
      <c r="AD223" s="264">
        <v>1.59375</v>
      </c>
      <c r="AE223" s="265">
        <v>4.8046875</v>
      </c>
      <c r="AF223" s="266">
        <v>93.75</v>
      </c>
    </row>
    <row r="224" spans="18:32" x14ac:dyDescent="0.2">
      <c r="R224" s="267">
        <v>0.36328125</v>
      </c>
      <c r="S224" s="268">
        <v>0.1953125</v>
      </c>
      <c r="T224" s="269">
        <v>25.78125</v>
      </c>
      <c r="U224" s="274"/>
      <c r="V224" s="267">
        <v>1.95703125</v>
      </c>
      <c r="W224" s="268">
        <v>1.6015625</v>
      </c>
      <c r="X224" s="269">
        <v>13.28125</v>
      </c>
      <c r="Y224" s="274"/>
      <c r="Z224" s="267">
        <v>1.1953125</v>
      </c>
      <c r="AA224" s="268">
        <v>1.25</v>
      </c>
      <c r="AB224" s="269">
        <v>175</v>
      </c>
      <c r="AD224" s="264">
        <v>1.46484375</v>
      </c>
      <c r="AE224" s="265">
        <v>4.98046875</v>
      </c>
      <c r="AF224" s="266">
        <v>94.53125</v>
      </c>
    </row>
    <row r="225" spans="18:32" x14ac:dyDescent="0.2">
      <c r="R225" s="267">
        <v>0.31640625</v>
      </c>
      <c r="S225" s="268">
        <v>1.11328125</v>
      </c>
      <c r="T225" s="269">
        <v>31.25</v>
      </c>
      <c r="U225" s="274"/>
      <c r="V225" s="267">
        <v>1.921875</v>
      </c>
      <c r="W225" s="268">
        <v>1.7578125</v>
      </c>
      <c r="X225" s="269">
        <v>14.0625</v>
      </c>
      <c r="Y225" s="274"/>
      <c r="Z225" s="267">
        <v>1.8046875</v>
      </c>
      <c r="AA225" s="268">
        <v>0.9765625</v>
      </c>
      <c r="AB225" s="269">
        <v>165.625</v>
      </c>
      <c r="AD225" s="264">
        <v>2.07421875</v>
      </c>
      <c r="AE225" s="265">
        <v>4.55078125</v>
      </c>
      <c r="AF225" s="266">
        <v>86.71875</v>
      </c>
    </row>
    <row r="226" spans="18:32" x14ac:dyDescent="0.2">
      <c r="R226" s="267">
        <v>0.8203125</v>
      </c>
      <c r="S226" s="268">
        <v>0.4296875</v>
      </c>
      <c r="T226" s="269">
        <v>24.21875</v>
      </c>
      <c r="U226" s="274"/>
      <c r="V226" s="267">
        <v>0.41015625</v>
      </c>
      <c r="W226" s="268">
        <v>4.98046875</v>
      </c>
      <c r="X226" s="269">
        <v>25</v>
      </c>
      <c r="Y226" s="274"/>
      <c r="Z226" s="267">
        <v>2.56640625</v>
      </c>
      <c r="AA226" s="268">
        <v>1.03515625</v>
      </c>
      <c r="AB226" s="269">
        <v>164.0625</v>
      </c>
      <c r="AD226" s="264">
        <v>1.62890625</v>
      </c>
      <c r="AE226" s="265">
        <v>4.98046875</v>
      </c>
      <c r="AF226" s="266">
        <v>96.09375</v>
      </c>
    </row>
    <row r="227" spans="18:32" x14ac:dyDescent="0.2">
      <c r="R227" s="267">
        <v>0.75</v>
      </c>
      <c r="S227" s="268">
        <v>0.46875</v>
      </c>
      <c r="T227" s="269">
        <v>25</v>
      </c>
      <c r="U227" s="274"/>
      <c r="V227" s="267">
        <v>2.7421875</v>
      </c>
      <c r="W227" s="268">
        <v>2.5390625</v>
      </c>
      <c r="X227" s="269">
        <v>13.28125</v>
      </c>
      <c r="Y227" s="274"/>
      <c r="Z227" s="267">
        <v>1.265625</v>
      </c>
      <c r="AA227" s="268">
        <v>1.25</v>
      </c>
      <c r="AB227" s="269">
        <v>175</v>
      </c>
      <c r="AD227" s="264">
        <v>1.41796875</v>
      </c>
      <c r="AE227" s="265">
        <v>4.98046875</v>
      </c>
      <c r="AF227" s="266">
        <v>96.09375</v>
      </c>
    </row>
    <row r="228" spans="18:32" x14ac:dyDescent="0.2">
      <c r="R228" s="267">
        <v>0.36328125</v>
      </c>
      <c r="S228" s="268">
        <v>4.921875</v>
      </c>
      <c r="T228" s="269">
        <v>35.9375</v>
      </c>
      <c r="U228" s="274"/>
      <c r="V228" s="267">
        <v>2.98828125</v>
      </c>
      <c r="W228" s="268">
        <v>1.66015625</v>
      </c>
      <c r="X228" s="269">
        <v>11.71875</v>
      </c>
      <c r="Y228" s="274"/>
      <c r="Z228" s="267">
        <v>1.640625</v>
      </c>
      <c r="AA228" s="268">
        <v>1.25</v>
      </c>
      <c r="AB228" s="269">
        <v>167.96875</v>
      </c>
      <c r="AD228" s="264">
        <v>1.48828125</v>
      </c>
      <c r="AE228" s="265">
        <v>4.98046875</v>
      </c>
      <c r="AF228" s="266">
        <v>101.5625</v>
      </c>
    </row>
    <row r="229" spans="18:32" x14ac:dyDescent="0.2">
      <c r="R229" s="267">
        <v>0.375</v>
      </c>
      <c r="S229" s="268">
        <v>2.01171875</v>
      </c>
      <c r="T229" s="269">
        <v>33.59375</v>
      </c>
      <c r="U229" s="274"/>
      <c r="V229" s="267">
        <v>0.8671875</v>
      </c>
      <c r="W229" s="268">
        <v>2.8515625</v>
      </c>
      <c r="X229" s="269">
        <v>19.53125</v>
      </c>
      <c r="Y229" s="274"/>
      <c r="Z229" s="267">
        <v>1.6875</v>
      </c>
      <c r="AA229" s="268">
        <v>1.25</v>
      </c>
      <c r="AB229" s="269">
        <v>164.84375</v>
      </c>
      <c r="AD229" s="264">
        <v>1.2890625</v>
      </c>
      <c r="AE229" s="265">
        <v>4.98046875</v>
      </c>
      <c r="AF229" s="266">
        <v>100</v>
      </c>
    </row>
    <row r="230" spans="18:32" x14ac:dyDescent="0.2">
      <c r="R230" s="267">
        <v>0.375</v>
      </c>
      <c r="S230" s="268">
        <v>0.7421875</v>
      </c>
      <c r="T230" s="269">
        <v>28.125</v>
      </c>
      <c r="U230" s="274"/>
      <c r="V230" s="267">
        <v>1.265625</v>
      </c>
      <c r="W230" s="268">
        <v>0.703125</v>
      </c>
      <c r="X230" s="269">
        <v>10.9375</v>
      </c>
      <c r="Y230" s="274"/>
      <c r="Z230" s="267">
        <v>1.48828125</v>
      </c>
      <c r="AA230" s="268">
        <v>1.03515625</v>
      </c>
      <c r="AB230" s="269">
        <v>168.75</v>
      </c>
      <c r="AD230" s="264">
        <v>1.72265625</v>
      </c>
      <c r="AE230" s="265">
        <v>4.9609375</v>
      </c>
      <c r="AF230" s="266">
        <v>92.96875</v>
      </c>
    </row>
    <row r="231" spans="18:32" x14ac:dyDescent="0.2">
      <c r="R231" s="267">
        <v>0.33984375</v>
      </c>
      <c r="S231" s="268">
        <v>3.0078125</v>
      </c>
      <c r="T231" s="269">
        <v>35.15625</v>
      </c>
      <c r="U231" s="274"/>
      <c r="V231" s="267">
        <v>2.98828125</v>
      </c>
      <c r="W231" s="268">
        <v>1.62109375</v>
      </c>
      <c r="X231" s="269">
        <v>14.0625</v>
      </c>
      <c r="Y231" s="274"/>
      <c r="Z231" s="267">
        <v>1.20703125</v>
      </c>
      <c r="AA231" s="268">
        <v>1.171875</v>
      </c>
      <c r="AB231" s="269">
        <v>175</v>
      </c>
      <c r="AD231" s="264">
        <v>1.65234375</v>
      </c>
      <c r="AE231" s="265">
        <v>4.98046875</v>
      </c>
      <c r="AF231" s="266">
        <v>93.75</v>
      </c>
    </row>
    <row r="232" spans="18:32" x14ac:dyDescent="0.2">
      <c r="R232" s="267">
        <v>0.3515625</v>
      </c>
      <c r="S232" s="268">
        <v>4.94140625</v>
      </c>
      <c r="T232" s="269">
        <v>35.9375</v>
      </c>
      <c r="U232" s="274"/>
      <c r="V232" s="267">
        <v>2.66015625</v>
      </c>
      <c r="W232" s="268">
        <v>2.5390625</v>
      </c>
      <c r="X232" s="269">
        <v>14.0625</v>
      </c>
      <c r="Y232" s="274"/>
      <c r="Z232" s="267">
        <v>2.15625</v>
      </c>
      <c r="AA232" s="268">
        <v>0.91796875</v>
      </c>
      <c r="AB232" s="269">
        <v>161.71875</v>
      </c>
      <c r="AD232" s="264">
        <v>1.5</v>
      </c>
      <c r="AE232" s="265">
        <v>4.4921875</v>
      </c>
      <c r="AF232" s="266">
        <v>94.53125</v>
      </c>
    </row>
    <row r="233" spans="18:32" x14ac:dyDescent="0.2">
      <c r="R233" s="267">
        <v>0.26953125</v>
      </c>
      <c r="S233" s="268">
        <v>4.98046875</v>
      </c>
      <c r="T233" s="269">
        <v>37.5</v>
      </c>
      <c r="U233" s="274"/>
      <c r="V233" s="267">
        <v>2.671875</v>
      </c>
      <c r="W233" s="268">
        <v>2.4609375</v>
      </c>
      <c r="X233" s="269">
        <v>14.0625</v>
      </c>
      <c r="Y233" s="274"/>
      <c r="Z233" s="267">
        <v>1.8515625</v>
      </c>
      <c r="AA233" s="268">
        <v>0.95703125</v>
      </c>
      <c r="AB233" s="269">
        <v>164.0625</v>
      </c>
      <c r="AD233" s="264">
        <v>1.5</v>
      </c>
      <c r="AE233" s="265">
        <v>4.51171875</v>
      </c>
      <c r="AF233" s="266">
        <v>94.53125</v>
      </c>
    </row>
    <row r="234" spans="18:32" x14ac:dyDescent="0.2">
      <c r="R234" s="267">
        <v>0.57421875</v>
      </c>
      <c r="S234" s="268">
        <v>0.7421875</v>
      </c>
      <c r="T234" s="269">
        <v>25</v>
      </c>
      <c r="U234" s="274"/>
      <c r="V234" s="267">
        <v>2.9765625</v>
      </c>
      <c r="W234" s="268">
        <v>2.5</v>
      </c>
      <c r="X234" s="269">
        <v>13.28125</v>
      </c>
      <c r="Y234" s="274"/>
      <c r="Z234" s="267">
        <v>1.7109375</v>
      </c>
      <c r="AA234" s="268">
        <v>1.25</v>
      </c>
      <c r="AB234" s="269">
        <v>161.71875</v>
      </c>
      <c r="AD234" s="264">
        <v>1.3125</v>
      </c>
      <c r="AE234" s="265">
        <v>4.98046875</v>
      </c>
      <c r="AF234" s="266">
        <v>100</v>
      </c>
    </row>
    <row r="235" spans="18:32" x14ac:dyDescent="0.2">
      <c r="R235" s="267">
        <v>0.36328125</v>
      </c>
      <c r="S235" s="268">
        <v>4.86328125</v>
      </c>
      <c r="T235" s="269">
        <v>40.625</v>
      </c>
      <c r="U235" s="274"/>
      <c r="V235" s="267">
        <v>2.77734375</v>
      </c>
      <c r="W235" s="268">
        <v>2.71484375</v>
      </c>
      <c r="X235" s="269">
        <v>12.5</v>
      </c>
      <c r="Y235" s="274"/>
      <c r="Z235" s="267">
        <v>1.0078125</v>
      </c>
      <c r="AA235" s="268">
        <v>1.875</v>
      </c>
      <c r="AB235" s="269">
        <v>189.0625</v>
      </c>
      <c r="AD235" s="264">
        <v>1.5234375</v>
      </c>
      <c r="AE235" s="265">
        <v>4.84375</v>
      </c>
      <c r="AF235" s="266">
        <v>95.3125</v>
      </c>
    </row>
    <row r="236" spans="18:32" x14ac:dyDescent="0.2">
      <c r="R236" s="267">
        <v>0.99609375</v>
      </c>
      <c r="S236" s="268">
        <v>0.5078125</v>
      </c>
      <c r="T236" s="269">
        <v>24.21875</v>
      </c>
      <c r="U236" s="274"/>
      <c r="V236" s="267">
        <v>2.96484375</v>
      </c>
      <c r="W236" s="268">
        <v>1.15234375</v>
      </c>
      <c r="X236" s="269">
        <v>11.71875</v>
      </c>
      <c r="Y236" s="274"/>
      <c r="Z236" s="267">
        <v>0.84375</v>
      </c>
      <c r="AA236" s="268">
        <v>2.5</v>
      </c>
      <c r="AB236" s="269">
        <v>199.21875</v>
      </c>
      <c r="AD236" s="264">
        <v>2.02734375</v>
      </c>
      <c r="AE236" s="265">
        <v>4.4921875</v>
      </c>
      <c r="AF236" s="266">
        <v>89.84375</v>
      </c>
    </row>
    <row r="237" spans="18:32" x14ac:dyDescent="0.2">
      <c r="R237" s="267">
        <v>1.1015625</v>
      </c>
      <c r="S237" s="268">
        <v>0.3515625</v>
      </c>
      <c r="T237" s="269">
        <v>22.65625</v>
      </c>
      <c r="U237" s="274"/>
      <c r="V237" s="267">
        <v>2.6953125</v>
      </c>
      <c r="W237" s="268">
        <v>2.20703125</v>
      </c>
      <c r="X237" s="269">
        <v>13.28125</v>
      </c>
      <c r="Y237" s="274"/>
      <c r="Z237" s="267">
        <v>1.48828125</v>
      </c>
      <c r="AA237" s="268">
        <v>0.95703125</v>
      </c>
      <c r="AB237" s="269">
        <v>162.5</v>
      </c>
      <c r="AD237" s="264">
        <v>1.3359375</v>
      </c>
      <c r="AE237" s="265">
        <v>4.66796875</v>
      </c>
      <c r="AF237" s="266">
        <v>97.65625</v>
      </c>
    </row>
    <row r="238" spans="18:32" x14ac:dyDescent="0.2">
      <c r="R238" s="267">
        <v>0.33984375</v>
      </c>
      <c r="S238" s="268">
        <v>4.921875</v>
      </c>
      <c r="T238" s="269">
        <v>38.28125</v>
      </c>
      <c r="U238" s="274"/>
      <c r="V238" s="267">
        <v>2.47265625</v>
      </c>
      <c r="W238" s="268">
        <v>2.16796875</v>
      </c>
      <c r="X238" s="269">
        <v>13.28125</v>
      </c>
      <c r="Y238" s="274"/>
      <c r="Z238" s="267">
        <v>2.09765625</v>
      </c>
      <c r="AA238" s="268">
        <v>0.87890625</v>
      </c>
      <c r="AB238" s="269">
        <v>165.625</v>
      </c>
      <c r="AD238" s="264">
        <v>1.53515625</v>
      </c>
      <c r="AE238" s="265">
        <v>4.94140625</v>
      </c>
      <c r="AF238" s="266">
        <v>94.53125</v>
      </c>
    </row>
    <row r="239" spans="18:32" x14ac:dyDescent="0.2">
      <c r="R239" s="267">
        <v>0.48046875</v>
      </c>
      <c r="S239" s="268">
        <v>0.7421875</v>
      </c>
      <c r="T239" s="269">
        <v>28.125</v>
      </c>
      <c r="U239" s="274"/>
      <c r="V239" s="267">
        <v>2.94140625</v>
      </c>
      <c r="W239" s="268">
        <v>2.734375</v>
      </c>
      <c r="X239" s="269">
        <v>14.0625</v>
      </c>
      <c r="Y239" s="274"/>
      <c r="Z239" s="267">
        <v>1.921875</v>
      </c>
      <c r="AA239" s="268">
        <v>0.95703125</v>
      </c>
      <c r="AB239" s="269">
        <v>159.375</v>
      </c>
      <c r="AD239" s="264">
        <v>1.734375</v>
      </c>
      <c r="AE239" s="265">
        <v>4.98046875</v>
      </c>
      <c r="AF239" s="266">
        <v>97.65625</v>
      </c>
    </row>
    <row r="240" spans="18:32" x14ac:dyDescent="0.2">
      <c r="R240" s="267">
        <v>0.4453125</v>
      </c>
      <c r="S240" s="268">
        <v>0.3125</v>
      </c>
      <c r="T240" s="269">
        <v>25</v>
      </c>
      <c r="U240" s="274"/>
      <c r="V240" s="267">
        <v>1.88671875</v>
      </c>
      <c r="W240" s="268">
        <v>1.875</v>
      </c>
      <c r="X240" s="269">
        <v>14.0625</v>
      </c>
      <c r="Y240" s="274"/>
      <c r="Z240" s="267">
        <v>1.5</v>
      </c>
      <c r="AA240" s="268">
        <v>1.25</v>
      </c>
      <c r="AB240" s="269">
        <v>168.75</v>
      </c>
      <c r="AD240" s="264">
        <v>1.23046875</v>
      </c>
      <c r="AE240" s="265">
        <v>4.94140625</v>
      </c>
      <c r="AF240" s="266">
        <v>100</v>
      </c>
    </row>
    <row r="241" spans="18:32" x14ac:dyDescent="0.2">
      <c r="R241" s="267">
        <v>0.36328125</v>
      </c>
      <c r="S241" s="268">
        <v>4.98046875</v>
      </c>
      <c r="T241" s="269">
        <v>37.5</v>
      </c>
      <c r="U241" s="274"/>
      <c r="V241" s="267">
        <v>2.80078125</v>
      </c>
      <c r="W241" s="268">
        <v>3.359375</v>
      </c>
      <c r="X241" s="269">
        <v>14.84375</v>
      </c>
      <c r="Y241" s="274"/>
      <c r="Z241" s="267">
        <v>1.875</v>
      </c>
      <c r="AA241" s="268">
        <v>0.99609375</v>
      </c>
      <c r="AB241" s="269">
        <v>165.625</v>
      </c>
      <c r="AD241" s="264">
        <v>1.4765625</v>
      </c>
      <c r="AE241" s="265">
        <v>4.90234375</v>
      </c>
      <c r="AF241" s="266">
        <v>102.34375</v>
      </c>
    </row>
    <row r="242" spans="18:32" x14ac:dyDescent="0.2">
      <c r="R242" s="267">
        <v>0.36328125</v>
      </c>
      <c r="S242" s="268">
        <v>4.94140625</v>
      </c>
      <c r="T242" s="269">
        <v>38.28125</v>
      </c>
      <c r="U242" s="274"/>
      <c r="V242" s="267">
        <v>2.19140625</v>
      </c>
      <c r="W242" s="268">
        <v>3.0078125</v>
      </c>
      <c r="X242" s="269">
        <v>14.84375</v>
      </c>
      <c r="Y242" s="274"/>
      <c r="Z242" s="267">
        <v>2.19140625</v>
      </c>
      <c r="AA242" s="268">
        <v>0.8984375</v>
      </c>
      <c r="AB242" s="269">
        <v>159.375</v>
      </c>
      <c r="AD242" s="264">
        <v>2.0859375</v>
      </c>
      <c r="AE242" s="265">
        <v>4.55078125</v>
      </c>
      <c r="AF242" s="266">
        <v>89.84375</v>
      </c>
    </row>
    <row r="243" spans="18:32" x14ac:dyDescent="0.2">
      <c r="R243" s="267">
        <v>0.421875</v>
      </c>
      <c r="S243" s="268">
        <v>3.14453125</v>
      </c>
      <c r="T243" s="269">
        <v>36.71875</v>
      </c>
      <c r="U243" s="274"/>
      <c r="V243" s="267">
        <v>2.578125</v>
      </c>
      <c r="W243" s="268">
        <v>2.5390625</v>
      </c>
      <c r="X243" s="269">
        <v>14.0625</v>
      </c>
      <c r="Y243" s="274"/>
      <c r="Z243" s="267">
        <v>1.5703125</v>
      </c>
      <c r="AA243" s="268">
        <v>1.25</v>
      </c>
      <c r="AB243" s="269">
        <v>168.75</v>
      </c>
      <c r="AD243" s="264">
        <v>1.53515625</v>
      </c>
      <c r="AE243" s="265">
        <v>4.98046875</v>
      </c>
      <c r="AF243" s="266">
        <v>95.3125</v>
      </c>
    </row>
    <row r="244" spans="18:32" x14ac:dyDescent="0.2">
      <c r="R244" s="267">
        <v>0.43359375</v>
      </c>
      <c r="S244" s="268">
        <v>1.07421875</v>
      </c>
      <c r="T244" s="269">
        <v>31.25</v>
      </c>
      <c r="U244" s="274"/>
      <c r="V244" s="267">
        <v>2.90625</v>
      </c>
      <c r="W244" s="268">
        <v>1.6015625</v>
      </c>
      <c r="X244" s="269">
        <v>11.71875</v>
      </c>
      <c r="Y244" s="274"/>
      <c r="Z244" s="267">
        <v>1.11328125</v>
      </c>
      <c r="AA244" s="268">
        <v>1.25</v>
      </c>
      <c r="AB244" s="269">
        <v>175</v>
      </c>
      <c r="AD244" s="264">
        <v>1.3125</v>
      </c>
      <c r="AE244" s="265">
        <v>4.98046875</v>
      </c>
      <c r="AF244" s="266">
        <v>100</v>
      </c>
    </row>
    <row r="245" spans="18:32" x14ac:dyDescent="0.2">
      <c r="R245" s="267">
        <v>0.48046875</v>
      </c>
      <c r="S245" s="268">
        <v>0.25390625</v>
      </c>
      <c r="T245" s="269">
        <v>25</v>
      </c>
      <c r="U245" s="274"/>
      <c r="V245" s="267">
        <v>2.71875</v>
      </c>
      <c r="W245" s="268">
        <v>3.06640625</v>
      </c>
      <c r="X245" s="269">
        <v>14.84375</v>
      </c>
      <c r="Y245" s="274"/>
      <c r="Z245" s="267">
        <v>1.640625</v>
      </c>
      <c r="AA245" s="268">
        <v>0.99609375</v>
      </c>
      <c r="AB245" s="269">
        <v>166.40625</v>
      </c>
      <c r="AD245" s="264">
        <v>1.265625</v>
      </c>
      <c r="AE245" s="265">
        <v>4.98046875</v>
      </c>
      <c r="AF245" s="266">
        <v>100</v>
      </c>
    </row>
    <row r="246" spans="18:32" x14ac:dyDescent="0.2">
      <c r="R246" s="267">
        <v>1.18359375</v>
      </c>
      <c r="S246" s="268">
        <v>0.29296875</v>
      </c>
      <c r="T246" s="269">
        <v>21.09375</v>
      </c>
      <c r="U246" s="274"/>
      <c r="V246" s="267">
        <v>2.42578125</v>
      </c>
      <c r="W246" s="268">
        <v>2.5</v>
      </c>
      <c r="X246" s="269">
        <v>14.0625</v>
      </c>
      <c r="Y246" s="274"/>
      <c r="Z246" s="267">
        <v>1.41796875</v>
      </c>
      <c r="AA246" s="268">
        <v>1.328125</v>
      </c>
      <c r="AB246" s="269">
        <v>168.75</v>
      </c>
      <c r="AD246" s="264">
        <v>1.8046875</v>
      </c>
      <c r="AE246" s="265">
        <v>4.98046875</v>
      </c>
      <c r="AF246" s="266">
        <v>97.65625</v>
      </c>
    </row>
    <row r="247" spans="18:32" x14ac:dyDescent="0.2">
      <c r="R247" s="267">
        <v>0.5625</v>
      </c>
      <c r="S247" s="268">
        <v>0.5078125</v>
      </c>
      <c r="T247" s="269">
        <v>24.21875</v>
      </c>
      <c r="U247" s="274"/>
      <c r="V247" s="267">
        <v>2.75390625</v>
      </c>
      <c r="W247" s="268">
        <v>3.53515625</v>
      </c>
      <c r="X247" s="269">
        <v>14.84375</v>
      </c>
      <c r="Y247" s="274"/>
      <c r="Z247" s="267">
        <v>1.453125</v>
      </c>
      <c r="AA247" s="268">
        <v>0.859375</v>
      </c>
      <c r="AB247" s="269">
        <v>166.40625</v>
      </c>
      <c r="AD247" s="264">
        <v>1.48828125</v>
      </c>
      <c r="AE247" s="265">
        <v>4.921875</v>
      </c>
      <c r="AF247" s="266">
        <v>94.53125</v>
      </c>
    </row>
    <row r="248" spans="18:32" x14ac:dyDescent="0.2">
      <c r="R248" s="267">
        <v>0.55078125</v>
      </c>
      <c r="S248" s="268">
        <v>0.4296875</v>
      </c>
      <c r="T248" s="269">
        <v>24.21875</v>
      </c>
      <c r="U248" s="274"/>
      <c r="V248" s="267">
        <v>1.34765625</v>
      </c>
      <c r="W248" s="268">
        <v>2.265625</v>
      </c>
      <c r="X248" s="269">
        <v>15.625</v>
      </c>
      <c r="Y248" s="274"/>
      <c r="Z248" s="267">
        <v>1.6875</v>
      </c>
      <c r="AA248" s="268">
        <v>1.25</v>
      </c>
      <c r="AB248" s="269">
        <v>165.625</v>
      </c>
      <c r="AD248" s="264">
        <v>1.48828125</v>
      </c>
      <c r="AE248" s="265">
        <v>4.98046875</v>
      </c>
      <c r="AF248" s="266">
        <v>96.09375</v>
      </c>
    </row>
    <row r="249" spans="18:32" x14ac:dyDescent="0.2">
      <c r="R249" s="267">
        <v>0.48046875</v>
      </c>
      <c r="S249" s="268">
        <v>0.41015625</v>
      </c>
      <c r="T249" s="269">
        <v>24.21875</v>
      </c>
      <c r="U249" s="274"/>
      <c r="V249" s="267">
        <v>2.671875</v>
      </c>
      <c r="W249" s="268">
        <v>2.3046875</v>
      </c>
      <c r="X249" s="269">
        <v>13.28125</v>
      </c>
      <c r="Y249" s="274"/>
      <c r="Z249" s="267">
        <v>1.5234375</v>
      </c>
      <c r="AA249" s="268">
        <v>1.015625</v>
      </c>
      <c r="AB249" s="269">
        <v>166.40625</v>
      </c>
      <c r="AD249" s="264">
        <v>2.35546875</v>
      </c>
      <c r="AE249" s="265">
        <v>4.08203125</v>
      </c>
      <c r="AF249" s="266">
        <v>86.71875</v>
      </c>
    </row>
    <row r="250" spans="18:32" x14ac:dyDescent="0.2">
      <c r="R250" s="267">
        <v>0.28125</v>
      </c>
      <c r="S250" s="268">
        <v>3.18359375</v>
      </c>
      <c r="T250" s="269">
        <v>32.03125</v>
      </c>
      <c r="U250" s="274"/>
      <c r="V250" s="267">
        <v>2.87109375</v>
      </c>
      <c r="W250" s="268">
        <v>2.05078125</v>
      </c>
      <c r="X250" s="269">
        <v>13.28125</v>
      </c>
      <c r="Y250" s="274"/>
      <c r="Z250" s="267">
        <v>1.9453125</v>
      </c>
      <c r="AA250" s="268">
        <v>0.8984375</v>
      </c>
      <c r="AB250" s="269">
        <v>159.375</v>
      </c>
      <c r="AD250" s="264">
        <v>1.51171875</v>
      </c>
      <c r="AE250" s="265">
        <v>4.98046875</v>
      </c>
      <c r="AF250" s="266">
        <v>97.65625</v>
      </c>
    </row>
    <row r="251" spans="18:32" x14ac:dyDescent="0.2">
      <c r="R251" s="267">
        <v>0.75</v>
      </c>
      <c r="S251" s="268">
        <v>1.03515625</v>
      </c>
      <c r="T251" s="269">
        <v>28.125</v>
      </c>
      <c r="U251" s="274"/>
      <c r="V251" s="267">
        <v>2.953125</v>
      </c>
      <c r="W251" s="268">
        <v>2.51953125</v>
      </c>
      <c r="X251" s="269">
        <v>13.28125</v>
      </c>
      <c r="Y251" s="274"/>
      <c r="Z251" s="267">
        <v>1.875</v>
      </c>
      <c r="AA251" s="268">
        <v>0.9765625</v>
      </c>
      <c r="AB251" s="269">
        <v>166.40625</v>
      </c>
      <c r="AD251" s="264">
        <v>1.7109375</v>
      </c>
      <c r="AE251" s="265">
        <v>4.94140625</v>
      </c>
      <c r="AF251" s="266">
        <v>92.96875</v>
      </c>
    </row>
    <row r="252" spans="18:32" x14ac:dyDescent="0.2">
      <c r="R252" s="267">
        <v>1.828125</v>
      </c>
      <c r="S252" s="268">
        <v>0.29296875</v>
      </c>
      <c r="T252" s="269">
        <v>21.09375</v>
      </c>
      <c r="U252" s="274"/>
      <c r="V252" s="267">
        <v>1.9453125</v>
      </c>
      <c r="W252" s="268">
        <v>2.32421875</v>
      </c>
      <c r="X252" s="269">
        <v>14.84375</v>
      </c>
      <c r="Y252" s="274"/>
      <c r="Z252" s="267">
        <v>1.6171875</v>
      </c>
      <c r="AA252" s="268">
        <v>1.07421875</v>
      </c>
      <c r="AB252" s="269">
        <v>165.625</v>
      </c>
      <c r="AD252" s="264">
        <v>1.25390625</v>
      </c>
      <c r="AE252" s="265">
        <v>4.98046875</v>
      </c>
      <c r="AF252" s="266">
        <v>100</v>
      </c>
    </row>
    <row r="253" spans="18:32" x14ac:dyDescent="0.2">
      <c r="R253" s="267">
        <v>0.375</v>
      </c>
      <c r="S253" s="268">
        <v>1.015625</v>
      </c>
      <c r="T253" s="269">
        <v>30.46875</v>
      </c>
      <c r="U253" s="274"/>
      <c r="V253" s="267">
        <v>2.4609375</v>
      </c>
      <c r="W253" s="268">
        <v>2.24609375</v>
      </c>
      <c r="X253" s="269">
        <v>14.0625</v>
      </c>
      <c r="Y253" s="274"/>
      <c r="Z253" s="267">
        <v>2.1328125</v>
      </c>
      <c r="AA253" s="268">
        <v>0.9375</v>
      </c>
      <c r="AB253" s="269">
        <v>163.28125</v>
      </c>
      <c r="AD253" s="264">
        <v>1.3359375</v>
      </c>
      <c r="AE253" s="265">
        <v>4.47265625</v>
      </c>
      <c r="AF253" s="266">
        <v>97.65625</v>
      </c>
    </row>
    <row r="254" spans="18:32" x14ac:dyDescent="0.2">
      <c r="R254" s="267">
        <v>0.7734375</v>
      </c>
      <c r="S254" s="268">
        <v>0.60546875</v>
      </c>
      <c r="T254" s="269">
        <v>22.65625</v>
      </c>
      <c r="U254" s="274"/>
      <c r="V254" s="267">
        <v>2.3671875</v>
      </c>
      <c r="W254" s="268">
        <v>2.55859375</v>
      </c>
      <c r="X254" s="269">
        <v>14.0625</v>
      </c>
      <c r="Y254" s="274"/>
      <c r="Z254" s="267">
        <v>1.4296875</v>
      </c>
      <c r="AA254" s="268">
        <v>1.2109375</v>
      </c>
      <c r="AB254" s="269">
        <v>164.0625</v>
      </c>
      <c r="AD254" s="264">
        <v>1.5703125</v>
      </c>
      <c r="AE254" s="265">
        <v>4.94140625</v>
      </c>
      <c r="AF254" s="266">
        <v>94.53125</v>
      </c>
    </row>
    <row r="255" spans="18:32" x14ac:dyDescent="0.2">
      <c r="R255" s="267">
        <v>2.90625</v>
      </c>
      <c r="S255" s="268">
        <v>0.48828125</v>
      </c>
      <c r="T255" s="269">
        <v>20.3125</v>
      </c>
      <c r="U255" s="274"/>
      <c r="V255" s="267">
        <v>2.8359375</v>
      </c>
      <c r="W255" s="268">
        <v>3.06640625</v>
      </c>
      <c r="X255" s="269">
        <v>13.28125</v>
      </c>
      <c r="Y255" s="274"/>
      <c r="Z255" s="267">
        <v>1.4765625</v>
      </c>
      <c r="AA255" s="268">
        <v>1.26953125</v>
      </c>
      <c r="AB255" s="269">
        <v>164.0625</v>
      </c>
      <c r="AD255" s="264">
        <v>1.640625</v>
      </c>
      <c r="AE255" s="265">
        <v>4.9609375</v>
      </c>
      <c r="AF255" s="266">
        <v>93.75</v>
      </c>
    </row>
    <row r="256" spans="18:32" x14ac:dyDescent="0.2">
      <c r="R256" s="267">
        <v>0.3515625</v>
      </c>
      <c r="S256" s="268">
        <v>3.0859375</v>
      </c>
      <c r="T256" s="269">
        <v>37.5</v>
      </c>
      <c r="U256" s="274"/>
      <c r="V256" s="267">
        <v>2.2734375</v>
      </c>
      <c r="W256" s="268">
        <v>2.48046875</v>
      </c>
      <c r="X256" s="269">
        <v>14.0625</v>
      </c>
      <c r="Y256" s="274"/>
      <c r="Z256" s="267">
        <v>2.0859375</v>
      </c>
      <c r="AA256" s="268">
        <v>0.9375</v>
      </c>
      <c r="AB256" s="269">
        <v>160.9375</v>
      </c>
      <c r="AD256" s="264">
        <v>1.53515625</v>
      </c>
      <c r="AE256" s="265">
        <v>4.98046875</v>
      </c>
      <c r="AF256" s="266">
        <v>95.3125</v>
      </c>
    </row>
    <row r="257" spans="18:32" x14ac:dyDescent="0.2">
      <c r="R257" s="267">
        <v>0.73828125</v>
      </c>
      <c r="S257" s="268">
        <v>0.4296875</v>
      </c>
      <c r="T257" s="269">
        <v>24.21875</v>
      </c>
      <c r="U257" s="274"/>
      <c r="V257" s="267">
        <v>2.98828125</v>
      </c>
      <c r="W257" s="268">
        <v>1.5234375</v>
      </c>
      <c r="X257" s="269">
        <v>11.71875</v>
      </c>
      <c r="Y257" s="274"/>
      <c r="Z257" s="267">
        <v>1.98046875</v>
      </c>
      <c r="AA257" s="268">
        <v>0.8984375</v>
      </c>
      <c r="AB257" s="269">
        <v>160.9375</v>
      </c>
      <c r="AD257" s="264">
        <v>1.5</v>
      </c>
      <c r="AE257" s="265">
        <v>4.35546875</v>
      </c>
      <c r="AF257" s="266">
        <v>92.1875</v>
      </c>
    </row>
    <row r="258" spans="18:32" x14ac:dyDescent="0.2">
      <c r="R258" s="267">
        <v>0.3984375</v>
      </c>
      <c r="S258" s="268">
        <v>2.5</v>
      </c>
      <c r="T258" s="269">
        <v>35.15625</v>
      </c>
      <c r="U258" s="274"/>
      <c r="V258" s="267">
        <v>2.73046875</v>
      </c>
      <c r="W258" s="268">
        <v>2.3828125</v>
      </c>
      <c r="X258" s="269">
        <v>13.28125</v>
      </c>
      <c r="Y258" s="274"/>
      <c r="Z258" s="267">
        <v>1.48828125</v>
      </c>
      <c r="AA258" s="268">
        <v>1.25</v>
      </c>
      <c r="AB258" s="269">
        <v>166.40625</v>
      </c>
      <c r="AD258" s="264">
        <v>1.55859375</v>
      </c>
      <c r="AE258" s="265">
        <v>4.98046875</v>
      </c>
      <c r="AF258" s="266">
        <v>95.3125</v>
      </c>
    </row>
    <row r="259" spans="18:32" x14ac:dyDescent="0.2">
      <c r="R259" s="267">
        <v>0.2578125</v>
      </c>
      <c r="S259" s="268">
        <v>4.21875</v>
      </c>
      <c r="T259" s="269">
        <v>37.5</v>
      </c>
      <c r="U259" s="274"/>
      <c r="V259" s="267">
        <v>2.3203125</v>
      </c>
      <c r="W259" s="268">
        <v>2.5390625</v>
      </c>
      <c r="X259" s="269">
        <v>14.0625</v>
      </c>
      <c r="Y259" s="274"/>
      <c r="Z259" s="267">
        <v>1.11328125</v>
      </c>
      <c r="AA259" s="268">
        <v>1.26953125</v>
      </c>
      <c r="AB259" s="269">
        <v>175</v>
      </c>
      <c r="AD259" s="264">
        <v>1.88671875</v>
      </c>
      <c r="AE259" s="265">
        <v>4.7265625</v>
      </c>
      <c r="AF259" s="266">
        <v>90.625</v>
      </c>
    </row>
    <row r="260" spans="18:32" x14ac:dyDescent="0.2">
      <c r="R260" s="267">
        <v>0.55078125</v>
      </c>
      <c r="S260" s="268">
        <v>0.64453125</v>
      </c>
      <c r="T260" s="269">
        <v>28.125</v>
      </c>
      <c r="U260" s="274"/>
      <c r="V260" s="267">
        <v>2.40234375</v>
      </c>
      <c r="W260" s="268">
        <v>1.5625</v>
      </c>
      <c r="X260" s="269">
        <v>15.625</v>
      </c>
      <c r="Y260" s="274"/>
      <c r="Z260" s="267">
        <v>1.4296875</v>
      </c>
      <c r="AA260" s="268">
        <v>1.25</v>
      </c>
      <c r="AB260" s="269">
        <v>167.96875</v>
      </c>
      <c r="AD260" s="264">
        <v>1.48828125</v>
      </c>
      <c r="AE260" s="265">
        <v>4.98046875</v>
      </c>
      <c r="AF260" s="266">
        <v>96.09375</v>
      </c>
    </row>
    <row r="261" spans="18:32" x14ac:dyDescent="0.2">
      <c r="R261" s="267">
        <v>0.62109375</v>
      </c>
      <c r="S261" s="268">
        <v>0.4296875</v>
      </c>
      <c r="T261" s="269">
        <v>24.21875</v>
      </c>
      <c r="U261" s="274"/>
      <c r="V261" s="267">
        <v>2.953125</v>
      </c>
      <c r="W261" s="268">
        <v>2.4609375</v>
      </c>
      <c r="X261" s="269">
        <v>13.28125</v>
      </c>
      <c r="Y261" s="274"/>
      <c r="Z261" s="267">
        <v>2.0859375</v>
      </c>
      <c r="AA261" s="268">
        <v>0.83984375</v>
      </c>
      <c r="AB261" s="269">
        <v>157.8125</v>
      </c>
      <c r="AD261" s="264">
        <v>1.46484375</v>
      </c>
      <c r="AE261" s="265">
        <v>4.921875</v>
      </c>
      <c r="AF261" s="266">
        <v>94.53125</v>
      </c>
    </row>
    <row r="262" spans="18:32" x14ac:dyDescent="0.2">
      <c r="R262" s="267">
        <v>1.04296875</v>
      </c>
      <c r="S262" s="268">
        <v>0.60546875</v>
      </c>
      <c r="T262" s="269">
        <v>24.21875</v>
      </c>
      <c r="U262" s="274"/>
      <c r="V262" s="267">
        <v>1.21875</v>
      </c>
      <c r="W262" s="268">
        <v>1.796875</v>
      </c>
      <c r="X262" s="269">
        <v>15.625</v>
      </c>
      <c r="Y262" s="274"/>
      <c r="Z262" s="267">
        <v>0.97265625</v>
      </c>
      <c r="AA262" s="268">
        <v>1.26953125</v>
      </c>
      <c r="AB262" s="269">
        <v>176.5625</v>
      </c>
      <c r="AD262" s="264">
        <v>1.41796875</v>
      </c>
      <c r="AE262" s="265">
        <v>4.70703125</v>
      </c>
      <c r="AF262" s="266">
        <v>100</v>
      </c>
    </row>
    <row r="263" spans="18:32" x14ac:dyDescent="0.2">
      <c r="R263" s="267">
        <v>0.33984375</v>
      </c>
      <c r="S263" s="268">
        <v>0.48828125</v>
      </c>
      <c r="T263" s="269">
        <v>25.78125</v>
      </c>
      <c r="U263" s="274"/>
      <c r="V263" s="267">
        <v>2.35546875</v>
      </c>
      <c r="W263" s="268">
        <v>3.2421875</v>
      </c>
      <c r="X263" s="269">
        <v>17.96875</v>
      </c>
      <c r="Y263" s="274"/>
      <c r="Z263" s="267">
        <v>1.828125</v>
      </c>
      <c r="AA263" s="268">
        <v>0.91796875</v>
      </c>
      <c r="AB263" s="269">
        <v>165.625</v>
      </c>
      <c r="AD263" s="264">
        <v>1.1484375</v>
      </c>
      <c r="AE263" s="265">
        <v>4.921875</v>
      </c>
      <c r="AF263" s="266">
        <v>100</v>
      </c>
    </row>
    <row r="264" spans="18:32" x14ac:dyDescent="0.2">
      <c r="R264" s="267">
        <v>0.3046875</v>
      </c>
      <c r="S264" s="268">
        <v>2.1484375</v>
      </c>
      <c r="T264" s="269">
        <v>31.25</v>
      </c>
      <c r="U264" s="274"/>
      <c r="V264" s="267">
        <v>2.26171875</v>
      </c>
      <c r="W264" s="268">
        <v>2.3046875</v>
      </c>
      <c r="X264" s="269">
        <v>14.0625</v>
      </c>
      <c r="Y264" s="274"/>
      <c r="Z264" s="267">
        <v>1.3125</v>
      </c>
      <c r="AA264" s="268">
        <v>0.7421875</v>
      </c>
      <c r="AB264" s="269">
        <v>170.3125</v>
      </c>
      <c r="AD264" s="264">
        <v>2.05078125</v>
      </c>
      <c r="AE264" s="265">
        <v>4.7265625</v>
      </c>
      <c r="AF264" s="266">
        <v>89.84375</v>
      </c>
    </row>
    <row r="265" spans="18:32" x14ac:dyDescent="0.2">
      <c r="R265" s="267">
        <v>0.76171875</v>
      </c>
      <c r="S265" s="268">
        <v>0.546875</v>
      </c>
      <c r="T265" s="269">
        <v>25</v>
      </c>
      <c r="U265" s="274"/>
      <c r="V265" s="267">
        <v>2.1796875</v>
      </c>
      <c r="W265" s="268">
        <v>3.10546875</v>
      </c>
      <c r="X265" s="269">
        <v>14.84375</v>
      </c>
      <c r="Y265" s="274"/>
      <c r="Z265" s="267">
        <v>2.0859375</v>
      </c>
      <c r="AA265" s="268">
        <v>0.9375</v>
      </c>
      <c r="AB265" s="269">
        <v>161.71875</v>
      </c>
      <c r="AD265" s="264">
        <v>2.578125</v>
      </c>
      <c r="AE265" s="265">
        <v>4.5703125</v>
      </c>
      <c r="AF265" s="266">
        <v>86.71875</v>
      </c>
    </row>
    <row r="266" spans="18:32" x14ac:dyDescent="0.2">
      <c r="R266" s="267">
        <v>0.5625</v>
      </c>
      <c r="S266" s="268">
        <v>0.703125</v>
      </c>
      <c r="T266" s="269">
        <v>24.21875</v>
      </c>
      <c r="U266" s="274"/>
      <c r="V266" s="267">
        <v>2.6015625</v>
      </c>
      <c r="W266" s="268">
        <v>2.7734375</v>
      </c>
      <c r="X266" s="269">
        <v>14.0625</v>
      </c>
      <c r="Y266" s="274"/>
      <c r="Z266" s="267">
        <v>1.96875</v>
      </c>
      <c r="AA266" s="268">
        <v>0.91796875</v>
      </c>
      <c r="AB266" s="269">
        <v>161.71875</v>
      </c>
      <c r="AD266" s="264">
        <v>1.48828125</v>
      </c>
      <c r="AE266" s="265">
        <v>4.94140625</v>
      </c>
      <c r="AF266" s="266">
        <v>96.09375</v>
      </c>
    </row>
    <row r="267" spans="18:32" x14ac:dyDescent="0.2">
      <c r="R267" s="267">
        <v>0.5390625</v>
      </c>
      <c r="S267" s="268">
        <v>0.5078125</v>
      </c>
      <c r="T267" s="269">
        <v>25.78125</v>
      </c>
      <c r="U267" s="274"/>
      <c r="V267" s="267">
        <v>2.8828125</v>
      </c>
      <c r="W267" s="268">
        <v>3.0078125</v>
      </c>
      <c r="X267" s="269">
        <v>14.84375</v>
      </c>
      <c r="Y267" s="274"/>
      <c r="Z267" s="267">
        <v>1.48828125</v>
      </c>
      <c r="AA267" s="268">
        <v>0.99609375</v>
      </c>
      <c r="AB267" s="269">
        <v>165.625</v>
      </c>
      <c r="AD267" s="264">
        <v>1.46484375</v>
      </c>
      <c r="AE267" s="265">
        <v>4.9609375</v>
      </c>
      <c r="AF267" s="266">
        <v>96.09375</v>
      </c>
    </row>
    <row r="268" spans="18:32" x14ac:dyDescent="0.2">
      <c r="R268" s="267">
        <v>0.52734375</v>
      </c>
      <c r="S268" s="268">
        <v>0.76171875</v>
      </c>
      <c r="T268" s="269">
        <v>28.125</v>
      </c>
      <c r="U268" s="274"/>
      <c r="V268" s="267">
        <v>1.78125</v>
      </c>
      <c r="W268" s="268">
        <v>1.8359375</v>
      </c>
      <c r="X268" s="269">
        <v>14.0625</v>
      </c>
      <c r="Y268" s="274"/>
      <c r="Z268" s="267">
        <v>2.0859375</v>
      </c>
      <c r="AA268" s="268">
        <v>0.9765625</v>
      </c>
      <c r="AB268" s="269">
        <v>161.71875</v>
      </c>
      <c r="AD268" s="264">
        <v>1.48828125</v>
      </c>
      <c r="AE268" s="265">
        <v>4.9609375</v>
      </c>
      <c r="AF268" s="266">
        <v>93.75</v>
      </c>
    </row>
    <row r="269" spans="18:32" x14ac:dyDescent="0.2">
      <c r="R269" s="267">
        <v>1.20703125</v>
      </c>
      <c r="S269" s="268">
        <v>0.4296875</v>
      </c>
      <c r="T269" s="269">
        <v>21.09375</v>
      </c>
      <c r="U269" s="274"/>
      <c r="V269" s="267">
        <v>2.91796875</v>
      </c>
      <c r="W269" s="268">
        <v>2.16796875</v>
      </c>
      <c r="X269" s="269">
        <v>13.28125</v>
      </c>
      <c r="Y269" s="274"/>
      <c r="Z269" s="267">
        <v>2.05078125</v>
      </c>
      <c r="AA269" s="268">
        <v>0.87890625</v>
      </c>
      <c r="AB269" s="269">
        <v>162.5</v>
      </c>
      <c r="AD269" s="264">
        <v>1.40625</v>
      </c>
      <c r="AE269" s="265">
        <v>4.86328125</v>
      </c>
      <c r="AF269" s="266">
        <v>97.65625</v>
      </c>
    </row>
    <row r="270" spans="18:32" x14ac:dyDescent="0.2">
      <c r="R270" s="267">
        <v>0.375</v>
      </c>
      <c r="S270" s="268">
        <v>4.55078125</v>
      </c>
      <c r="T270" s="269">
        <v>38.28125</v>
      </c>
      <c r="U270" s="274"/>
      <c r="V270" s="267">
        <v>0.984375</v>
      </c>
      <c r="W270" s="268">
        <v>3.65234375</v>
      </c>
      <c r="X270" s="269">
        <v>17.96875</v>
      </c>
      <c r="Y270" s="274"/>
      <c r="Z270" s="267">
        <v>1.46484375</v>
      </c>
      <c r="AA270" s="268">
        <v>1.015625</v>
      </c>
      <c r="AB270" s="269">
        <v>157.03125</v>
      </c>
      <c r="AD270" s="264">
        <v>1.4765625</v>
      </c>
      <c r="AE270" s="265">
        <v>4.9609375</v>
      </c>
      <c r="AF270" s="266">
        <v>100</v>
      </c>
    </row>
    <row r="271" spans="18:32" x14ac:dyDescent="0.2">
      <c r="R271" s="267">
        <v>0.64453125</v>
      </c>
      <c r="S271" s="268">
        <v>0.60546875</v>
      </c>
      <c r="T271" s="269">
        <v>24.21875</v>
      </c>
      <c r="U271" s="274"/>
      <c r="V271" s="267">
        <v>2.98828125</v>
      </c>
      <c r="W271" s="268">
        <v>1.640625</v>
      </c>
      <c r="X271" s="269">
        <v>11.71875</v>
      </c>
      <c r="Y271" s="274"/>
      <c r="Z271" s="267">
        <v>2.296875</v>
      </c>
      <c r="AA271" s="268">
        <v>0.91796875</v>
      </c>
      <c r="AB271" s="269">
        <v>161.71875</v>
      </c>
      <c r="AD271" s="264">
        <v>2.34375</v>
      </c>
      <c r="AE271" s="265">
        <v>4.58984375</v>
      </c>
      <c r="AF271" s="266">
        <v>86.71875</v>
      </c>
    </row>
    <row r="272" spans="18:32" x14ac:dyDescent="0.2">
      <c r="R272" s="267">
        <v>0.3984375</v>
      </c>
      <c r="S272" s="268">
        <v>4.94140625</v>
      </c>
      <c r="T272" s="269">
        <v>36.71875</v>
      </c>
      <c r="U272" s="274"/>
      <c r="V272" s="267">
        <v>2.19140625</v>
      </c>
      <c r="W272" s="268">
        <v>2.2265625</v>
      </c>
      <c r="X272" s="269">
        <v>14.0625</v>
      </c>
      <c r="Y272" s="274"/>
      <c r="Z272" s="267">
        <v>1.69921875</v>
      </c>
      <c r="AA272" s="268">
        <v>0.9765625</v>
      </c>
      <c r="AB272" s="269">
        <v>164.84375</v>
      </c>
      <c r="AD272" s="264">
        <v>2.09765625</v>
      </c>
      <c r="AE272" s="265">
        <v>4.55078125</v>
      </c>
      <c r="AF272" s="266">
        <v>86.71875</v>
      </c>
    </row>
    <row r="273" spans="18:32" x14ac:dyDescent="0.2">
      <c r="R273" s="267">
        <v>0.3984375</v>
      </c>
      <c r="S273" s="268">
        <v>2.5390625</v>
      </c>
      <c r="T273" s="269">
        <v>32.03125</v>
      </c>
      <c r="U273" s="274"/>
      <c r="V273" s="267">
        <v>1.9453125</v>
      </c>
      <c r="W273" s="268">
        <v>2.34375</v>
      </c>
      <c r="X273" s="269">
        <v>14.84375</v>
      </c>
      <c r="Y273" s="274"/>
      <c r="Z273" s="267">
        <v>2.0625</v>
      </c>
      <c r="AA273" s="268">
        <v>1.26953125</v>
      </c>
      <c r="AB273" s="269">
        <v>162.5</v>
      </c>
      <c r="AD273" s="264">
        <v>2.0859375</v>
      </c>
      <c r="AE273" s="265">
        <v>4.51171875</v>
      </c>
      <c r="AF273" s="266">
        <v>86.71875</v>
      </c>
    </row>
    <row r="274" spans="18:32" x14ac:dyDescent="0.2">
      <c r="R274" s="267">
        <v>0.59765625</v>
      </c>
      <c r="S274" s="268">
        <v>0.6640625</v>
      </c>
      <c r="T274" s="269">
        <v>24.21875</v>
      </c>
      <c r="U274" s="274"/>
      <c r="V274" s="267">
        <v>2.4375</v>
      </c>
      <c r="W274" s="268">
        <v>2.05078125</v>
      </c>
      <c r="X274" s="269">
        <v>15.625</v>
      </c>
      <c r="Y274" s="274"/>
      <c r="Z274" s="267">
        <v>1.5</v>
      </c>
      <c r="AA274" s="268">
        <v>1.25</v>
      </c>
      <c r="AB274" s="269">
        <v>167.96875</v>
      </c>
      <c r="AD274" s="264">
        <v>1.5</v>
      </c>
      <c r="AE274" s="265">
        <v>4.98046875</v>
      </c>
      <c r="AF274" s="266">
        <v>95.3125</v>
      </c>
    </row>
    <row r="275" spans="18:32" x14ac:dyDescent="0.2">
      <c r="R275" s="267">
        <v>0.3515625</v>
      </c>
      <c r="S275" s="268">
        <v>0.8984375</v>
      </c>
      <c r="T275" s="269">
        <v>31.25</v>
      </c>
      <c r="U275" s="274"/>
      <c r="V275" s="267">
        <v>1.921875</v>
      </c>
      <c r="W275" s="268">
        <v>4.58984375</v>
      </c>
      <c r="X275" s="269">
        <v>17.96875</v>
      </c>
      <c r="Y275" s="274"/>
      <c r="Z275" s="267">
        <v>1.125</v>
      </c>
      <c r="AA275" s="268">
        <v>1.25</v>
      </c>
      <c r="AB275" s="269">
        <v>175</v>
      </c>
      <c r="AD275" s="264">
        <v>1.265625</v>
      </c>
      <c r="AE275" s="265">
        <v>4.98046875</v>
      </c>
      <c r="AF275" s="266">
        <v>100</v>
      </c>
    </row>
    <row r="276" spans="18:32" x14ac:dyDescent="0.2">
      <c r="R276" s="267">
        <v>0.59765625</v>
      </c>
      <c r="S276" s="268">
        <v>0.52734375</v>
      </c>
      <c r="T276" s="269">
        <v>25</v>
      </c>
      <c r="U276" s="274"/>
      <c r="V276" s="267">
        <v>2.98828125</v>
      </c>
      <c r="W276" s="268">
        <v>3.59375</v>
      </c>
      <c r="X276" s="269">
        <v>15.625</v>
      </c>
      <c r="Y276" s="274"/>
      <c r="Z276" s="267">
        <v>1.67578125</v>
      </c>
      <c r="AA276" s="268">
        <v>1.03515625</v>
      </c>
      <c r="AB276" s="269">
        <v>163.28125</v>
      </c>
      <c r="AD276" s="264">
        <v>1.640625</v>
      </c>
      <c r="AE276" s="265">
        <v>4.94140625</v>
      </c>
      <c r="AF276" s="266">
        <v>98.4375</v>
      </c>
    </row>
    <row r="277" spans="18:32" x14ac:dyDescent="0.2">
      <c r="R277" s="267">
        <v>0.6328125</v>
      </c>
      <c r="S277" s="268">
        <v>0.5078125</v>
      </c>
      <c r="T277" s="269">
        <v>25</v>
      </c>
      <c r="U277" s="274"/>
      <c r="V277" s="267">
        <v>2.77734375</v>
      </c>
      <c r="W277" s="268">
        <v>2.2265625</v>
      </c>
      <c r="X277" s="269">
        <v>14.0625</v>
      </c>
      <c r="Y277" s="274"/>
      <c r="Z277" s="267">
        <v>1.4765625</v>
      </c>
      <c r="AA277" s="268">
        <v>1.26953125</v>
      </c>
      <c r="AB277" s="269">
        <v>169.53125</v>
      </c>
      <c r="AD277" s="264">
        <v>1.2421875</v>
      </c>
      <c r="AE277" s="265">
        <v>4.98046875</v>
      </c>
      <c r="AF277" s="266">
        <v>100</v>
      </c>
    </row>
    <row r="278" spans="18:32" x14ac:dyDescent="0.2">
      <c r="R278" s="267">
        <v>0.38671875</v>
      </c>
      <c r="S278" s="268">
        <v>2.36328125</v>
      </c>
      <c r="T278" s="269">
        <v>35.15625</v>
      </c>
      <c r="U278" s="274"/>
      <c r="V278" s="267">
        <v>2.859375</v>
      </c>
      <c r="W278" s="268">
        <v>3.10546875</v>
      </c>
      <c r="X278" s="269">
        <v>14.0625</v>
      </c>
      <c r="Y278" s="274"/>
      <c r="Z278" s="267">
        <v>1.60546875</v>
      </c>
      <c r="AA278" s="268">
        <v>1.25</v>
      </c>
      <c r="AB278" s="269">
        <v>162.5</v>
      </c>
      <c r="AD278" s="264">
        <v>1.74609375</v>
      </c>
      <c r="AE278" s="265">
        <v>4.98046875</v>
      </c>
      <c r="AF278" s="266">
        <v>92.1875</v>
      </c>
    </row>
    <row r="279" spans="18:32" x14ac:dyDescent="0.2">
      <c r="R279" s="267">
        <v>0.29296875</v>
      </c>
      <c r="S279" s="268">
        <v>0.8984375</v>
      </c>
      <c r="T279" s="269">
        <v>30.46875</v>
      </c>
      <c r="U279" s="274"/>
      <c r="V279" s="267">
        <v>2.63671875</v>
      </c>
      <c r="W279" s="268">
        <v>2.65625</v>
      </c>
      <c r="X279" s="269">
        <v>14.84375</v>
      </c>
      <c r="Y279" s="274"/>
      <c r="Z279" s="267">
        <v>2.21484375</v>
      </c>
      <c r="AA279" s="268">
        <v>0.9765625</v>
      </c>
      <c r="AB279" s="269">
        <v>163.28125</v>
      </c>
      <c r="AD279" s="264">
        <v>0.85546875</v>
      </c>
      <c r="AE279" s="265">
        <v>4.78515625</v>
      </c>
      <c r="AF279" s="266">
        <v>108.59375</v>
      </c>
    </row>
    <row r="280" spans="18:32" x14ac:dyDescent="0.2">
      <c r="R280" s="267">
        <v>0.36328125</v>
      </c>
      <c r="S280" s="268">
        <v>1.26953125</v>
      </c>
      <c r="T280" s="269">
        <v>34.375</v>
      </c>
      <c r="U280" s="274"/>
      <c r="V280" s="267">
        <v>2.98828125</v>
      </c>
      <c r="W280" s="268">
        <v>1.54296875</v>
      </c>
      <c r="X280" s="269">
        <v>11.71875</v>
      </c>
      <c r="Y280" s="274"/>
      <c r="Z280" s="267">
        <v>1.95703125</v>
      </c>
      <c r="AA280" s="268">
        <v>0.9375</v>
      </c>
      <c r="AB280" s="269">
        <v>164.0625</v>
      </c>
      <c r="AD280" s="264">
        <v>1.55859375</v>
      </c>
      <c r="AE280" s="265">
        <v>4.1796875</v>
      </c>
      <c r="AF280" s="266">
        <v>91.40625</v>
      </c>
    </row>
    <row r="281" spans="18:32" x14ac:dyDescent="0.2">
      <c r="R281" s="267">
        <v>0.375</v>
      </c>
      <c r="S281" s="268">
        <v>3.30078125</v>
      </c>
      <c r="T281" s="269">
        <v>34.375</v>
      </c>
      <c r="U281" s="274"/>
      <c r="V281" s="267">
        <v>2.30859375</v>
      </c>
      <c r="W281" s="268">
        <v>3.0078125</v>
      </c>
      <c r="X281" s="269">
        <v>14.84375</v>
      </c>
      <c r="Y281" s="274"/>
      <c r="Z281" s="267">
        <v>2.1796875</v>
      </c>
      <c r="AA281" s="268">
        <v>0.9375</v>
      </c>
      <c r="AB281" s="269">
        <v>162.5</v>
      </c>
      <c r="AD281" s="264">
        <v>2.07421875</v>
      </c>
      <c r="AE281" s="265">
        <v>4.66796875</v>
      </c>
      <c r="AF281" s="266">
        <v>86.71875</v>
      </c>
    </row>
    <row r="282" spans="18:32" x14ac:dyDescent="0.2">
      <c r="R282" s="267">
        <v>0.4453125</v>
      </c>
      <c r="S282" s="268">
        <v>3.30078125</v>
      </c>
      <c r="T282" s="269">
        <v>35.9375</v>
      </c>
      <c r="U282" s="274"/>
      <c r="V282" s="267">
        <v>2.56640625</v>
      </c>
      <c r="W282" s="268">
        <v>2.67578125</v>
      </c>
      <c r="X282" s="269">
        <v>14.0625</v>
      </c>
      <c r="Y282" s="274"/>
      <c r="Z282" s="267">
        <v>1.7109375</v>
      </c>
      <c r="AA282" s="268">
        <v>1.19140625</v>
      </c>
      <c r="AB282" s="269">
        <v>167.96875</v>
      </c>
      <c r="AD282" s="264">
        <v>1.59375</v>
      </c>
      <c r="AE282" s="265">
        <v>4.86328125</v>
      </c>
      <c r="AF282" s="266">
        <v>92.1875</v>
      </c>
    </row>
    <row r="283" spans="18:32" x14ac:dyDescent="0.2">
      <c r="R283" s="267">
        <v>2.96484375</v>
      </c>
      <c r="S283" s="268">
        <v>0.5078125</v>
      </c>
      <c r="T283" s="269">
        <v>20.3125</v>
      </c>
      <c r="U283" s="274"/>
      <c r="V283" s="267">
        <v>2.63671875</v>
      </c>
      <c r="W283" s="268">
        <v>2.5</v>
      </c>
      <c r="X283" s="269">
        <v>14.0625</v>
      </c>
      <c r="Y283" s="274"/>
      <c r="Z283" s="267">
        <v>1.9453125</v>
      </c>
      <c r="AA283" s="268">
        <v>1.19140625</v>
      </c>
      <c r="AB283" s="269">
        <v>170.3125</v>
      </c>
      <c r="AD283" s="264">
        <v>1.18359375</v>
      </c>
      <c r="AE283" s="265">
        <v>4.98046875</v>
      </c>
      <c r="AF283" s="266">
        <v>100</v>
      </c>
    </row>
    <row r="284" spans="18:32" x14ac:dyDescent="0.2">
      <c r="R284" s="267">
        <v>0.6328125</v>
      </c>
      <c r="S284" s="268">
        <v>0.64453125</v>
      </c>
      <c r="T284" s="269">
        <v>24.21875</v>
      </c>
      <c r="U284" s="274"/>
      <c r="V284" s="267">
        <v>2.7421875</v>
      </c>
      <c r="W284" s="268">
        <v>2.3046875</v>
      </c>
      <c r="X284" s="269">
        <v>13.28125</v>
      </c>
      <c r="Y284" s="274"/>
      <c r="Z284" s="267">
        <v>2.0625</v>
      </c>
      <c r="AA284" s="268">
        <v>0.68359375</v>
      </c>
      <c r="AB284" s="269">
        <v>163.28125</v>
      </c>
      <c r="AD284" s="264">
        <v>1.453125</v>
      </c>
      <c r="AE284" s="265">
        <v>4.94140625</v>
      </c>
      <c r="AF284" s="266">
        <v>101.5625</v>
      </c>
    </row>
    <row r="285" spans="18:32" x14ac:dyDescent="0.2">
      <c r="R285" s="267">
        <v>0.8671875</v>
      </c>
      <c r="S285" s="268">
        <v>0.5859375</v>
      </c>
      <c r="T285" s="269">
        <v>24.21875</v>
      </c>
      <c r="U285" s="274"/>
      <c r="V285" s="267">
        <v>2.2265625</v>
      </c>
      <c r="W285" s="268">
        <v>1.93359375</v>
      </c>
      <c r="X285" s="269">
        <v>11.71875</v>
      </c>
      <c r="Y285" s="274"/>
      <c r="Z285" s="267">
        <v>1.453125</v>
      </c>
      <c r="AA285" s="268">
        <v>1.09375</v>
      </c>
      <c r="AB285" s="269">
        <v>164.0625</v>
      </c>
      <c r="AD285" s="264">
        <v>1.11328125</v>
      </c>
      <c r="AE285" s="265">
        <v>4.74609375</v>
      </c>
      <c r="AF285" s="266">
        <v>105.46875</v>
      </c>
    </row>
    <row r="286" spans="18:32" x14ac:dyDescent="0.2">
      <c r="R286" s="267">
        <v>0.64453125</v>
      </c>
      <c r="S286" s="268">
        <v>0.99609375</v>
      </c>
      <c r="T286" s="269">
        <v>25.78125</v>
      </c>
      <c r="U286" s="274"/>
      <c r="V286" s="267">
        <v>2.90625</v>
      </c>
      <c r="W286" s="268">
        <v>2.75390625</v>
      </c>
      <c r="X286" s="269">
        <v>14.0625</v>
      </c>
      <c r="Y286" s="274"/>
      <c r="Z286" s="267">
        <v>2.02734375</v>
      </c>
      <c r="AA286" s="268">
        <v>0.91796875</v>
      </c>
      <c r="AB286" s="269">
        <v>162.5</v>
      </c>
      <c r="AD286" s="264">
        <v>1.5</v>
      </c>
      <c r="AE286" s="265">
        <v>4.98046875</v>
      </c>
      <c r="AF286" s="266">
        <v>93.75</v>
      </c>
    </row>
    <row r="287" spans="18:32" x14ac:dyDescent="0.2">
      <c r="R287" s="267">
        <v>0.9375</v>
      </c>
      <c r="S287" s="268">
        <v>0.95703125</v>
      </c>
      <c r="T287" s="269">
        <v>24.21875</v>
      </c>
      <c r="U287" s="274"/>
      <c r="V287" s="267">
        <v>2.80078125</v>
      </c>
      <c r="W287" s="268">
        <v>2.5390625</v>
      </c>
      <c r="X287" s="269">
        <v>13.28125</v>
      </c>
      <c r="Y287" s="274"/>
      <c r="Z287" s="267">
        <v>1.9453125</v>
      </c>
      <c r="AA287" s="268">
        <v>0.95703125</v>
      </c>
      <c r="AB287" s="269">
        <v>165.625</v>
      </c>
      <c r="AD287" s="264">
        <v>1.88671875</v>
      </c>
      <c r="AE287" s="265">
        <v>4.04296875</v>
      </c>
      <c r="AF287" s="266">
        <v>86.71875</v>
      </c>
    </row>
    <row r="288" spans="18:32" x14ac:dyDescent="0.2">
      <c r="R288" s="267">
        <v>0.71484375</v>
      </c>
      <c r="S288" s="268">
        <v>0.46875</v>
      </c>
      <c r="T288" s="269">
        <v>24.21875</v>
      </c>
      <c r="U288" s="274"/>
      <c r="V288" s="267">
        <v>2.66015625</v>
      </c>
      <c r="W288" s="268">
        <v>2.421875</v>
      </c>
      <c r="X288" s="269">
        <v>13.28125</v>
      </c>
      <c r="Y288" s="274"/>
      <c r="Z288" s="267">
        <v>1.98046875</v>
      </c>
      <c r="AA288" s="268">
        <v>0.9375</v>
      </c>
      <c r="AB288" s="269">
        <v>164.0625</v>
      </c>
      <c r="AD288" s="264">
        <v>0.890625</v>
      </c>
      <c r="AE288" s="265">
        <v>4.78515625</v>
      </c>
      <c r="AF288" s="266">
        <v>110.9375</v>
      </c>
    </row>
    <row r="289" spans="18:32" x14ac:dyDescent="0.2">
      <c r="R289" s="267">
        <v>0.36328125</v>
      </c>
      <c r="S289" s="268">
        <v>4.74609375</v>
      </c>
      <c r="T289" s="269">
        <v>36.71875</v>
      </c>
      <c r="U289" s="274"/>
      <c r="V289" s="267">
        <v>2.671875</v>
      </c>
      <c r="W289" s="268">
        <v>2.87109375</v>
      </c>
      <c r="X289" s="269">
        <v>12.5</v>
      </c>
      <c r="Y289" s="274"/>
      <c r="Z289" s="267">
        <v>1.8515625</v>
      </c>
      <c r="AA289" s="268">
        <v>1.25</v>
      </c>
      <c r="AB289" s="269">
        <v>162.5</v>
      </c>
      <c r="AD289" s="264">
        <v>1.37109375</v>
      </c>
      <c r="AE289" s="265">
        <v>4.98046875</v>
      </c>
      <c r="AF289" s="266">
        <v>96.09375</v>
      </c>
    </row>
    <row r="290" spans="18:32" x14ac:dyDescent="0.2">
      <c r="R290" s="267">
        <v>0.80859375</v>
      </c>
      <c r="S290" s="268">
        <v>0.41015625</v>
      </c>
      <c r="T290" s="269">
        <v>22.65625</v>
      </c>
      <c r="U290" s="274"/>
      <c r="V290" s="267">
        <v>2.94140625</v>
      </c>
      <c r="W290" s="268">
        <v>1.640625</v>
      </c>
      <c r="X290" s="269">
        <v>14.0625</v>
      </c>
      <c r="Y290" s="274"/>
      <c r="Z290" s="267">
        <v>1.640625</v>
      </c>
      <c r="AA290" s="268">
        <v>1.25</v>
      </c>
      <c r="AB290" s="269">
        <v>165.625</v>
      </c>
      <c r="AD290" s="264">
        <v>1.4765625</v>
      </c>
      <c r="AE290" s="265">
        <v>4.98046875</v>
      </c>
      <c r="AF290" s="266">
        <v>101.5625</v>
      </c>
    </row>
    <row r="291" spans="18:32" x14ac:dyDescent="0.2">
      <c r="R291" s="267">
        <v>0.84375</v>
      </c>
      <c r="S291" s="268">
        <v>0.56640625</v>
      </c>
      <c r="T291" s="269">
        <v>24.21875</v>
      </c>
      <c r="U291" s="274"/>
      <c r="V291" s="267">
        <v>2.87109375</v>
      </c>
      <c r="W291" s="268">
        <v>2.01171875</v>
      </c>
      <c r="X291" s="269">
        <v>13.28125</v>
      </c>
      <c r="Y291" s="274"/>
      <c r="Z291" s="267">
        <v>2.0859375</v>
      </c>
      <c r="AA291" s="268">
        <v>0.9375</v>
      </c>
      <c r="AB291" s="269">
        <v>161.71875</v>
      </c>
      <c r="AD291" s="264">
        <v>1.62890625</v>
      </c>
      <c r="AE291" s="265">
        <v>4.86328125</v>
      </c>
      <c r="AF291" s="266">
        <v>92.96875</v>
      </c>
    </row>
    <row r="292" spans="18:32" x14ac:dyDescent="0.2">
      <c r="R292" s="267">
        <v>0.6796875</v>
      </c>
      <c r="S292" s="268">
        <v>0.3125</v>
      </c>
      <c r="T292" s="269">
        <v>25.78125</v>
      </c>
      <c r="U292" s="274"/>
      <c r="V292" s="267">
        <v>2.98828125</v>
      </c>
      <c r="W292" s="268">
        <v>1.4453125</v>
      </c>
      <c r="X292" s="269">
        <v>11.71875</v>
      </c>
      <c r="Y292" s="274"/>
      <c r="Z292" s="267">
        <v>2.00390625</v>
      </c>
      <c r="AA292" s="268">
        <v>0.9375</v>
      </c>
      <c r="AB292" s="269">
        <v>164.0625</v>
      </c>
      <c r="AD292" s="264">
        <v>1.48828125</v>
      </c>
      <c r="AE292" s="265">
        <v>4.86328125</v>
      </c>
      <c r="AF292" s="266">
        <v>93.75</v>
      </c>
    </row>
    <row r="293" spans="18:32" x14ac:dyDescent="0.2">
      <c r="R293" s="267">
        <v>0.36328125</v>
      </c>
      <c r="S293" s="268">
        <v>1.73828125</v>
      </c>
      <c r="T293" s="269">
        <v>32.8125</v>
      </c>
      <c r="U293" s="274"/>
      <c r="V293" s="267">
        <v>2.94140625</v>
      </c>
      <c r="W293" s="268">
        <v>1.71875</v>
      </c>
      <c r="X293" s="269">
        <v>11.71875</v>
      </c>
      <c r="Y293" s="274"/>
      <c r="Z293" s="267">
        <v>1.06640625</v>
      </c>
      <c r="AA293" s="268">
        <v>1.1328125</v>
      </c>
      <c r="AB293" s="269">
        <v>175</v>
      </c>
      <c r="AD293" s="264">
        <v>1.48828125</v>
      </c>
      <c r="AE293" s="265">
        <v>4.98046875</v>
      </c>
      <c r="AF293" s="266">
        <v>96.09375</v>
      </c>
    </row>
    <row r="294" spans="18:32" x14ac:dyDescent="0.2">
      <c r="R294" s="267">
        <v>0.36328125</v>
      </c>
      <c r="S294" s="268">
        <v>1.54296875</v>
      </c>
      <c r="T294" s="269">
        <v>32.03125</v>
      </c>
      <c r="U294" s="274"/>
      <c r="V294" s="267">
        <v>1.9921875</v>
      </c>
      <c r="W294" s="268">
        <v>2.734375</v>
      </c>
      <c r="X294" s="269">
        <v>15.625</v>
      </c>
      <c r="Y294" s="274"/>
      <c r="Z294" s="267">
        <v>1.88671875</v>
      </c>
      <c r="AA294" s="268">
        <v>0.95703125</v>
      </c>
      <c r="AB294" s="269">
        <v>164.0625</v>
      </c>
      <c r="AD294" s="264">
        <v>1.4296875</v>
      </c>
      <c r="AE294" s="265">
        <v>4.98046875</v>
      </c>
      <c r="AF294" s="266">
        <v>96.875</v>
      </c>
    </row>
    <row r="295" spans="18:32" x14ac:dyDescent="0.2">
      <c r="R295" s="267">
        <v>0.6328125</v>
      </c>
      <c r="S295" s="268">
        <v>0.44921875</v>
      </c>
      <c r="T295" s="269">
        <v>24.21875</v>
      </c>
      <c r="U295" s="274"/>
      <c r="V295" s="267">
        <v>2.765625</v>
      </c>
      <c r="W295" s="268">
        <v>2.7734375</v>
      </c>
      <c r="X295" s="269">
        <v>13.28125</v>
      </c>
      <c r="Y295" s="274"/>
      <c r="Z295" s="267">
        <v>1.81640625</v>
      </c>
      <c r="AA295" s="268">
        <v>0.9765625</v>
      </c>
      <c r="AB295" s="269">
        <v>162.5</v>
      </c>
      <c r="AD295" s="264">
        <v>1.74609375</v>
      </c>
      <c r="AE295" s="265">
        <v>4.98046875</v>
      </c>
      <c r="AF295" s="266">
        <v>98.4375</v>
      </c>
    </row>
    <row r="296" spans="18:32" x14ac:dyDescent="0.2">
      <c r="R296" s="267">
        <v>0.52734375</v>
      </c>
      <c r="S296" s="268">
        <v>0.703125</v>
      </c>
      <c r="T296" s="269">
        <v>26.5625</v>
      </c>
      <c r="U296" s="274"/>
      <c r="V296" s="267">
        <v>2.42578125</v>
      </c>
      <c r="W296" s="268">
        <v>2.6171875</v>
      </c>
      <c r="X296" s="269">
        <v>14.0625</v>
      </c>
      <c r="Y296" s="274"/>
      <c r="Z296" s="267">
        <v>1.3125</v>
      </c>
      <c r="AA296" s="268">
        <v>0.68359375</v>
      </c>
      <c r="AB296" s="269">
        <v>163.28125</v>
      </c>
      <c r="AD296" s="264">
        <v>1.30078125</v>
      </c>
      <c r="AE296" s="265">
        <v>4.98046875</v>
      </c>
      <c r="AF296" s="266">
        <v>100</v>
      </c>
    </row>
    <row r="297" spans="18:32" x14ac:dyDescent="0.2">
      <c r="R297" s="267">
        <v>0.4453125</v>
      </c>
      <c r="S297" s="268">
        <v>3.515625</v>
      </c>
      <c r="T297" s="269">
        <v>36.71875</v>
      </c>
      <c r="U297" s="274"/>
      <c r="V297" s="267">
        <v>2.3671875</v>
      </c>
      <c r="W297" s="268">
        <v>2.734375</v>
      </c>
      <c r="X297" s="269">
        <v>14.0625</v>
      </c>
      <c r="Y297" s="274"/>
      <c r="Z297" s="267">
        <v>1.51171875</v>
      </c>
      <c r="AA297" s="268">
        <v>0.83984375</v>
      </c>
      <c r="AB297" s="269">
        <v>163.28125</v>
      </c>
      <c r="AD297" s="264">
        <v>1.53515625</v>
      </c>
      <c r="AE297" s="265">
        <v>4.82421875</v>
      </c>
      <c r="AF297" s="266">
        <v>92.96875</v>
      </c>
    </row>
    <row r="298" spans="18:32" x14ac:dyDescent="0.2">
      <c r="R298" s="267">
        <v>0.75</v>
      </c>
      <c r="S298" s="268">
        <v>0.52734375</v>
      </c>
      <c r="T298" s="269">
        <v>24.21875</v>
      </c>
      <c r="U298" s="274"/>
      <c r="V298" s="267">
        <v>2.9765625</v>
      </c>
      <c r="W298" s="268">
        <v>1.484375</v>
      </c>
      <c r="X298" s="269">
        <v>11.71875</v>
      </c>
      <c r="Y298" s="274"/>
      <c r="Z298" s="267">
        <v>2.19140625</v>
      </c>
      <c r="AA298" s="268">
        <v>0.87890625</v>
      </c>
      <c r="AB298" s="269">
        <v>161.71875</v>
      </c>
      <c r="AD298" s="264">
        <v>1.11328125</v>
      </c>
      <c r="AE298" s="265">
        <v>4.98046875</v>
      </c>
      <c r="AF298" s="266">
        <v>100.78125</v>
      </c>
    </row>
    <row r="299" spans="18:32" x14ac:dyDescent="0.2">
      <c r="R299" s="267">
        <v>0.36328125</v>
      </c>
      <c r="S299" s="268">
        <v>2.67578125</v>
      </c>
      <c r="T299" s="269">
        <v>32.8125</v>
      </c>
      <c r="U299" s="274"/>
      <c r="V299" s="267">
        <v>2.4375</v>
      </c>
      <c r="W299" s="268">
        <v>2.51953125</v>
      </c>
      <c r="X299" s="269">
        <v>14.0625</v>
      </c>
      <c r="Y299" s="274"/>
      <c r="Z299" s="267">
        <v>1.2421875</v>
      </c>
      <c r="AA299" s="268">
        <v>1.25</v>
      </c>
      <c r="AB299" s="269">
        <v>175</v>
      </c>
      <c r="AD299" s="264">
        <v>1.11328125</v>
      </c>
      <c r="AE299" s="265">
        <v>4.98046875</v>
      </c>
      <c r="AF299" s="266">
        <v>102.34375</v>
      </c>
    </row>
    <row r="300" spans="18:32" x14ac:dyDescent="0.2">
      <c r="R300" s="267">
        <v>0.36328125</v>
      </c>
      <c r="S300" s="268">
        <v>3.45703125</v>
      </c>
      <c r="T300" s="269">
        <v>37.5</v>
      </c>
      <c r="U300" s="274"/>
      <c r="V300" s="267">
        <v>0.99609375</v>
      </c>
      <c r="W300" s="268">
        <v>1.4453125</v>
      </c>
      <c r="X300" s="269">
        <v>13.28125</v>
      </c>
      <c r="Y300" s="274"/>
      <c r="Z300" s="267">
        <v>1.453125</v>
      </c>
      <c r="AA300" s="268">
        <v>1.23046875</v>
      </c>
      <c r="AB300" s="269">
        <v>166.40625</v>
      </c>
      <c r="AD300" s="264">
        <v>2.015625</v>
      </c>
      <c r="AE300" s="265">
        <v>4.74609375</v>
      </c>
      <c r="AF300" s="266">
        <v>90.625</v>
      </c>
    </row>
    <row r="301" spans="18:32" x14ac:dyDescent="0.2">
      <c r="R301" s="267">
        <v>0.71484375</v>
      </c>
      <c r="S301" s="268">
        <v>0.3515625</v>
      </c>
      <c r="T301" s="269">
        <v>24.21875</v>
      </c>
      <c r="U301" s="274"/>
      <c r="V301" s="267">
        <v>2.9765625</v>
      </c>
      <c r="W301" s="268">
        <v>1.54296875</v>
      </c>
      <c r="X301" s="269">
        <v>11.71875</v>
      </c>
      <c r="Y301" s="274"/>
      <c r="Z301" s="267">
        <v>2.09765625</v>
      </c>
      <c r="AA301" s="268">
        <v>0.9375</v>
      </c>
      <c r="AB301" s="269">
        <v>161.71875</v>
      </c>
      <c r="AD301" s="264">
        <v>1.6640625</v>
      </c>
      <c r="AE301" s="265">
        <v>4.35546875</v>
      </c>
      <c r="AF301" s="266">
        <v>92.1875</v>
      </c>
    </row>
    <row r="302" spans="18:32" x14ac:dyDescent="0.2">
      <c r="R302" s="267">
        <v>0.45703125</v>
      </c>
      <c r="S302" s="268">
        <v>4.04296875</v>
      </c>
      <c r="T302" s="269">
        <v>36.71875</v>
      </c>
      <c r="U302" s="274"/>
      <c r="V302" s="267">
        <v>0.90234375</v>
      </c>
      <c r="W302" s="268">
        <v>3.33984375</v>
      </c>
      <c r="X302" s="269">
        <v>18.75</v>
      </c>
      <c r="Y302" s="274"/>
      <c r="Z302" s="267">
        <v>2.015625</v>
      </c>
      <c r="AA302" s="268">
        <v>0.9375</v>
      </c>
      <c r="AB302" s="269">
        <v>162.5</v>
      </c>
      <c r="AD302" s="264">
        <v>1.171875</v>
      </c>
      <c r="AE302" s="265">
        <v>4.23828125</v>
      </c>
      <c r="AF302" s="266">
        <v>100</v>
      </c>
    </row>
    <row r="303" spans="18:32" x14ac:dyDescent="0.2">
      <c r="R303" s="267">
        <v>1.2421875</v>
      </c>
      <c r="S303" s="268">
        <v>0.3125</v>
      </c>
      <c r="T303" s="269">
        <v>21.09375</v>
      </c>
      <c r="U303" s="274"/>
      <c r="V303" s="267">
        <v>2.68359375</v>
      </c>
      <c r="W303" s="268">
        <v>2.83203125</v>
      </c>
      <c r="X303" s="269">
        <v>14.84375</v>
      </c>
      <c r="Y303" s="274"/>
      <c r="Z303" s="267">
        <v>2.00390625</v>
      </c>
      <c r="AA303" s="268">
        <v>0.95703125</v>
      </c>
      <c r="AB303" s="269">
        <v>160.15625</v>
      </c>
      <c r="AD303" s="264">
        <v>1.55859375</v>
      </c>
      <c r="AE303" s="265">
        <v>4.16015625</v>
      </c>
      <c r="AF303" s="266">
        <v>90.625</v>
      </c>
    </row>
    <row r="304" spans="18:32" x14ac:dyDescent="0.2">
      <c r="R304" s="267">
        <v>1.171875</v>
      </c>
      <c r="S304" s="268">
        <v>0.3125</v>
      </c>
      <c r="T304" s="269">
        <v>21.09375</v>
      </c>
      <c r="U304" s="274"/>
      <c r="V304" s="267">
        <v>2.58984375</v>
      </c>
      <c r="W304" s="268">
        <v>2.05078125</v>
      </c>
      <c r="X304" s="269">
        <v>14.84375</v>
      </c>
      <c r="Y304" s="274"/>
      <c r="Z304" s="267">
        <v>2.05078125</v>
      </c>
      <c r="AA304" s="268">
        <v>0.95703125</v>
      </c>
      <c r="AB304" s="269">
        <v>165.625</v>
      </c>
      <c r="AD304" s="264">
        <v>1.4765625</v>
      </c>
      <c r="AE304" s="265">
        <v>4.78515625</v>
      </c>
      <c r="AF304" s="266">
        <v>93.75</v>
      </c>
    </row>
    <row r="305" spans="18:32" x14ac:dyDescent="0.2">
      <c r="R305" s="267">
        <v>0.66796875</v>
      </c>
      <c r="S305" s="268">
        <v>0.46875</v>
      </c>
      <c r="T305" s="269">
        <v>25</v>
      </c>
      <c r="U305" s="274"/>
      <c r="V305" s="267">
        <v>2.53125</v>
      </c>
      <c r="W305" s="268">
        <v>2.48046875</v>
      </c>
      <c r="X305" s="269">
        <v>13.28125</v>
      </c>
      <c r="Y305" s="274"/>
      <c r="Z305" s="267">
        <v>1.48828125</v>
      </c>
      <c r="AA305" s="268">
        <v>1.25</v>
      </c>
      <c r="AB305" s="269">
        <v>164.0625</v>
      </c>
      <c r="AD305" s="264">
        <v>1.65234375</v>
      </c>
      <c r="AE305" s="265">
        <v>4.921875</v>
      </c>
      <c r="AF305" s="266">
        <v>92.96875</v>
      </c>
    </row>
    <row r="306" spans="18:32" x14ac:dyDescent="0.2">
      <c r="R306" s="267">
        <v>0.29296875</v>
      </c>
      <c r="S306" s="268">
        <v>3.203125</v>
      </c>
      <c r="T306" s="269">
        <v>37.5</v>
      </c>
      <c r="U306" s="274"/>
      <c r="V306" s="267">
        <v>2.77734375</v>
      </c>
      <c r="W306" s="268">
        <v>2.5390625</v>
      </c>
      <c r="X306" s="269">
        <v>13.28125</v>
      </c>
      <c r="Y306" s="274"/>
      <c r="Z306" s="267">
        <v>2.12109375</v>
      </c>
      <c r="AA306" s="268">
        <v>0.9765625</v>
      </c>
      <c r="AB306" s="269">
        <v>161.71875</v>
      </c>
      <c r="AD306" s="264">
        <v>1.734375</v>
      </c>
      <c r="AE306" s="265">
        <v>4.98046875</v>
      </c>
      <c r="AF306" s="266">
        <v>92.96875</v>
      </c>
    </row>
    <row r="307" spans="18:32" x14ac:dyDescent="0.2">
      <c r="R307" s="267">
        <v>0.80859375</v>
      </c>
      <c r="S307" s="268">
        <v>0.60546875</v>
      </c>
      <c r="T307" s="269">
        <v>24.21875</v>
      </c>
      <c r="U307" s="274"/>
      <c r="V307" s="267">
        <v>2.98828125</v>
      </c>
      <c r="W307" s="268">
        <v>1.50390625</v>
      </c>
      <c r="X307" s="269">
        <v>11.71875</v>
      </c>
      <c r="Y307" s="274"/>
      <c r="Z307" s="267">
        <v>2.1328125</v>
      </c>
      <c r="AA307" s="268">
        <v>0.9375</v>
      </c>
      <c r="AB307" s="269">
        <v>162.5</v>
      </c>
      <c r="AD307" s="264">
        <v>1.25390625</v>
      </c>
      <c r="AE307" s="265">
        <v>4.8046875</v>
      </c>
      <c r="AF307" s="266">
        <v>100</v>
      </c>
    </row>
    <row r="308" spans="18:32" x14ac:dyDescent="0.2">
      <c r="R308" s="267">
        <v>0.46875</v>
      </c>
      <c r="S308" s="268">
        <v>3.5546875</v>
      </c>
      <c r="T308" s="269">
        <v>36.71875</v>
      </c>
      <c r="U308" s="274"/>
      <c r="V308" s="267">
        <v>2.98828125</v>
      </c>
      <c r="W308" s="268">
        <v>3.06640625</v>
      </c>
      <c r="X308" s="269">
        <v>14.84375</v>
      </c>
      <c r="Y308" s="274"/>
      <c r="Z308" s="267">
        <v>2.30859375</v>
      </c>
      <c r="AA308" s="268">
        <v>0.91796875</v>
      </c>
      <c r="AB308" s="269">
        <v>159.375</v>
      </c>
      <c r="AD308" s="264">
        <v>1.4765625</v>
      </c>
      <c r="AE308" s="265">
        <v>4.98046875</v>
      </c>
      <c r="AF308" s="266">
        <v>96.09375</v>
      </c>
    </row>
    <row r="309" spans="18:32" x14ac:dyDescent="0.2">
      <c r="R309" s="267">
        <v>0.328125</v>
      </c>
      <c r="S309" s="268">
        <v>4.39453125</v>
      </c>
      <c r="T309" s="269">
        <v>37.5</v>
      </c>
      <c r="U309" s="274"/>
      <c r="V309" s="267">
        <v>2.96484375</v>
      </c>
      <c r="W309" s="268">
        <v>3.59375</v>
      </c>
      <c r="X309" s="269">
        <v>15.625</v>
      </c>
      <c r="Y309" s="274"/>
      <c r="Z309" s="267">
        <v>1.7109375</v>
      </c>
      <c r="AA309" s="268">
        <v>1.171875</v>
      </c>
      <c r="AB309" s="269">
        <v>163.28125</v>
      </c>
      <c r="AD309" s="264">
        <v>1.3125</v>
      </c>
      <c r="AE309" s="265">
        <v>4.3359375</v>
      </c>
      <c r="AF309" s="266">
        <v>95.3125</v>
      </c>
    </row>
    <row r="310" spans="18:32" x14ac:dyDescent="0.2">
      <c r="R310" s="267">
        <v>1.59375</v>
      </c>
      <c r="S310" s="268">
        <v>0.46875</v>
      </c>
      <c r="T310" s="269">
        <v>21.09375</v>
      </c>
      <c r="U310" s="274"/>
      <c r="V310" s="267">
        <v>2.98828125</v>
      </c>
      <c r="W310" s="268">
        <v>2.16796875</v>
      </c>
      <c r="X310" s="269">
        <v>13.28125</v>
      </c>
      <c r="Y310" s="274"/>
      <c r="Z310" s="267">
        <v>2.0390625</v>
      </c>
      <c r="AA310" s="268">
        <v>0.8984375</v>
      </c>
      <c r="AB310" s="269">
        <v>161.71875</v>
      </c>
      <c r="AD310" s="264">
        <v>1.3359375</v>
      </c>
      <c r="AE310" s="265">
        <v>4.94140625</v>
      </c>
      <c r="AF310" s="266">
        <v>99.21875</v>
      </c>
    </row>
    <row r="311" spans="18:32" x14ac:dyDescent="0.2">
      <c r="R311" s="267">
        <v>0.52734375</v>
      </c>
      <c r="S311" s="268">
        <v>0.4296875</v>
      </c>
      <c r="T311" s="269">
        <v>25.78125</v>
      </c>
      <c r="U311" s="274"/>
      <c r="V311" s="267">
        <v>2.7890625</v>
      </c>
      <c r="W311" s="268">
        <v>2.51953125</v>
      </c>
      <c r="X311" s="269">
        <v>13.28125</v>
      </c>
      <c r="Y311" s="274"/>
      <c r="Z311" s="267">
        <v>2.15625</v>
      </c>
      <c r="AA311" s="268">
        <v>0.8984375</v>
      </c>
      <c r="AB311" s="269">
        <v>160.9375</v>
      </c>
      <c r="AD311" s="264">
        <v>2.14453125</v>
      </c>
      <c r="AE311" s="265">
        <v>4.21875</v>
      </c>
      <c r="AF311" s="266">
        <v>85.15625</v>
      </c>
    </row>
    <row r="312" spans="18:32" x14ac:dyDescent="0.2">
      <c r="R312" s="267">
        <v>2.68359375</v>
      </c>
      <c r="S312" s="268">
        <v>0.33203125</v>
      </c>
      <c r="T312" s="269">
        <v>20.3125</v>
      </c>
      <c r="U312" s="274"/>
      <c r="V312" s="267">
        <v>1.6875</v>
      </c>
      <c r="W312" s="268">
        <v>2.20703125</v>
      </c>
      <c r="X312" s="269">
        <v>14.84375</v>
      </c>
      <c r="Y312" s="274"/>
      <c r="Z312" s="267">
        <v>1.98046875</v>
      </c>
      <c r="AA312" s="268">
        <v>0.95703125</v>
      </c>
      <c r="AB312" s="269">
        <v>163.28125</v>
      </c>
      <c r="AD312" s="264">
        <v>1.6640625</v>
      </c>
      <c r="AE312" s="265">
        <v>4.98046875</v>
      </c>
      <c r="AF312" s="266">
        <v>98.4375</v>
      </c>
    </row>
    <row r="313" spans="18:32" x14ac:dyDescent="0.2">
      <c r="R313" s="267">
        <v>0.43359375</v>
      </c>
      <c r="S313" s="268">
        <v>0.6640625</v>
      </c>
      <c r="T313" s="269">
        <v>26.5625</v>
      </c>
      <c r="U313" s="274"/>
      <c r="V313" s="267">
        <v>0.9609375</v>
      </c>
      <c r="W313" s="268">
        <v>3.671875</v>
      </c>
      <c r="X313" s="269">
        <v>18.75</v>
      </c>
      <c r="Y313" s="274"/>
      <c r="Z313" s="267">
        <v>2.21484375</v>
      </c>
      <c r="AA313" s="268">
        <v>0.91796875</v>
      </c>
      <c r="AB313" s="269">
        <v>159.375</v>
      </c>
      <c r="AD313" s="264">
        <v>1.734375</v>
      </c>
      <c r="AE313" s="265">
        <v>4.84375</v>
      </c>
      <c r="AF313" s="266">
        <v>91.40625</v>
      </c>
    </row>
    <row r="314" spans="18:32" x14ac:dyDescent="0.2">
      <c r="R314" s="267">
        <v>0.5390625</v>
      </c>
      <c r="S314" s="268">
        <v>0.37109375</v>
      </c>
      <c r="T314" s="269">
        <v>25</v>
      </c>
      <c r="U314" s="274"/>
      <c r="V314" s="267">
        <v>2.98828125</v>
      </c>
      <c r="W314" s="268">
        <v>1.5234375</v>
      </c>
      <c r="X314" s="269">
        <v>11.71875</v>
      </c>
      <c r="Y314" s="274"/>
      <c r="Z314" s="267">
        <v>2.23828125</v>
      </c>
      <c r="AA314" s="268">
        <v>0.95703125</v>
      </c>
      <c r="AB314" s="269">
        <v>159.375</v>
      </c>
      <c r="AD314" s="264">
        <v>1.7109375</v>
      </c>
      <c r="AE314" s="265">
        <v>4.9609375</v>
      </c>
      <c r="AF314" s="266">
        <v>92.96875</v>
      </c>
    </row>
    <row r="315" spans="18:32" x14ac:dyDescent="0.2">
      <c r="R315" s="267">
        <v>0.31640625</v>
      </c>
      <c r="S315" s="268">
        <v>4.82421875</v>
      </c>
      <c r="T315" s="269">
        <v>36.71875</v>
      </c>
      <c r="U315" s="274"/>
      <c r="V315" s="267">
        <v>0.3984375</v>
      </c>
      <c r="W315" s="268">
        <v>4.98046875</v>
      </c>
      <c r="X315" s="269">
        <v>25</v>
      </c>
      <c r="Y315" s="274"/>
      <c r="Z315" s="267">
        <v>1.20703125</v>
      </c>
      <c r="AA315" s="268">
        <v>1.25</v>
      </c>
      <c r="AB315" s="269">
        <v>175</v>
      </c>
      <c r="AD315" s="264">
        <v>1.48828125</v>
      </c>
      <c r="AE315" s="265">
        <v>4.9609375</v>
      </c>
      <c r="AF315" s="266">
        <v>95.3125</v>
      </c>
    </row>
    <row r="316" spans="18:32" x14ac:dyDescent="0.2">
      <c r="R316" s="267">
        <v>0.3046875</v>
      </c>
      <c r="S316" s="268">
        <v>2.67578125</v>
      </c>
      <c r="T316" s="269">
        <v>34.375</v>
      </c>
      <c r="U316" s="274"/>
      <c r="V316" s="267">
        <v>2.3203125</v>
      </c>
      <c r="W316" s="268">
        <v>3.828125</v>
      </c>
      <c r="X316" s="269">
        <v>15.625</v>
      </c>
      <c r="Y316" s="274"/>
      <c r="Z316" s="267">
        <v>2.23828125</v>
      </c>
      <c r="AA316" s="268">
        <v>0.8984375</v>
      </c>
      <c r="AB316" s="269">
        <v>163.28125</v>
      </c>
      <c r="AD316" s="264">
        <v>1.62890625</v>
      </c>
      <c r="AE316" s="265">
        <v>4.98046875</v>
      </c>
      <c r="AF316" s="266">
        <v>92.1875</v>
      </c>
    </row>
    <row r="317" spans="18:32" x14ac:dyDescent="0.2">
      <c r="R317" s="267">
        <v>0.36328125</v>
      </c>
      <c r="S317" s="268">
        <v>1.71875</v>
      </c>
      <c r="T317" s="269">
        <v>32.8125</v>
      </c>
      <c r="U317" s="274"/>
      <c r="V317" s="267">
        <v>0.36328125</v>
      </c>
      <c r="W317" s="268">
        <v>4.08203125</v>
      </c>
      <c r="X317" s="269">
        <v>18.75</v>
      </c>
      <c r="Y317" s="274"/>
      <c r="Z317" s="267">
        <v>2.21484375</v>
      </c>
      <c r="AA317" s="268">
        <v>0.87890625</v>
      </c>
      <c r="AB317" s="269">
        <v>160.9375</v>
      </c>
      <c r="AD317" s="267">
        <v>1.5</v>
      </c>
      <c r="AE317" s="268">
        <v>4.921875</v>
      </c>
      <c r="AF317" s="269">
        <v>93.75</v>
      </c>
    </row>
    <row r="318" spans="18:32" x14ac:dyDescent="0.2">
      <c r="R318" s="267">
        <v>0.4453125</v>
      </c>
      <c r="S318" s="268">
        <v>4.94140625</v>
      </c>
      <c r="T318" s="269">
        <v>36.71875</v>
      </c>
      <c r="U318" s="274"/>
      <c r="V318" s="267">
        <v>2.6015625</v>
      </c>
      <c r="W318" s="268">
        <v>2.5</v>
      </c>
      <c r="X318" s="269">
        <v>14.0625</v>
      </c>
      <c r="Y318" s="274"/>
      <c r="Z318" s="267">
        <v>2.53125</v>
      </c>
      <c r="AA318" s="268">
        <v>0.95703125</v>
      </c>
      <c r="AB318" s="269">
        <v>160.15625</v>
      </c>
      <c r="AD318" s="267">
        <v>1.62890625</v>
      </c>
      <c r="AE318" s="268">
        <v>4.453125</v>
      </c>
      <c r="AF318" s="269">
        <v>92.96875</v>
      </c>
    </row>
    <row r="319" spans="18:32" x14ac:dyDescent="0.2">
      <c r="R319" s="267">
        <v>1.3828125</v>
      </c>
      <c r="S319" s="268">
        <v>0.21484375</v>
      </c>
      <c r="T319" s="269">
        <v>19.53125</v>
      </c>
      <c r="U319" s="274"/>
      <c r="V319" s="267">
        <v>0.55078125</v>
      </c>
      <c r="W319" s="268">
        <v>4.98046875</v>
      </c>
      <c r="X319" s="269">
        <v>25</v>
      </c>
      <c r="Y319" s="274"/>
      <c r="Z319" s="267">
        <v>1.91015625</v>
      </c>
      <c r="AA319" s="268">
        <v>0.91796875</v>
      </c>
      <c r="AB319" s="269">
        <v>164.0625</v>
      </c>
      <c r="AD319" s="267">
        <v>1.48828125</v>
      </c>
      <c r="AE319" s="268">
        <v>4.94140625</v>
      </c>
      <c r="AF319" s="269">
        <v>95.3125</v>
      </c>
    </row>
    <row r="320" spans="18:32" x14ac:dyDescent="0.2">
      <c r="R320" s="267">
        <v>0.62109375</v>
      </c>
      <c r="S320" s="268">
        <v>0.56640625</v>
      </c>
      <c r="T320" s="269">
        <v>24.21875</v>
      </c>
      <c r="U320" s="274"/>
      <c r="V320" s="267">
        <v>2.90625</v>
      </c>
      <c r="W320" s="268">
        <v>2.87109375</v>
      </c>
      <c r="X320" s="269">
        <v>14.84375</v>
      </c>
      <c r="Y320" s="274"/>
      <c r="Z320" s="267">
        <v>2.0390625</v>
      </c>
      <c r="AA320" s="268">
        <v>0.91796875</v>
      </c>
      <c r="AB320" s="269">
        <v>163.28125</v>
      </c>
      <c r="AD320" s="267">
        <v>1.65234375</v>
      </c>
      <c r="AE320" s="268">
        <v>4.7265625</v>
      </c>
      <c r="AF320" s="269">
        <v>91.40625</v>
      </c>
    </row>
    <row r="321" spans="18:32" x14ac:dyDescent="0.2">
      <c r="R321" s="267">
        <v>0.62109375</v>
      </c>
      <c r="S321" s="268">
        <v>0.41015625</v>
      </c>
      <c r="T321" s="269">
        <v>24.21875</v>
      </c>
      <c r="U321" s="274"/>
      <c r="V321" s="267">
        <v>1.3828125</v>
      </c>
      <c r="W321" s="268">
        <v>3.14453125</v>
      </c>
      <c r="X321" s="269">
        <v>15.625</v>
      </c>
      <c r="Y321" s="274"/>
      <c r="Z321" s="267">
        <v>2.1328125</v>
      </c>
      <c r="AA321" s="268">
        <v>0.91796875</v>
      </c>
      <c r="AB321" s="269">
        <v>161.71875</v>
      </c>
      <c r="AD321" s="267">
        <v>1.46484375</v>
      </c>
      <c r="AE321" s="268">
        <v>4.98046875</v>
      </c>
      <c r="AF321" s="269">
        <v>96.09375</v>
      </c>
    </row>
    <row r="322" spans="18:32" x14ac:dyDescent="0.2">
      <c r="R322" s="267">
        <v>0.69140625</v>
      </c>
      <c r="S322" s="268">
        <v>0.68359375</v>
      </c>
      <c r="T322" s="269">
        <v>28.125</v>
      </c>
      <c r="U322" s="274"/>
      <c r="V322" s="267">
        <v>2.1796875</v>
      </c>
      <c r="W322" s="268">
        <v>3.22265625</v>
      </c>
      <c r="X322" s="269">
        <v>14.84375</v>
      </c>
      <c r="Y322" s="274"/>
      <c r="Z322" s="267">
        <v>1.13671875</v>
      </c>
      <c r="AA322" s="268">
        <v>1.25</v>
      </c>
      <c r="AB322" s="269">
        <v>175</v>
      </c>
      <c r="AD322" s="267">
        <v>1.6875</v>
      </c>
      <c r="AE322" s="268">
        <v>4.90234375</v>
      </c>
      <c r="AF322" s="269">
        <v>92.96875</v>
      </c>
    </row>
    <row r="323" spans="18:32" x14ac:dyDescent="0.2">
      <c r="R323" s="267">
        <v>0.3046875</v>
      </c>
      <c r="S323" s="268">
        <v>4.04296875</v>
      </c>
      <c r="T323" s="269">
        <v>36.71875</v>
      </c>
      <c r="U323" s="274"/>
      <c r="V323" s="267">
        <v>2.09765625</v>
      </c>
      <c r="W323" s="268">
        <v>2.79296875</v>
      </c>
      <c r="X323" s="269">
        <v>14.0625</v>
      </c>
      <c r="Y323" s="274"/>
      <c r="Z323" s="267">
        <v>1.04296875</v>
      </c>
      <c r="AA323" s="268">
        <v>1.2890625</v>
      </c>
      <c r="AB323" s="269">
        <v>175</v>
      </c>
      <c r="AD323" s="267">
        <v>1.55859375</v>
      </c>
      <c r="AE323" s="268">
        <v>4.98046875</v>
      </c>
      <c r="AF323" s="269">
        <v>94.53125</v>
      </c>
    </row>
    <row r="324" spans="18:32" x14ac:dyDescent="0.2">
      <c r="R324" s="267">
        <v>0.9375</v>
      </c>
      <c r="S324" s="268">
        <v>0.80078125</v>
      </c>
      <c r="T324" s="269">
        <v>24.21875</v>
      </c>
      <c r="U324" s="274"/>
      <c r="V324" s="267">
        <v>2.37890625</v>
      </c>
      <c r="W324" s="268">
        <v>2.08984375</v>
      </c>
      <c r="X324" s="269">
        <v>14.0625</v>
      </c>
      <c r="Y324" s="274"/>
      <c r="Z324" s="267">
        <v>1.93359375</v>
      </c>
      <c r="AA324" s="268">
        <v>0.9375</v>
      </c>
      <c r="AB324" s="269">
        <v>162.5</v>
      </c>
      <c r="AD324" s="267">
        <v>1.453125</v>
      </c>
      <c r="AE324" s="268">
        <v>4.35546875</v>
      </c>
      <c r="AF324" s="269">
        <v>92.96875</v>
      </c>
    </row>
    <row r="325" spans="18:32" x14ac:dyDescent="0.2">
      <c r="R325" s="267">
        <v>0.515625</v>
      </c>
      <c r="S325" s="268">
        <v>0.46875</v>
      </c>
      <c r="T325" s="269">
        <v>25.78125</v>
      </c>
      <c r="U325" s="274"/>
      <c r="V325" s="267">
        <v>0.703125</v>
      </c>
      <c r="W325" s="268">
        <v>2.59765625</v>
      </c>
      <c r="X325" s="269">
        <v>17.96875</v>
      </c>
      <c r="Y325" s="274"/>
      <c r="Z325" s="267">
        <v>2.07421875</v>
      </c>
      <c r="AA325" s="268">
        <v>0.91796875</v>
      </c>
      <c r="AB325" s="269">
        <v>161.71875</v>
      </c>
      <c r="AD325" s="267">
        <v>1.6171875</v>
      </c>
      <c r="AE325" s="268">
        <v>4.94140625</v>
      </c>
      <c r="AF325" s="269">
        <v>93.75</v>
      </c>
    </row>
    <row r="326" spans="18:32" x14ac:dyDescent="0.2">
      <c r="R326" s="267">
        <v>1.546875</v>
      </c>
      <c r="S326" s="268">
        <v>0.33203125</v>
      </c>
      <c r="T326" s="269">
        <v>21.09375</v>
      </c>
      <c r="U326" s="274"/>
      <c r="V326" s="267">
        <v>1.3359375</v>
      </c>
      <c r="W326" s="268">
        <v>2.28515625</v>
      </c>
      <c r="X326" s="269">
        <v>14.84375</v>
      </c>
      <c r="Y326" s="274"/>
      <c r="Z326" s="267">
        <v>1.359375</v>
      </c>
      <c r="AA326" s="268">
        <v>0.9375</v>
      </c>
      <c r="AB326" s="269">
        <v>167.1875</v>
      </c>
      <c r="AD326" s="267">
        <v>1.25390625</v>
      </c>
      <c r="AE326" s="268">
        <v>4.8828125</v>
      </c>
      <c r="AF326" s="269">
        <v>101.5625</v>
      </c>
    </row>
    <row r="327" spans="18:32" x14ac:dyDescent="0.2">
      <c r="R327" s="267">
        <v>0.33984375</v>
      </c>
      <c r="S327" s="268">
        <v>3.671875</v>
      </c>
      <c r="T327" s="269">
        <v>36.71875</v>
      </c>
      <c r="U327" s="274"/>
      <c r="V327" s="267">
        <v>2.98828125</v>
      </c>
      <c r="W327" s="268">
        <v>1.42578125</v>
      </c>
      <c r="X327" s="269">
        <v>11.71875</v>
      </c>
      <c r="Y327" s="274"/>
      <c r="Z327" s="267">
        <v>2.015625</v>
      </c>
      <c r="AA327" s="268">
        <v>0.8203125</v>
      </c>
      <c r="AB327" s="269">
        <v>161.71875</v>
      </c>
      <c r="AD327" s="267">
        <v>1.65234375</v>
      </c>
      <c r="AE327" s="268">
        <v>4.375</v>
      </c>
      <c r="AF327" s="269">
        <v>89.84375</v>
      </c>
    </row>
    <row r="328" spans="18:32" x14ac:dyDescent="0.2">
      <c r="R328" s="267">
        <v>0.8671875</v>
      </c>
      <c r="S328" s="268">
        <v>0.625</v>
      </c>
      <c r="T328" s="269">
        <v>25.78125</v>
      </c>
      <c r="U328" s="274"/>
      <c r="V328" s="267">
        <v>2.51953125</v>
      </c>
      <c r="W328" s="268">
        <v>2.24609375</v>
      </c>
      <c r="X328" s="269">
        <v>14.0625</v>
      </c>
      <c r="Y328" s="274"/>
      <c r="Z328" s="267">
        <v>1.76953125</v>
      </c>
      <c r="AA328" s="268">
        <v>0.95703125</v>
      </c>
      <c r="AB328" s="269">
        <v>162.5</v>
      </c>
      <c r="AD328" s="267">
        <v>1.60546875</v>
      </c>
      <c r="AE328" s="268">
        <v>4.9609375</v>
      </c>
      <c r="AF328" s="269">
        <v>94.53125</v>
      </c>
    </row>
    <row r="329" spans="18:32" x14ac:dyDescent="0.2">
      <c r="R329" s="267">
        <v>0.2578125</v>
      </c>
      <c r="S329" s="268">
        <v>3.203125</v>
      </c>
      <c r="T329" s="269">
        <v>37.5</v>
      </c>
      <c r="U329" s="274"/>
      <c r="V329" s="267">
        <v>2.30859375</v>
      </c>
      <c r="W329" s="268">
        <v>2.48046875</v>
      </c>
      <c r="X329" s="269">
        <v>14.0625</v>
      </c>
      <c r="Y329" s="274"/>
      <c r="Z329" s="267">
        <v>1.640625</v>
      </c>
      <c r="AA329" s="268">
        <v>1.25</v>
      </c>
      <c r="AB329" s="269">
        <v>165.625</v>
      </c>
      <c r="AD329" s="267">
        <v>1.48828125</v>
      </c>
      <c r="AE329" s="268">
        <v>4.9609375</v>
      </c>
      <c r="AF329" s="269">
        <v>99.21875</v>
      </c>
    </row>
    <row r="330" spans="18:32" x14ac:dyDescent="0.2">
      <c r="R330" s="267">
        <v>0.29296875</v>
      </c>
      <c r="S330" s="268">
        <v>3.3203125</v>
      </c>
      <c r="T330" s="269">
        <v>37.5</v>
      </c>
      <c r="U330" s="274"/>
      <c r="V330" s="267">
        <v>2.53125</v>
      </c>
      <c r="W330" s="268">
        <v>2.51953125</v>
      </c>
      <c r="X330" s="269">
        <v>14.0625</v>
      </c>
      <c r="Y330" s="274"/>
      <c r="Z330" s="267">
        <v>1.44140625</v>
      </c>
      <c r="AA330" s="268">
        <v>0.80078125</v>
      </c>
      <c r="AB330" s="269">
        <v>166.40625</v>
      </c>
      <c r="AD330" s="267">
        <v>1.48828125</v>
      </c>
      <c r="AE330" s="268">
        <v>4.98046875</v>
      </c>
      <c r="AF330" s="269">
        <v>95.3125</v>
      </c>
    </row>
    <row r="331" spans="18:32" x14ac:dyDescent="0.2">
      <c r="R331" s="267">
        <v>2.96484375</v>
      </c>
      <c r="S331" s="268">
        <v>0.546875</v>
      </c>
      <c r="T331" s="269">
        <v>21.09375</v>
      </c>
      <c r="U331" s="274"/>
      <c r="V331" s="267">
        <v>2.05078125</v>
      </c>
      <c r="W331" s="268">
        <v>2.8515625</v>
      </c>
      <c r="X331" s="269">
        <v>14.0625</v>
      </c>
      <c r="Y331" s="274"/>
      <c r="Z331" s="267">
        <v>1.86328125</v>
      </c>
      <c r="AA331" s="268">
        <v>0.95703125</v>
      </c>
      <c r="AB331" s="269">
        <v>162.5</v>
      </c>
      <c r="AD331" s="267">
        <v>1.48828125</v>
      </c>
      <c r="AE331" s="268">
        <v>4.94140625</v>
      </c>
      <c r="AF331" s="269">
        <v>96.09375</v>
      </c>
    </row>
    <row r="332" spans="18:32" x14ac:dyDescent="0.2">
      <c r="R332" s="267">
        <v>0.3515625</v>
      </c>
      <c r="S332" s="268">
        <v>2.59765625</v>
      </c>
      <c r="T332" s="269">
        <v>33.59375</v>
      </c>
      <c r="U332" s="274"/>
      <c r="V332" s="267">
        <v>0.45703125</v>
      </c>
      <c r="W332" s="268">
        <v>4.921875</v>
      </c>
      <c r="X332" s="269">
        <v>25</v>
      </c>
      <c r="Y332" s="274"/>
      <c r="Z332" s="267">
        <v>1.93359375</v>
      </c>
      <c r="AA332" s="268">
        <v>0.91796875</v>
      </c>
      <c r="AB332" s="269">
        <v>162.5</v>
      </c>
      <c r="AD332" s="267">
        <v>1.37109375</v>
      </c>
      <c r="AE332" s="268">
        <v>4.5703125</v>
      </c>
      <c r="AF332" s="269">
        <v>96.875</v>
      </c>
    </row>
    <row r="333" spans="18:32" x14ac:dyDescent="0.2">
      <c r="R333" s="267">
        <v>0.46875</v>
      </c>
      <c r="S333" s="268">
        <v>0.7421875</v>
      </c>
      <c r="T333" s="269">
        <v>29.6875</v>
      </c>
      <c r="U333" s="274"/>
      <c r="V333" s="267">
        <v>2.9765625</v>
      </c>
      <c r="W333" s="268">
        <v>1.328125</v>
      </c>
      <c r="X333" s="269">
        <v>11.71875</v>
      </c>
      <c r="Y333" s="274"/>
      <c r="Z333" s="267">
        <v>2.33203125</v>
      </c>
      <c r="AA333" s="268">
        <v>0.91796875</v>
      </c>
      <c r="AB333" s="269">
        <v>160.9375</v>
      </c>
      <c r="AD333" s="267">
        <v>1.4765625</v>
      </c>
      <c r="AE333" s="268">
        <v>4.86328125</v>
      </c>
      <c r="AF333" s="269">
        <v>100</v>
      </c>
    </row>
    <row r="334" spans="18:32" x14ac:dyDescent="0.2">
      <c r="R334" s="267">
        <v>0.609375</v>
      </c>
      <c r="S334" s="268">
        <v>0.48828125</v>
      </c>
      <c r="T334" s="269">
        <v>24.21875</v>
      </c>
      <c r="U334" s="274"/>
      <c r="V334" s="267">
        <v>2.07421875</v>
      </c>
      <c r="W334" s="268">
        <v>2.48046875</v>
      </c>
      <c r="X334" s="269">
        <v>14.0625</v>
      </c>
      <c r="Y334" s="274"/>
      <c r="Z334" s="267">
        <v>1.76953125</v>
      </c>
      <c r="AA334" s="268">
        <v>1.03515625</v>
      </c>
      <c r="AB334" s="269">
        <v>167.1875</v>
      </c>
      <c r="AD334" s="267">
        <v>1.48828125</v>
      </c>
      <c r="AE334" s="268">
        <v>4.6875</v>
      </c>
      <c r="AF334" s="269">
        <v>99.21875</v>
      </c>
    </row>
    <row r="335" spans="18:32" x14ac:dyDescent="0.2">
      <c r="R335" s="267">
        <v>0.4453125</v>
      </c>
      <c r="S335" s="268">
        <v>2.48046875</v>
      </c>
      <c r="T335" s="269">
        <v>35.9375</v>
      </c>
      <c r="U335" s="274"/>
      <c r="V335" s="267">
        <v>0.46875</v>
      </c>
      <c r="W335" s="268">
        <v>4.98046875</v>
      </c>
      <c r="X335" s="269">
        <v>25</v>
      </c>
      <c r="Y335" s="274"/>
      <c r="Z335" s="267">
        <v>1.67578125</v>
      </c>
      <c r="AA335" s="268">
        <v>1.25</v>
      </c>
      <c r="AB335" s="269">
        <v>164.0625</v>
      </c>
      <c r="AD335" s="267">
        <v>1.48828125</v>
      </c>
      <c r="AE335" s="268">
        <v>4.8828125</v>
      </c>
      <c r="AF335" s="269">
        <v>93.75</v>
      </c>
    </row>
    <row r="336" spans="18:32" x14ac:dyDescent="0.2">
      <c r="R336" s="267">
        <v>0.7265625</v>
      </c>
      <c r="S336" s="268">
        <v>0.41015625</v>
      </c>
      <c r="T336" s="269">
        <v>24.21875</v>
      </c>
      <c r="U336" s="274"/>
      <c r="V336" s="267">
        <v>2.68359375</v>
      </c>
      <c r="W336" s="268">
        <v>1.97265625</v>
      </c>
      <c r="X336" s="269">
        <v>13.28125</v>
      </c>
      <c r="Y336" s="274"/>
      <c r="Z336" s="267">
        <v>1.828125</v>
      </c>
      <c r="AA336" s="268">
        <v>0.95703125</v>
      </c>
      <c r="AB336" s="269">
        <v>165.625</v>
      </c>
      <c r="AD336" s="267">
        <v>1.67578125</v>
      </c>
      <c r="AE336" s="268">
        <v>4.94140625</v>
      </c>
      <c r="AF336" s="269">
        <v>92.96875</v>
      </c>
    </row>
    <row r="337" spans="18:32" x14ac:dyDescent="0.2">
      <c r="R337" s="267">
        <v>0.2578125</v>
      </c>
      <c r="S337" s="268">
        <v>4.98046875</v>
      </c>
      <c r="T337" s="269">
        <v>37.5</v>
      </c>
      <c r="U337" s="274"/>
      <c r="V337" s="267">
        <v>2.90625</v>
      </c>
      <c r="W337" s="268">
        <v>2.5</v>
      </c>
      <c r="X337" s="269">
        <v>13.28125</v>
      </c>
      <c r="Y337" s="274"/>
      <c r="Z337" s="267">
        <v>2.30859375</v>
      </c>
      <c r="AA337" s="268">
        <v>0.859375</v>
      </c>
      <c r="AB337" s="269">
        <v>159.375</v>
      </c>
      <c r="AD337" s="267">
        <v>1.11328125</v>
      </c>
      <c r="AE337" s="268">
        <v>4.98046875</v>
      </c>
      <c r="AF337" s="269">
        <v>101.5625</v>
      </c>
    </row>
    <row r="338" spans="18:32" x14ac:dyDescent="0.2">
      <c r="R338" s="267">
        <v>0.421875</v>
      </c>
      <c r="S338" s="268">
        <v>4.1015625</v>
      </c>
      <c r="T338" s="269">
        <v>36.71875</v>
      </c>
      <c r="U338" s="274"/>
      <c r="V338" s="267">
        <v>1.2890625</v>
      </c>
      <c r="W338" s="268">
        <v>2.32421875</v>
      </c>
      <c r="X338" s="269">
        <v>14.84375</v>
      </c>
      <c r="Y338" s="274"/>
      <c r="Z338" s="267">
        <v>1.72265625</v>
      </c>
      <c r="AA338" s="268">
        <v>1.015625</v>
      </c>
      <c r="AB338" s="269">
        <v>163.28125</v>
      </c>
      <c r="AD338" s="267">
        <v>1.265625</v>
      </c>
      <c r="AE338" s="268">
        <v>4.98046875</v>
      </c>
      <c r="AF338" s="269">
        <v>100</v>
      </c>
    </row>
    <row r="339" spans="18:32" x14ac:dyDescent="0.2">
      <c r="R339" s="267">
        <v>0.29296875</v>
      </c>
      <c r="S339" s="268">
        <v>2.55859375</v>
      </c>
      <c r="T339" s="269">
        <v>31.25</v>
      </c>
      <c r="U339" s="274"/>
      <c r="V339" s="267">
        <v>1.83984375</v>
      </c>
      <c r="W339" s="268">
        <v>3.22265625</v>
      </c>
      <c r="X339" s="269">
        <v>16.40625</v>
      </c>
      <c r="Y339" s="274"/>
      <c r="Z339" s="267">
        <v>1.4765625</v>
      </c>
      <c r="AA339" s="268">
        <v>0.859375</v>
      </c>
      <c r="AB339" s="269">
        <v>164.0625</v>
      </c>
      <c r="AD339" s="267">
        <v>1.875</v>
      </c>
      <c r="AE339" s="268">
        <v>4.04296875</v>
      </c>
      <c r="AF339" s="269">
        <v>86.71875</v>
      </c>
    </row>
    <row r="340" spans="18:32" x14ac:dyDescent="0.2">
      <c r="R340" s="267">
        <v>0.375</v>
      </c>
      <c r="S340" s="268">
        <v>2.63671875</v>
      </c>
      <c r="T340" s="269">
        <v>31.25</v>
      </c>
      <c r="U340" s="274"/>
      <c r="V340" s="267">
        <v>2.7890625</v>
      </c>
      <c r="W340" s="268">
        <v>2.421875</v>
      </c>
      <c r="X340" s="269">
        <v>13.28125</v>
      </c>
      <c r="Y340" s="274"/>
      <c r="Z340" s="267">
        <v>1.5703125</v>
      </c>
      <c r="AA340" s="268">
        <v>1.015625</v>
      </c>
      <c r="AB340" s="269">
        <v>166.40625</v>
      </c>
      <c r="AD340" s="267">
        <v>1.265625</v>
      </c>
      <c r="AE340" s="268">
        <v>4.98046875</v>
      </c>
      <c r="AF340" s="269">
        <v>100</v>
      </c>
    </row>
    <row r="341" spans="18:32" x14ac:dyDescent="0.2">
      <c r="R341" s="267">
        <v>0.75</v>
      </c>
      <c r="S341" s="268">
        <v>0.48828125</v>
      </c>
      <c r="T341" s="269">
        <v>25.78125</v>
      </c>
      <c r="U341" s="274"/>
      <c r="V341" s="267">
        <v>2.7890625</v>
      </c>
      <c r="W341" s="268">
        <v>1.97265625</v>
      </c>
      <c r="X341" s="269">
        <v>13.28125</v>
      </c>
      <c r="Y341" s="274"/>
      <c r="Z341" s="267">
        <v>2.19140625</v>
      </c>
      <c r="AA341" s="268">
        <v>0.9375</v>
      </c>
      <c r="AB341" s="269">
        <v>159.375</v>
      </c>
      <c r="AD341" s="267">
        <v>1.48828125</v>
      </c>
      <c r="AE341" s="268">
        <v>4.84375</v>
      </c>
      <c r="AF341" s="269">
        <v>104.6875</v>
      </c>
    </row>
    <row r="342" spans="18:32" x14ac:dyDescent="0.2">
      <c r="R342" s="267">
        <v>0.3515625</v>
      </c>
      <c r="S342" s="268">
        <v>4.66796875</v>
      </c>
      <c r="T342" s="269">
        <v>37.5</v>
      </c>
      <c r="U342" s="274"/>
      <c r="V342" s="267">
        <v>2.58984375</v>
      </c>
      <c r="W342" s="268">
        <v>2.55859375</v>
      </c>
      <c r="X342" s="269">
        <v>13.28125</v>
      </c>
      <c r="Y342" s="274"/>
      <c r="Z342" s="267">
        <v>1.5</v>
      </c>
      <c r="AA342" s="268">
        <v>1.25</v>
      </c>
      <c r="AB342" s="269">
        <v>168.75</v>
      </c>
      <c r="AD342" s="267">
        <v>1.46484375</v>
      </c>
      <c r="AE342" s="268">
        <v>4.98046875</v>
      </c>
      <c r="AF342" s="269">
        <v>96.09375</v>
      </c>
    </row>
    <row r="343" spans="18:32" x14ac:dyDescent="0.2">
      <c r="R343" s="267">
        <v>2.94140625</v>
      </c>
      <c r="S343" s="268">
        <v>0.44921875</v>
      </c>
      <c r="T343" s="269">
        <v>20.3125</v>
      </c>
      <c r="U343" s="274"/>
      <c r="V343" s="267">
        <v>2.70703125</v>
      </c>
      <c r="W343" s="268">
        <v>2.01171875</v>
      </c>
      <c r="X343" s="269">
        <v>13.28125</v>
      </c>
      <c r="Y343" s="274"/>
      <c r="Z343" s="267">
        <v>2.09765625</v>
      </c>
      <c r="AA343" s="268">
        <v>0.9375</v>
      </c>
      <c r="AB343" s="269">
        <v>159.375</v>
      </c>
      <c r="AD343" s="267">
        <v>1.27734375</v>
      </c>
      <c r="AE343" s="268">
        <v>4.94140625</v>
      </c>
      <c r="AF343" s="269">
        <v>100</v>
      </c>
    </row>
    <row r="344" spans="18:32" x14ac:dyDescent="0.2">
      <c r="R344" s="267">
        <v>0.7734375</v>
      </c>
      <c r="S344" s="268">
        <v>0.5078125</v>
      </c>
      <c r="T344" s="269">
        <v>24.21875</v>
      </c>
      <c r="U344" s="274"/>
      <c r="V344" s="267">
        <v>2.0859375</v>
      </c>
      <c r="W344" s="268">
        <v>2.48046875</v>
      </c>
      <c r="X344" s="269">
        <v>14.84375</v>
      </c>
      <c r="Y344" s="274"/>
      <c r="Z344" s="267">
        <v>1.79296875</v>
      </c>
      <c r="AA344" s="268">
        <v>0.9765625</v>
      </c>
      <c r="AB344" s="269">
        <v>164.84375</v>
      </c>
      <c r="AD344" s="267">
        <v>1.546875</v>
      </c>
      <c r="AE344" s="268">
        <v>4.84375</v>
      </c>
      <c r="AF344" s="269">
        <v>92.96875</v>
      </c>
    </row>
    <row r="345" spans="18:32" x14ac:dyDescent="0.2">
      <c r="R345" s="267">
        <v>0.45703125</v>
      </c>
      <c r="S345" s="268">
        <v>4.98046875</v>
      </c>
      <c r="T345" s="269">
        <v>35.9375</v>
      </c>
      <c r="U345" s="274"/>
      <c r="V345" s="267">
        <v>2.96484375</v>
      </c>
      <c r="W345" s="268">
        <v>1.5234375</v>
      </c>
      <c r="X345" s="269">
        <v>11.71875</v>
      </c>
      <c r="Y345" s="274"/>
      <c r="Z345" s="267">
        <v>2.25</v>
      </c>
      <c r="AA345" s="268">
        <v>0.87890625</v>
      </c>
      <c r="AB345" s="269">
        <v>160.15625</v>
      </c>
      <c r="AD345" s="267">
        <v>2.34375</v>
      </c>
      <c r="AE345" s="268">
        <v>4.70703125</v>
      </c>
      <c r="AF345" s="269">
        <v>86.71875</v>
      </c>
    </row>
    <row r="346" spans="18:32" x14ac:dyDescent="0.2">
      <c r="R346" s="267">
        <v>0.71484375</v>
      </c>
      <c r="S346" s="268">
        <v>0.6640625</v>
      </c>
      <c r="T346" s="269">
        <v>25.78125</v>
      </c>
      <c r="U346" s="274"/>
      <c r="V346" s="267">
        <v>2.6015625</v>
      </c>
      <c r="W346" s="268">
        <v>2.34375</v>
      </c>
      <c r="X346" s="269">
        <v>14.0625</v>
      </c>
      <c r="Y346" s="274"/>
      <c r="Z346" s="267">
        <v>2.77734375</v>
      </c>
      <c r="AA346" s="268">
        <v>0.8203125</v>
      </c>
      <c r="AB346" s="269">
        <v>149.21875</v>
      </c>
      <c r="AD346" s="267">
        <v>1.48828125</v>
      </c>
      <c r="AE346" s="268">
        <v>4.9609375</v>
      </c>
      <c r="AF346" s="269">
        <v>96.09375</v>
      </c>
    </row>
    <row r="347" spans="18:32" x14ac:dyDescent="0.2">
      <c r="R347" s="267">
        <v>0.515625</v>
      </c>
      <c r="S347" s="268">
        <v>0.6640625</v>
      </c>
      <c r="T347" s="269">
        <v>26.5625</v>
      </c>
      <c r="U347" s="274"/>
      <c r="V347" s="267">
        <v>1.875</v>
      </c>
      <c r="W347" s="268">
        <v>2.63671875</v>
      </c>
      <c r="X347" s="269">
        <v>15.625</v>
      </c>
      <c r="Y347" s="274"/>
      <c r="Z347" s="267">
        <v>1.078125</v>
      </c>
      <c r="AA347" s="268">
        <v>1.26953125</v>
      </c>
      <c r="AB347" s="269">
        <v>175</v>
      </c>
      <c r="AD347" s="267">
        <v>2.25</v>
      </c>
      <c r="AE347" s="268">
        <v>4.765625</v>
      </c>
      <c r="AF347" s="269">
        <v>86.71875</v>
      </c>
    </row>
    <row r="348" spans="18:32" x14ac:dyDescent="0.2">
      <c r="R348" s="267">
        <v>0.36328125</v>
      </c>
      <c r="S348" s="268">
        <v>1.38671875</v>
      </c>
      <c r="T348" s="269">
        <v>32.03125</v>
      </c>
      <c r="U348" s="274"/>
      <c r="V348" s="267">
        <v>2.9765625</v>
      </c>
      <c r="W348" s="268">
        <v>1.3671875</v>
      </c>
      <c r="X348" s="269">
        <v>11.71875</v>
      </c>
      <c r="Y348" s="274"/>
      <c r="Z348" s="267">
        <v>1.67578125</v>
      </c>
      <c r="AA348" s="268">
        <v>0.95703125</v>
      </c>
      <c r="AB348" s="269">
        <v>164.0625</v>
      </c>
      <c r="AD348" s="267">
        <v>1.0546875</v>
      </c>
      <c r="AE348" s="268">
        <v>4.43359375</v>
      </c>
      <c r="AF348" s="269">
        <v>102.34375</v>
      </c>
    </row>
    <row r="349" spans="18:32" x14ac:dyDescent="0.2">
      <c r="R349" s="267">
        <v>0.9140625</v>
      </c>
      <c r="S349" s="268">
        <v>0.44921875</v>
      </c>
      <c r="T349" s="269">
        <v>24.21875</v>
      </c>
      <c r="U349" s="274"/>
      <c r="V349" s="267">
        <v>2.9296875</v>
      </c>
      <c r="W349" s="268">
        <v>2.8125</v>
      </c>
      <c r="X349" s="269">
        <v>13.28125</v>
      </c>
      <c r="Y349" s="274"/>
      <c r="Z349" s="267">
        <v>1.48828125</v>
      </c>
      <c r="AA349" s="268">
        <v>1.015625</v>
      </c>
      <c r="AB349" s="269">
        <v>167.96875</v>
      </c>
      <c r="AD349" s="267">
        <v>1.53515625</v>
      </c>
      <c r="AE349" s="268">
        <v>4.94140625</v>
      </c>
      <c r="AF349" s="269">
        <v>95.3125</v>
      </c>
    </row>
    <row r="350" spans="18:32" x14ac:dyDescent="0.2">
      <c r="R350" s="267">
        <v>0.36328125</v>
      </c>
      <c r="S350" s="268">
        <v>2.48046875</v>
      </c>
      <c r="T350" s="269">
        <v>35.9375</v>
      </c>
      <c r="U350" s="274"/>
      <c r="V350" s="267">
        <v>2.98828125</v>
      </c>
      <c r="W350" s="268">
        <v>1.25</v>
      </c>
      <c r="X350" s="269">
        <v>11.71875</v>
      </c>
      <c r="Y350" s="274"/>
      <c r="Z350" s="267">
        <v>1.125</v>
      </c>
      <c r="AA350" s="268">
        <v>1.25</v>
      </c>
      <c r="AB350" s="269">
        <v>175</v>
      </c>
      <c r="AD350" s="267">
        <v>1.60546875</v>
      </c>
      <c r="AE350" s="268">
        <v>4.98046875</v>
      </c>
      <c r="AF350" s="269">
        <v>98.4375</v>
      </c>
    </row>
    <row r="351" spans="18:32" x14ac:dyDescent="0.2">
      <c r="R351" s="267">
        <v>0.46875</v>
      </c>
      <c r="S351" s="268">
        <v>2.5</v>
      </c>
      <c r="T351" s="269">
        <v>35.9375</v>
      </c>
      <c r="U351" s="274"/>
      <c r="V351" s="267">
        <v>2.98828125</v>
      </c>
      <c r="W351" s="268">
        <v>1.5625</v>
      </c>
      <c r="X351" s="269">
        <v>11.71875</v>
      </c>
      <c r="Y351" s="274"/>
      <c r="Z351" s="267">
        <v>1.4765625</v>
      </c>
      <c r="AA351" s="268">
        <v>1.25</v>
      </c>
      <c r="AB351" s="269">
        <v>166.40625</v>
      </c>
      <c r="AD351" s="267">
        <v>1.5234375</v>
      </c>
      <c r="AE351" s="268">
        <v>4.53125</v>
      </c>
      <c r="AF351" s="269">
        <v>92.1875</v>
      </c>
    </row>
    <row r="352" spans="18:32" x14ac:dyDescent="0.2">
      <c r="R352" s="267">
        <v>0.46875</v>
      </c>
      <c r="S352" s="268">
        <v>0.78125</v>
      </c>
      <c r="T352" s="269">
        <v>25</v>
      </c>
      <c r="U352" s="274"/>
      <c r="V352" s="267">
        <v>2.859375</v>
      </c>
      <c r="W352" s="268">
        <v>2.28515625</v>
      </c>
      <c r="X352" s="269">
        <v>14.0625</v>
      </c>
      <c r="Y352" s="274"/>
      <c r="Z352" s="267">
        <v>2.15625</v>
      </c>
      <c r="AA352" s="268">
        <v>0.91796875</v>
      </c>
      <c r="AB352" s="269">
        <v>163.28125</v>
      </c>
      <c r="AD352" s="267">
        <v>1.30078125</v>
      </c>
      <c r="AE352" s="268">
        <v>4.6875</v>
      </c>
      <c r="AF352" s="269">
        <v>100</v>
      </c>
    </row>
    <row r="353" spans="18:32" x14ac:dyDescent="0.2">
      <c r="R353" s="267">
        <v>0.76171875</v>
      </c>
      <c r="S353" s="268">
        <v>0.703125</v>
      </c>
      <c r="T353" s="269">
        <v>24.21875</v>
      </c>
      <c r="U353" s="274"/>
      <c r="V353" s="267">
        <v>2.68359375</v>
      </c>
      <c r="W353" s="268">
        <v>1.97265625</v>
      </c>
      <c r="X353" s="269">
        <v>13.28125</v>
      </c>
      <c r="Y353" s="274"/>
      <c r="Z353" s="267">
        <v>2.0625</v>
      </c>
      <c r="AA353" s="268">
        <v>0.91796875</v>
      </c>
      <c r="AB353" s="269">
        <v>160.15625</v>
      </c>
      <c r="AD353" s="267">
        <v>1.3828125</v>
      </c>
      <c r="AE353" s="268">
        <v>4.9609375</v>
      </c>
      <c r="AF353" s="269">
        <v>96.09375</v>
      </c>
    </row>
    <row r="354" spans="18:32" x14ac:dyDescent="0.2">
      <c r="R354" s="267">
        <v>0.71484375</v>
      </c>
      <c r="S354" s="268">
        <v>0.44921875</v>
      </c>
      <c r="T354" s="269">
        <v>25</v>
      </c>
      <c r="U354" s="274"/>
      <c r="V354" s="267">
        <v>2.390625</v>
      </c>
      <c r="W354" s="268">
        <v>2.75390625</v>
      </c>
      <c r="X354" s="269">
        <v>14.0625</v>
      </c>
      <c r="Y354" s="274"/>
      <c r="Z354" s="267">
        <v>1.96875</v>
      </c>
      <c r="AA354" s="268">
        <v>0.91796875</v>
      </c>
      <c r="AB354" s="269">
        <v>163.28125</v>
      </c>
      <c r="AD354" s="267">
        <v>1.32421875</v>
      </c>
      <c r="AE354" s="268">
        <v>4.86328125</v>
      </c>
      <c r="AF354" s="269">
        <v>100</v>
      </c>
    </row>
    <row r="355" spans="18:32" x14ac:dyDescent="0.2">
      <c r="R355" s="267">
        <v>0.45703125</v>
      </c>
      <c r="S355" s="268">
        <v>4.8828125</v>
      </c>
      <c r="T355" s="269">
        <v>35.15625</v>
      </c>
      <c r="U355" s="274"/>
      <c r="V355" s="267">
        <v>2.953125</v>
      </c>
      <c r="W355" s="268">
        <v>2.94921875</v>
      </c>
      <c r="X355" s="269">
        <v>13.28125</v>
      </c>
      <c r="Y355" s="274"/>
      <c r="Z355" s="267">
        <v>2.1328125</v>
      </c>
      <c r="AA355" s="268">
        <v>0.9375</v>
      </c>
      <c r="AB355" s="269">
        <v>163.28125</v>
      </c>
      <c r="AD355" s="267">
        <v>2.34375</v>
      </c>
      <c r="AE355" s="268">
        <v>4.7265625</v>
      </c>
      <c r="AF355" s="269">
        <v>86.71875</v>
      </c>
    </row>
    <row r="356" spans="18:32" x14ac:dyDescent="0.2">
      <c r="R356" s="267">
        <v>0.31640625</v>
      </c>
      <c r="S356" s="268">
        <v>4.47265625</v>
      </c>
      <c r="T356" s="269">
        <v>35.15625</v>
      </c>
      <c r="U356" s="274"/>
      <c r="V356" s="267">
        <v>2.9765625</v>
      </c>
      <c r="W356" s="268">
        <v>2.4609375</v>
      </c>
      <c r="X356" s="269">
        <v>13.28125</v>
      </c>
      <c r="Y356" s="274"/>
      <c r="Z356" s="267">
        <v>2.37890625</v>
      </c>
      <c r="AA356" s="268">
        <v>0.87890625</v>
      </c>
      <c r="AB356" s="269">
        <v>159.375</v>
      </c>
      <c r="AD356" s="267">
        <v>2.3671875</v>
      </c>
      <c r="AE356" s="268">
        <v>4.6875</v>
      </c>
      <c r="AF356" s="269">
        <v>86.71875</v>
      </c>
    </row>
    <row r="357" spans="18:32" x14ac:dyDescent="0.2">
      <c r="R357" s="267">
        <v>0.33984375</v>
      </c>
      <c r="S357" s="268">
        <v>2.65625</v>
      </c>
      <c r="T357" s="269">
        <v>31.25</v>
      </c>
      <c r="U357" s="274"/>
      <c r="V357" s="267">
        <v>1.74609375</v>
      </c>
      <c r="W357" s="268">
        <v>1.71875</v>
      </c>
      <c r="X357" s="269">
        <v>14.0625</v>
      </c>
      <c r="Y357" s="274"/>
      <c r="Z357" s="267">
        <v>1.79296875</v>
      </c>
      <c r="AA357" s="268">
        <v>0.95703125</v>
      </c>
      <c r="AB357" s="269">
        <v>162.5</v>
      </c>
      <c r="AD357" s="267">
        <v>2.8828125</v>
      </c>
      <c r="AE357" s="268">
        <v>4.3359375</v>
      </c>
      <c r="AF357" s="269">
        <v>86.71875</v>
      </c>
    </row>
    <row r="358" spans="18:32" x14ac:dyDescent="0.2">
      <c r="R358" s="267">
        <v>0.421875</v>
      </c>
      <c r="S358" s="268">
        <v>2.94921875</v>
      </c>
      <c r="T358" s="269">
        <v>36.71875</v>
      </c>
      <c r="U358" s="274"/>
      <c r="V358" s="267">
        <v>1.3125</v>
      </c>
      <c r="W358" s="268">
        <v>4.6875</v>
      </c>
      <c r="X358" s="269">
        <v>18.75</v>
      </c>
      <c r="Y358" s="274"/>
      <c r="Z358" s="267">
        <v>2.21484375</v>
      </c>
      <c r="AA358" s="268">
        <v>0.9375</v>
      </c>
      <c r="AB358" s="269">
        <v>163.28125</v>
      </c>
      <c r="AD358" s="267">
        <v>1.5703125</v>
      </c>
      <c r="AE358" s="268">
        <v>4.609375</v>
      </c>
      <c r="AF358" s="269">
        <v>92.1875</v>
      </c>
    </row>
    <row r="359" spans="18:32" x14ac:dyDescent="0.2">
      <c r="R359" s="267">
        <v>0.24609375</v>
      </c>
      <c r="S359" s="268">
        <v>4.140625</v>
      </c>
      <c r="T359" s="269">
        <v>37.5</v>
      </c>
      <c r="U359" s="274"/>
      <c r="V359" s="267">
        <v>2.98828125</v>
      </c>
      <c r="W359" s="268">
        <v>2.9296875</v>
      </c>
      <c r="X359" s="269">
        <v>14.84375</v>
      </c>
      <c r="Y359" s="274"/>
      <c r="Z359" s="267">
        <v>2.1328125</v>
      </c>
      <c r="AA359" s="268">
        <v>0.8984375</v>
      </c>
      <c r="AB359" s="269">
        <v>159.375</v>
      </c>
      <c r="AD359" s="267">
        <v>1.4765625</v>
      </c>
      <c r="AE359" s="268">
        <v>4.98046875</v>
      </c>
      <c r="AF359" s="269">
        <v>96.09375</v>
      </c>
    </row>
    <row r="360" spans="18:32" x14ac:dyDescent="0.2">
      <c r="R360" s="267">
        <v>0.69140625</v>
      </c>
      <c r="S360" s="268">
        <v>0.4296875</v>
      </c>
      <c r="T360" s="269">
        <v>26.5625</v>
      </c>
      <c r="U360" s="274"/>
      <c r="V360" s="267">
        <v>2.98828125</v>
      </c>
      <c r="W360" s="268">
        <v>2.109375</v>
      </c>
      <c r="X360" s="269">
        <v>13.28125</v>
      </c>
      <c r="Y360" s="274"/>
      <c r="Z360" s="267">
        <v>1.76953125</v>
      </c>
      <c r="AA360" s="268">
        <v>0.91796875</v>
      </c>
      <c r="AB360" s="269">
        <v>163.28125</v>
      </c>
      <c r="AD360" s="267">
        <v>1.48828125</v>
      </c>
      <c r="AE360" s="268">
        <v>4.9609375</v>
      </c>
      <c r="AF360" s="269">
        <v>96.09375</v>
      </c>
    </row>
    <row r="361" spans="18:32" x14ac:dyDescent="0.2">
      <c r="R361" s="267">
        <v>0.28125</v>
      </c>
      <c r="S361" s="268">
        <v>3.2421875</v>
      </c>
      <c r="T361" s="269">
        <v>37.5</v>
      </c>
      <c r="U361" s="274"/>
      <c r="V361" s="267">
        <v>2.98828125</v>
      </c>
      <c r="W361" s="268">
        <v>3.5546875</v>
      </c>
      <c r="X361" s="269">
        <v>15.625</v>
      </c>
      <c r="Y361" s="274"/>
      <c r="Z361" s="267">
        <v>2.34375</v>
      </c>
      <c r="AA361" s="268">
        <v>1.11328125</v>
      </c>
      <c r="AB361" s="269">
        <v>164.0625</v>
      </c>
      <c r="AD361" s="267">
        <v>2.12109375</v>
      </c>
      <c r="AE361" s="268">
        <v>4.53125</v>
      </c>
      <c r="AF361" s="269">
        <v>89.0625</v>
      </c>
    </row>
    <row r="362" spans="18:32" x14ac:dyDescent="0.2">
      <c r="R362" s="267">
        <v>1.828125</v>
      </c>
      <c r="S362" s="268">
        <v>0.46875</v>
      </c>
      <c r="T362" s="269">
        <v>21.875</v>
      </c>
      <c r="U362" s="274"/>
      <c r="V362" s="267">
        <v>2.68359375</v>
      </c>
      <c r="W362" s="268">
        <v>1.953125</v>
      </c>
      <c r="X362" s="269">
        <v>13.28125</v>
      </c>
      <c r="Y362" s="274"/>
      <c r="Z362" s="267">
        <v>1.55859375</v>
      </c>
      <c r="AA362" s="268">
        <v>1.25</v>
      </c>
      <c r="AB362" s="269">
        <v>167.96875</v>
      </c>
      <c r="AD362" s="267">
        <v>0.73828125</v>
      </c>
      <c r="AE362" s="268">
        <v>4.9609375</v>
      </c>
      <c r="AF362" s="269">
        <v>111.71875</v>
      </c>
    </row>
    <row r="363" spans="18:32" x14ac:dyDescent="0.2">
      <c r="R363" s="267">
        <v>0.50390625</v>
      </c>
      <c r="S363" s="268">
        <v>2.44140625</v>
      </c>
      <c r="T363" s="269">
        <v>34.375</v>
      </c>
      <c r="U363" s="274"/>
      <c r="V363" s="267">
        <v>2.98828125</v>
      </c>
      <c r="W363" s="268">
        <v>1.42578125</v>
      </c>
      <c r="X363" s="269">
        <v>11.71875</v>
      </c>
      <c r="Y363" s="274"/>
      <c r="Z363" s="267">
        <v>2.015625</v>
      </c>
      <c r="AA363" s="268">
        <v>0.9375</v>
      </c>
      <c r="AB363" s="269">
        <v>164.0625</v>
      </c>
      <c r="AD363" s="267">
        <v>1.48828125</v>
      </c>
      <c r="AE363" s="268">
        <v>4.98046875</v>
      </c>
      <c r="AF363" s="269">
        <v>96.09375</v>
      </c>
    </row>
    <row r="364" spans="18:32" x14ac:dyDescent="0.2">
      <c r="R364" s="267">
        <v>0.50390625</v>
      </c>
      <c r="S364" s="268">
        <v>1.26953125</v>
      </c>
      <c r="T364" s="269">
        <v>28.125</v>
      </c>
      <c r="U364" s="274"/>
      <c r="V364" s="267">
        <v>2.80078125</v>
      </c>
      <c r="W364" s="268">
        <v>2.98828125</v>
      </c>
      <c r="X364" s="269">
        <v>14.84375</v>
      </c>
      <c r="Y364" s="274"/>
      <c r="Z364" s="267">
        <v>2.15625</v>
      </c>
      <c r="AA364" s="268">
        <v>0.9375</v>
      </c>
      <c r="AB364" s="269">
        <v>160.15625</v>
      </c>
      <c r="AD364" s="267">
        <v>1.48828125</v>
      </c>
      <c r="AE364" s="268">
        <v>4.98046875</v>
      </c>
      <c r="AF364" s="269">
        <v>99.21875</v>
      </c>
    </row>
    <row r="365" spans="18:32" x14ac:dyDescent="0.2">
      <c r="R365" s="267">
        <v>0.75</v>
      </c>
      <c r="S365" s="268">
        <v>0.4296875</v>
      </c>
      <c r="T365" s="269">
        <v>24.21875</v>
      </c>
      <c r="U365" s="274"/>
      <c r="V365" s="267">
        <v>1.3828125</v>
      </c>
      <c r="W365" s="268">
        <v>3.02734375</v>
      </c>
      <c r="X365" s="269">
        <v>15.625</v>
      </c>
      <c r="Y365" s="274"/>
      <c r="Z365" s="267">
        <v>1.91015625</v>
      </c>
      <c r="AA365" s="268">
        <v>0.91796875</v>
      </c>
      <c r="AB365" s="269">
        <v>162.5</v>
      </c>
      <c r="AD365" s="267">
        <v>1.62890625</v>
      </c>
      <c r="AE365" s="268">
        <v>4.86328125</v>
      </c>
      <c r="AF365" s="269">
        <v>92.96875</v>
      </c>
    </row>
    <row r="366" spans="18:32" x14ac:dyDescent="0.2">
      <c r="R366" s="267">
        <v>0.5859375</v>
      </c>
      <c r="S366" s="268">
        <v>0.3125</v>
      </c>
      <c r="T366" s="269">
        <v>23.4375</v>
      </c>
      <c r="U366" s="274"/>
      <c r="V366" s="267">
        <v>2.98828125</v>
      </c>
      <c r="W366" s="268">
        <v>1.58203125</v>
      </c>
      <c r="X366" s="269">
        <v>11.71875</v>
      </c>
      <c r="Y366" s="274"/>
      <c r="Z366" s="267">
        <v>2.09765625</v>
      </c>
      <c r="AA366" s="268">
        <v>0.91796875</v>
      </c>
      <c r="AB366" s="269">
        <v>162.5</v>
      </c>
      <c r="AD366" s="267">
        <v>1.48828125</v>
      </c>
      <c r="AE366" s="268">
        <v>4.98046875</v>
      </c>
      <c r="AF366" s="269">
        <v>96.09375</v>
      </c>
    </row>
    <row r="367" spans="18:32" x14ac:dyDescent="0.2">
      <c r="R367" s="267">
        <v>0.328125</v>
      </c>
      <c r="S367" s="268">
        <v>0.5078125</v>
      </c>
      <c r="T367" s="269">
        <v>28.125</v>
      </c>
      <c r="U367" s="274"/>
      <c r="V367" s="267">
        <v>2.68359375</v>
      </c>
      <c r="W367" s="268">
        <v>1.953125</v>
      </c>
      <c r="X367" s="269">
        <v>13.28125</v>
      </c>
      <c r="Y367" s="274"/>
      <c r="Z367" s="267">
        <v>2.578125</v>
      </c>
      <c r="AA367" s="268">
        <v>1.25</v>
      </c>
      <c r="AB367" s="269">
        <v>160.15625</v>
      </c>
      <c r="AD367" s="267">
        <v>1.5703125</v>
      </c>
      <c r="AE367" s="268">
        <v>4.16015625</v>
      </c>
      <c r="AF367" s="269">
        <v>90.625</v>
      </c>
    </row>
    <row r="368" spans="18:32" x14ac:dyDescent="0.2">
      <c r="R368" s="267">
        <v>0.3515625</v>
      </c>
      <c r="S368" s="268">
        <v>4.82421875</v>
      </c>
      <c r="T368" s="269">
        <v>37.5</v>
      </c>
      <c r="U368" s="274"/>
      <c r="V368" s="267">
        <v>2.30859375</v>
      </c>
      <c r="W368" s="268">
        <v>3.203125</v>
      </c>
      <c r="X368" s="269">
        <v>14.0625</v>
      </c>
      <c r="Y368" s="274"/>
      <c r="Z368" s="267">
        <v>1.27734375</v>
      </c>
      <c r="AA368" s="268">
        <v>0.99609375</v>
      </c>
      <c r="AB368" s="269">
        <v>172.65625</v>
      </c>
      <c r="AD368" s="267">
        <v>1.21875</v>
      </c>
      <c r="AE368" s="268">
        <v>4.98046875</v>
      </c>
      <c r="AF368" s="269">
        <v>100.78125</v>
      </c>
    </row>
    <row r="369" spans="18:32" x14ac:dyDescent="0.2">
      <c r="R369" s="267">
        <v>0.31640625</v>
      </c>
      <c r="S369" s="268">
        <v>2.8125</v>
      </c>
      <c r="T369" s="269">
        <v>31.25</v>
      </c>
      <c r="U369" s="274"/>
      <c r="V369" s="267">
        <v>2.8125</v>
      </c>
      <c r="W369" s="268">
        <v>3.3984375</v>
      </c>
      <c r="X369" s="269">
        <v>15.625</v>
      </c>
      <c r="Y369" s="274"/>
      <c r="Z369" s="267">
        <v>1.65234375</v>
      </c>
      <c r="AA369" s="268">
        <v>0.99609375</v>
      </c>
      <c r="AB369" s="269">
        <v>164.84375</v>
      </c>
      <c r="AD369" s="267">
        <v>1.640625</v>
      </c>
      <c r="AE369" s="268">
        <v>4.35546875</v>
      </c>
      <c r="AF369" s="269">
        <v>89.84375</v>
      </c>
    </row>
    <row r="370" spans="18:32" x14ac:dyDescent="0.2">
      <c r="R370" s="267">
        <v>0.62109375</v>
      </c>
      <c r="S370" s="268">
        <v>1.03515625</v>
      </c>
      <c r="T370" s="269">
        <v>27.34375</v>
      </c>
      <c r="U370" s="274"/>
      <c r="V370" s="267">
        <v>2.63671875</v>
      </c>
      <c r="W370" s="268">
        <v>2.5</v>
      </c>
      <c r="X370" s="269">
        <v>14.0625</v>
      </c>
      <c r="Y370" s="274"/>
      <c r="Z370" s="267">
        <v>1.78125</v>
      </c>
      <c r="AA370" s="268">
        <v>0.95703125</v>
      </c>
      <c r="AB370" s="269">
        <v>165.625</v>
      </c>
      <c r="AD370" s="267">
        <v>1.13671875</v>
      </c>
      <c r="AE370" s="268">
        <v>4.90234375</v>
      </c>
      <c r="AF370" s="269">
        <v>100</v>
      </c>
    </row>
    <row r="371" spans="18:32" x14ac:dyDescent="0.2">
      <c r="R371" s="267">
        <v>0.515625</v>
      </c>
      <c r="S371" s="268">
        <v>0.68359375</v>
      </c>
      <c r="T371" s="269">
        <v>25</v>
      </c>
      <c r="U371" s="274"/>
      <c r="V371" s="267">
        <v>2.87109375</v>
      </c>
      <c r="W371" s="268">
        <v>2.5390625</v>
      </c>
      <c r="X371" s="269">
        <v>14.0625</v>
      </c>
      <c r="Y371" s="274"/>
      <c r="Z371" s="267">
        <v>1.9921875</v>
      </c>
      <c r="AA371" s="268">
        <v>0.91796875</v>
      </c>
      <c r="AB371" s="269">
        <v>160.9375</v>
      </c>
      <c r="AD371" s="267">
        <v>1.01953125</v>
      </c>
      <c r="AE371" s="268">
        <v>4.4140625</v>
      </c>
      <c r="AF371" s="269">
        <v>103.125</v>
      </c>
    </row>
    <row r="372" spans="18:32" x14ac:dyDescent="0.2">
      <c r="R372" s="267">
        <v>0.38671875</v>
      </c>
      <c r="S372" s="268">
        <v>3.0859375</v>
      </c>
      <c r="T372" s="269">
        <v>36.71875</v>
      </c>
      <c r="U372" s="274"/>
      <c r="V372" s="267">
        <v>2.9765625</v>
      </c>
      <c r="W372" s="268">
        <v>2.94921875</v>
      </c>
      <c r="X372" s="269">
        <v>14.0625</v>
      </c>
      <c r="Y372" s="274"/>
      <c r="Z372" s="267">
        <v>2.16796875</v>
      </c>
      <c r="AA372" s="268">
        <v>1.25</v>
      </c>
      <c r="AB372" s="269">
        <v>160.9375</v>
      </c>
      <c r="AD372" s="267">
        <v>1.72265625</v>
      </c>
      <c r="AE372" s="268">
        <v>4.921875</v>
      </c>
      <c r="AF372" s="269">
        <v>92.96875</v>
      </c>
    </row>
    <row r="373" spans="18:32" x14ac:dyDescent="0.2">
      <c r="R373" s="267">
        <v>0.28125</v>
      </c>
      <c r="S373" s="268">
        <v>4.98046875</v>
      </c>
      <c r="T373" s="269">
        <v>37.5</v>
      </c>
      <c r="U373" s="274"/>
      <c r="V373" s="267">
        <v>2.34375</v>
      </c>
      <c r="W373" s="268">
        <v>2.79296875</v>
      </c>
      <c r="X373" s="269">
        <v>14.84375</v>
      </c>
      <c r="Y373" s="274"/>
      <c r="Z373" s="267">
        <v>2.5546875</v>
      </c>
      <c r="AA373" s="268">
        <v>0.9765625</v>
      </c>
      <c r="AB373" s="269">
        <v>159.375</v>
      </c>
      <c r="AD373" s="267">
        <v>1.59375</v>
      </c>
      <c r="AE373" s="268">
        <v>4.98046875</v>
      </c>
      <c r="AF373" s="269">
        <v>95.3125</v>
      </c>
    </row>
    <row r="374" spans="18:32" x14ac:dyDescent="0.2">
      <c r="R374" s="267">
        <v>0.36328125</v>
      </c>
      <c r="S374" s="268">
        <v>4.78515625</v>
      </c>
      <c r="T374" s="269">
        <v>37.5</v>
      </c>
      <c r="U374" s="274"/>
      <c r="V374" s="267">
        <v>1.4296875</v>
      </c>
      <c r="W374" s="268">
        <v>1.796875</v>
      </c>
      <c r="X374" s="269">
        <v>14.0625</v>
      </c>
      <c r="Y374" s="274"/>
      <c r="Z374" s="267">
        <v>1.51171875</v>
      </c>
      <c r="AA374" s="268">
        <v>1.25</v>
      </c>
      <c r="AB374" s="269">
        <v>168.75</v>
      </c>
      <c r="AD374" s="267">
        <v>1.27734375</v>
      </c>
      <c r="AE374" s="268">
        <v>4.86328125</v>
      </c>
      <c r="AF374" s="269">
        <v>100</v>
      </c>
    </row>
    <row r="375" spans="18:32" x14ac:dyDescent="0.2">
      <c r="R375" s="267">
        <v>2.98828125</v>
      </c>
      <c r="S375" s="268">
        <v>0.46875</v>
      </c>
      <c r="T375" s="269">
        <v>21.875</v>
      </c>
      <c r="U375" s="274"/>
      <c r="V375" s="267">
        <v>2.8125</v>
      </c>
      <c r="W375" s="268">
        <v>2.48046875</v>
      </c>
      <c r="X375" s="269">
        <v>14.0625</v>
      </c>
      <c r="Y375" s="274"/>
      <c r="Z375" s="267">
        <v>1.828125</v>
      </c>
      <c r="AA375" s="268">
        <v>0.9765625</v>
      </c>
      <c r="AB375" s="269">
        <v>163.28125</v>
      </c>
      <c r="AD375" s="267">
        <v>1.83984375</v>
      </c>
      <c r="AE375" s="268">
        <v>3.9453125</v>
      </c>
      <c r="AF375" s="269">
        <v>86.71875</v>
      </c>
    </row>
    <row r="376" spans="18:32" x14ac:dyDescent="0.2">
      <c r="R376" s="267">
        <v>0.64453125</v>
      </c>
      <c r="S376" s="268">
        <v>0.9375</v>
      </c>
      <c r="T376" s="269">
        <v>28.125</v>
      </c>
      <c r="U376" s="274"/>
      <c r="V376" s="267">
        <v>2.8125</v>
      </c>
      <c r="W376" s="268">
        <v>2.01171875</v>
      </c>
      <c r="X376" s="269">
        <v>13.28125</v>
      </c>
      <c r="Y376" s="274"/>
      <c r="Z376" s="267">
        <v>2.3671875</v>
      </c>
      <c r="AA376" s="268">
        <v>0.9375</v>
      </c>
      <c r="AB376" s="269">
        <v>162.5</v>
      </c>
      <c r="AD376" s="267">
        <v>2.37890625</v>
      </c>
      <c r="AE376" s="268">
        <v>4.6875</v>
      </c>
      <c r="AF376" s="269">
        <v>86.71875</v>
      </c>
    </row>
    <row r="377" spans="18:32" x14ac:dyDescent="0.2">
      <c r="R377" s="267">
        <v>1.21875</v>
      </c>
      <c r="S377" s="268">
        <v>0.41015625</v>
      </c>
      <c r="T377" s="269">
        <v>24.21875</v>
      </c>
      <c r="U377" s="274"/>
      <c r="V377" s="267">
        <v>2.15625</v>
      </c>
      <c r="W377" s="268">
        <v>1.81640625</v>
      </c>
      <c r="X377" s="269">
        <v>14.84375</v>
      </c>
      <c r="Y377" s="274"/>
      <c r="Z377" s="267">
        <v>1.8984375</v>
      </c>
      <c r="AA377" s="268">
        <v>0.80078125</v>
      </c>
      <c r="AB377" s="269">
        <v>163.28125</v>
      </c>
      <c r="AD377" s="267">
        <v>1.39453125</v>
      </c>
      <c r="AE377" s="268">
        <v>4.98046875</v>
      </c>
      <c r="AF377" s="269">
        <v>95.3125</v>
      </c>
    </row>
    <row r="378" spans="18:32" x14ac:dyDescent="0.2">
      <c r="R378" s="267">
        <v>0.36328125</v>
      </c>
      <c r="S378" s="268">
        <v>3.7109375</v>
      </c>
      <c r="T378" s="269">
        <v>36.71875</v>
      </c>
      <c r="U378" s="274"/>
      <c r="V378" s="267">
        <v>2.87109375</v>
      </c>
      <c r="W378" s="268">
        <v>2.3046875</v>
      </c>
      <c r="X378" s="269">
        <v>14.0625</v>
      </c>
      <c r="Y378" s="274"/>
      <c r="Z378" s="267">
        <v>1.453125</v>
      </c>
      <c r="AA378" s="268">
        <v>0.99609375</v>
      </c>
      <c r="AB378" s="269">
        <v>168.75</v>
      </c>
      <c r="AD378" s="267">
        <v>2.53125</v>
      </c>
      <c r="AE378" s="268">
        <v>4.6484375</v>
      </c>
      <c r="AF378" s="269">
        <v>86.71875</v>
      </c>
    </row>
    <row r="379" spans="18:32" x14ac:dyDescent="0.2">
      <c r="R379" s="267">
        <v>0.31640625</v>
      </c>
      <c r="S379" s="268">
        <v>4.9609375</v>
      </c>
      <c r="T379" s="269">
        <v>40.625</v>
      </c>
      <c r="U379" s="274"/>
      <c r="V379" s="267">
        <v>2.625</v>
      </c>
      <c r="W379" s="268">
        <v>1.73828125</v>
      </c>
      <c r="X379" s="269">
        <v>14.0625</v>
      </c>
      <c r="Y379" s="274"/>
      <c r="Z379" s="267">
        <v>1.4765625</v>
      </c>
      <c r="AA379" s="268">
        <v>1.25</v>
      </c>
      <c r="AB379" s="269">
        <v>169.53125</v>
      </c>
      <c r="AD379" s="267">
        <v>1.37109375</v>
      </c>
      <c r="AE379" s="268">
        <v>4.78515625</v>
      </c>
      <c r="AF379" s="269">
        <v>96.875</v>
      </c>
    </row>
    <row r="380" spans="18:32" x14ac:dyDescent="0.2">
      <c r="R380" s="267">
        <v>0.4453125</v>
      </c>
      <c r="S380" s="268">
        <v>2.83203125</v>
      </c>
      <c r="T380" s="269">
        <v>34.375</v>
      </c>
      <c r="U380" s="274"/>
      <c r="V380" s="267">
        <v>2.98828125</v>
      </c>
      <c r="W380" s="268">
        <v>1.58203125</v>
      </c>
      <c r="X380" s="269">
        <v>14.0625</v>
      </c>
      <c r="Y380" s="274"/>
      <c r="Z380" s="267">
        <v>1.48828125</v>
      </c>
      <c r="AA380" s="268">
        <v>1.03515625</v>
      </c>
      <c r="AB380" s="269">
        <v>167.1875</v>
      </c>
      <c r="AD380" s="267">
        <v>2.2265625</v>
      </c>
      <c r="AE380" s="268">
        <v>4.609375</v>
      </c>
      <c r="AF380" s="269">
        <v>86.71875</v>
      </c>
    </row>
    <row r="381" spans="18:32" x14ac:dyDescent="0.2">
      <c r="R381" s="267">
        <v>0.69140625</v>
      </c>
      <c r="S381" s="268">
        <v>0.21484375</v>
      </c>
      <c r="T381" s="269">
        <v>23.4375</v>
      </c>
      <c r="U381" s="274"/>
      <c r="V381" s="267">
        <v>2.9296875</v>
      </c>
      <c r="W381" s="268">
        <v>3.69140625</v>
      </c>
      <c r="X381" s="269">
        <v>14.84375</v>
      </c>
      <c r="Y381" s="274"/>
      <c r="Z381" s="267">
        <v>2.19140625</v>
      </c>
      <c r="AA381" s="268">
        <v>0.9375</v>
      </c>
      <c r="AB381" s="269">
        <v>160.9375</v>
      </c>
      <c r="AD381" s="267">
        <v>1.39453125</v>
      </c>
      <c r="AE381" s="268">
        <v>4.921875</v>
      </c>
      <c r="AF381" s="269">
        <v>100</v>
      </c>
    </row>
    <row r="382" spans="18:32" x14ac:dyDescent="0.2">
      <c r="R382" s="267">
        <v>2.23828125</v>
      </c>
      <c r="S382" s="268">
        <v>0.390625</v>
      </c>
      <c r="T382" s="269">
        <v>21.09375</v>
      </c>
      <c r="U382" s="274"/>
      <c r="V382" s="267">
        <v>2.73046875</v>
      </c>
      <c r="W382" s="268">
        <v>2.5</v>
      </c>
      <c r="X382" s="269">
        <v>14.0625</v>
      </c>
      <c r="Y382" s="274"/>
      <c r="Z382" s="267">
        <v>2.33203125</v>
      </c>
      <c r="AA382" s="268">
        <v>0.91796875</v>
      </c>
      <c r="AB382" s="269">
        <v>161.71875</v>
      </c>
      <c r="AD382" s="267">
        <v>1.48828125</v>
      </c>
      <c r="AE382" s="268">
        <v>4.98046875</v>
      </c>
      <c r="AF382" s="269">
        <v>96.09375</v>
      </c>
    </row>
    <row r="383" spans="18:32" x14ac:dyDescent="0.2">
      <c r="R383" s="267">
        <v>0.52734375</v>
      </c>
      <c r="S383" s="268">
        <v>0.72265625</v>
      </c>
      <c r="T383" s="269">
        <v>25.78125</v>
      </c>
      <c r="U383" s="274"/>
      <c r="V383" s="267">
        <v>2.625</v>
      </c>
      <c r="W383" s="268">
        <v>3.1640625</v>
      </c>
      <c r="X383" s="269">
        <v>15.625</v>
      </c>
      <c r="Y383" s="274"/>
      <c r="Z383" s="267">
        <v>1.828125</v>
      </c>
      <c r="AA383" s="268">
        <v>0.9765625</v>
      </c>
      <c r="AB383" s="269">
        <v>165.625</v>
      </c>
      <c r="AD383" s="267">
        <v>2.09765625</v>
      </c>
      <c r="AE383" s="268">
        <v>4.6484375</v>
      </c>
      <c r="AF383" s="269">
        <v>86.71875</v>
      </c>
    </row>
    <row r="384" spans="18:32" x14ac:dyDescent="0.2">
      <c r="R384" s="267">
        <v>0.36328125</v>
      </c>
      <c r="S384" s="268">
        <v>1.07421875</v>
      </c>
      <c r="T384" s="269">
        <v>32.03125</v>
      </c>
      <c r="U384" s="274"/>
      <c r="V384" s="267">
        <v>2.953125</v>
      </c>
      <c r="W384" s="268">
        <v>1.2890625</v>
      </c>
      <c r="X384" s="269">
        <v>13.28125</v>
      </c>
      <c r="Y384" s="274"/>
      <c r="Z384" s="267">
        <v>1.86328125</v>
      </c>
      <c r="AA384" s="268">
        <v>0.9765625</v>
      </c>
      <c r="AB384" s="269">
        <v>164.0625</v>
      </c>
      <c r="AD384" s="267">
        <v>1.48828125</v>
      </c>
      <c r="AE384" s="268">
        <v>4.98046875</v>
      </c>
      <c r="AF384" s="269">
        <v>96.09375</v>
      </c>
    </row>
    <row r="385" spans="18:32" x14ac:dyDescent="0.2">
      <c r="R385" s="267">
        <v>1.44140625</v>
      </c>
      <c r="S385" s="268">
        <v>0.29296875</v>
      </c>
      <c r="T385" s="269">
        <v>20.3125</v>
      </c>
      <c r="U385" s="274"/>
      <c r="V385" s="267">
        <v>2.203125</v>
      </c>
      <c r="W385" s="268">
        <v>2.63671875</v>
      </c>
      <c r="X385" s="269">
        <v>14.0625</v>
      </c>
      <c r="Y385" s="274"/>
      <c r="Z385" s="267">
        <v>1.18359375</v>
      </c>
      <c r="AA385" s="268">
        <v>1.25</v>
      </c>
      <c r="AB385" s="269">
        <v>175</v>
      </c>
      <c r="AD385" s="267">
        <v>1.21875</v>
      </c>
      <c r="AE385" s="268">
        <v>4.86328125</v>
      </c>
      <c r="AF385" s="269">
        <v>100.78125</v>
      </c>
    </row>
    <row r="386" spans="18:32" x14ac:dyDescent="0.2">
      <c r="R386" s="267">
        <v>0.38671875</v>
      </c>
      <c r="S386" s="268">
        <v>3.37890625</v>
      </c>
      <c r="T386" s="269">
        <v>35.9375</v>
      </c>
      <c r="U386" s="274"/>
      <c r="V386" s="267">
        <v>2.98828125</v>
      </c>
      <c r="W386" s="268">
        <v>1.71875</v>
      </c>
      <c r="X386" s="269">
        <v>14.0625</v>
      </c>
      <c r="Y386" s="274"/>
      <c r="Z386" s="267">
        <v>1.21875</v>
      </c>
      <c r="AA386" s="268">
        <v>1.7578125</v>
      </c>
      <c r="AB386" s="269">
        <v>180.46875</v>
      </c>
      <c r="AD386" s="267">
        <v>1.51171875</v>
      </c>
      <c r="AE386" s="268">
        <v>4.98046875</v>
      </c>
      <c r="AF386" s="269">
        <v>100.78125</v>
      </c>
    </row>
    <row r="387" spans="18:32" x14ac:dyDescent="0.2">
      <c r="R387" s="267">
        <v>0.78515625</v>
      </c>
      <c r="S387" s="268">
        <v>0.703125</v>
      </c>
      <c r="T387" s="269">
        <v>24.21875</v>
      </c>
      <c r="U387" s="274"/>
      <c r="V387" s="267">
        <v>2.9765625</v>
      </c>
      <c r="W387" s="268">
        <v>1.484375</v>
      </c>
      <c r="X387" s="269">
        <v>11.71875</v>
      </c>
      <c r="Y387" s="274"/>
      <c r="Z387" s="267">
        <v>1.11328125</v>
      </c>
      <c r="AA387" s="268">
        <v>1.25</v>
      </c>
      <c r="AB387" s="269">
        <v>175</v>
      </c>
      <c r="AD387" s="267">
        <v>1.9453125</v>
      </c>
      <c r="AE387" s="268">
        <v>4.6875</v>
      </c>
      <c r="AF387" s="269">
        <v>88.28125</v>
      </c>
    </row>
    <row r="388" spans="18:32" x14ac:dyDescent="0.2">
      <c r="R388" s="267">
        <v>2.765625</v>
      </c>
      <c r="S388" s="268">
        <v>0.625</v>
      </c>
      <c r="T388" s="269">
        <v>21.875</v>
      </c>
      <c r="U388" s="274"/>
      <c r="V388" s="267">
        <v>2.98828125</v>
      </c>
      <c r="W388" s="268">
        <v>1.6015625</v>
      </c>
      <c r="X388" s="269">
        <v>11.71875</v>
      </c>
      <c r="Y388" s="274"/>
      <c r="Z388" s="267">
        <v>2.70703125</v>
      </c>
      <c r="AA388" s="268">
        <v>0.91796875</v>
      </c>
      <c r="AB388" s="269">
        <v>155.46875</v>
      </c>
      <c r="AD388" s="267">
        <v>1.25390625</v>
      </c>
      <c r="AE388" s="268">
        <v>4.84375</v>
      </c>
      <c r="AF388" s="269">
        <v>100</v>
      </c>
    </row>
    <row r="389" spans="18:32" x14ac:dyDescent="0.2">
      <c r="R389" s="267">
        <v>0.55078125</v>
      </c>
      <c r="S389" s="268">
        <v>0.64453125</v>
      </c>
      <c r="T389" s="269">
        <v>25</v>
      </c>
      <c r="U389" s="274"/>
      <c r="V389" s="267">
        <v>2.14453125</v>
      </c>
      <c r="W389" s="268">
        <v>1.796875</v>
      </c>
      <c r="X389" s="269">
        <v>13.28125</v>
      </c>
      <c r="Y389" s="274"/>
      <c r="Z389" s="267">
        <v>1.8515625</v>
      </c>
      <c r="AA389" s="268">
        <v>0.91796875</v>
      </c>
      <c r="AB389" s="269">
        <v>160.9375</v>
      </c>
      <c r="AD389" s="267">
        <v>1.59375</v>
      </c>
      <c r="AE389" s="268">
        <v>4.98046875</v>
      </c>
      <c r="AF389" s="269">
        <v>99.21875</v>
      </c>
    </row>
    <row r="390" spans="18:32" x14ac:dyDescent="0.2">
      <c r="R390" s="267">
        <v>0.38671875</v>
      </c>
      <c r="S390" s="268">
        <v>0.5859375</v>
      </c>
      <c r="T390" s="269">
        <v>28.125</v>
      </c>
      <c r="U390" s="274"/>
      <c r="V390" s="267">
        <v>2.68359375</v>
      </c>
      <c r="W390" s="268">
        <v>2.109375</v>
      </c>
      <c r="X390" s="269">
        <v>13.28125</v>
      </c>
      <c r="Y390" s="274"/>
      <c r="Z390" s="267">
        <v>2.02734375</v>
      </c>
      <c r="AA390" s="268">
        <v>0.8984375</v>
      </c>
      <c r="AB390" s="269">
        <v>161.71875</v>
      </c>
      <c r="AD390" s="267">
        <v>1.48828125</v>
      </c>
      <c r="AE390" s="268">
        <v>4.9609375</v>
      </c>
      <c r="AF390" s="269">
        <v>96.09375</v>
      </c>
    </row>
    <row r="391" spans="18:32" x14ac:dyDescent="0.2">
      <c r="R391" s="267">
        <v>0.36328125</v>
      </c>
      <c r="S391" s="268">
        <v>2.5</v>
      </c>
      <c r="T391" s="269">
        <v>36.71875</v>
      </c>
      <c r="U391" s="274"/>
      <c r="V391" s="267">
        <v>2.9765625</v>
      </c>
      <c r="W391" s="268">
        <v>1.62109375</v>
      </c>
      <c r="X391" s="269">
        <v>11.71875</v>
      </c>
      <c r="Y391" s="274"/>
      <c r="Z391" s="267">
        <v>1.96875</v>
      </c>
      <c r="AA391" s="268">
        <v>1.07421875</v>
      </c>
      <c r="AB391" s="269">
        <v>164.84375</v>
      </c>
      <c r="AD391" s="267">
        <v>1.62890625</v>
      </c>
      <c r="AE391" s="268">
        <v>4.98046875</v>
      </c>
      <c r="AF391" s="269">
        <v>99.21875</v>
      </c>
    </row>
    <row r="392" spans="18:32" x14ac:dyDescent="0.2">
      <c r="R392" s="267">
        <v>0.9140625</v>
      </c>
      <c r="S392" s="268">
        <v>0.4296875</v>
      </c>
      <c r="T392" s="269">
        <v>24.21875</v>
      </c>
      <c r="U392" s="274"/>
      <c r="V392" s="267">
        <v>2.98828125</v>
      </c>
      <c r="W392" s="268">
        <v>1.34765625</v>
      </c>
      <c r="X392" s="269">
        <v>11.71875</v>
      </c>
      <c r="Y392" s="274"/>
      <c r="Z392" s="267">
        <v>1.546875</v>
      </c>
      <c r="AA392" s="268">
        <v>1.25</v>
      </c>
      <c r="AB392" s="269">
        <v>168.75</v>
      </c>
      <c r="AD392" s="267">
        <v>2.44921875</v>
      </c>
      <c r="AE392" s="268">
        <v>4.82421875</v>
      </c>
      <c r="AF392" s="269">
        <v>85.9375</v>
      </c>
    </row>
    <row r="393" spans="18:32" x14ac:dyDescent="0.2">
      <c r="R393" s="267">
        <v>0.375</v>
      </c>
      <c r="S393" s="268">
        <v>3.125</v>
      </c>
      <c r="T393" s="269">
        <v>39.0625</v>
      </c>
      <c r="U393" s="274"/>
      <c r="V393" s="267">
        <v>2.98828125</v>
      </c>
      <c r="W393" s="268">
        <v>1.71875</v>
      </c>
      <c r="X393" s="269">
        <v>14.0625</v>
      </c>
      <c r="Y393" s="274"/>
      <c r="Z393" s="267">
        <v>1.7578125</v>
      </c>
      <c r="AA393" s="268">
        <v>0.95703125</v>
      </c>
      <c r="AB393" s="269">
        <v>161.71875</v>
      </c>
      <c r="AD393" s="267">
        <v>1.53515625</v>
      </c>
      <c r="AE393" s="268">
        <v>4.84375</v>
      </c>
      <c r="AF393" s="269">
        <v>92.96875</v>
      </c>
    </row>
    <row r="394" spans="18:32" x14ac:dyDescent="0.2">
      <c r="R394" s="267">
        <v>0.24609375</v>
      </c>
      <c r="S394" s="268">
        <v>2.83203125</v>
      </c>
      <c r="T394" s="269">
        <v>30.46875</v>
      </c>
      <c r="U394" s="274"/>
      <c r="V394" s="267">
        <v>2.12109375</v>
      </c>
      <c r="W394" s="268">
        <v>3.18359375</v>
      </c>
      <c r="X394" s="269">
        <v>15.625</v>
      </c>
      <c r="Y394" s="274"/>
      <c r="Z394" s="267">
        <v>2.02734375</v>
      </c>
      <c r="AA394" s="268">
        <v>0.9765625</v>
      </c>
      <c r="AB394" s="269">
        <v>163.28125</v>
      </c>
      <c r="AD394" s="267">
        <v>1.1015625</v>
      </c>
      <c r="AE394" s="268">
        <v>4.8046875</v>
      </c>
      <c r="AF394" s="269">
        <v>103.125</v>
      </c>
    </row>
    <row r="395" spans="18:32" x14ac:dyDescent="0.2">
      <c r="R395" s="267">
        <v>0.3046875</v>
      </c>
      <c r="S395" s="268">
        <v>3.0078125</v>
      </c>
      <c r="T395" s="269">
        <v>33.59375</v>
      </c>
      <c r="U395" s="274"/>
      <c r="V395" s="267">
        <v>2.63671875</v>
      </c>
      <c r="W395" s="268">
        <v>2.578125</v>
      </c>
      <c r="X395" s="269">
        <v>14.0625</v>
      </c>
      <c r="Y395" s="274"/>
      <c r="Z395" s="267">
        <v>1.171875</v>
      </c>
      <c r="AA395" s="268">
        <v>1.25</v>
      </c>
      <c r="AB395" s="269">
        <v>175</v>
      </c>
      <c r="AD395" s="267">
        <v>1.48828125</v>
      </c>
      <c r="AE395" s="268">
        <v>4.98046875</v>
      </c>
      <c r="AF395" s="269">
        <v>96.09375</v>
      </c>
    </row>
    <row r="396" spans="18:32" x14ac:dyDescent="0.2">
      <c r="R396" s="267">
        <v>0.36328125</v>
      </c>
      <c r="S396" s="268">
        <v>1.19140625</v>
      </c>
      <c r="T396" s="269">
        <v>32.03125</v>
      </c>
      <c r="U396" s="274"/>
      <c r="V396" s="267">
        <v>2.98828125</v>
      </c>
      <c r="W396" s="268">
        <v>1.58203125</v>
      </c>
      <c r="X396" s="269">
        <v>11.71875</v>
      </c>
      <c r="Y396" s="274"/>
      <c r="Z396" s="267">
        <v>1.95703125</v>
      </c>
      <c r="AA396" s="268">
        <v>0.91796875</v>
      </c>
      <c r="AB396" s="269">
        <v>162.5</v>
      </c>
      <c r="AD396" s="267">
        <v>2.6015625</v>
      </c>
      <c r="AE396" s="268">
        <v>4.609375</v>
      </c>
      <c r="AF396" s="269">
        <v>86.71875</v>
      </c>
    </row>
    <row r="397" spans="18:32" x14ac:dyDescent="0.2">
      <c r="R397" s="267">
        <v>0.36328125</v>
      </c>
      <c r="S397" s="268">
        <v>0.41015625</v>
      </c>
      <c r="T397" s="269">
        <v>25.78125</v>
      </c>
      <c r="U397" s="274"/>
      <c r="V397" s="267">
        <v>2.90625</v>
      </c>
      <c r="W397" s="268">
        <v>2.7734375</v>
      </c>
      <c r="X397" s="269">
        <v>13.28125</v>
      </c>
      <c r="Y397" s="274"/>
      <c r="Z397" s="267">
        <v>1.18359375</v>
      </c>
      <c r="AA397" s="268">
        <v>1.1328125</v>
      </c>
      <c r="AB397" s="269">
        <v>175</v>
      </c>
      <c r="AD397" s="267">
        <v>1.5</v>
      </c>
      <c r="AE397" s="268">
        <v>4.609375</v>
      </c>
      <c r="AF397" s="269">
        <v>96.09375</v>
      </c>
    </row>
    <row r="398" spans="18:32" x14ac:dyDescent="0.2">
      <c r="R398" s="267">
        <v>0.9140625</v>
      </c>
      <c r="S398" s="268">
        <v>0.390625</v>
      </c>
      <c r="T398" s="269">
        <v>23.4375</v>
      </c>
      <c r="U398" s="274"/>
      <c r="V398" s="267">
        <v>1.48828125</v>
      </c>
      <c r="W398" s="268">
        <v>2.96875</v>
      </c>
      <c r="X398" s="269">
        <v>15.625</v>
      </c>
      <c r="Y398" s="274"/>
      <c r="Z398" s="267">
        <v>1.67578125</v>
      </c>
      <c r="AA398" s="268">
        <v>1.25</v>
      </c>
      <c r="AB398" s="269">
        <v>166.40625</v>
      </c>
      <c r="AD398" s="267">
        <v>1.4765625</v>
      </c>
      <c r="AE398" s="268">
        <v>4.98046875</v>
      </c>
      <c r="AF398" s="269">
        <v>95.3125</v>
      </c>
    </row>
    <row r="399" spans="18:32" x14ac:dyDescent="0.2">
      <c r="R399" s="267">
        <v>2.1328125</v>
      </c>
      <c r="S399" s="268">
        <v>0.29296875</v>
      </c>
      <c r="T399" s="269">
        <v>21.09375</v>
      </c>
      <c r="U399" s="274"/>
      <c r="V399" s="267">
        <v>2.53125</v>
      </c>
      <c r="W399" s="268">
        <v>1.8359375</v>
      </c>
      <c r="X399" s="269">
        <v>13.28125</v>
      </c>
      <c r="Y399" s="274"/>
      <c r="Z399" s="267">
        <v>1.18359375</v>
      </c>
      <c r="AA399" s="268">
        <v>1.25</v>
      </c>
      <c r="AB399" s="269">
        <v>175</v>
      </c>
      <c r="AD399" s="267">
        <v>1.41796875</v>
      </c>
      <c r="AE399" s="268">
        <v>4.90234375</v>
      </c>
      <c r="AF399" s="269">
        <v>95.3125</v>
      </c>
    </row>
    <row r="400" spans="18:32" x14ac:dyDescent="0.2">
      <c r="R400" s="267">
        <v>0.33984375</v>
      </c>
      <c r="S400" s="268">
        <v>2.79296875</v>
      </c>
      <c r="T400" s="269">
        <v>35.9375</v>
      </c>
      <c r="U400" s="274"/>
      <c r="V400" s="267">
        <v>2.16796875</v>
      </c>
      <c r="W400" s="268">
        <v>2.75390625</v>
      </c>
      <c r="X400" s="269">
        <v>14.84375</v>
      </c>
      <c r="Y400" s="274"/>
      <c r="Z400" s="267">
        <v>1.79296875</v>
      </c>
      <c r="AA400" s="268">
        <v>0.99609375</v>
      </c>
      <c r="AB400" s="269">
        <v>165.625</v>
      </c>
      <c r="AD400" s="267">
        <v>1.546875</v>
      </c>
      <c r="AE400" s="268">
        <v>4.39453125</v>
      </c>
      <c r="AF400" s="269">
        <v>92.96875</v>
      </c>
    </row>
    <row r="401" spans="18:32" x14ac:dyDescent="0.2">
      <c r="R401" s="267">
        <v>0.36328125</v>
      </c>
      <c r="S401" s="268">
        <v>3.37890625</v>
      </c>
      <c r="T401" s="269">
        <v>33.59375</v>
      </c>
      <c r="U401" s="274"/>
      <c r="V401" s="267">
        <v>2.96484375</v>
      </c>
      <c r="W401" s="268">
        <v>2.28515625</v>
      </c>
      <c r="X401" s="269">
        <v>13.28125</v>
      </c>
      <c r="Y401" s="274"/>
      <c r="Z401" s="267">
        <v>2.07421875</v>
      </c>
      <c r="AA401" s="268">
        <v>0.91796875</v>
      </c>
      <c r="AB401" s="269">
        <v>164.0625</v>
      </c>
      <c r="AD401" s="267">
        <v>1.5703125</v>
      </c>
      <c r="AE401" s="268">
        <v>4.8828125</v>
      </c>
      <c r="AF401" s="269">
        <v>92.96875</v>
      </c>
    </row>
    <row r="402" spans="18:32" x14ac:dyDescent="0.2">
      <c r="R402" s="267">
        <v>0.421875</v>
      </c>
      <c r="S402" s="268">
        <v>3.28125</v>
      </c>
      <c r="T402" s="269">
        <v>36.71875</v>
      </c>
      <c r="U402" s="274"/>
      <c r="V402" s="267">
        <v>2.7890625</v>
      </c>
      <c r="W402" s="268">
        <v>2.48046875</v>
      </c>
      <c r="X402" s="269">
        <v>13.28125</v>
      </c>
      <c r="Y402" s="274"/>
      <c r="Z402" s="267">
        <v>1.9453125</v>
      </c>
      <c r="AA402" s="268">
        <v>0.9375</v>
      </c>
      <c r="AB402" s="269">
        <v>160.9375</v>
      </c>
      <c r="AD402" s="267">
        <v>1.23046875</v>
      </c>
      <c r="AE402" s="268">
        <v>4.98046875</v>
      </c>
      <c r="AF402" s="269">
        <v>100</v>
      </c>
    </row>
    <row r="403" spans="18:32" x14ac:dyDescent="0.2">
      <c r="R403" s="267">
        <v>0.33984375</v>
      </c>
      <c r="S403" s="268">
        <v>1.71875</v>
      </c>
      <c r="T403" s="269">
        <v>32.8125</v>
      </c>
      <c r="U403" s="274"/>
      <c r="V403" s="267">
        <v>2.98828125</v>
      </c>
      <c r="W403" s="268">
        <v>1.484375</v>
      </c>
      <c r="X403" s="269">
        <v>11.71875</v>
      </c>
      <c r="Y403" s="274"/>
      <c r="Z403" s="267">
        <v>1.88671875</v>
      </c>
      <c r="AA403" s="268">
        <v>0.9765625</v>
      </c>
      <c r="AB403" s="269">
        <v>162.5</v>
      </c>
      <c r="AD403" s="267">
        <v>1.67578125</v>
      </c>
      <c r="AE403" s="268">
        <v>4.94140625</v>
      </c>
      <c r="AF403" s="269">
        <v>91.40625</v>
      </c>
    </row>
    <row r="404" spans="18:32" x14ac:dyDescent="0.2">
      <c r="R404" s="267">
        <v>0.375</v>
      </c>
      <c r="S404" s="268">
        <v>3.41796875</v>
      </c>
      <c r="T404" s="269">
        <v>35.9375</v>
      </c>
      <c r="U404" s="274"/>
      <c r="V404" s="267">
        <v>2.484375</v>
      </c>
      <c r="W404" s="268">
        <v>3.69140625</v>
      </c>
      <c r="X404" s="269">
        <v>16.40625</v>
      </c>
      <c r="Y404" s="274"/>
      <c r="Z404" s="267">
        <v>2.16796875</v>
      </c>
      <c r="AA404" s="268">
        <v>0.91796875</v>
      </c>
      <c r="AB404" s="269">
        <v>161.71875</v>
      </c>
      <c r="AD404" s="267">
        <v>1.27734375</v>
      </c>
      <c r="AE404" s="268">
        <v>4.921875</v>
      </c>
      <c r="AF404" s="269">
        <v>100</v>
      </c>
    </row>
    <row r="405" spans="18:32" x14ac:dyDescent="0.2">
      <c r="R405" s="267">
        <v>0.41015625</v>
      </c>
      <c r="S405" s="268">
        <v>3.73046875</v>
      </c>
      <c r="T405" s="269">
        <v>36.71875</v>
      </c>
      <c r="U405" s="274"/>
      <c r="V405" s="267">
        <v>2.84765625</v>
      </c>
      <c r="W405" s="268">
        <v>2.7734375</v>
      </c>
      <c r="X405" s="269">
        <v>14.0625</v>
      </c>
      <c r="Y405" s="274"/>
      <c r="Z405" s="267">
        <v>1.79296875</v>
      </c>
      <c r="AA405" s="268">
        <v>0.91796875</v>
      </c>
      <c r="AB405" s="269">
        <v>165.625</v>
      </c>
      <c r="AD405" s="267">
        <v>2.33203125</v>
      </c>
      <c r="AE405" s="268">
        <v>4.6875</v>
      </c>
      <c r="AF405" s="269">
        <v>86.71875</v>
      </c>
    </row>
    <row r="406" spans="18:32" x14ac:dyDescent="0.2">
      <c r="R406" s="267">
        <v>0.375</v>
      </c>
      <c r="S406" s="268">
        <v>1.34765625</v>
      </c>
      <c r="T406" s="269">
        <v>32.03125</v>
      </c>
      <c r="U406" s="274"/>
      <c r="V406" s="267">
        <v>2.4609375</v>
      </c>
      <c r="W406" s="268">
        <v>2.87109375</v>
      </c>
      <c r="X406" s="269">
        <v>14.84375</v>
      </c>
      <c r="Y406" s="274"/>
      <c r="Z406" s="267">
        <v>2.0859375</v>
      </c>
      <c r="AA406" s="268">
        <v>0.91796875</v>
      </c>
      <c r="AB406" s="269">
        <v>163.28125</v>
      </c>
      <c r="AD406" s="267">
        <v>1.546875</v>
      </c>
      <c r="AE406" s="268">
        <v>4.94140625</v>
      </c>
      <c r="AF406" s="269">
        <v>94.53125</v>
      </c>
    </row>
    <row r="407" spans="18:32" x14ac:dyDescent="0.2">
      <c r="R407" s="267">
        <v>0.36328125</v>
      </c>
      <c r="S407" s="268">
        <v>3.37890625</v>
      </c>
      <c r="T407" s="269">
        <v>39.84375</v>
      </c>
      <c r="U407" s="274"/>
      <c r="V407" s="267">
        <v>1.640625</v>
      </c>
      <c r="W407" s="268">
        <v>2.6953125</v>
      </c>
      <c r="X407" s="269">
        <v>14.84375</v>
      </c>
      <c r="Y407" s="274"/>
      <c r="Z407" s="267">
        <v>2.1328125</v>
      </c>
      <c r="AA407" s="268">
        <v>0.91796875</v>
      </c>
      <c r="AB407" s="269">
        <v>161.71875</v>
      </c>
      <c r="AD407" s="267">
        <v>1.2890625</v>
      </c>
      <c r="AE407" s="268">
        <v>4.98046875</v>
      </c>
      <c r="AF407" s="269">
        <v>100</v>
      </c>
    </row>
    <row r="408" spans="18:32" x14ac:dyDescent="0.2">
      <c r="R408" s="267">
        <v>0.515625</v>
      </c>
      <c r="S408" s="268">
        <v>0.68359375</v>
      </c>
      <c r="T408" s="269">
        <v>28.125</v>
      </c>
      <c r="U408" s="274"/>
      <c r="V408" s="267">
        <v>2.15625</v>
      </c>
      <c r="W408" s="268">
        <v>2.01171875</v>
      </c>
      <c r="X408" s="269">
        <v>13.28125</v>
      </c>
      <c r="Y408" s="274"/>
      <c r="Z408" s="267">
        <v>1.828125</v>
      </c>
      <c r="AA408" s="268">
        <v>0.78125</v>
      </c>
      <c r="AB408" s="269">
        <v>166.40625</v>
      </c>
      <c r="AD408" s="267">
        <v>1.48828125</v>
      </c>
      <c r="AE408" s="268">
        <v>4.94140625</v>
      </c>
      <c r="AF408" s="269">
        <v>99.21875</v>
      </c>
    </row>
    <row r="409" spans="18:32" x14ac:dyDescent="0.2">
      <c r="R409" s="267">
        <v>0.6796875</v>
      </c>
      <c r="S409" s="268">
        <v>0.625</v>
      </c>
      <c r="T409" s="269">
        <v>23.4375</v>
      </c>
      <c r="U409" s="274"/>
      <c r="V409" s="267">
        <v>2.98828125</v>
      </c>
      <c r="W409" s="268">
        <v>1.23046875</v>
      </c>
      <c r="X409" s="269">
        <v>11.71875</v>
      </c>
      <c r="Y409" s="274"/>
      <c r="Z409" s="267">
        <v>2.28515625</v>
      </c>
      <c r="AA409" s="268">
        <v>0.8984375</v>
      </c>
      <c r="AB409" s="269">
        <v>161.71875</v>
      </c>
      <c r="AD409" s="267">
        <v>1.78125</v>
      </c>
      <c r="AE409" s="268">
        <v>4.609375</v>
      </c>
      <c r="AF409" s="269">
        <v>89.0625</v>
      </c>
    </row>
    <row r="410" spans="18:32" x14ac:dyDescent="0.2">
      <c r="R410" s="267">
        <v>0.55078125</v>
      </c>
      <c r="S410" s="268">
        <v>0.625</v>
      </c>
      <c r="T410" s="269">
        <v>25</v>
      </c>
      <c r="U410" s="274"/>
      <c r="V410" s="267">
        <v>1.20703125</v>
      </c>
      <c r="W410" s="268">
        <v>2.96875</v>
      </c>
      <c r="X410" s="269">
        <v>16.40625</v>
      </c>
      <c r="Y410" s="274"/>
      <c r="Z410" s="267">
        <v>1.37109375</v>
      </c>
      <c r="AA410" s="268">
        <v>1.25</v>
      </c>
      <c r="AB410" s="269">
        <v>170.3125</v>
      </c>
      <c r="AD410" s="267">
        <v>1.359375</v>
      </c>
      <c r="AE410" s="268">
        <v>4.98046875</v>
      </c>
      <c r="AF410" s="269">
        <v>103.125</v>
      </c>
    </row>
    <row r="411" spans="18:32" x14ac:dyDescent="0.2">
      <c r="R411" s="267">
        <v>0.375</v>
      </c>
      <c r="S411" s="268">
        <v>2.32421875</v>
      </c>
      <c r="T411" s="269">
        <v>33.59375</v>
      </c>
      <c r="U411" s="274"/>
      <c r="V411" s="267">
        <v>2.12109375</v>
      </c>
      <c r="W411" s="268">
        <v>2.5</v>
      </c>
      <c r="X411" s="269">
        <v>14.0625</v>
      </c>
      <c r="Y411" s="274"/>
      <c r="Z411" s="267">
        <v>2.12109375</v>
      </c>
      <c r="AA411" s="268">
        <v>0.9375</v>
      </c>
      <c r="AB411" s="269">
        <v>165.625</v>
      </c>
      <c r="AD411" s="267">
        <v>2.30859375</v>
      </c>
      <c r="AE411" s="268">
        <v>4.43359375</v>
      </c>
      <c r="AF411" s="269">
        <v>87.5</v>
      </c>
    </row>
    <row r="412" spans="18:32" x14ac:dyDescent="0.2">
      <c r="R412" s="267">
        <v>0.3046875</v>
      </c>
      <c r="S412" s="268">
        <v>2.7734375</v>
      </c>
      <c r="T412" s="269">
        <v>33.59375</v>
      </c>
      <c r="U412" s="274"/>
      <c r="V412" s="267">
        <v>2.9296875</v>
      </c>
      <c r="W412" s="268">
        <v>2.3046875</v>
      </c>
      <c r="X412" s="269">
        <v>13.28125</v>
      </c>
      <c r="Y412" s="274"/>
      <c r="Z412" s="267">
        <v>1.44140625</v>
      </c>
      <c r="AA412" s="268">
        <v>1.25</v>
      </c>
      <c r="AB412" s="269">
        <v>168.75</v>
      </c>
      <c r="AD412" s="267">
        <v>1.2890625</v>
      </c>
      <c r="AE412" s="268">
        <v>4.94140625</v>
      </c>
      <c r="AF412" s="269">
        <v>98.4375</v>
      </c>
    </row>
    <row r="413" spans="18:32" x14ac:dyDescent="0.2">
      <c r="R413" s="267">
        <v>0.375</v>
      </c>
      <c r="S413" s="268">
        <v>1.796875</v>
      </c>
      <c r="T413" s="269">
        <v>32.8125</v>
      </c>
      <c r="U413" s="274"/>
      <c r="V413" s="267">
        <v>0.5625</v>
      </c>
      <c r="W413" s="268">
        <v>4.98046875</v>
      </c>
      <c r="X413" s="269">
        <v>25</v>
      </c>
      <c r="Y413" s="274"/>
      <c r="Z413" s="267">
        <v>2.00390625</v>
      </c>
      <c r="AA413" s="268">
        <v>0.91796875</v>
      </c>
      <c r="AB413" s="269">
        <v>163.28125</v>
      </c>
      <c r="AD413" s="267">
        <v>1.6640625</v>
      </c>
      <c r="AE413" s="268">
        <v>4.78515625</v>
      </c>
      <c r="AF413" s="269">
        <v>91.40625</v>
      </c>
    </row>
    <row r="414" spans="18:32" x14ac:dyDescent="0.2">
      <c r="R414" s="267">
        <v>1.40625</v>
      </c>
      <c r="S414" s="268">
        <v>0.3125</v>
      </c>
      <c r="T414" s="269">
        <v>21.875</v>
      </c>
      <c r="U414" s="274"/>
      <c r="V414" s="267">
        <v>2.80078125</v>
      </c>
      <c r="W414" s="268">
        <v>2.1484375</v>
      </c>
      <c r="X414" s="269">
        <v>14.84375</v>
      </c>
      <c r="Y414" s="274"/>
      <c r="Z414" s="267">
        <v>1.65234375</v>
      </c>
      <c r="AA414" s="268">
        <v>1.03515625</v>
      </c>
      <c r="AB414" s="269">
        <v>166.40625</v>
      </c>
      <c r="AD414" s="267">
        <v>1.11328125</v>
      </c>
      <c r="AE414" s="268">
        <v>4.98046875</v>
      </c>
      <c r="AF414" s="269">
        <v>103.125</v>
      </c>
    </row>
    <row r="415" spans="18:32" x14ac:dyDescent="0.2">
      <c r="R415" s="267">
        <v>0.33984375</v>
      </c>
      <c r="S415" s="268">
        <v>4.8828125</v>
      </c>
      <c r="T415" s="269">
        <v>39.84375</v>
      </c>
      <c r="U415" s="274"/>
      <c r="V415" s="267">
        <v>2.953125</v>
      </c>
      <c r="W415" s="268">
        <v>2.5</v>
      </c>
      <c r="X415" s="269">
        <v>13.28125</v>
      </c>
      <c r="Y415" s="274"/>
      <c r="Z415" s="267">
        <v>1.828125</v>
      </c>
      <c r="AA415" s="268">
        <v>0.95703125</v>
      </c>
      <c r="AB415" s="269">
        <v>162.5</v>
      </c>
      <c r="AD415" s="267">
        <v>1.27734375</v>
      </c>
      <c r="AE415" s="268">
        <v>4.98046875</v>
      </c>
      <c r="AF415" s="269">
        <v>100</v>
      </c>
    </row>
    <row r="416" spans="18:32" x14ac:dyDescent="0.2">
      <c r="R416" s="267">
        <v>0.703125</v>
      </c>
      <c r="S416" s="268">
        <v>1.015625</v>
      </c>
      <c r="T416" s="269">
        <v>28.125</v>
      </c>
      <c r="U416" s="274"/>
      <c r="V416" s="267">
        <v>0.5625</v>
      </c>
      <c r="W416" s="268">
        <v>4.98046875</v>
      </c>
      <c r="X416" s="269">
        <v>25</v>
      </c>
      <c r="Y416" s="274"/>
      <c r="Z416" s="267">
        <v>2.35546875</v>
      </c>
      <c r="AA416" s="268">
        <v>0.9375</v>
      </c>
      <c r="AB416" s="269">
        <v>162.5</v>
      </c>
      <c r="AD416" s="267">
        <v>1.7578125</v>
      </c>
      <c r="AE416" s="268">
        <v>4.98046875</v>
      </c>
      <c r="AF416" s="269">
        <v>92.96875</v>
      </c>
    </row>
    <row r="417" spans="18:32" x14ac:dyDescent="0.2">
      <c r="R417" s="267">
        <v>0.3984375</v>
      </c>
      <c r="S417" s="268">
        <v>1.38671875</v>
      </c>
      <c r="T417" s="269">
        <v>31.25</v>
      </c>
      <c r="U417" s="274"/>
      <c r="V417" s="267">
        <v>2.19140625</v>
      </c>
      <c r="W417" s="268">
        <v>3.10546875</v>
      </c>
      <c r="X417" s="269">
        <v>14.84375</v>
      </c>
      <c r="Y417" s="274"/>
      <c r="Z417" s="267">
        <v>2.05078125</v>
      </c>
      <c r="AA417" s="268">
        <v>0.9375</v>
      </c>
      <c r="AB417" s="269">
        <v>161.71875</v>
      </c>
      <c r="AD417" s="267">
        <v>1.2890625</v>
      </c>
      <c r="AE417" s="268">
        <v>4.98046875</v>
      </c>
      <c r="AF417" s="269">
        <v>100</v>
      </c>
    </row>
    <row r="418" spans="18:32" x14ac:dyDescent="0.2">
      <c r="R418" s="267">
        <v>0.36328125</v>
      </c>
      <c r="S418" s="268">
        <v>4.921875</v>
      </c>
      <c r="T418" s="269">
        <v>38.28125</v>
      </c>
      <c r="U418" s="274"/>
      <c r="V418" s="267">
        <v>1.828125</v>
      </c>
      <c r="W418" s="268">
        <v>3.96484375</v>
      </c>
      <c r="X418" s="269">
        <v>16.40625</v>
      </c>
      <c r="Y418" s="274"/>
      <c r="Z418" s="267">
        <v>1.69921875</v>
      </c>
      <c r="AA418" s="268">
        <v>1.015625</v>
      </c>
      <c r="AB418" s="269">
        <v>165.625</v>
      </c>
      <c r="AD418" s="267">
        <v>1.3828125</v>
      </c>
      <c r="AE418" s="268">
        <v>4.53125</v>
      </c>
      <c r="AF418" s="269">
        <v>95.3125</v>
      </c>
    </row>
    <row r="419" spans="18:32" x14ac:dyDescent="0.2">
      <c r="R419" s="267">
        <v>0.421875</v>
      </c>
      <c r="S419" s="268">
        <v>2.48046875</v>
      </c>
      <c r="T419" s="269">
        <v>35.15625</v>
      </c>
      <c r="U419" s="274"/>
      <c r="V419" s="267">
        <v>2.80078125</v>
      </c>
      <c r="W419" s="268">
        <v>2.51953125</v>
      </c>
      <c r="X419" s="269">
        <v>14.0625</v>
      </c>
      <c r="Y419" s="274"/>
      <c r="Z419" s="267">
        <v>1.96875</v>
      </c>
      <c r="AA419" s="268">
        <v>0.95703125</v>
      </c>
      <c r="AB419" s="269">
        <v>164.0625</v>
      </c>
      <c r="AD419" s="267">
        <v>1.5703125</v>
      </c>
      <c r="AE419" s="268">
        <v>4.9609375</v>
      </c>
      <c r="AF419" s="269">
        <v>93.75</v>
      </c>
    </row>
    <row r="420" spans="18:32" x14ac:dyDescent="0.2">
      <c r="R420" s="267">
        <v>0.421875</v>
      </c>
      <c r="S420" s="268">
        <v>2.28515625</v>
      </c>
      <c r="T420" s="269">
        <v>32.8125</v>
      </c>
      <c r="U420" s="274"/>
      <c r="V420" s="267">
        <v>2.859375</v>
      </c>
      <c r="W420" s="268">
        <v>2.32421875</v>
      </c>
      <c r="X420" s="269">
        <v>13.28125</v>
      </c>
      <c r="Y420" s="274"/>
      <c r="Z420" s="267">
        <v>1.74609375</v>
      </c>
      <c r="AA420" s="268">
        <v>1.25</v>
      </c>
      <c r="AB420" s="269">
        <v>164.84375</v>
      </c>
      <c r="AD420" s="267">
        <v>2.23828125</v>
      </c>
      <c r="AE420" s="268">
        <v>4.5703125</v>
      </c>
      <c r="AF420" s="269">
        <v>86.71875</v>
      </c>
    </row>
    <row r="421" spans="18:32" x14ac:dyDescent="0.2">
      <c r="R421" s="267">
        <v>0.375</v>
      </c>
      <c r="S421" s="268">
        <v>3.37890625</v>
      </c>
      <c r="T421" s="269">
        <v>36.71875</v>
      </c>
      <c r="U421" s="274"/>
      <c r="V421" s="267">
        <v>1.91015625</v>
      </c>
      <c r="W421" s="268">
        <v>2.94921875</v>
      </c>
      <c r="X421" s="269">
        <v>14.0625</v>
      </c>
      <c r="Y421" s="274"/>
      <c r="Z421" s="267">
        <v>2.1328125</v>
      </c>
      <c r="AA421" s="268">
        <v>0.9375</v>
      </c>
      <c r="AB421" s="269">
        <v>161.71875</v>
      </c>
      <c r="AD421" s="267">
        <v>1.34765625</v>
      </c>
      <c r="AE421" s="268">
        <v>4.9609375</v>
      </c>
      <c r="AF421" s="269">
        <v>100</v>
      </c>
    </row>
    <row r="422" spans="18:32" x14ac:dyDescent="0.2">
      <c r="R422" s="267">
        <v>1.3125</v>
      </c>
      <c r="S422" s="268">
        <v>0.234375</v>
      </c>
      <c r="T422" s="269">
        <v>19.53125</v>
      </c>
      <c r="U422" s="274"/>
      <c r="V422" s="267">
        <v>2.015625</v>
      </c>
      <c r="W422" s="268">
        <v>3.18359375</v>
      </c>
      <c r="X422" s="269">
        <v>14.84375</v>
      </c>
      <c r="Y422" s="274"/>
      <c r="Z422" s="267">
        <v>1.1015625</v>
      </c>
      <c r="AA422" s="268">
        <v>1.25</v>
      </c>
      <c r="AB422" s="269">
        <v>175</v>
      </c>
      <c r="AD422" s="267">
        <v>1.60546875</v>
      </c>
      <c r="AE422" s="268">
        <v>4.921875</v>
      </c>
      <c r="AF422" s="269">
        <v>94.53125</v>
      </c>
    </row>
    <row r="423" spans="18:32" x14ac:dyDescent="0.2">
      <c r="R423" s="267">
        <v>0.36328125</v>
      </c>
      <c r="S423" s="268">
        <v>4.609375</v>
      </c>
      <c r="T423" s="269">
        <v>35.15625</v>
      </c>
      <c r="U423" s="274"/>
      <c r="V423" s="267">
        <v>2.6953125</v>
      </c>
      <c r="W423" s="268">
        <v>2.55859375</v>
      </c>
      <c r="X423" s="269">
        <v>13.28125</v>
      </c>
      <c r="Y423" s="274"/>
      <c r="Z423" s="267">
        <v>2.21484375</v>
      </c>
      <c r="AA423" s="268">
        <v>0.8984375</v>
      </c>
      <c r="AB423" s="269">
        <v>161.71875</v>
      </c>
      <c r="AD423" s="267">
        <v>1.2890625</v>
      </c>
      <c r="AE423" s="268">
        <v>4.98046875</v>
      </c>
      <c r="AF423" s="269">
        <v>101.5625</v>
      </c>
    </row>
    <row r="424" spans="18:32" x14ac:dyDescent="0.2">
      <c r="R424" s="267">
        <v>0.36328125</v>
      </c>
      <c r="S424" s="268">
        <v>0.72265625</v>
      </c>
      <c r="T424" s="269">
        <v>27.34375</v>
      </c>
      <c r="U424" s="274"/>
      <c r="V424" s="267">
        <v>0.83203125</v>
      </c>
      <c r="W424" s="268">
        <v>2.01171875</v>
      </c>
      <c r="X424" s="269">
        <v>16.40625</v>
      </c>
      <c r="Y424" s="274"/>
      <c r="Z424" s="267">
        <v>2.2265625</v>
      </c>
      <c r="AA424" s="268">
        <v>0.9375</v>
      </c>
      <c r="AB424" s="269">
        <v>162.5</v>
      </c>
      <c r="AD424" s="267">
        <v>1.55859375</v>
      </c>
      <c r="AE424" s="268">
        <v>4.94140625</v>
      </c>
      <c r="AF424" s="269">
        <v>94.53125</v>
      </c>
    </row>
    <row r="425" spans="18:32" x14ac:dyDescent="0.2">
      <c r="R425" s="267">
        <v>0.38671875</v>
      </c>
      <c r="S425" s="268">
        <v>3.828125</v>
      </c>
      <c r="T425" s="269">
        <v>37.5</v>
      </c>
      <c r="U425" s="274"/>
      <c r="V425" s="267">
        <v>2.390625</v>
      </c>
      <c r="W425" s="268">
        <v>2.28515625</v>
      </c>
      <c r="X425" s="269">
        <v>14.0625</v>
      </c>
      <c r="Y425" s="274"/>
      <c r="Z425" s="267">
        <v>2.0859375</v>
      </c>
      <c r="AA425" s="268">
        <v>0.9375</v>
      </c>
      <c r="AB425" s="269">
        <v>160.9375</v>
      </c>
      <c r="AD425" s="267">
        <v>1.640625</v>
      </c>
      <c r="AE425" s="268">
        <v>4.98046875</v>
      </c>
      <c r="AF425" s="269">
        <v>98.4375</v>
      </c>
    </row>
    <row r="426" spans="18:32" x14ac:dyDescent="0.2">
      <c r="R426" s="267">
        <v>0.46875</v>
      </c>
      <c r="S426" s="268">
        <v>2.6171875</v>
      </c>
      <c r="T426" s="269">
        <v>33.59375</v>
      </c>
      <c r="U426" s="274"/>
      <c r="V426" s="267">
        <v>2.9296875</v>
      </c>
      <c r="W426" s="268">
        <v>2.94921875</v>
      </c>
      <c r="X426" s="269">
        <v>14.84375</v>
      </c>
      <c r="Y426" s="274"/>
      <c r="Z426" s="267">
        <v>1.88671875</v>
      </c>
      <c r="AA426" s="268">
        <v>1.015625</v>
      </c>
      <c r="AB426" s="269">
        <v>165.625</v>
      </c>
      <c r="AD426" s="267">
        <v>1.171875</v>
      </c>
      <c r="AE426" s="268">
        <v>4.86328125</v>
      </c>
      <c r="AF426" s="269">
        <v>102.34375</v>
      </c>
    </row>
    <row r="427" spans="18:32" x14ac:dyDescent="0.2">
      <c r="R427" s="267">
        <v>0.36328125</v>
      </c>
      <c r="S427" s="268">
        <v>1.9140625</v>
      </c>
      <c r="T427" s="269">
        <v>31.25</v>
      </c>
      <c r="U427" s="274"/>
      <c r="V427" s="267">
        <v>0.5859375</v>
      </c>
      <c r="W427" s="268">
        <v>4.98046875</v>
      </c>
      <c r="X427" s="269">
        <v>25</v>
      </c>
      <c r="Y427" s="274"/>
      <c r="Z427" s="267">
        <v>1.48828125</v>
      </c>
      <c r="AA427" s="268">
        <v>0.95703125</v>
      </c>
      <c r="AB427" s="269">
        <v>167.1875</v>
      </c>
      <c r="AD427" s="267">
        <v>1.79296875</v>
      </c>
      <c r="AE427" s="268">
        <v>4.62890625</v>
      </c>
      <c r="AF427" s="269">
        <v>90.625</v>
      </c>
    </row>
    <row r="428" spans="18:32" x14ac:dyDescent="0.2">
      <c r="R428" s="267">
        <v>0.6328125</v>
      </c>
      <c r="S428" s="268">
        <v>0.8984375</v>
      </c>
      <c r="T428" s="269">
        <v>28.125</v>
      </c>
      <c r="U428" s="274"/>
      <c r="V428" s="267">
        <v>2.89453125</v>
      </c>
      <c r="W428" s="268">
        <v>1.46484375</v>
      </c>
      <c r="X428" s="269">
        <v>14.0625</v>
      </c>
      <c r="Y428" s="274"/>
      <c r="Z428" s="267">
        <v>2.625</v>
      </c>
      <c r="AA428" s="268">
        <v>0.8203125</v>
      </c>
      <c r="AB428" s="269">
        <v>149.21875</v>
      </c>
      <c r="AD428" s="267">
        <v>2.25</v>
      </c>
      <c r="AE428" s="268">
        <v>4.6875</v>
      </c>
      <c r="AF428" s="269">
        <v>86.71875</v>
      </c>
    </row>
    <row r="429" spans="18:32" x14ac:dyDescent="0.2">
      <c r="R429" s="267">
        <v>0.36328125</v>
      </c>
      <c r="S429" s="268">
        <v>1.875</v>
      </c>
      <c r="T429" s="269">
        <v>31.25</v>
      </c>
      <c r="U429" s="274"/>
      <c r="V429" s="267">
        <v>2.98828125</v>
      </c>
      <c r="W429" s="268">
        <v>1.640625</v>
      </c>
      <c r="X429" s="269">
        <v>14.0625</v>
      </c>
      <c r="Y429" s="274"/>
      <c r="Z429" s="267">
        <v>1.48828125</v>
      </c>
      <c r="AA429" s="268">
        <v>1.38671875</v>
      </c>
      <c r="AB429" s="269">
        <v>167.96875</v>
      </c>
      <c r="AD429" s="267">
        <v>1.30078125</v>
      </c>
      <c r="AE429" s="268">
        <v>4.98046875</v>
      </c>
      <c r="AF429" s="269">
        <v>100</v>
      </c>
    </row>
    <row r="430" spans="18:32" x14ac:dyDescent="0.2">
      <c r="R430" s="267">
        <v>0.703125</v>
      </c>
      <c r="S430" s="268">
        <v>0.56640625</v>
      </c>
      <c r="T430" s="269">
        <v>25</v>
      </c>
      <c r="U430" s="274"/>
      <c r="V430" s="267">
        <v>2.7890625</v>
      </c>
      <c r="W430" s="268">
        <v>2.109375</v>
      </c>
      <c r="X430" s="269">
        <v>13.28125</v>
      </c>
      <c r="Y430" s="274"/>
      <c r="Z430" s="267">
        <v>2.015625</v>
      </c>
      <c r="AA430" s="268">
        <v>0.95703125</v>
      </c>
      <c r="AB430" s="269">
        <v>163.28125</v>
      </c>
      <c r="AD430" s="267">
        <v>1.48828125</v>
      </c>
      <c r="AE430" s="268">
        <v>4.2578125</v>
      </c>
      <c r="AF430" s="269">
        <v>92.1875</v>
      </c>
    </row>
    <row r="431" spans="18:32" x14ac:dyDescent="0.2">
      <c r="R431" s="267">
        <v>0.9609375</v>
      </c>
      <c r="S431" s="268">
        <v>0.37109375</v>
      </c>
      <c r="T431" s="269">
        <v>24.21875</v>
      </c>
      <c r="U431" s="274"/>
      <c r="V431" s="267">
        <v>2.9765625</v>
      </c>
      <c r="W431" s="268">
        <v>1.2109375</v>
      </c>
      <c r="X431" s="269">
        <v>11.71875</v>
      </c>
      <c r="Y431" s="274"/>
      <c r="Z431" s="267">
        <v>1.8984375</v>
      </c>
      <c r="AA431" s="268">
        <v>0.95703125</v>
      </c>
      <c r="AB431" s="269">
        <v>161.71875</v>
      </c>
      <c r="AD431" s="267">
        <v>1.40625</v>
      </c>
      <c r="AE431" s="268">
        <v>4.70703125</v>
      </c>
      <c r="AF431" s="269">
        <v>96.875</v>
      </c>
    </row>
    <row r="432" spans="18:32" x14ac:dyDescent="0.2">
      <c r="R432" s="267">
        <v>0.36328125</v>
      </c>
      <c r="S432" s="268">
        <v>2.4609375</v>
      </c>
      <c r="T432" s="269">
        <v>34.375</v>
      </c>
      <c r="U432" s="274"/>
      <c r="V432" s="267">
        <v>1.93359375</v>
      </c>
      <c r="W432" s="268">
        <v>2.03125</v>
      </c>
      <c r="X432" s="269">
        <v>14.0625</v>
      </c>
      <c r="Y432" s="274"/>
      <c r="Z432" s="267">
        <v>1.6171875</v>
      </c>
      <c r="AA432" s="268">
        <v>0.78125</v>
      </c>
      <c r="AB432" s="269">
        <v>167.1875</v>
      </c>
      <c r="AD432" s="267">
        <v>1.453125</v>
      </c>
      <c r="AE432" s="268">
        <v>4.98046875</v>
      </c>
      <c r="AF432" s="269">
        <v>96.09375</v>
      </c>
    </row>
    <row r="433" spans="18:32" x14ac:dyDescent="0.2">
      <c r="R433" s="267">
        <v>0.50390625</v>
      </c>
      <c r="S433" s="268">
        <v>0.703125</v>
      </c>
      <c r="T433" s="269">
        <v>24.21875</v>
      </c>
      <c r="U433" s="274"/>
      <c r="V433" s="267">
        <v>2.98828125</v>
      </c>
      <c r="W433" s="268">
        <v>2.5</v>
      </c>
      <c r="X433" s="269">
        <v>13.28125</v>
      </c>
      <c r="Y433" s="274"/>
      <c r="Z433" s="267">
        <v>1.7578125</v>
      </c>
      <c r="AA433" s="268">
        <v>0.95703125</v>
      </c>
      <c r="AB433" s="269">
        <v>164.84375</v>
      </c>
      <c r="AD433" s="267">
        <v>2.8359375</v>
      </c>
      <c r="AE433" s="268">
        <v>4.609375</v>
      </c>
      <c r="AF433" s="269">
        <v>85.9375</v>
      </c>
    </row>
    <row r="434" spans="18:32" x14ac:dyDescent="0.2">
      <c r="R434" s="267">
        <v>0.5390625</v>
      </c>
      <c r="S434" s="268">
        <v>0.56640625</v>
      </c>
      <c r="T434" s="269">
        <v>28.90625</v>
      </c>
      <c r="U434" s="274"/>
      <c r="V434" s="267">
        <v>2.75390625</v>
      </c>
      <c r="W434" s="268">
        <v>1.97265625</v>
      </c>
      <c r="X434" s="269">
        <v>13.28125</v>
      </c>
      <c r="Y434" s="274"/>
      <c r="Z434" s="267">
        <v>1.93359375</v>
      </c>
      <c r="AA434" s="268">
        <v>1.015625</v>
      </c>
      <c r="AB434" s="269">
        <v>161.71875</v>
      </c>
      <c r="AD434" s="267">
        <v>1.4765625</v>
      </c>
      <c r="AE434" s="268">
        <v>4.7265625</v>
      </c>
      <c r="AF434" s="269">
        <v>100.78125</v>
      </c>
    </row>
    <row r="435" spans="18:32" x14ac:dyDescent="0.2">
      <c r="R435" s="267">
        <v>0.78515625</v>
      </c>
      <c r="S435" s="268">
        <v>0.41015625</v>
      </c>
      <c r="T435" s="269">
        <v>24.21875</v>
      </c>
      <c r="U435" s="274"/>
      <c r="V435" s="267">
        <v>1.171875</v>
      </c>
      <c r="W435" s="268">
        <v>1.640625</v>
      </c>
      <c r="X435" s="269">
        <v>15.625</v>
      </c>
      <c r="Y435" s="274"/>
      <c r="Z435" s="267">
        <v>1.11328125</v>
      </c>
      <c r="AA435" s="268">
        <v>1.25</v>
      </c>
      <c r="AB435" s="269">
        <v>175.78125</v>
      </c>
      <c r="AD435" s="267">
        <v>2.33203125</v>
      </c>
      <c r="AE435" s="268">
        <v>4.70703125</v>
      </c>
      <c r="AF435" s="269">
        <v>86.71875</v>
      </c>
    </row>
    <row r="436" spans="18:32" x14ac:dyDescent="0.2">
      <c r="R436" s="267">
        <v>0.3984375</v>
      </c>
      <c r="S436" s="268">
        <v>1.1328125</v>
      </c>
      <c r="T436" s="269">
        <v>29.6875</v>
      </c>
      <c r="U436" s="274"/>
      <c r="V436" s="267">
        <v>2.859375</v>
      </c>
      <c r="W436" s="268">
        <v>1.8359375</v>
      </c>
      <c r="X436" s="269">
        <v>14.0625</v>
      </c>
      <c r="Y436" s="274"/>
      <c r="Z436" s="267">
        <v>1.875</v>
      </c>
      <c r="AA436" s="268">
        <v>0.9375</v>
      </c>
      <c r="AB436" s="269">
        <v>162.5</v>
      </c>
      <c r="AD436" s="267">
        <v>1.4765625</v>
      </c>
      <c r="AE436" s="268">
        <v>4.98046875</v>
      </c>
      <c r="AF436" s="269">
        <v>96.09375</v>
      </c>
    </row>
    <row r="437" spans="18:32" x14ac:dyDescent="0.2">
      <c r="R437" s="267">
        <v>0.703125</v>
      </c>
      <c r="S437" s="268">
        <v>0.4296875</v>
      </c>
      <c r="T437" s="269">
        <v>23.4375</v>
      </c>
      <c r="U437" s="274"/>
      <c r="V437" s="267">
        <v>1.44140625</v>
      </c>
      <c r="W437" s="268">
        <v>1.03515625</v>
      </c>
      <c r="X437" s="269">
        <v>14.84375</v>
      </c>
      <c r="Y437" s="274"/>
      <c r="Z437" s="267">
        <v>2.23828125</v>
      </c>
      <c r="AA437" s="268">
        <v>1.015625</v>
      </c>
      <c r="AB437" s="269">
        <v>162.5</v>
      </c>
      <c r="AD437" s="267">
        <v>1.53515625</v>
      </c>
      <c r="AE437" s="268">
        <v>4.98046875</v>
      </c>
      <c r="AF437" s="269">
        <v>95.3125</v>
      </c>
    </row>
    <row r="438" spans="18:32" x14ac:dyDescent="0.2">
      <c r="R438" s="267">
        <v>0.29296875</v>
      </c>
      <c r="S438" s="268">
        <v>4.31640625</v>
      </c>
      <c r="T438" s="269">
        <v>37.5</v>
      </c>
      <c r="U438" s="274"/>
      <c r="V438" s="267">
        <v>1.95703125</v>
      </c>
      <c r="W438" s="268">
        <v>3.33984375</v>
      </c>
      <c r="X438" s="269">
        <v>15.625</v>
      </c>
      <c r="Y438" s="274"/>
      <c r="Z438" s="267">
        <v>1.58203125</v>
      </c>
      <c r="AA438" s="268">
        <v>1.25</v>
      </c>
      <c r="AB438" s="269">
        <v>161.71875</v>
      </c>
      <c r="AD438" s="267">
        <v>2.23828125</v>
      </c>
      <c r="AE438" s="268">
        <v>4.66796875</v>
      </c>
      <c r="AF438" s="269">
        <v>86.71875</v>
      </c>
    </row>
    <row r="439" spans="18:32" x14ac:dyDescent="0.2">
      <c r="R439" s="267">
        <v>0.36328125</v>
      </c>
      <c r="S439" s="268">
        <v>0.91796875</v>
      </c>
      <c r="T439" s="269">
        <v>28.125</v>
      </c>
      <c r="U439" s="274"/>
      <c r="V439" s="267">
        <v>2.98828125</v>
      </c>
      <c r="W439" s="268">
        <v>1.3671875</v>
      </c>
      <c r="X439" s="269">
        <v>11.71875</v>
      </c>
      <c r="Y439" s="274"/>
      <c r="Z439" s="267">
        <v>1.30078125</v>
      </c>
      <c r="AA439" s="268">
        <v>1.2890625</v>
      </c>
      <c r="AB439" s="269">
        <v>167.96875</v>
      </c>
      <c r="AD439" s="267">
        <v>2.23828125</v>
      </c>
      <c r="AE439" s="268">
        <v>4.7265625</v>
      </c>
      <c r="AF439" s="269">
        <v>86.71875</v>
      </c>
    </row>
    <row r="440" spans="18:32" x14ac:dyDescent="0.2">
      <c r="R440" s="267">
        <v>0.38671875</v>
      </c>
      <c r="S440" s="268">
        <v>3.125</v>
      </c>
      <c r="T440" s="269">
        <v>32.8125</v>
      </c>
      <c r="U440" s="274"/>
      <c r="V440" s="267">
        <v>2.2734375</v>
      </c>
      <c r="W440" s="268">
        <v>3.49609375</v>
      </c>
      <c r="X440" s="269">
        <v>16.40625</v>
      </c>
      <c r="Y440" s="274"/>
      <c r="Z440" s="267">
        <v>2.0859375</v>
      </c>
      <c r="AA440" s="268">
        <v>0.9375</v>
      </c>
      <c r="AB440" s="269">
        <v>159.375</v>
      </c>
      <c r="AD440" s="267">
        <v>1.265625</v>
      </c>
      <c r="AE440" s="268">
        <v>4.62890625</v>
      </c>
      <c r="AF440" s="269">
        <v>98.4375</v>
      </c>
    </row>
    <row r="441" spans="18:32" x14ac:dyDescent="0.2">
      <c r="R441" s="267">
        <v>0.3984375</v>
      </c>
      <c r="S441" s="268">
        <v>4.7265625</v>
      </c>
      <c r="T441" s="269">
        <v>39.84375</v>
      </c>
      <c r="U441" s="274"/>
      <c r="V441" s="267">
        <v>2.94140625</v>
      </c>
      <c r="W441" s="268">
        <v>2.9296875</v>
      </c>
      <c r="X441" s="269">
        <v>14.0625</v>
      </c>
      <c r="Y441" s="274"/>
      <c r="Z441" s="267">
        <v>1.81640625</v>
      </c>
      <c r="AA441" s="268">
        <v>0.95703125</v>
      </c>
      <c r="AB441" s="269">
        <v>164.0625</v>
      </c>
      <c r="AD441" s="267">
        <v>2.25</v>
      </c>
      <c r="AE441" s="268">
        <v>4.62890625</v>
      </c>
      <c r="AF441" s="269">
        <v>86.71875</v>
      </c>
    </row>
    <row r="442" spans="18:32" x14ac:dyDescent="0.2">
      <c r="R442" s="267">
        <v>0.5859375</v>
      </c>
      <c r="S442" s="268">
        <v>0.46875</v>
      </c>
      <c r="T442" s="269">
        <v>24.21875</v>
      </c>
      <c r="U442" s="274"/>
      <c r="V442" s="267">
        <v>2.90625</v>
      </c>
      <c r="W442" s="268">
        <v>2.59765625</v>
      </c>
      <c r="X442" s="269">
        <v>14.0625</v>
      </c>
      <c r="Y442" s="274"/>
      <c r="Z442" s="267">
        <v>1.91015625</v>
      </c>
      <c r="AA442" s="268">
        <v>0.91796875</v>
      </c>
      <c r="AB442" s="269">
        <v>162.5</v>
      </c>
      <c r="AD442" s="267">
        <v>1.5703125</v>
      </c>
      <c r="AE442" s="268">
        <v>4.82421875</v>
      </c>
      <c r="AF442" s="269">
        <v>99.21875</v>
      </c>
    </row>
    <row r="443" spans="18:32" x14ac:dyDescent="0.2">
      <c r="R443" s="267">
        <v>1.0546875</v>
      </c>
      <c r="S443" s="268">
        <v>0.33203125</v>
      </c>
      <c r="T443" s="269">
        <v>24.21875</v>
      </c>
      <c r="U443" s="274"/>
      <c r="V443" s="267">
        <v>2.14453125</v>
      </c>
      <c r="W443" s="268">
        <v>2.48046875</v>
      </c>
      <c r="X443" s="269">
        <v>14.0625</v>
      </c>
      <c r="Y443" s="274"/>
      <c r="Z443" s="267">
        <v>1.62890625</v>
      </c>
      <c r="AA443" s="268">
        <v>1.25</v>
      </c>
      <c r="AB443" s="269">
        <v>165.625</v>
      </c>
      <c r="AD443" s="267">
        <v>2.63671875</v>
      </c>
      <c r="AE443" s="268">
        <v>4.35546875</v>
      </c>
      <c r="AF443" s="269">
        <v>82.03125</v>
      </c>
    </row>
    <row r="444" spans="18:32" x14ac:dyDescent="0.2">
      <c r="R444" s="267">
        <v>0.4453125</v>
      </c>
      <c r="S444" s="268">
        <v>4.00390625</v>
      </c>
      <c r="T444" s="269">
        <v>35.9375</v>
      </c>
      <c r="U444" s="274"/>
      <c r="V444" s="267">
        <v>2.73046875</v>
      </c>
      <c r="W444" s="268">
        <v>1.97265625</v>
      </c>
      <c r="X444" s="269">
        <v>13.28125</v>
      </c>
      <c r="Y444" s="274"/>
      <c r="Z444" s="267">
        <v>2.00390625</v>
      </c>
      <c r="AA444" s="268">
        <v>0.91796875</v>
      </c>
      <c r="AB444" s="269">
        <v>159.375</v>
      </c>
      <c r="AD444" s="267">
        <v>1.48828125</v>
      </c>
      <c r="AE444" s="268">
        <v>4.98046875</v>
      </c>
      <c r="AF444" s="269">
        <v>94.53125</v>
      </c>
    </row>
    <row r="445" spans="18:32" x14ac:dyDescent="0.2">
      <c r="R445" s="267">
        <v>2.953125</v>
      </c>
      <c r="S445" s="268">
        <v>0.5078125</v>
      </c>
      <c r="T445" s="269">
        <v>22.65625</v>
      </c>
      <c r="U445" s="274"/>
      <c r="V445" s="267">
        <v>2.625</v>
      </c>
      <c r="W445" s="268">
        <v>2.5390625</v>
      </c>
      <c r="X445" s="269">
        <v>14.0625</v>
      </c>
      <c r="Y445" s="274"/>
      <c r="Z445" s="267">
        <v>1.04296875</v>
      </c>
      <c r="AA445" s="268">
        <v>1.1328125</v>
      </c>
      <c r="AB445" s="269">
        <v>175</v>
      </c>
      <c r="AD445" s="267">
        <v>1.4765625</v>
      </c>
      <c r="AE445" s="268">
        <v>4.98046875</v>
      </c>
      <c r="AF445" s="269">
        <v>96.09375</v>
      </c>
    </row>
    <row r="446" spans="18:32" x14ac:dyDescent="0.2">
      <c r="R446" s="267">
        <v>0.375</v>
      </c>
      <c r="S446" s="268">
        <v>0.83984375</v>
      </c>
      <c r="T446" s="269">
        <v>30.46875</v>
      </c>
      <c r="U446" s="274"/>
      <c r="V446" s="267">
        <v>2.34375</v>
      </c>
      <c r="W446" s="268">
        <v>2.36328125</v>
      </c>
      <c r="X446" s="269">
        <v>13.28125</v>
      </c>
      <c r="Y446" s="274"/>
      <c r="Z446" s="267">
        <v>1.96875</v>
      </c>
      <c r="AA446" s="268">
        <v>0.9375</v>
      </c>
      <c r="AB446" s="269">
        <v>164.0625</v>
      </c>
      <c r="AD446" s="267">
        <v>2.28515625</v>
      </c>
      <c r="AE446" s="268">
        <v>4.765625</v>
      </c>
      <c r="AF446" s="269">
        <v>88.28125</v>
      </c>
    </row>
    <row r="447" spans="18:32" x14ac:dyDescent="0.2">
      <c r="R447" s="267">
        <v>0.36328125</v>
      </c>
      <c r="S447" s="268">
        <v>0.9375</v>
      </c>
      <c r="T447" s="269">
        <v>28.90625</v>
      </c>
      <c r="U447" s="274"/>
      <c r="V447" s="267">
        <v>2.859375</v>
      </c>
      <c r="W447" s="268">
        <v>2.51953125</v>
      </c>
      <c r="X447" s="269">
        <v>14.0625</v>
      </c>
      <c r="Y447" s="274"/>
      <c r="Z447" s="267">
        <v>2.44921875</v>
      </c>
      <c r="AA447" s="268">
        <v>0.87890625</v>
      </c>
      <c r="AB447" s="269">
        <v>158.59375</v>
      </c>
      <c r="AD447" s="267">
        <v>1.359375</v>
      </c>
      <c r="AE447" s="268">
        <v>4.765625</v>
      </c>
      <c r="AF447" s="269">
        <v>98.4375</v>
      </c>
    </row>
    <row r="448" spans="18:32" x14ac:dyDescent="0.2">
      <c r="R448" s="267">
        <v>0.26953125</v>
      </c>
      <c r="S448" s="268">
        <v>2.5</v>
      </c>
      <c r="T448" s="269">
        <v>34.375</v>
      </c>
      <c r="U448" s="274"/>
      <c r="V448" s="267">
        <v>2.7890625</v>
      </c>
      <c r="W448" s="268">
        <v>2.48046875</v>
      </c>
      <c r="X448" s="269">
        <v>13.28125</v>
      </c>
      <c r="Y448" s="274"/>
      <c r="Z448" s="267">
        <v>2.0625</v>
      </c>
      <c r="AA448" s="268">
        <v>0.8984375</v>
      </c>
      <c r="AB448" s="269">
        <v>174.21875</v>
      </c>
      <c r="AD448" s="267">
        <v>1.37109375</v>
      </c>
      <c r="AE448" s="268">
        <v>4.98046875</v>
      </c>
      <c r="AF448" s="269">
        <v>103.125</v>
      </c>
    </row>
    <row r="449" spans="18:32" x14ac:dyDescent="0.2">
      <c r="R449" s="267">
        <v>0.6796875</v>
      </c>
      <c r="S449" s="268">
        <v>0.80078125</v>
      </c>
      <c r="T449" s="269">
        <v>25</v>
      </c>
      <c r="U449" s="274"/>
      <c r="V449" s="267">
        <v>2.00390625</v>
      </c>
      <c r="W449" s="268">
        <v>1.93359375</v>
      </c>
      <c r="X449" s="269">
        <v>15.625</v>
      </c>
      <c r="Y449" s="274"/>
      <c r="Z449" s="267">
        <v>2.0859375</v>
      </c>
      <c r="AA449" s="268">
        <v>0.9375</v>
      </c>
      <c r="AB449" s="269">
        <v>162.5</v>
      </c>
      <c r="AD449" s="267">
        <v>1.2890625</v>
      </c>
      <c r="AE449" s="268">
        <v>4.98046875</v>
      </c>
      <c r="AF449" s="269">
        <v>100</v>
      </c>
    </row>
    <row r="450" spans="18:32" x14ac:dyDescent="0.2">
      <c r="R450" s="267">
        <v>1.06640625</v>
      </c>
      <c r="S450" s="268">
        <v>0.3515625</v>
      </c>
      <c r="T450" s="269">
        <v>20.3125</v>
      </c>
      <c r="U450" s="274"/>
      <c r="V450" s="267">
        <v>2.98828125</v>
      </c>
      <c r="W450" s="268">
        <v>1.5234375</v>
      </c>
      <c r="X450" s="269">
        <v>11.71875</v>
      </c>
      <c r="Y450" s="274"/>
      <c r="Z450" s="267">
        <v>1.03125</v>
      </c>
      <c r="AA450" s="268">
        <v>1.25</v>
      </c>
      <c r="AB450" s="269">
        <v>175</v>
      </c>
      <c r="AD450" s="267">
        <v>2.25</v>
      </c>
      <c r="AE450" s="268">
        <v>4.62890625</v>
      </c>
      <c r="AF450" s="269">
        <v>86.71875</v>
      </c>
    </row>
    <row r="451" spans="18:32" x14ac:dyDescent="0.2">
      <c r="R451" s="267">
        <v>0.375</v>
      </c>
      <c r="S451" s="268">
        <v>4.86328125</v>
      </c>
      <c r="T451" s="269">
        <v>41.40625</v>
      </c>
      <c r="U451" s="274"/>
      <c r="V451" s="267">
        <v>1.74609375</v>
      </c>
      <c r="W451" s="268">
        <v>3.80859375</v>
      </c>
      <c r="X451" s="269">
        <v>17.1875</v>
      </c>
      <c r="Y451" s="274"/>
      <c r="Z451" s="267">
        <v>2.3671875</v>
      </c>
      <c r="AA451" s="268">
        <v>0.859375</v>
      </c>
      <c r="AB451" s="269">
        <v>161.71875</v>
      </c>
      <c r="AD451" s="267">
        <v>1.46484375</v>
      </c>
      <c r="AE451" s="268">
        <v>4.94140625</v>
      </c>
      <c r="AF451" s="269">
        <v>96.875</v>
      </c>
    </row>
    <row r="452" spans="18:32" x14ac:dyDescent="0.2">
      <c r="R452" s="267">
        <v>0.84375</v>
      </c>
      <c r="S452" s="268">
        <v>0.46875</v>
      </c>
      <c r="T452" s="269">
        <v>25</v>
      </c>
      <c r="U452" s="274"/>
      <c r="V452" s="267">
        <v>1.9453125</v>
      </c>
      <c r="W452" s="268">
        <v>1.796875</v>
      </c>
      <c r="X452" s="269">
        <v>14.0625</v>
      </c>
      <c r="Y452" s="274"/>
      <c r="Z452" s="267">
        <v>2.25</v>
      </c>
      <c r="AA452" s="268">
        <v>0.8984375</v>
      </c>
      <c r="AB452" s="269">
        <v>161.71875</v>
      </c>
      <c r="AD452" s="267">
        <v>1.2890625</v>
      </c>
      <c r="AE452" s="268">
        <v>4.98046875</v>
      </c>
      <c r="AF452" s="269">
        <v>100</v>
      </c>
    </row>
    <row r="453" spans="18:32" x14ac:dyDescent="0.2">
      <c r="R453" s="267">
        <v>0.5625</v>
      </c>
      <c r="S453" s="268">
        <v>1.4453125</v>
      </c>
      <c r="T453" s="269">
        <v>26.5625</v>
      </c>
      <c r="U453" s="274"/>
      <c r="V453" s="267">
        <v>2.28515625</v>
      </c>
      <c r="W453" s="268">
        <v>2.16796875</v>
      </c>
      <c r="X453" s="269">
        <v>14.0625</v>
      </c>
      <c r="Y453" s="274"/>
      <c r="Z453" s="267">
        <v>1.88671875</v>
      </c>
      <c r="AA453" s="268">
        <v>0.8203125</v>
      </c>
      <c r="AB453" s="269">
        <v>159.375</v>
      </c>
      <c r="AD453" s="267">
        <v>1.4765625</v>
      </c>
      <c r="AE453" s="268">
        <v>4.94140625</v>
      </c>
      <c r="AF453" s="269">
        <v>95.3125</v>
      </c>
    </row>
    <row r="454" spans="18:32" x14ac:dyDescent="0.2">
      <c r="R454" s="267">
        <v>1.16015625</v>
      </c>
      <c r="S454" s="268">
        <v>0.3515625</v>
      </c>
      <c r="T454" s="269">
        <v>24.21875</v>
      </c>
      <c r="U454" s="274"/>
      <c r="V454" s="267">
        <v>2.68359375</v>
      </c>
      <c r="W454" s="268">
        <v>2.5</v>
      </c>
      <c r="X454" s="269">
        <v>14.0625</v>
      </c>
      <c r="Y454" s="274"/>
      <c r="Z454" s="267">
        <v>1.640625</v>
      </c>
      <c r="AA454" s="268">
        <v>0.95703125</v>
      </c>
      <c r="AB454" s="269">
        <v>162.5</v>
      </c>
      <c r="AD454" s="267">
        <v>1.1015625</v>
      </c>
      <c r="AE454" s="268">
        <v>4.921875</v>
      </c>
      <c r="AF454" s="269">
        <v>103.125</v>
      </c>
    </row>
    <row r="455" spans="18:32" x14ac:dyDescent="0.2">
      <c r="R455" s="267">
        <v>0.4921875</v>
      </c>
      <c r="S455" s="268">
        <v>0.48828125</v>
      </c>
      <c r="T455" s="269">
        <v>23.4375</v>
      </c>
      <c r="U455" s="274"/>
      <c r="V455" s="267">
        <v>2.0859375</v>
      </c>
      <c r="W455" s="268">
        <v>2.5</v>
      </c>
      <c r="X455" s="269">
        <v>14.84375</v>
      </c>
      <c r="Y455" s="274"/>
      <c r="Z455" s="267">
        <v>1.76953125</v>
      </c>
      <c r="AA455" s="268">
        <v>0.9765625</v>
      </c>
      <c r="AB455" s="269">
        <v>165.625</v>
      </c>
      <c r="AD455" s="267">
        <v>1.4765625</v>
      </c>
      <c r="AE455" s="268">
        <v>4.9609375</v>
      </c>
      <c r="AF455" s="269">
        <v>96.09375</v>
      </c>
    </row>
    <row r="456" spans="18:32" x14ac:dyDescent="0.2">
      <c r="R456" s="267">
        <v>0.5390625</v>
      </c>
      <c r="S456" s="268">
        <v>0.44921875</v>
      </c>
      <c r="T456" s="269">
        <v>23.4375</v>
      </c>
      <c r="U456" s="274"/>
      <c r="V456" s="267">
        <v>2.98828125</v>
      </c>
      <c r="W456" s="268">
        <v>1.62109375</v>
      </c>
      <c r="X456" s="269">
        <v>14.0625</v>
      </c>
      <c r="Y456" s="274"/>
      <c r="Z456" s="267">
        <v>2.3671875</v>
      </c>
      <c r="AA456" s="268">
        <v>1.0546875</v>
      </c>
      <c r="AB456" s="269">
        <v>152.34375</v>
      </c>
      <c r="AD456" s="267">
        <v>1.55859375</v>
      </c>
      <c r="AE456" s="268">
        <v>4.78515625</v>
      </c>
      <c r="AF456" s="269">
        <v>99.21875</v>
      </c>
    </row>
    <row r="457" spans="18:32" x14ac:dyDescent="0.2">
      <c r="R457" s="267">
        <v>2.77734375</v>
      </c>
      <c r="S457" s="268">
        <v>0.44921875</v>
      </c>
      <c r="T457" s="269">
        <v>21.875</v>
      </c>
      <c r="U457" s="274"/>
      <c r="V457" s="267">
        <v>2.66015625</v>
      </c>
      <c r="W457" s="268">
        <v>1.93359375</v>
      </c>
      <c r="X457" s="269">
        <v>14.0625</v>
      </c>
      <c r="Y457" s="274"/>
      <c r="Z457" s="267">
        <v>1.93359375</v>
      </c>
      <c r="AA457" s="268">
        <v>0.99609375</v>
      </c>
      <c r="AB457" s="269">
        <v>164.84375</v>
      </c>
      <c r="AD457" s="267">
        <v>2.28515625</v>
      </c>
      <c r="AE457" s="268">
        <v>4.74609375</v>
      </c>
      <c r="AF457" s="269">
        <v>86.71875</v>
      </c>
    </row>
    <row r="458" spans="18:32" x14ac:dyDescent="0.2">
      <c r="R458" s="267">
        <v>1.06640625</v>
      </c>
      <c r="S458" s="268">
        <v>0.56640625</v>
      </c>
      <c r="T458" s="269">
        <v>23.4375</v>
      </c>
      <c r="U458" s="274"/>
      <c r="V458" s="267">
        <v>2.91796875</v>
      </c>
      <c r="W458" s="268">
        <v>2.5</v>
      </c>
      <c r="X458" s="269">
        <v>13.28125</v>
      </c>
      <c r="Y458" s="274"/>
      <c r="Z458" s="267">
        <v>1.5</v>
      </c>
      <c r="AA458" s="268">
        <v>1.25</v>
      </c>
      <c r="AB458" s="269">
        <v>166.40625</v>
      </c>
      <c r="AD458" s="267">
        <v>1.25390625</v>
      </c>
      <c r="AE458" s="268">
        <v>4.9609375</v>
      </c>
      <c r="AF458" s="269">
        <v>100</v>
      </c>
    </row>
    <row r="459" spans="18:32" x14ac:dyDescent="0.2">
      <c r="R459" s="267">
        <v>0.75</v>
      </c>
      <c r="S459" s="268">
        <v>0.9375</v>
      </c>
      <c r="T459" s="269">
        <v>25</v>
      </c>
      <c r="U459" s="274"/>
      <c r="V459" s="267">
        <v>2.5546875</v>
      </c>
      <c r="W459" s="268">
        <v>2.36328125</v>
      </c>
      <c r="X459" s="269">
        <v>14.0625</v>
      </c>
      <c r="Y459" s="274"/>
      <c r="Z459" s="267">
        <v>1.08984375</v>
      </c>
      <c r="AA459" s="268">
        <v>1.25</v>
      </c>
      <c r="AB459" s="269">
        <v>175</v>
      </c>
      <c r="AD459" s="267">
        <v>2.1796875</v>
      </c>
      <c r="AE459" s="268">
        <v>4.375</v>
      </c>
      <c r="AF459" s="269">
        <v>89.0625</v>
      </c>
    </row>
    <row r="460" spans="18:32" x14ac:dyDescent="0.2">
      <c r="R460" s="267">
        <v>1.40625</v>
      </c>
      <c r="S460" s="268">
        <v>0.46875</v>
      </c>
      <c r="T460" s="269">
        <v>24.21875</v>
      </c>
      <c r="U460" s="274"/>
      <c r="V460" s="267">
        <v>1.734375</v>
      </c>
      <c r="W460" s="268">
        <v>1.2890625</v>
      </c>
      <c r="X460" s="269">
        <v>14.0625</v>
      </c>
      <c r="Y460" s="274"/>
      <c r="Z460" s="267">
        <v>1.67578125</v>
      </c>
      <c r="AA460" s="268">
        <v>1.2890625</v>
      </c>
      <c r="AB460" s="269">
        <v>164.84375</v>
      </c>
      <c r="AD460" s="267">
        <v>1.265625</v>
      </c>
      <c r="AE460" s="268">
        <v>4.98046875</v>
      </c>
      <c r="AF460" s="269">
        <v>100</v>
      </c>
    </row>
    <row r="461" spans="18:32" x14ac:dyDescent="0.2">
      <c r="R461" s="267">
        <v>0.6328125</v>
      </c>
      <c r="S461" s="268">
        <v>1.11328125</v>
      </c>
      <c r="T461" s="269">
        <v>26.5625</v>
      </c>
      <c r="U461" s="274"/>
      <c r="V461" s="267">
        <v>2.98828125</v>
      </c>
      <c r="W461" s="268">
        <v>1.640625</v>
      </c>
      <c r="X461" s="269">
        <v>14.0625</v>
      </c>
      <c r="Y461" s="274"/>
      <c r="Z461" s="267">
        <v>1.83984375</v>
      </c>
      <c r="AA461" s="268">
        <v>0.95703125</v>
      </c>
      <c r="AB461" s="269">
        <v>162.5</v>
      </c>
      <c r="AD461" s="267">
        <v>1.48828125</v>
      </c>
      <c r="AE461" s="268">
        <v>4.94140625</v>
      </c>
      <c r="AF461" s="269">
        <v>94.53125</v>
      </c>
    </row>
    <row r="462" spans="18:32" x14ac:dyDescent="0.2">
      <c r="R462" s="267">
        <v>0.33984375</v>
      </c>
      <c r="S462" s="268">
        <v>2.75390625</v>
      </c>
      <c r="T462" s="269">
        <v>36.71875</v>
      </c>
      <c r="U462" s="274"/>
      <c r="V462" s="267">
        <v>2.54296875</v>
      </c>
      <c r="W462" s="268">
        <v>1.1328125</v>
      </c>
      <c r="X462" s="269">
        <v>12.5</v>
      </c>
      <c r="Y462" s="274"/>
      <c r="Z462" s="267">
        <v>1.7109375</v>
      </c>
      <c r="AA462" s="268">
        <v>0.859375</v>
      </c>
      <c r="AB462" s="269">
        <v>164.0625</v>
      </c>
      <c r="AD462" s="267">
        <v>1.11328125</v>
      </c>
      <c r="AE462" s="268">
        <v>4.94140625</v>
      </c>
      <c r="AF462" s="269">
        <v>100.78125</v>
      </c>
    </row>
    <row r="463" spans="18:32" x14ac:dyDescent="0.2">
      <c r="R463" s="267">
        <v>0.375</v>
      </c>
      <c r="S463" s="268">
        <v>0.4296875</v>
      </c>
      <c r="T463" s="269">
        <v>26.5625</v>
      </c>
      <c r="U463" s="274"/>
      <c r="V463" s="267">
        <v>2.26171875</v>
      </c>
      <c r="W463" s="268">
        <v>3.0078125</v>
      </c>
      <c r="X463" s="269">
        <v>13.28125</v>
      </c>
      <c r="Y463" s="274"/>
      <c r="Z463" s="267">
        <v>1.96875</v>
      </c>
      <c r="AA463" s="268">
        <v>0.95703125</v>
      </c>
      <c r="AB463" s="269">
        <v>163.28125</v>
      </c>
      <c r="AD463" s="267">
        <v>1.171875</v>
      </c>
      <c r="AE463" s="268">
        <v>4.6875</v>
      </c>
      <c r="AF463" s="269">
        <v>106.25</v>
      </c>
    </row>
    <row r="464" spans="18:32" x14ac:dyDescent="0.2">
      <c r="R464" s="267">
        <v>0.6796875</v>
      </c>
      <c r="S464" s="268">
        <v>3.02734375</v>
      </c>
      <c r="T464" s="269">
        <v>33.59375</v>
      </c>
      <c r="U464" s="274"/>
      <c r="V464" s="267">
        <v>0.7734375</v>
      </c>
      <c r="W464" s="268">
        <v>3.3984375</v>
      </c>
      <c r="X464" s="269">
        <v>18.75</v>
      </c>
      <c r="Y464" s="274"/>
      <c r="Z464" s="267">
        <v>1.39453125</v>
      </c>
      <c r="AA464" s="268">
        <v>1.25</v>
      </c>
      <c r="AB464" s="269">
        <v>168.75</v>
      </c>
      <c r="AD464" s="267">
        <v>1.04296875</v>
      </c>
      <c r="AE464" s="268">
        <v>4.82421875</v>
      </c>
      <c r="AF464" s="269">
        <v>102.34375</v>
      </c>
    </row>
    <row r="465" spans="18:32" x14ac:dyDescent="0.2">
      <c r="R465" s="267">
        <v>0.375</v>
      </c>
      <c r="S465" s="268">
        <v>4.55078125</v>
      </c>
      <c r="T465" s="269">
        <v>35.15625</v>
      </c>
      <c r="U465" s="274"/>
      <c r="V465" s="267">
        <v>2.98828125</v>
      </c>
      <c r="W465" s="268">
        <v>1.34765625</v>
      </c>
      <c r="X465" s="269">
        <v>11.71875</v>
      </c>
      <c r="Y465" s="274"/>
      <c r="Z465" s="267">
        <v>1.171875</v>
      </c>
      <c r="AA465" s="268">
        <v>1.26953125</v>
      </c>
      <c r="AB465" s="269">
        <v>175</v>
      </c>
      <c r="AD465" s="267">
        <v>1.67578125</v>
      </c>
      <c r="AE465" s="268">
        <v>4.921875</v>
      </c>
      <c r="AF465" s="269">
        <v>92.96875</v>
      </c>
    </row>
    <row r="466" spans="18:32" x14ac:dyDescent="0.2">
      <c r="R466" s="267">
        <v>0.87890625</v>
      </c>
      <c r="S466" s="268">
        <v>0.15625</v>
      </c>
      <c r="T466" s="269">
        <v>21.09375</v>
      </c>
      <c r="U466" s="274"/>
      <c r="V466" s="267">
        <v>2.625</v>
      </c>
      <c r="W466" s="268">
        <v>2.5390625</v>
      </c>
      <c r="X466" s="269">
        <v>14.0625</v>
      </c>
      <c r="Y466" s="274"/>
      <c r="Z466" s="267">
        <v>1.59375</v>
      </c>
      <c r="AA466" s="268">
        <v>0.78125</v>
      </c>
      <c r="AB466" s="269">
        <v>165.625</v>
      </c>
      <c r="AD466" s="267">
        <v>1.3125</v>
      </c>
      <c r="AE466" s="268">
        <v>4.90234375</v>
      </c>
      <c r="AF466" s="269">
        <v>100.78125</v>
      </c>
    </row>
    <row r="467" spans="18:32" x14ac:dyDescent="0.2">
      <c r="R467" s="267">
        <v>0.26953125</v>
      </c>
      <c r="S467" s="268">
        <v>4.921875</v>
      </c>
      <c r="T467" s="269">
        <v>37.5</v>
      </c>
      <c r="U467" s="274"/>
      <c r="V467" s="267">
        <v>2.49609375</v>
      </c>
      <c r="W467" s="268">
        <v>2.5</v>
      </c>
      <c r="X467" s="269">
        <v>14.0625</v>
      </c>
      <c r="Y467" s="274"/>
      <c r="Z467" s="267">
        <v>2.80078125</v>
      </c>
      <c r="AA467" s="268">
        <v>0.72265625</v>
      </c>
      <c r="AB467" s="269">
        <v>156.25</v>
      </c>
      <c r="AD467" s="267">
        <v>1.27734375</v>
      </c>
      <c r="AE467" s="268">
        <v>4.98046875</v>
      </c>
      <c r="AF467" s="269">
        <v>100</v>
      </c>
    </row>
    <row r="468" spans="18:32" x14ac:dyDescent="0.2">
      <c r="R468" s="267">
        <v>0.73828125</v>
      </c>
      <c r="S468" s="268">
        <v>0.390625</v>
      </c>
      <c r="T468" s="269">
        <v>23.4375</v>
      </c>
      <c r="U468" s="274"/>
      <c r="V468" s="267">
        <v>2.80078125</v>
      </c>
      <c r="W468" s="268">
        <v>2.48046875</v>
      </c>
      <c r="X468" s="269">
        <v>14.0625</v>
      </c>
      <c r="Y468" s="274"/>
      <c r="Z468" s="267">
        <v>1.72265625</v>
      </c>
      <c r="AA468" s="268">
        <v>0.859375</v>
      </c>
      <c r="AB468" s="269">
        <v>160.9375</v>
      </c>
      <c r="AD468" s="267">
        <v>1.6171875</v>
      </c>
      <c r="AE468" s="268">
        <v>4.86328125</v>
      </c>
      <c r="AF468" s="269">
        <v>92.96875</v>
      </c>
    </row>
    <row r="469" spans="18:32" x14ac:dyDescent="0.2">
      <c r="R469" s="267">
        <v>0.7734375</v>
      </c>
      <c r="S469" s="268">
        <v>0.60546875</v>
      </c>
      <c r="T469" s="269">
        <v>24.21875</v>
      </c>
      <c r="U469" s="274"/>
      <c r="V469" s="267">
        <v>0.45703125</v>
      </c>
      <c r="W469" s="268">
        <v>4.9609375</v>
      </c>
      <c r="X469" s="269">
        <v>25</v>
      </c>
      <c r="Y469" s="274"/>
      <c r="Z469" s="267">
        <v>1.48828125</v>
      </c>
      <c r="AA469" s="268">
        <v>1.25</v>
      </c>
      <c r="AB469" s="269">
        <v>165.625</v>
      </c>
      <c r="AD469" s="267">
        <v>1.59375</v>
      </c>
      <c r="AE469" s="268">
        <v>4.94140625</v>
      </c>
      <c r="AF469" s="269">
        <v>94.53125</v>
      </c>
    </row>
    <row r="470" spans="18:32" x14ac:dyDescent="0.2">
      <c r="R470" s="267">
        <v>0.52734375</v>
      </c>
      <c r="S470" s="268">
        <v>0.390625</v>
      </c>
      <c r="T470" s="269">
        <v>25</v>
      </c>
      <c r="U470" s="274"/>
      <c r="V470" s="267">
        <v>2.19140625</v>
      </c>
      <c r="W470" s="268">
        <v>1.23046875</v>
      </c>
      <c r="X470" s="269">
        <v>12.5</v>
      </c>
      <c r="Y470" s="274"/>
      <c r="Z470" s="267">
        <v>0.984375</v>
      </c>
      <c r="AA470" s="268">
        <v>1.2109375</v>
      </c>
      <c r="AB470" s="269">
        <v>175</v>
      </c>
      <c r="AD470" s="267">
        <v>1.48828125</v>
      </c>
      <c r="AE470" s="268">
        <v>4.4921875</v>
      </c>
      <c r="AF470" s="269">
        <v>99.21875</v>
      </c>
    </row>
    <row r="471" spans="18:32" x14ac:dyDescent="0.2">
      <c r="R471" s="267">
        <v>0.36328125</v>
      </c>
      <c r="S471" s="268">
        <v>1.25</v>
      </c>
      <c r="T471" s="269">
        <v>31.25</v>
      </c>
      <c r="U471" s="274"/>
      <c r="V471" s="267">
        <v>2.63671875</v>
      </c>
      <c r="W471" s="268">
        <v>1.93359375</v>
      </c>
      <c r="X471" s="269">
        <v>13.28125</v>
      </c>
      <c r="Y471" s="274"/>
      <c r="Z471" s="267">
        <v>1.95703125</v>
      </c>
      <c r="AA471" s="268">
        <v>1.03515625</v>
      </c>
      <c r="AB471" s="269">
        <v>164.84375</v>
      </c>
      <c r="AD471" s="267">
        <v>1.48828125</v>
      </c>
      <c r="AE471" s="268">
        <v>4.765625</v>
      </c>
      <c r="AF471" s="269">
        <v>99.21875</v>
      </c>
    </row>
    <row r="472" spans="18:32" x14ac:dyDescent="0.2">
      <c r="R472" s="267">
        <v>0.28125</v>
      </c>
      <c r="S472" s="268">
        <v>0.9765625</v>
      </c>
      <c r="T472" s="269">
        <v>31.25</v>
      </c>
      <c r="U472" s="274"/>
      <c r="V472" s="267">
        <v>2.28515625</v>
      </c>
      <c r="W472" s="268">
        <v>2.51953125</v>
      </c>
      <c r="X472" s="269">
        <v>14.0625</v>
      </c>
      <c r="Y472" s="274"/>
      <c r="Z472" s="267">
        <v>1.5</v>
      </c>
      <c r="AA472" s="268">
        <v>1.25</v>
      </c>
      <c r="AB472" s="269">
        <v>167.96875</v>
      </c>
      <c r="AD472" s="267">
        <v>1.546875</v>
      </c>
      <c r="AE472" s="268">
        <v>4.84375</v>
      </c>
      <c r="AF472" s="269">
        <v>96.875</v>
      </c>
    </row>
    <row r="473" spans="18:32" x14ac:dyDescent="0.2">
      <c r="R473" s="267">
        <v>0.6796875</v>
      </c>
      <c r="S473" s="268">
        <v>0.56640625</v>
      </c>
      <c r="T473" s="269">
        <v>24.21875</v>
      </c>
      <c r="U473" s="274"/>
      <c r="V473" s="267">
        <v>2.4609375</v>
      </c>
      <c r="W473" s="268">
        <v>2.32421875</v>
      </c>
      <c r="X473" s="269">
        <v>13.28125</v>
      </c>
      <c r="Y473" s="274"/>
      <c r="Z473" s="267">
        <v>2.19140625</v>
      </c>
      <c r="AA473" s="268">
        <v>0.91796875</v>
      </c>
      <c r="AB473" s="269">
        <v>162.5</v>
      </c>
      <c r="AD473" s="267">
        <v>1.69921875</v>
      </c>
      <c r="AE473" s="268">
        <v>4.98046875</v>
      </c>
      <c r="AF473" s="269">
        <v>92.96875</v>
      </c>
    </row>
    <row r="474" spans="18:32" x14ac:dyDescent="0.2">
      <c r="R474" s="267">
        <v>0.5625</v>
      </c>
      <c r="S474" s="268">
        <v>0.2734375</v>
      </c>
      <c r="T474" s="269">
        <v>22.65625</v>
      </c>
      <c r="U474" s="274"/>
      <c r="V474" s="267">
        <v>2.96484375</v>
      </c>
      <c r="W474" s="268">
        <v>3.28125</v>
      </c>
      <c r="X474" s="269">
        <v>12.5</v>
      </c>
      <c r="Y474" s="274"/>
      <c r="Z474" s="267">
        <v>2.44921875</v>
      </c>
      <c r="AA474" s="268">
        <v>1.15234375</v>
      </c>
      <c r="AB474" s="269">
        <v>161.71875</v>
      </c>
      <c r="AD474" s="267">
        <v>1.6171875</v>
      </c>
      <c r="AE474" s="268">
        <v>4.82421875</v>
      </c>
      <c r="AF474" s="269">
        <v>92.96875</v>
      </c>
    </row>
    <row r="475" spans="18:32" x14ac:dyDescent="0.2">
      <c r="R475" s="267">
        <v>0.4453125</v>
      </c>
      <c r="S475" s="268">
        <v>4.31640625</v>
      </c>
      <c r="T475" s="269">
        <v>36.71875</v>
      </c>
      <c r="U475" s="274"/>
      <c r="V475" s="267">
        <v>2.40234375</v>
      </c>
      <c r="W475" s="268">
        <v>3.26171875</v>
      </c>
      <c r="X475" s="269">
        <v>15.625</v>
      </c>
      <c r="Y475" s="274"/>
      <c r="Z475" s="267">
        <v>1.9921875</v>
      </c>
      <c r="AA475" s="268">
        <v>1.4453125</v>
      </c>
      <c r="AB475" s="269">
        <v>166.40625</v>
      </c>
      <c r="AD475" s="267">
        <v>1.2890625</v>
      </c>
      <c r="AE475" s="268">
        <v>4.98046875</v>
      </c>
      <c r="AF475" s="269">
        <v>100</v>
      </c>
    </row>
    <row r="476" spans="18:32" x14ac:dyDescent="0.2">
      <c r="R476" s="267">
        <v>0.421875</v>
      </c>
      <c r="S476" s="268">
        <v>4.0625</v>
      </c>
      <c r="T476" s="269">
        <v>36.71875</v>
      </c>
      <c r="U476" s="274"/>
      <c r="V476" s="267">
        <v>0.36328125</v>
      </c>
      <c r="W476" s="268">
        <v>4.98046875</v>
      </c>
      <c r="X476" s="269">
        <v>25</v>
      </c>
      <c r="Y476" s="274"/>
      <c r="Z476" s="267">
        <v>1.60546875</v>
      </c>
      <c r="AA476" s="268">
        <v>1.015625</v>
      </c>
      <c r="AB476" s="269">
        <v>164.84375</v>
      </c>
      <c r="AD476" s="267">
        <v>1.62890625</v>
      </c>
      <c r="AE476" s="268">
        <v>4.78515625</v>
      </c>
      <c r="AF476" s="269">
        <v>94.53125</v>
      </c>
    </row>
    <row r="477" spans="18:32" x14ac:dyDescent="0.2">
      <c r="R477" s="267">
        <v>0.46875</v>
      </c>
      <c r="S477" s="268">
        <v>4.453125</v>
      </c>
      <c r="T477" s="269">
        <v>38.28125</v>
      </c>
      <c r="U477" s="274"/>
      <c r="V477" s="267">
        <v>2.3671875</v>
      </c>
      <c r="W477" s="268">
        <v>2.75390625</v>
      </c>
      <c r="X477" s="269">
        <v>14.0625</v>
      </c>
      <c r="Y477" s="274"/>
      <c r="Z477" s="267">
        <v>2.0390625</v>
      </c>
      <c r="AA477" s="268">
        <v>0.91796875</v>
      </c>
      <c r="AB477" s="269">
        <v>160.9375</v>
      </c>
      <c r="AD477" s="267">
        <v>2.34375</v>
      </c>
      <c r="AE477" s="268">
        <v>4.6484375</v>
      </c>
      <c r="AF477" s="269">
        <v>86.71875</v>
      </c>
    </row>
    <row r="478" spans="18:32" x14ac:dyDescent="0.2">
      <c r="R478" s="267">
        <v>0.36328125</v>
      </c>
      <c r="S478" s="268">
        <v>3.18359375</v>
      </c>
      <c r="T478" s="269">
        <v>36.71875</v>
      </c>
      <c r="U478" s="274"/>
      <c r="V478" s="267">
        <v>2.671875</v>
      </c>
      <c r="W478" s="268">
        <v>2.421875</v>
      </c>
      <c r="X478" s="269">
        <v>14.0625</v>
      </c>
      <c r="Y478" s="274"/>
      <c r="Z478" s="267">
        <v>2.02734375</v>
      </c>
      <c r="AA478" s="268">
        <v>0.9375</v>
      </c>
      <c r="AB478" s="269">
        <v>164.0625</v>
      </c>
      <c r="AD478" s="267">
        <v>1.4296875</v>
      </c>
      <c r="AE478" s="268">
        <v>4.98046875</v>
      </c>
      <c r="AF478" s="269">
        <v>96.875</v>
      </c>
    </row>
    <row r="479" spans="18:32" x14ac:dyDescent="0.2">
      <c r="R479" s="267">
        <v>0.45703125</v>
      </c>
      <c r="S479" s="268">
        <v>3.984375</v>
      </c>
      <c r="T479" s="269">
        <v>39.0625</v>
      </c>
      <c r="U479" s="274"/>
      <c r="V479" s="267">
        <v>1.078125</v>
      </c>
      <c r="W479" s="268">
        <v>2.98828125</v>
      </c>
      <c r="X479" s="269">
        <v>15.625</v>
      </c>
      <c r="Y479" s="274"/>
      <c r="Z479" s="267">
        <v>1.734375</v>
      </c>
      <c r="AA479" s="268">
        <v>1.015625</v>
      </c>
      <c r="AB479" s="269">
        <v>164.84375</v>
      </c>
      <c r="AD479" s="267">
        <v>1.59375</v>
      </c>
      <c r="AE479" s="268">
        <v>4.84375</v>
      </c>
      <c r="AF479" s="269">
        <v>92.1875</v>
      </c>
    </row>
    <row r="480" spans="18:32" x14ac:dyDescent="0.2">
      <c r="R480" s="267">
        <v>0.3046875</v>
      </c>
      <c r="S480" s="268">
        <v>4.47265625</v>
      </c>
      <c r="T480" s="269">
        <v>39.0625</v>
      </c>
      <c r="U480" s="274"/>
      <c r="V480" s="267">
        <v>2.98828125</v>
      </c>
      <c r="W480" s="268">
        <v>2.7734375</v>
      </c>
      <c r="X480" s="269">
        <v>14.0625</v>
      </c>
      <c r="Y480" s="274"/>
      <c r="Z480" s="267">
        <v>1.30078125</v>
      </c>
      <c r="AA480" s="268">
        <v>1.09375</v>
      </c>
      <c r="AB480" s="269">
        <v>167.96875</v>
      </c>
      <c r="AD480" s="267">
        <v>2.2734375</v>
      </c>
      <c r="AE480" s="268">
        <v>4.609375</v>
      </c>
      <c r="AF480" s="269">
        <v>86.71875</v>
      </c>
    </row>
    <row r="481" spans="18:32" x14ac:dyDescent="0.2">
      <c r="R481" s="267">
        <v>0.375</v>
      </c>
      <c r="S481" s="268">
        <v>1.15234375</v>
      </c>
      <c r="T481" s="269">
        <v>32.8125</v>
      </c>
      <c r="U481" s="274"/>
      <c r="V481" s="267">
        <v>2.3203125</v>
      </c>
      <c r="W481" s="268">
        <v>2.109375</v>
      </c>
      <c r="X481" s="269">
        <v>14.0625</v>
      </c>
      <c r="Y481" s="274"/>
      <c r="Z481" s="267">
        <v>1.34765625</v>
      </c>
      <c r="AA481" s="268">
        <v>1.34765625</v>
      </c>
      <c r="AB481" s="269">
        <v>167.1875</v>
      </c>
      <c r="AD481" s="267">
        <v>1.23046875</v>
      </c>
      <c r="AE481" s="268">
        <v>4.66796875</v>
      </c>
      <c r="AF481" s="269">
        <v>98.4375</v>
      </c>
    </row>
    <row r="482" spans="18:32" x14ac:dyDescent="0.2">
      <c r="R482" s="267">
        <v>0.33984375</v>
      </c>
      <c r="S482" s="268">
        <v>1.38671875</v>
      </c>
      <c r="T482" s="269">
        <v>29.6875</v>
      </c>
      <c r="U482" s="274"/>
      <c r="V482" s="267">
        <v>2.6953125</v>
      </c>
      <c r="W482" s="268">
        <v>2.5</v>
      </c>
      <c r="X482" s="269">
        <v>14.0625</v>
      </c>
      <c r="Y482" s="274"/>
      <c r="Z482" s="267">
        <v>1.9453125</v>
      </c>
      <c r="AA482" s="268">
        <v>0.99609375</v>
      </c>
      <c r="AB482" s="269">
        <v>165.625</v>
      </c>
      <c r="AD482" s="267">
        <v>1.88671875</v>
      </c>
      <c r="AE482" s="268">
        <v>4.16015625</v>
      </c>
      <c r="AF482" s="269">
        <v>89.84375</v>
      </c>
    </row>
    <row r="483" spans="18:32" x14ac:dyDescent="0.2">
      <c r="R483" s="267">
        <v>0.4921875</v>
      </c>
      <c r="S483" s="268">
        <v>0.46875</v>
      </c>
      <c r="T483" s="269">
        <v>25</v>
      </c>
      <c r="U483" s="274"/>
      <c r="V483" s="267">
        <v>1.96875</v>
      </c>
      <c r="W483" s="268">
        <v>1.796875</v>
      </c>
      <c r="X483" s="269">
        <v>14.84375</v>
      </c>
      <c r="Y483" s="274"/>
      <c r="Z483" s="267">
        <v>1.08984375</v>
      </c>
      <c r="AA483" s="268">
        <v>1.15234375</v>
      </c>
      <c r="AB483" s="269">
        <v>175</v>
      </c>
      <c r="AD483" s="267">
        <v>1.69921875</v>
      </c>
      <c r="AE483" s="268">
        <v>4.98046875</v>
      </c>
      <c r="AF483" s="269">
        <v>91.40625</v>
      </c>
    </row>
    <row r="484" spans="18:32" x14ac:dyDescent="0.2">
      <c r="R484" s="267">
        <v>0.9375</v>
      </c>
      <c r="S484" s="268">
        <v>0.6640625</v>
      </c>
      <c r="T484" s="269">
        <v>24.21875</v>
      </c>
      <c r="U484" s="274"/>
      <c r="V484" s="267">
        <v>1.58203125</v>
      </c>
      <c r="W484" s="268">
        <v>2.01171875</v>
      </c>
      <c r="X484" s="269">
        <v>14.0625</v>
      </c>
      <c r="Y484" s="274"/>
      <c r="Z484" s="267">
        <v>1.91015625</v>
      </c>
      <c r="AA484" s="268">
        <v>1.015625</v>
      </c>
      <c r="AB484" s="269">
        <v>165.625</v>
      </c>
      <c r="AD484" s="267">
        <v>1.39453125</v>
      </c>
      <c r="AE484" s="268">
        <v>4.8046875</v>
      </c>
      <c r="AF484" s="269">
        <v>96.09375</v>
      </c>
    </row>
    <row r="485" spans="18:32" x14ac:dyDescent="0.2">
      <c r="R485" s="267">
        <v>1.13671875</v>
      </c>
      <c r="S485" s="268">
        <v>0.234375</v>
      </c>
      <c r="T485" s="269">
        <v>20.3125</v>
      </c>
      <c r="U485" s="274"/>
      <c r="V485" s="267">
        <v>2.9296875</v>
      </c>
      <c r="W485" s="268">
        <v>3.26171875</v>
      </c>
      <c r="X485" s="269">
        <v>14.0625</v>
      </c>
      <c r="Y485" s="274"/>
      <c r="Z485" s="267">
        <v>1.95703125</v>
      </c>
      <c r="AA485" s="268">
        <v>0.9375</v>
      </c>
      <c r="AB485" s="269">
        <v>162.5</v>
      </c>
      <c r="AD485" s="267">
        <v>1.3359375</v>
      </c>
      <c r="AE485" s="268">
        <v>4.9609375</v>
      </c>
      <c r="AF485" s="269">
        <v>100</v>
      </c>
    </row>
    <row r="486" spans="18:32" x14ac:dyDescent="0.2">
      <c r="R486" s="267">
        <v>0.5859375</v>
      </c>
      <c r="S486" s="268">
        <v>2.6953125</v>
      </c>
      <c r="T486" s="269">
        <v>32.03125</v>
      </c>
      <c r="U486" s="274"/>
      <c r="V486" s="267">
        <v>2.98828125</v>
      </c>
      <c r="W486" s="268">
        <v>1.54296875</v>
      </c>
      <c r="X486" s="269">
        <v>11.71875</v>
      </c>
      <c r="Y486" s="274"/>
      <c r="Z486" s="267">
        <v>2.05078125</v>
      </c>
      <c r="AA486" s="268">
        <v>0.91796875</v>
      </c>
      <c r="AB486" s="269">
        <v>161.71875</v>
      </c>
      <c r="AD486" s="267">
        <v>1.58203125</v>
      </c>
      <c r="AE486" s="268">
        <v>4.921875</v>
      </c>
      <c r="AF486" s="269">
        <v>93.75</v>
      </c>
    </row>
    <row r="487" spans="18:32" x14ac:dyDescent="0.2">
      <c r="R487" s="267">
        <v>0.4453125</v>
      </c>
      <c r="S487" s="268">
        <v>3.28125</v>
      </c>
      <c r="T487" s="269">
        <v>37.5</v>
      </c>
      <c r="U487" s="274"/>
      <c r="V487" s="267">
        <v>2.28515625</v>
      </c>
      <c r="W487" s="268">
        <v>1.9140625</v>
      </c>
      <c r="X487" s="269">
        <v>13.28125</v>
      </c>
      <c r="Y487" s="274"/>
      <c r="Z487" s="267">
        <v>2.25</v>
      </c>
      <c r="AA487" s="268">
        <v>0.9375</v>
      </c>
      <c r="AB487" s="269">
        <v>161.71875</v>
      </c>
      <c r="AD487" s="267">
        <v>1.5</v>
      </c>
      <c r="AE487" s="268">
        <v>4.921875</v>
      </c>
      <c r="AF487" s="269">
        <v>95.3125</v>
      </c>
    </row>
    <row r="488" spans="18:32" x14ac:dyDescent="0.2">
      <c r="R488" s="267">
        <v>0.4921875</v>
      </c>
      <c r="S488" s="268">
        <v>0.3515625</v>
      </c>
      <c r="T488" s="269">
        <v>25</v>
      </c>
      <c r="U488" s="274"/>
      <c r="V488" s="267">
        <v>2.98828125</v>
      </c>
      <c r="W488" s="268">
        <v>1.46484375</v>
      </c>
      <c r="X488" s="269">
        <v>11.71875</v>
      </c>
      <c r="Y488" s="274"/>
      <c r="Z488" s="267">
        <v>1.921875</v>
      </c>
      <c r="AA488" s="268">
        <v>0.9375</v>
      </c>
      <c r="AB488" s="269">
        <v>163.28125</v>
      </c>
      <c r="AD488" s="267">
        <v>2.0859375</v>
      </c>
      <c r="AE488" s="268">
        <v>4.58984375</v>
      </c>
      <c r="AF488" s="269">
        <v>89.0625</v>
      </c>
    </row>
    <row r="489" spans="18:32" x14ac:dyDescent="0.2">
      <c r="R489" s="267">
        <v>0.2578125</v>
      </c>
      <c r="S489" s="268">
        <v>4.9609375</v>
      </c>
      <c r="T489" s="269">
        <v>37.5</v>
      </c>
      <c r="U489" s="274"/>
      <c r="V489" s="267">
        <v>1.96875</v>
      </c>
      <c r="W489" s="268">
        <v>2.59765625</v>
      </c>
      <c r="X489" s="269">
        <v>15.625</v>
      </c>
      <c r="Y489" s="274"/>
      <c r="Z489" s="267">
        <v>1.8515625</v>
      </c>
      <c r="AA489" s="268">
        <v>0.95703125</v>
      </c>
      <c r="AB489" s="269">
        <v>165.625</v>
      </c>
      <c r="AD489" s="267">
        <v>1.11328125</v>
      </c>
      <c r="AE489" s="268">
        <v>4.94140625</v>
      </c>
      <c r="AF489" s="269">
        <v>103.90625</v>
      </c>
    </row>
    <row r="490" spans="18:32" x14ac:dyDescent="0.2">
      <c r="R490" s="267">
        <v>0.375</v>
      </c>
      <c r="S490" s="268">
        <v>4.98046875</v>
      </c>
      <c r="T490" s="269">
        <v>37.5</v>
      </c>
      <c r="U490" s="274"/>
      <c r="V490" s="267">
        <v>2.42578125</v>
      </c>
      <c r="W490" s="268">
        <v>1.25</v>
      </c>
      <c r="X490" s="269">
        <v>13.28125</v>
      </c>
      <c r="Y490" s="274"/>
      <c r="Z490" s="267">
        <v>2.390625</v>
      </c>
      <c r="AA490" s="268">
        <v>0.91796875</v>
      </c>
      <c r="AB490" s="269">
        <v>160.15625</v>
      </c>
      <c r="AD490" s="267">
        <v>1.62890625</v>
      </c>
      <c r="AE490" s="268">
        <v>4.84375</v>
      </c>
      <c r="AF490" s="269">
        <v>92.96875</v>
      </c>
    </row>
    <row r="491" spans="18:32" x14ac:dyDescent="0.2">
      <c r="R491" s="267">
        <v>0.69140625</v>
      </c>
      <c r="S491" s="268">
        <v>0.72265625</v>
      </c>
      <c r="T491" s="269">
        <v>25</v>
      </c>
      <c r="U491" s="274"/>
      <c r="V491" s="267">
        <v>2.84765625</v>
      </c>
      <c r="W491" s="268">
        <v>2.265625</v>
      </c>
      <c r="X491" s="269">
        <v>17.1875</v>
      </c>
      <c r="Y491" s="274"/>
      <c r="Z491" s="267">
        <v>2.23828125</v>
      </c>
      <c r="AA491" s="268">
        <v>0.80078125</v>
      </c>
      <c r="AB491" s="269">
        <v>162.5</v>
      </c>
      <c r="AD491" s="267">
        <v>1.69921875</v>
      </c>
      <c r="AE491" s="268">
        <v>4.6875</v>
      </c>
      <c r="AF491" s="269">
        <v>90.625</v>
      </c>
    </row>
    <row r="492" spans="18:32" x14ac:dyDescent="0.2">
      <c r="R492" s="267">
        <v>0.45703125</v>
      </c>
      <c r="S492" s="268">
        <v>0.859375</v>
      </c>
      <c r="T492" s="269">
        <v>27.34375</v>
      </c>
      <c r="U492" s="274"/>
      <c r="V492" s="267">
        <v>2.7890625</v>
      </c>
      <c r="W492" s="268">
        <v>1.4453125</v>
      </c>
      <c r="X492" s="269">
        <v>13.28125</v>
      </c>
      <c r="Y492" s="274"/>
      <c r="Z492" s="267">
        <v>2.61328125</v>
      </c>
      <c r="AA492" s="268">
        <v>0.8203125</v>
      </c>
      <c r="AB492" s="269">
        <v>149.21875</v>
      </c>
      <c r="AD492" s="267">
        <v>1.59375</v>
      </c>
      <c r="AE492" s="268">
        <v>4.453125</v>
      </c>
      <c r="AF492" s="269">
        <v>90.625</v>
      </c>
    </row>
    <row r="493" spans="18:32" x14ac:dyDescent="0.2">
      <c r="R493" s="267">
        <v>0.48046875</v>
      </c>
      <c r="S493" s="268">
        <v>0.6640625</v>
      </c>
      <c r="T493" s="269">
        <v>25</v>
      </c>
      <c r="U493" s="274"/>
      <c r="V493" s="267">
        <v>2.53125</v>
      </c>
      <c r="W493" s="268">
        <v>1.85546875</v>
      </c>
      <c r="X493" s="269">
        <v>13.28125</v>
      </c>
      <c r="Y493" s="274"/>
      <c r="Z493" s="267">
        <v>2.58984375</v>
      </c>
      <c r="AA493" s="268">
        <v>0.87890625</v>
      </c>
      <c r="AB493" s="269">
        <v>162.5</v>
      </c>
      <c r="AD493" s="267">
        <v>1.5</v>
      </c>
      <c r="AE493" s="268">
        <v>4.3359375</v>
      </c>
      <c r="AF493" s="269">
        <v>92.96875</v>
      </c>
    </row>
    <row r="494" spans="18:32" x14ac:dyDescent="0.2">
      <c r="R494" s="267">
        <v>0.55078125</v>
      </c>
      <c r="S494" s="268">
        <v>0.390625</v>
      </c>
      <c r="T494" s="269">
        <v>23.4375</v>
      </c>
      <c r="U494" s="274"/>
      <c r="V494" s="267">
        <v>2.89453125</v>
      </c>
      <c r="W494" s="268">
        <v>2.87109375</v>
      </c>
      <c r="X494" s="269">
        <v>13.28125</v>
      </c>
      <c r="Y494" s="274"/>
      <c r="Z494" s="267">
        <v>2.1796875</v>
      </c>
      <c r="AA494" s="268">
        <v>0.87890625</v>
      </c>
      <c r="AB494" s="269">
        <v>161.71875</v>
      </c>
      <c r="AD494" s="267">
        <v>1.48828125</v>
      </c>
      <c r="AE494" s="268">
        <v>4.19921875</v>
      </c>
      <c r="AF494" s="269">
        <v>91.40625</v>
      </c>
    </row>
    <row r="495" spans="18:32" x14ac:dyDescent="0.2">
      <c r="R495" s="267">
        <v>0.5859375</v>
      </c>
      <c r="S495" s="268">
        <v>1.09375</v>
      </c>
      <c r="T495" s="269">
        <v>28.90625</v>
      </c>
      <c r="U495" s="274"/>
      <c r="V495" s="267">
        <v>2.6953125</v>
      </c>
      <c r="W495" s="268">
        <v>1.9921875</v>
      </c>
      <c r="X495" s="269">
        <v>13.28125</v>
      </c>
      <c r="Y495" s="274"/>
      <c r="Z495" s="267">
        <v>1.5234375</v>
      </c>
      <c r="AA495" s="268">
        <v>1.25</v>
      </c>
      <c r="AB495" s="269">
        <v>165.625</v>
      </c>
      <c r="AD495" s="267">
        <v>1.37109375</v>
      </c>
      <c r="AE495" s="268">
        <v>4.78515625</v>
      </c>
      <c r="AF495" s="269">
        <v>96.875</v>
      </c>
    </row>
    <row r="496" spans="18:32" x14ac:dyDescent="0.2">
      <c r="R496" s="267">
        <v>0.33984375</v>
      </c>
      <c r="S496" s="268">
        <v>2.5390625</v>
      </c>
      <c r="T496" s="269">
        <v>31.25</v>
      </c>
      <c r="U496" s="274"/>
      <c r="V496" s="267">
        <v>2.578125</v>
      </c>
      <c r="W496" s="268">
        <v>2.9296875</v>
      </c>
      <c r="X496" s="269">
        <v>14.84375</v>
      </c>
      <c r="Y496" s="274"/>
      <c r="Z496" s="267">
        <v>1.81640625</v>
      </c>
      <c r="AA496" s="268">
        <v>0.99609375</v>
      </c>
      <c r="AB496" s="269">
        <v>163.28125</v>
      </c>
      <c r="AD496" s="267">
        <v>1.91015625</v>
      </c>
      <c r="AE496" s="268">
        <v>4.921875</v>
      </c>
      <c r="AF496" s="269">
        <v>89.84375</v>
      </c>
    </row>
    <row r="497" spans="18:32" x14ac:dyDescent="0.2">
      <c r="R497" s="267">
        <v>0.75</v>
      </c>
      <c r="S497" s="268">
        <v>0.5078125</v>
      </c>
      <c r="T497" s="269">
        <v>23.4375</v>
      </c>
      <c r="U497" s="274"/>
      <c r="V497" s="267">
        <v>2.37890625</v>
      </c>
      <c r="W497" s="268">
        <v>2.34375</v>
      </c>
      <c r="X497" s="269">
        <v>14.0625</v>
      </c>
      <c r="Y497" s="274"/>
      <c r="Z497" s="267">
        <v>2.34375</v>
      </c>
      <c r="AA497" s="268">
        <v>0.8984375</v>
      </c>
      <c r="AB497" s="269">
        <v>161.71875</v>
      </c>
      <c r="AD497" s="267">
        <v>1.6640625</v>
      </c>
      <c r="AE497" s="268">
        <v>4.140625</v>
      </c>
      <c r="AF497" s="269">
        <v>91.40625</v>
      </c>
    </row>
    <row r="498" spans="18:32" x14ac:dyDescent="0.2">
      <c r="R498" s="267">
        <v>0.46875</v>
      </c>
      <c r="S498" s="268">
        <v>0.37109375</v>
      </c>
      <c r="T498" s="269">
        <v>25</v>
      </c>
      <c r="U498" s="274"/>
      <c r="V498" s="267">
        <v>2.98828125</v>
      </c>
      <c r="W498" s="268">
        <v>1.6015625</v>
      </c>
      <c r="X498" s="269">
        <v>14.0625</v>
      </c>
      <c r="Y498" s="274"/>
      <c r="Z498" s="267">
        <v>1.04296875</v>
      </c>
      <c r="AA498" s="268">
        <v>1.25</v>
      </c>
      <c r="AB498" s="269">
        <v>175</v>
      </c>
      <c r="AD498" s="267">
        <v>1.59375</v>
      </c>
      <c r="AE498" s="268">
        <v>4.9609375</v>
      </c>
      <c r="AF498" s="269">
        <v>92.96875</v>
      </c>
    </row>
    <row r="499" spans="18:32" x14ac:dyDescent="0.2">
      <c r="R499" s="267">
        <v>0.38671875</v>
      </c>
      <c r="S499" s="268">
        <v>4.90234375</v>
      </c>
      <c r="T499" s="269">
        <v>37.5</v>
      </c>
      <c r="U499" s="274"/>
      <c r="V499" s="267">
        <v>2.77734375</v>
      </c>
      <c r="W499" s="268">
        <v>1.9921875</v>
      </c>
      <c r="X499" s="269">
        <v>13.28125</v>
      </c>
      <c r="Y499" s="274"/>
      <c r="Z499" s="267">
        <v>2.6953125</v>
      </c>
      <c r="AA499" s="268">
        <v>0.859375</v>
      </c>
      <c r="AB499" s="269">
        <v>149.21875</v>
      </c>
      <c r="AD499" s="267">
        <v>1.1953125</v>
      </c>
      <c r="AE499" s="268">
        <v>4.9609375</v>
      </c>
      <c r="AF499" s="269">
        <v>100.78125</v>
      </c>
    </row>
    <row r="500" spans="18:32" x14ac:dyDescent="0.2">
      <c r="R500" s="267">
        <v>0.7734375</v>
      </c>
      <c r="S500" s="268">
        <v>0.8984375</v>
      </c>
      <c r="T500" s="269">
        <v>27.34375</v>
      </c>
      <c r="U500" s="274"/>
      <c r="V500" s="267">
        <v>2.44921875</v>
      </c>
      <c r="W500" s="268">
        <v>2.01171875</v>
      </c>
      <c r="X500" s="269">
        <v>13.28125</v>
      </c>
      <c r="Y500" s="274"/>
      <c r="Z500" s="267">
        <v>2.02734375</v>
      </c>
      <c r="AA500" s="268">
        <v>0.9765625</v>
      </c>
      <c r="AB500" s="269">
        <v>162.5</v>
      </c>
      <c r="AD500" s="267">
        <v>1.30078125</v>
      </c>
      <c r="AE500" s="268">
        <v>4.8046875</v>
      </c>
      <c r="AF500" s="269">
        <v>100</v>
      </c>
    </row>
    <row r="501" spans="18:32" x14ac:dyDescent="0.2">
      <c r="R501" s="267">
        <v>0.3984375</v>
      </c>
      <c r="S501" s="268">
        <v>4.921875</v>
      </c>
      <c r="T501" s="269">
        <v>38.28125</v>
      </c>
      <c r="U501" s="274"/>
      <c r="V501" s="267">
        <v>2.84765625</v>
      </c>
      <c r="W501" s="268">
        <v>1.69921875</v>
      </c>
      <c r="X501" s="269">
        <v>13.28125</v>
      </c>
      <c r="Y501" s="274"/>
      <c r="Z501" s="267">
        <v>2.2265625</v>
      </c>
      <c r="AA501" s="268">
        <v>0.8984375</v>
      </c>
      <c r="AB501" s="269">
        <v>160.15625</v>
      </c>
      <c r="AD501" s="267">
        <v>0.73828125</v>
      </c>
      <c r="AE501" s="268">
        <v>4.94140625</v>
      </c>
      <c r="AF501" s="269">
        <v>112.5</v>
      </c>
    </row>
    <row r="502" spans="18:32" x14ac:dyDescent="0.2">
      <c r="R502" s="267">
        <v>0.33984375</v>
      </c>
      <c r="S502" s="268">
        <v>0.60546875</v>
      </c>
      <c r="T502" s="269">
        <v>28.90625</v>
      </c>
      <c r="U502" s="274"/>
      <c r="V502" s="267">
        <v>2.94140625</v>
      </c>
      <c r="W502" s="268">
        <v>3.3984375</v>
      </c>
      <c r="X502" s="269">
        <v>14.84375</v>
      </c>
      <c r="Y502" s="274"/>
      <c r="Z502" s="267">
        <v>2.1328125</v>
      </c>
      <c r="AA502" s="268">
        <v>0.8984375</v>
      </c>
      <c r="AB502" s="269">
        <v>166.40625</v>
      </c>
      <c r="AD502" s="267">
        <v>2.68359375</v>
      </c>
      <c r="AE502" s="268">
        <v>4.765625</v>
      </c>
      <c r="AF502" s="269">
        <v>86.71875</v>
      </c>
    </row>
    <row r="503" spans="18:32" x14ac:dyDescent="0.2">
      <c r="R503" s="267">
        <v>0.75</v>
      </c>
      <c r="S503" s="268">
        <v>0.625</v>
      </c>
      <c r="T503" s="269">
        <v>24.21875</v>
      </c>
      <c r="U503" s="274"/>
      <c r="V503" s="267">
        <v>2.98828125</v>
      </c>
      <c r="W503" s="268">
        <v>2.20703125</v>
      </c>
      <c r="X503" s="269">
        <v>13.28125</v>
      </c>
      <c r="Y503" s="274"/>
      <c r="Z503" s="267">
        <v>1.6875</v>
      </c>
      <c r="AA503" s="268">
        <v>1.25</v>
      </c>
      <c r="AB503" s="269">
        <v>166.40625</v>
      </c>
      <c r="AD503" s="267">
        <v>1.59375</v>
      </c>
      <c r="AE503" s="268">
        <v>4.98046875</v>
      </c>
      <c r="AF503" s="269">
        <v>94.53125</v>
      </c>
    </row>
    <row r="504" spans="18:32" x14ac:dyDescent="0.2">
      <c r="R504" s="267">
        <v>0.62109375</v>
      </c>
      <c r="S504" s="268">
        <v>0.234375</v>
      </c>
      <c r="T504" s="269">
        <v>23.4375</v>
      </c>
      <c r="U504" s="274"/>
      <c r="V504" s="267">
        <v>2.6953125</v>
      </c>
      <c r="W504" s="268">
        <v>2.08984375</v>
      </c>
      <c r="X504" s="269">
        <v>13.28125</v>
      </c>
      <c r="Y504" s="274"/>
      <c r="Z504" s="267">
        <v>1.53515625</v>
      </c>
      <c r="AA504" s="268">
        <v>0.9765625</v>
      </c>
      <c r="AB504" s="269">
        <v>164.0625</v>
      </c>
      <c r="AD504" s="267">
        <v>1.6640625</v>
      </c>
      <c r="AE504" s="268">
        <v>4.82421875</v>
      </c>
      <c r="AF504" s="269">
        <v>92.96875</v>
      </c>
    </row>
    <row r="505" spans="18:32" x14ac:dyDescent="0.2">
      <c r="R505" s="267">
        <v>0.890625</v>
      </c>
      <c r="S505" s="268">
        <v>0.52734375</v>
      </c>
      <c r="T505" s="269">
        <v>24.21875</v>
      </c>
      <c r="U505" s="274"/>
      <c r="V505" s="267">
        <v>2.203125</v>
      </c>
      <c r="W505" s="268">
        <v>1.66015625</v>
      </c>
      <c r="X505" s="269">
        <v>13.28125</v>
      </c>
      <c r="Y505" s="274"/>
      <c r="Z505" s="267">
        <v>1.5234375</v>
      </c>
      <c r="AA505" s="268">
        <v>1.0546875</v>
      </c>
      <c r="AB505" s="269">
        <v>167.1875</v>
      </c>
      <c r="AD505" s="267">
        <v>2.2734375</v>
      </c>
      <c r="AE505" s="268">
        <v>4.74609375</v>
      </c>
      <c r="AF505" s="269">
        <v>86.71875</v>
      </c>
    </row>
    <row r="506" spans="18:32" x14ac:dyDescent="0.2">
      <c r="R506" s="267">
        <v>0.5625</v>
      </c>
      <c r="S506" s="268">
        <v>0.33203125</v>
      </c>
      <c r="T506" s="269">
        <v>23.4375</v>
      </c>
      <c r="U506" s="274"/>
      <c r="V506" s="267">
        <v>2.16796875</v>
      </c>
      <c r="W506" s="268">
        <v>2.94921875</v>
      </c>
      <c r="X506" s="269">
        <v>15.625</v>
      </c>
      <c r="Y506" s="274"/>
      <c r="Z506" s="267">
        <v>1.1484375</v>
      </c>
      <c r="AA506" s="268">
        <v>1.11328125</v>
      </c>
      <c r="AB506" s="269">
        <v>175</v>
      </c>
      <c r="AD506" s="267">
        <v>1.48828125</v>
      </c>
      <c r="AE506" s="268">
        <v>4.9609375</v>
      </c>
      <c r="AF506" s="269">
        <v>95.3125</v>
      </c>
    </row>
    <row r="507" spans="18:32" x14ac:dyDescent="0.2">
      <c r="R507" s="267">
        <v>0.52734375</v>
      </c>
      <c r="S507" s="268">
        <v>0.64453125</v>
      </c>
      <c r="T507" s="269">
        <v>25</v>
      </c>
      <c r="U507" s="274"/>
      <c r="V507" s="267">
        <v>2.953125</v>
      </c>
      <c r="W507" s="268">
        <v>2.0703125</v>
      </c>
      <c r="X507" s="269">
        <v>12.5</v>
      </c>
      <c r="Y507" s="274"/>
      <c r="Z507" s="267">
        <v>1.96875</v>
      </c>
      <c r="AA507" s="268">
        <v>0.9375</v>
      </c>
      <c r="AB507" s="269">
        <v>162.5</v>
      </c>
      <c r="AD507" s="267">
        <v>1.46484375</v>
      </c>
      <c r="AE507" s="268">
        <v>4.90234375</v>
      </c>
      <c r="AF507" s="269">
        <v>96.09375</v>
      </c>
    </row>
    <row r="508" spans="18:32" x14ac:dyDescent="0.2">
      <c r="R508" s="267">
        <v>0.43359375</v>
      </c>
      <c r="S508" s="268">
        <v>2.51953125</v>
      </c>
      <c r="T508" s="269">
        <v>34.375</v>
      </c>
      <c r="U508" s="274"/>
      <c r="V508" s="267">
        <v>2.9765625</v>
      </c>
      <c r="W508" s="268">
        <v>1.640625</v>
      </c>
      <c r="X508" s="269">
        <v>14.0625</v>
      </c>
      <c r="Y508" s="274"/>
      <c r="Z508" s="267">
        <v>2.15625</v>
      </c>
      <c r="AA508" s="268">
        <v>0.8984375</v>
      </c>
      <c r="AB508" s="269">
        <v>161.71875</v>
      </c>
      <c r="AD508" s="267">
        <v>1.4765625</v>
      </c>
      <c r="AE508" s="268">
        <v>4.98046875</v>
      </c>
      <c r="AF508" s="269">
        <v>94.53125</v>
      </c>
    </row>
    <row r="509" spans="18:32" x14ac:dyDescent="0.2">
      <c r="R509" s="267">
        <v>0.328125</v>
      </c>
      <c r="S509" s="268">
        <v>2.6953125</v>
      </c>
      <c r="T509" s="269">
        <v>34.375</v>
      </c>
      <c r="U509" s="274"/>
      <c r="V509" s="267">
        <v>0.45703125</v>
      </c>
      <c r="W509" s="268">
        <v>4.98046875</v>
      </c>
      <c r="X509" s="269">
        <v>25</v>
      </c>
      <c r="Y509" s="274"/>
      <c r="Z509" s="267">
        <v>1.98046875</v>
      </c>
      <c r="AA509" s="268">
        <v>0.91796875</v>
      </c>
      <c r="AB509" s="269">
        <v>160.9375</v>
      </c>
      <c r="AD509" s="267">
        <v>2.40234375</v>
      </c>
      <c r="AE509" s="268">
        <v>4.8046875</v>
      </c>
      <c r="AF509" s="269">
        <v>86.71875</v>
      </c>
    </row>
    <row r="510" spans="18:32" x14ac:dyDescent="0.2">
      <c r="R510" s="267">
        <v>0.48046875</v>
      </c>
      <c r="S510" s="268">
        <v>2.0703125</v>
      </c>
      <c r="T510" s="269">
        <v>31.25</v>
      </c>
      <c r="U510" s="274"/>
      <c r="V510" s="267">
        <v>2.1796875</v>
      </c>
      <c r="W510" s="268">
        <v>2.48046875</v>
      </c>
      <c r="X510" s="269">
        <v>14.0625</v>
      </c>
      <c r="Y510" s="274"/>
      <c r="Z510" s="267">
        <v>2.07421875</v>
      </c>
      <c r="AA510" s="268">
        <v>0.9375</v>
      </c>
      <c r="AB510" s="269">
        <v>162.5</v>
      </c>
      <c r="AD510" s="267">
        <v>1.4765625</v>
      </c>
      <c r="AE510" s="268">
        <v>4.98046875</v>
      </c>
      <c r="AF510" s="269">
        <v>94.53125</v>
      </c>
    </row>
    <row r="511" spans="18:32" x14ac:dyDescent="0.2">
      <c r="R511" s="267">
        <v>0.69140625</v>
      </c>
      <c r="S511" s="268">
        <v>0.44921875</v>
      </c>
      <c r="T511" s="269">
        <v>24.21875</v>
      </c>
      <c r="U511" s="274"/>
      <c r="V511" s="267">
        <v>2.1796875</v>
      </c>
      <c r="W511" s="268">
        <v>2.98828125</v>
      </c>
      <c r="X511" s="269">
        <v>13.28125</v>
      </c>
      <c r="Y511" s="274"/>
      <c r="Z511" s="267">
        <v>1.21875</v>
      </c>
      <c r="AA511" s="268">
        <v>1.25</v>
      </c>
      <c r="AB511" s="269">
        <v>175</v>
      </c>
      <c r="AD511" s="267">
        <v>1.7109375</v>
      </c>
      <c r="AE511" s="268">
        <v>4.9609375</v>
      </c>
      <c r="AF511" s="269">
        <v>91.40625</v>
      </c>
    </row>
    <row r="512" spans="18:32" x14ac:dyDescent="0.2">
      <c r="R512" s="267">
        <v>0.3046875</v>
      </c>
      <c r="S512" s="268">
        <v>3.73046875</v>
      </c>
      <c r="T512" s="269">
        <v>36.71875</v>
      </c>
      <c r="U512" s="274"/>
      <c r="V512" s="267">
        <v>2.80078125</v>
      </c>
      <c r="W512" s="268">
        <v>2.48046875</v>
      </c>
      <c r="X512" s="269">
        <v>13.28125</v>
      </c>
      <c r="Y512" s="274"/>
      <c r="Z512" s="267">
        <v>2.63671875</v>
      </c>
      <c r="AA512" s="268">
        <v>1.09375</v>
      </c>
      <c r="AB512" s="269">
        <v>156.25</v>
      </c>
      <c r="AD512" s="267">
        <v>1.4765625</v>
      </c>
      <c r="AE512" s="268">
        <v>4.9609375</v>
      </c>
      <c r="AF512" s="269">
        <v>102.34375</v>
      </c>
    </row>
    <row r="513" spans="18:32" x14ac:dyDescent="0.2">
      <c r="R513" s="267">
        <v>2.35546875</v>
      </c>
      <c r="S513" s="268">
        <v>0.4296875</v>
      </c>
      <c r="T513" s="269">
        <v>21.875</v>
      </c>
      <c r="U513" s="274"/>
      <c r="V513" s="267">
        <v>2.61328125</v>
      </c>
      <c r="W513" s="268">
        <v>2.3046875</v>
      </c>
      <c r="X513" s="269">
        <v>13.28125</v>
      </c>
      <c r="Y513" s="274"/>
      <c r="Z513" s="267">
        <v>2.203125</v>
      </c>
      <c r="AA513" s="268">
        <v>0.9375</v>
      </c>
      <c r="AB513" s="269">
        <v>163.28125</v>
      </c>
      <c r="AD513" s="267">
        <v>1.69921875</v>
      </c>
      <c r="AE513" s="268">
        <v>4.98046875</v>
      </c>
      <c r="AF513" s="269">
        <v>97.65625</v>
      </c>
    </row>
    <row r="514" spans="18:32" x14ac:dyDescent="0.2">
      <c r="R514" s="267">
        <v>0.80859375</v>
      </c>
      <c r="S514" s="268">
        <v>0.390625</v>
      </c>
      <c r="T514" s="269">
        <v>24.21875</v>
      </c>
      <c r="U514" s="274"/>
      <c r="V514" s="267">
        <v>2.98828125</v>
      </c>
      <c r="W514" s="268">
        <v>2.59765625</v>
      </c>
      <c r="X514" s="269">
        <v>13.28125</v>
      </c>
      <c r="Y514" s="274"/>
      <c r="Z514" s="267">
        <v>2.109375</v>
      </c>
      <c r="AA514" s="268">
        <v>0.91796875</v>
      </c>
      <c r="AB514" s="269">
        <v>161.71875</v>
      </c>
      <c r="AD514" s="267">
        <v>1.3828125</v>
      </c>
      <c r="AE514" s="268">
        <v>4.98046875</v>
      </c>
      <c r="AF514" s="269">
        <v>100</v>
      </c>
    </row>
    <row r="515" spans="18:32" x14ac:dyDescent="0.2">
      <c r="R515" s="267">
        <v>0.36328125</v>
      </c>
      <c r="S515" s="268">
        <v>0.87890625</v>
      </c>
      <c r="T515" s="269">
        <v>28.125</v>
      </c>
      <c r="U515" s="274"/>
      <c r="V515" s="267">
        <v>2.7890625</v>
      </c>
      <c r="W515" s="268">
        <v>1.3671875</v>
      </c>
      <c r="X515" s="269">
        <v>12.5</v>
      </c>
      <c r="Y515" s="274"/>
      <c r="Z515" s="267">
        <v>2.0859375</v>
      </c>
      <c r="AA515" s="268">
        <v>0.91796875</v>
      </c>
      <c r="AB515" s="269">
        <v>163.28125</v>
      </c>
      <c r="AD515" s="267">
        <v>1.48828125</v>
      </c>
      <c r="AE515" s="268">
        <v>3.73046875</v>
      </c>
      <c r="AF515" s="269">
        <v>90.625</v>
      </c>
    </row>
    <row r="516" spans="18:32" x14ac:dyDescent="0.2">
      <c r="R516" s="267">
        <v>0.43359375</v>
      </c>
      <c r="S516" s="268">
        <v>4.9609375</v>
      </c>
      <c r="T516" s="269">
        <v>38.28125</v>
      </c>
      <c r="U516" s="274"/>
      <c r="V516" s="267">
        <v>1.7578125</v>
      </c>
      <c r="W516" s="268">
        <v>3.33984375</v>
      </c>
      <c r="X516" s="269">
        <v>16.40625</v>
      </c>
      <c r="Y516" s="274"/>
      <c r="Z516" s="267">
        <v>0.8203125</v>
      </c>
      <c r="AA516" s="268">
        <v>1.42578125</v>
      </c>
      <c r="AB516" s="269">
        <v>191.40625</v>
      </c>
      <c r="AD516" s="267">
        <v>1.6875</v>
      </c>
      <c r="AE516" s="268">
        <v>4.98046875</v>
      </c>
      <c r="AF516" s="269">
        <v>93.75</v>
      </c>
    </row>
    <row r="517" spans="18:32" x14ac:dyDescent="0.2">
      <c r="R517" s="267">
        <v>0.609375</v>
      </c>
      <c r="S517" s="268">
        <v>0.6640625</v>
      </c>
      <c r="T517" s="269">
        <v>25</v>
      </c>
      <c r="U517" s="274"/>
      <c r="V517" s="267">
        <v>0.375</v>
      </c>
      <c r="W517" s="268">
        <v>2.87109375</v>
      </c>
      <c r="X517" s="269">
        <v>18.75</v>
      </c>
      <c r="Y517" s="274"/>
      <c r="Z517" s="267">
        <v>1.48828125</v>
      </c>
      <c r="AA517" s="268">
        <v>1.25</v>
      </c>
      <c r="AB517" s="269">
        <v>164.84375</v>
      </c>
      <c r="AD517" s="267">
        <v>2.0625</v>
      </c>
      <c r="AE517" s="268">
        <v>4.921875</v>
      </c>
      <c r="AF517" s="269">
        <v>89.84375</v>
      </c>
    </row>
    <row r="518" spans="18:32" x14ac:dyDescent="0.2">
      <c r="R518" s="267">
        <v>0.5390625</v>
      </c>
      <c r="S518" s="268">
        <v>0.5859375</v>
      </c>
      <c r="T518" s="269">
        <v>25</v>
      </c>
      <c r="U518" s="274"/>
      <c r="V518" s="267">
        <v>1.9453125</v>
      </c>
      <c r="W518" s="268">
        <v>2.12890625</v>
      </c>
      <c r="X518" s="269">
        <v>14.84375</v>
      </c>
      <c r="Y518" s="274"/>
      <c r="Z518" s="267">
        <v>2.09765625</v>
      </c>
      <c r="AA518" s="268">
        <v>0.91796875</v>
      </c>
      <c r="AB518" s="269">
        <v>162.5</v>
      </c>
      <c r="AD518" s="267">
        <v>1.7578125</v>
      </c>
      <c r="AE518" s="268">
        <v>4.94140625</v>
      </c>
      <c r="AF518" s="269">
        <v>96.875</v>
      </c>
    </row>
    <row r="519" spans="18:32" x14ac:dyDescent="0.2">
      <c r="R519" s="267">
        <v>0.3515625</v>
      </c>
      <c r="S519" s="268">
        <v>4.98046875</v>
      </c>
      <c r="T519" s="269">
        <v>37.5</v>
      </c>
      <c r="U519" s="274"/>
      <c r="V519" s="267">
        <v>2.8359375</v>
      </c>
      <c r="W519" s="268">
        <v>1.93359375</v>
      </c>
      <c r="X519" s="269">
        <v>13.28125</v>
      </c>
      <c r="Y519" s="274"/>
      <c r="Z519" s="267">
        <v>1.91015625</v>
      </c>
      <c r="AA519" s="268">
        <v>0.91796875</v>
      </c>
      <c r="AB519" s="269">
        <v>161.71875</v>
      </c>
      <c r="AD519" s="267">
        <v>1.46484375</v>
      </c>
      <c r="AE519" s="268">
        <v>4.47265625</v>
      </c>
      <c r="AF519" s="269">
        <v>91.40625</v>
      </c>
    </row>
    <row r="520" spans="18:32" x14ac:dyDescent="0.2">
      <c r="R520" s="267">
        <v>0.36328125</v>
      </c>
      <c r="S520" s="268">
        <v>1.40625</v>
      </c>
      <c r="T520" s="269">
        <v>29.6875</v>
      </c>
      <c r="U520" s="274"/>
      <c r="V520" s="267">
        <v>2.68359375</v>
      </c>
      <c r="W520" s="268">
        <v>2.5</v>
      </c>
      <c r="X520" s="269">
        <v>14.0625</v>
      </c>
      <c r="Y520" s="274"/>
      <c r="Z520" s="267">
        <v>1.8984375</v>
      </c>
      <c r="AA520" s="268">
        <v>0.9375</v>
      </c>
      <c r="AB520" s="269">
        <v>164.0625</v>
      </c>
      <c r="AD520" s="267">
        <v>1.62890625</v>
      </c>
      <c r="AE520" s="268">
        <v>4.98046875</v>
      </c>
      <c r="AF520" s="269">
        <v>98.4375</v>
      </c>
    </row>
    <row r="521" spans="18:32" x14ac:dyDescent="0.2">
      <c r="R521" s="267">
        <v>0.59765625</v>
      </c>
      <c r="S521" s="268">
        <v>0.625</v>
      </c>
      <c r="T521" s="269">
        <v>24.21875</v>
      </c>
      <c r="U521" s="274"/>
      <c r="V521" s="267">
        <v>2.3203125</v>
      </c>
      <c r="W521" s="268">
        <v>2.59765625</v>
      </c>
      <c r="X521" s="269">
        <v>14.0625</v>
      </c>
      <c r="Y521" s="274"/>
      <c r="Z521" s="267">
        <v>1.96875</v>
      </c>
      <c r="AA521" s="268">
        <v>0.95703125</v>
      </c>
      <c r="AB521" s="269">
        <v>162.5</v>
      </c>
      <c r="AD521" s="267">
        <v>1.60546875</v>
      </c>
      <c r="AE521" s="268">
        <v>4.921875</v>
      </c>
      <c r="AF521" s="269">
        <v>99.21875</v>
      </c>
    </row>
    <row r="522" spans="18:32" x14ac:dyDescent="0.2">
      <c r="R522" s="267">
        <v>1.359375</v>
      </c>
      <c r="S522" s="268">
        <v>0.3515625</v>
      </c>
      <c r="T522" s="269">
        <v>21.875</v>
      </c>
      <c r="U522" s="274"/>
      <c r="V522" s="267">
        <v>2.80078125</v>
      </c>
      <c r="W522" s="268">
        <v>2.83203125</v>
      </c>
      <c r="X522" s="269">
        <v>14.84375</v>
      </c>
      <c r="Y522" s="274"/>
      <c r="Z522" s="267">
        <v>1.40625</v>
      </c>
      <c r="AA522" s="268">
        <v>0.7421875</v>
      </c>
      <c r="AB522" s="269">
        <v>164.0625</v>
      </c>
      <c r="AD522" s="267">
        <v>2.25</v>
      </c>
      <c r="AE522" s="268">
        <v>4.8828125</v>
      </c>
      <c r="AF522" s="269">
        <v>86.71875</v>
      </c>
    </row>
    <row r="523" spans="18:32" x14ac:dyDescent="0.2">
      <c r="R523" s="267">
        <v>0.36328125</v>
      </c>
      <c r="S523" s="268">
        <v>3.06640625</v>
      </c>
      <c r="T523" s="269">
        <v>37.5</v>
      </c>
      <c r="U523" s="274"/>
      <c r="V523" s="267">
        <v>1.41796875</v>
      </c>
      <c r="W523" s="268">
        <v>3.02734375</v>
      </c>
      <c r="X523" s="269">
        <v>17.1875</v>
      </c>
      <c r="Y523" s="274"/>
      <c r="Z523" s="267">
        <v>2.0390625</v>
      </c>
      <c r="AA523" s="268">
        <v>0.9375</v>
      </c>
      <c r="AB523" s="269">
        <v>159.375</v>
      </c>
      <c r="AD523" s="267">
        <v>1.6640625</v>
      </c>
      <c r="AE523" s="268">
        <v>4.9609375</v>
      </c>
      <c r="AF523" s="269">
        <v>98.4375</v>
      </c>
    </row>
    <row r="524" spans="18:32" x14ac:dyDescent="0.2">
      <c r="R524" s="267">
        <v>0.328125</v>
      </c>
      <c r="S524" s="268">
        <v>0.56640625</v>
      </c>
      <c r="T524" s="269">
        <v>28.125</v>
      </c>
      <c r="U524" s="274"/>
      <c r="V524" s="267">
        <v>2.16796875</v>
      </c>
      <c r="W524" s="268">
        <v>3.06640625</v>
      </c>
      <c r="X524" s="269">
        <v>14.84375</v>
      </c>
      <c r="Y524" s="274"/>
      <c r="Z524" s="267">
        <v>1.96875</v>
      </c>
      <c r="AA524" s="268">
        <v>0.99609375</v>
      </c>
      <c r="AB524" s="269">
        <v>162.5</v>
      </c>
      <c r="AD524" s="267">
        <v>1.1015625</v>
      </c>
      <c r="AE524" s="268">
        <v>4.78515625</v>
      </c>
      <c r="AF524" s="269">
        <v>100.78125</v>
      </c>
    </row>
    <row r="525" spans="18:32" x14ac:dyDescent="0.2">
      <c r="R525" s="267">
        <v>0.5625</v>
      </c>
      <c r="S525" s="268">
        <v>0.7421875</v>
      </c>
      <c r="T525" s="269">
        <v>26.5625</v>
      </c>
      <c r="U525" s="274"/>
      <c r="V525" s="267">
        <v>1.921875</v>
      </c>
      <c r="W525" s="268">
        <v>3.45703125</v>
      </c>
      <c r="X525" s="269">
        <v>16.40625</v>
      </c>
      <c r="Y525" s="274"/>
      <c r="Z525" s="267">
        <v>1.48828125</v>
      </c>
      <c r="AA525" s="268">
        <v>1.07421875</v>
      </c>
      <c r="AB525" s="269">
        <v>159.375</v>
      </c>
      <c r="AD525" s="267">
        <v>1.6640625</v>
      </c>
      <c r="AE525" s="268">
        <v>4.66796875</v>
      </c>
      <c r="AF525" s="269">
        <v>90.625</v>
      </c>
    </row>
    <row r="526" spans="18:32" x14ac:dyDescent="0.2">
      <c r="R526" s="267">
        <v>0.76171875</v>
      </c>
      <c r="S526" s="268">
        <v>0.37109375</v>
      </c>
      <c r="T526" s="269">
        <v>21.09375</v>
      </c>
      <c r="U526" s="274"/>
      <c r="V526" s="267">
        <v>2.390625</v>
      </c>
      <c r="W526" s="268">
        <v>2.3046875</v>
      </c>
      <c r="X526" s="269">
        <v>13.28125</v>
      </c>
      <c r="Y526" s="274"/>
      <c r="Z526" s="267">
        <v>2.26171875</v>
      </c>
      <c r="AA526" s="268">
        <v>0.9375</v>
      </c>
      <c r="AB526" s="269">
        <v>160.15625</v>
      </c>
      <c r="AD526" s="267">
        <v>1.453125</v>
      </c>
      <c r="AE526" s="268">
        <v>4.98046875</v>
      </c>
      <c r="AF526" s="269">
        <v>100.78125</v>
      </c>
    </row>
    <row r="527" spans="18:32" x14ac:dyDescent="0.2">
      <c r="R527" s="267">
        <v>0.3984375</v>
      </c>
      <c r="S527" s="268">
        <v>3.9453125</v>
      </c>
      <c r="T527" s="269">
        <v>35.9375</v>
      </c>
      <c r="U527" s="274"/>
      <c r="V527" s="267">
        <v>2.33203125</v>
      </c>
      <c r="W527" s="268">
        <v>3.33984375</v>
      </c>
      <c r="X527" s="269">
        <v>15.625</v>
      </c>
      <c r="Y527" s="274"/>
      <c r="Z527" s="267">
        <v>1.8515625</v>
      </c>
      <c r="AA527" s="268">
        <v>0.9375</v>
      </c>
      <c r="AB527" s="269">
        <v>161.71875</v>
      </c>
      <c r="AD527" s="267">
        <v>1.5703125</v>
      </c>
      <c r="AE527" s="268">
        <v>4.921875</v>
      </c>
      <c r="AF527" s="269">
        <v>92.96875</v>
      </c>
    </row>
    <row r="528" spans="18:32" x14ac:dyDescent="0.2">
      <c r="R528" s="267">
        <v>0.33984375</v>
      </c>
      <c r="S528" s="268">
        <v>4.98046875</v>
      </c>
      <c r="T528" s="269">
        <v>37.5</v>
      </c>
      <c r="U528" s="274"/>
      <c r="V528" s="267">
        <v>2.51953125</v>
      </c>
      <c r="W528" s="268">
        <v>2.48046875</v>
      </c>
      <c r="X528" s="269">
        <v>14.0625</v>
      </c>
      <c r="Y528" s="274"/>
      <c r="Z528" s="267">
        <v>1.9921875</v>
      </c>
      <c r="AA528" s="268">
        <v>0.9375</v>
      </c>
      <c r="AB528" s="269">
        <v>159.375</v>
      </c>
      <c r="AD528" s="267">
        <v>1.27734375</v>
      </c>
      <c r="AE528" s="268">
        <v>4.98046875</v>
      </c>
      <c r="AF528" s="269">
        <v>100</v>
      </c>
    </row>
    <row r="529" spans="17:32" x14ac:dyDescent="0.2">
      <c r="R529" s="267">
        <v>0.52734375</v>
      </c>
      <c r="S529" s="268">
        <v>0.33203125</v>
      </c>
      <c r="T529" s="269">
        <v>25</v>
      </c>
      <c r="U529" s="274"/>
      <c r="V529" s="267">
        <v>0.73828125</v>
      </c>
      <c r="W529" s="268">
        <v>3.203125</v>
      </c>
      <c r="X529" s="269">
        <v>18.75</v>
      </c>
      <c r="Y529" s="274"/>
      <c r="Z529" s="267">
        <v>1.9453125</v>
      </c>
      <c r="AA529" s="268">
        <v>0.91796875</v>
      </c>
      <c r="AB529" s="269">
        <v>162.5</v>
      </c>
      <c r="AD529" s="267">
        <v>1.21875</v>
      </c>
      <c r="AE529" s="268">
        <v>4.66796875</v>
      </c>
      <c r="AF529" s="269">
        <v>100</v>
      </c>
    </row>
    <row r="530" spans="17:32" x14ac:dyDescent="0.2">
      <c r="R530" s="267">
        <v>0.41015625</v>
      </c>
      <c r="S530" s="268">
        <v>2.265625</v>
      </c>
      <c r="T530" s="269">
        <v>35.15625</v>
      </c>
      <c r="U530" s="274"/>
      <c r="V530" s="267">
        <v>2.96484375</v>
      </c>
      <c r="W530" s="268">
        <v>1.69921875</v>
      </c>
      <c r="X530" s="269">
        <v>14.0625</v>
      </c>
      <c r="Y530" s="274"/>
      <c r="Z530" s="267">
        <v>2.00390625</v>
      </c>
      <c r="AA530" s="268">
        <v>0.91796875</v>
      </c>
      <c r="AB530" s="269">
        <v>161.71875</v>
      </c>
      <c r="AD530" s="267">
        <v>1.453125</v>
      </c>
      <c r="AE530" s="268">
        <v>4.90234375</v>
      </c>
      <c r="AF530" s="269">
        <v>100.78125</v>
      </c>
    </row>
    <row r="531" spans="17:32" x14ac:dyDescent="0.2">
      <c r="R531" s="267">
        <v>0.65625</v>
      </c>
      <c r="S531" s="268">
        <v>0.546875</v>
      </c>
      <c r="T531" s="269">
        <v>25</v>
      </c>
      <c r="U531" s="274"/>
      <c r="V531" s="267">
        <v>2.3671875</v>
      </c>
      <c r="W531" s="268">
        <v>3.90625</v>
      </c>
      <c r="X531" s="269">
        <v>15.625</v>
      </c>
      <c r="Y531" s="274"/>
      <c r="Z531" s="267">
        <v>1.72265625</v>
      </c>
      <c r="AA531" s="268">
        <v>1.015625</v>
      </c>
      <c r="AB531" s="269">
        <v>166.40625</v>
      </c>
      <c r="AD531" s="267">
        <v>1.23046875</v>
      </c>
      <c r="AE531" s="268">
        <v>4.9609375</v>
      </c>
      <c r="AF531" s="269">
        <v>100</v>
      </c>
    </row>
    <row r="532" spans="17:32" x14ac:dyDescent="0.2">
      <c r="R532" s="267">
        <v>1.3125</v>
      </c>
      <c r="S532" s="268">
        <v>0.21484375</v>
      </c>
      <c r="T532" s="269">
        <v>19.53125</v>
      </c>
      <c r="U532" s="274"/>
      <c r="V532" s="267">
        <v>2.25</v>
      </c>
      <c r="W532" s="268">
        <v>2.6171875</v>
      </c>
      <c r="X532" s="269">
        <v>14.0625</v>
      </c>
      <c r="Y532" s="274"/>
      <c r="Z532" s="267">
        <v>1.5234375</v>
      </c>
      <c r="AA532" s="268">
        <v>1.15234375</v>
      </c>
      <c r="AB532" s="269">
        <v>167.96875</v>
      </c>
      <c r="AD532" s="267">
        <v>1.48828125</v>
      </c>
      <c r="AE532" s="268">
        <v>4.9609375</v>
      </c>
      <c r="AF532" s="269">
        <v>95.3125</v>
      </c>
    </row>
    <row r="533" spans="17:32" x14ac:dyDescent="0.2">
      <c r="R533" s="267">
        <v>0.75</v>
      </c>
      <c r="S533" s="268">
        <v>0.56640625</v>
      </c>
      <c r="T533" s="269">
        <v>24.21875</v>
      </c>
      <c r="U533" s="274"/>
      <c r="V533" s="267">
        <v>2.61328125</v>
      </c>
      <c r="W533" s="268">
        <v>2.44140625</v>
      </c>
      <c r="X533" s="269">
        <v>13.28125</v>
      </c>
      <c r="Y533" s="274"/>
      <c r="Z533" s="267">
        <v>1.78125</v>
      </c>
      <c r="AA533" s="268">
        <v>0.99609375</v>
      </c>
      <c r="AB533" s="269">
        <v>164.0625</v>
      </c>
      <c r="AD533" s="267">
        <v>1.734375</v>
      </c>
      <c r="AE533" s="268">
        <v>4.82421875</v>
      </c>
      <c r="AF533" s="269">
        <v>92.1875</v>
      </c>
    </row>
    <row r="534" spans="17:32" x14ac:dyDescent="0.2">
      <c r="R534" s="267">
        <v>0.84375</v>
      </c>
      <c r="S534" s="268">
        <v>0.52734375</v>
      </c>
      <c r="T534" s="269">
        <v>24.21875</v>
      </c>
      <c r="U534" s="274"/>
      <c r="V534" s="267">
        <v>2.98828125</v>
      </c>
      <c r="W534" s="268">
        <v>2.87109375</v>
      </c>
      <c r="X534" s="269">
        <v>14.84375</v>
      </c>
      <c r="Y534" s="274"/>
      <c r="Z534" s="267">
        <v>2.00390625</v>
      </c>
      <c r="AA534" s="268">
        <v>0.95703125</v>
      </c>
      <c r="AB534" s="269">
        <v>162.5</v>
      </c>
      <c r="AD534" s="267">
        <v>1.5703125</v>
      </c>
      <c r="AE534" s="268">
        <v>4.82421875</v>
      </c>
      <c r="AF534" s="269">
        <v>92.96875</v>
      </c>
    </row>
    <row r="535" spans="17:32" ht="13.5" thickBot="1" x14ac:dyDescent="0.25">
      <c r="R535" s="270">
        <v>0.46875</v>
      </c>
      <c r="S535" s="271">
        <v>2.44140625</v>
      </c>
      <c r="T535" s="272">
        <v>35.15625</v>
      </c>
      <c r="U535" s="274"/>
      <c r="V535" s="270">
        <v>2.89453125</v>
      </c>
      <c r="W535" s="271">
        <v>3.046875</v>
      </c>
      <c r="X535" s="272">
        <v>14.0625</v>
      </c>
      <c r="Y535" s="274"/>
      <c r="Z535" s="270">
        <v>2.1796875</v>
      </c>
      <c r="AA535" s="271">
        <v>0.9375</v>
      </c>
      <c r="AB535" s="272">
        <v>162.5</v>
      </c>
      <c r="AD535" s="270">
        <v>1.546875</v>
      </c>
      <c r="AE535" s="271">
        <v>4.84375</v>
      </c>
      <c r="AF535" s="272">
        <v>92.96875</v>
      </c>
    </row>
    <row r="536" spans="17:32" x14ac:dyDescent="0.2">
      <c r="Q536" s="275" t="s">
        <v>396</v>
      </c>
      <c r="R536" s="276">
        <f>AVERAGE(R36:R535)</f>
        <v>0.63686718750000004</v>
      </c>
      <c r="S536" s="276">
        <f t="shared" ref="S536:T536" si="30">AVERAGE(S36:S535)</f>
        <v>1.7140234375000001</v>
      </c>
      <c r="T536" s="276">
        <f t="shared" si="30"/>
        <v>29.254687499999999</v>
      </c>
      <c r="U536" s="283"/>
      <c r="V536" s="276">
        <f>AVERAGE(V36:V535)</f>
        <v>2.3985234375000002</v>
      </c>
      <c r="W536" s="276">
        <f t="shared" ref="W536" si="31">AVERAGE(W36:W535)</f>
        <v>2.4641796875000002</v>
      </c>
      <c r="X536" s="276">
        <f t="shared" ref="X536" si="32">AVERAGE(X36:X535)</f>
        <v>14.4703125</v>
      </c>
      <c r="Y536" s="274"/>
      <c r="Z536" s="276">
        <f>AVERAGE(Z36:Z535)</f>
        <v>1.8016406250000001</v>
      </c>
      <c r="AA536" s="276">
        <f t="shared" ref="AA536" si="33">AVERAGE(AA36:AA535)</f>
        <v>1.03171875</v>
      </c>
      <c r="AB536" s="276">
        <f t="shared" ref="AB536" si="34">AVERAGE(AB36:AB535)</f>
        <v>164.98281249999999</v>
      </c>
      <c r="AD536" s="276">
        <f>AVERAGE(AD36:AD535)</f>
        <v>1.5892500000000001</v>
      </c>
      <c r="AE536" s="276">
        <f t="shared" ref="AE536" si="35">AVERAGE(AE36:AE535)</f>
        <v>4.8064453125000002</v>
      </c>
      <c r="AF536" s="276">
        <f t="shared" ref="AF536" si="36">AVERAGE(AF36:AF535)</f>
        <v>95.21875</v>
      </c>
    </row>
    <row r="537" spans="17:32" x14ac:dyDescent="0.2">
      <c r="Q537" s="275" t="s">
        <v>394</v>
      </c>
      <c r="R537" s="143">
        <f>STDEV(R36:R535)</f>
        <v>0.48589400389812776</v>
      </c>
      <c r="S537" s="143">
        <f t="shared" ref="S537:T537" si="37">STDEV(S36:S535)</f>
        <v>1.5690983445912627</v>
      </c>
      <c r="T537" s="143">
        <f t="shared" si="37"/>
        <v>5.8017680013813422</v>
      </c>
      <c r="U537" s="87"/>
      <c r="V537" s="143">
        <f>STDEV(V36:V535)</f>
        <v>0.66807315749721441</v>
      </c>
      <c r="W537" s="143">
        <f t="shared" ref="W537" si="38">STDEV(W36:W535)</f>
        <v>0.82205019790019374</v>
      </c>
      <c r="X537" s="143">
        <f t="shared" ref="X537" si="39">STDEV(X36:X535)</f>
        <v>2.6004801791771719</v>
      </c>
      <c r="Z537" s="143">
        <f>STDEV(Z36:Z535)</f>
        <v>0.38088735662008766</v>
      </c>
      <c r="AA537" s="143">
        <f t="shared" ref="AA537" si="40">STDEV(AA36:AA535)</f>
        <v>0.17465891914980197</v>
      </c>
      <c r="AB537" s="143">
        <f t="shared" ref="AB537" si="41">STDEV(AB36:AB535)</f>
        <v>5.4283594232073424</v>
      </c>
      <c r="AD537" s="143">
        <f>STDEV(AD36:AD535)</f>
        <v>0.35748097474737223</v>
      </c>
      <c r="AE537" s="143">
        <f t="shared" ref="AE537" si="42">STDEV(AE36:AE535)</f>
        <v>0.23412852810946444</v>
      </c>
      <c r="AF537" s="143">
        <f t="shared" ref="AF537" si="43">STDEV(AF36:AF535)</f>
        <v>5.03726018464757</v>
      </c>
    </row>
    <row r="538" spans="17:32" x14ac:dyDescent="0.2">
      <c r="Q538" s="275" t="s">
        <v>230</v>
      </c>
      <c r="R538" s="143">
        <f>R537/SQRT(COUNT(R36:R535))</f>
        <v>2.1729840451515228E-2</v>
      </c>
      <c r="S538" s="143">
        <f t="shared" ref="S538:T538" si="44">S537/SQRT(COUNT(S36:S535))</f>
        <v>7.0172211237769053E-2</v>
      </c>
      <c r="T538" s="143">
        <f t="shared" si="44"/>
        <v>0.25946295281543547</v>
      </c>
      <c r="U538" s="87"/>
      <c r="V538" s="143">
        <f>V537/SQRT(COUNT(V36:V535))</f>
        <v>2.9877139882133891E-2</v>
      </c>
      <c r="W538" s="143">
        <f t="shared" ref="W538" si="45">W537/SQRT(COUNT(W36:W535))</f>
        <v>3.6763202468439761E-2</v>
      </c>
      <c r="X538" s="143">
        <f t="shared" ref="X538" si="46">X537/SQRT(COUNT(X36:X535))</f>
        <v>0.11629700909561978</v>
      </c>
      <c r="Z538" s="143">
        <f>Z537/SQRT(COUNT(Z36:Z535))</f>
        <v>1.7033800423454409E-2</v>
      </c>
      <c r="AA538" s="143">
        <f t="shared" ref="AA538" si="47">AA537/SQRT(COUNT(AA36:AA535))</f>
        <v>7.8109843219119389E-3</v>
      </c>
      <c r="AB538" s="143">
        <f t="shared" ref="AB538" si="48">AB537/SQRT(COUNT(AB36:AB535))</f>
        <v>0.24276361353186332</v>
      </c>
      <c r="AD538" s="143">
        <f>AD537/SQRT(COUNT(AD36:AD535))</f>
        <v>1.59870352039602E-2</v>
      </c>
      <c r="AE538" s="143">
        <f t="shared" ref="AE538" si="49">AE537/SQRT(COUNT(AE36:AE535))</f>
        <v>1.0470546086494656E-2</v>
      </c>
      <c r="AF538" s="143">
        <f t="shared" ref="AF538" si="50">AF537/SQRT(COUNT(AF36:AF535))</f>
        <v>0.22527312386450216</v>
      </c>
    </row>
    <row r="539" spans="17:32" x14ac:dyDescent="0.2">
      <c r="Q539" s="275" t="s">
        <v>395</v>
      </c>
      <c r="R539" s="143">
        <f>1.96*R538</f>
        <v>4.259048728496985E-2</v>
      </c>
      <c r="S539" s="143">
        <f t="shared" ref="S539:T539" si="51">1.96*S538</f>
        <v>0.13753753402602734</v>
      </c>
      <c r="T539" s="143">
        <f t="shared" si="51"/>
        <v>0.50854738751825346</v>
      </c>
      <c r="U539" s="87"/>
      <c r="V539" s="143">
        <f>1.96*V538</f>
        <v>5.8559194168982427E-2</v>
      </c>
      <c r="W539" s="143">
        <f t="shared" ref="W539" si="52">1.96*W538</f>
        <v>7.2055876838141936E-2</v>
      </c>
      <c r="X539" s="143">
        <f t="shared" ref="X539" si="53">1.96*X538</f>
        <v>0.22794213782741476</v>
      </c>
      <c r="Z539" s="143">
        <f>1.96*Z538</f>
        <v>3.3386248829970641E-2</v>
      </c>
      <c r="AA539" s="143">
        <f t="shared" ref="AA539" si="54">1.96*AA538</f>
        <v>1.53095292709474E-2</v>
      </c>
      <c r="AB539" s="143">
        <f t="shared" ref="AB539" si="55">1.96*AB538</f>
        <v>0.47581668252245207</v>
      </c>
      <c r="AD539" s="143">
        <f>1.96*AD538</f>
        <v>3.1334588999761992E-2</v>
      </c>
      <c r="AE539" s="143">
        <f t="shared" ref="AE539" si="56">1.96*AE538</f>
        <v>2.0522270329529524E-2</v>
      </c>
      <c r="AF539" s="143">
        <f t="shared" ref="AF539" si="57">1.96*AF538</f>
        <v>0.4415353227744242</v>
      </c>
    </row>
  </sheetData>
  <mergeCells count="6">
    <mergeCell ref="K4:L4"/>
    <mergeCell ref="B4:B5"/>
    <mergeCell ref="C4:D4"/>
    <mergeCell ref="E4:F4"/>
    <mergeCell ref="H4:H5"/>
    <mergeCell ref="I4:J4"/>
  </mergeCells>
  <pageMargins left="0.78740157499999996" right="0.78740157499999996" top="0.984251969" bottom="0.984251969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113"/>
  <sheetViews>
    <sheetView topLeftCell="J1" workbookViewId="0">
      <selection activeCell="V14" sqref="V14"/>
    </sheetView>
  </sheetViews>
  <sheetFormatPr baseColWidth="10" defaultRowHeight="12.75" x14ac:dyDescent="0.2"/>
  <cols>
    <col min="1" max="1" width="17.140625" customWidth="1"/>
    <col min="2" max="6" width="11.42578125" customWidth="1"/>
    <col min="7" max="8" width="14.140625" customWidth="1"/>
    <col min="9" max="9" width="15.85546875" customWidth="1"/>
    <col min="10" max="10" width="18.140625" customWidth="1"/>
    <col min="11" max="11" width="30.85546875" customWidth="1"/>
    <col min="12" max="13" width="11.42578125" customWidth="1"/>
    <col min="14" max="14" width="13" customWidth="1"/>
  </cols>
  <sheetData>
    <row r="4" spans="1:18" x14ac:dyDescent="0.2">
      <c r="A4" s="1" t="s">
        <v>60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8" x14ac:dyDescent="0.2">
      <c r="A5" s="1"/>
      <c r="B5" s="7" t="s">
        <v>22</v>
      </c>
      <c r="C5" s="7" t="s">
        <v>23</v>
      </c>
      <c r="D5" s="7" t="s">
        <v>0</v>
      </c>
      <c r="E5" s="7" t="s">
        <v>25</v>
      </c>
      <c r="F5" s="7" t="s">
        <v>26</v>
      </c>
      <c r="G5" s="7" t="s">
        <v>25</v>
      </c>
      <c r="H5" s="7" t="s">
        <v>130</v>
      </c>
      <c r="J5" s="7" t="s">
        <v>24</v>
      </c>
      <c r="K5" s="7" t="s">
        <v>28</v>
      </c>
      <c r="L5" s="7" t="s">
        <v>48</v>
      </c>
      <c r="M5" s="7" t="s">
        <v>49</v>
      </c>
      <c r="N5" s="7" t="s">
        <v>50</v>
      </c>
      <c r="O5" s="8" t="s">
        <v>57</v>
      </c>
    </row>
    <row r="6" spans="1:18" x14ac:dyDescent="0.2">
      <c r="A6" s="1" t="s">
        <v>2</v>
      </c>
      <c r="B6">
        <v>0.26500000000000001</v>
      </c>
      <c r="C6">
        <v>0.25</v>
      </c>
      <c r="D6" s="1">
        <f>AVERAGE(B6:C6)</f>
        <v>0.25750000000000001</v>
      </c>
      <c r="E6" s="1">
        <f>(D6-0.0695)/0.3048</f>
        <v>0.61679790026246717</v>
      </c>
      <c r="F6" s="1">
        <v>5</v>
      </c>
      <c r="G6" s="1">
        <f>E6*F6</f>
        <v>3.083989501312336</v>
      </c>
      <c r="H6" s="1">
        <v>4</v>
      </c>
      <c r="I6">
        <f>G6*H6</f>
        <v>12.335958005249344</v>
      </c>
      <c r="J6">
        <v>70390.625</v>
      </c>
      <c r="K6" s="1">
        <f>I6/J6*100000</f>
        <v>17.525001383706059</v>
      </c>
      <c r="L6">
        <f>AVERAGE(K6:K11)</f>
        <v>16.201739191828111</v>
      </c>
      <c r="M6">
        <f>AVEDEV(K6:K11)</f>
        <v>1.183171662792655</v>
      </c>
      <c r="N6">
        <v>6</v>
      </c>
      <c r="O6">
        <f>K6/$L$6</f>
        <v>1.0816740830234681</v>
      </c>
      <c r="P6">
        <f>AVERAGE(O6:O11)</f>
        <v>1</v>
      </c>
      <c r="Q6">
        <f>AVEDEV(O6:O11)</f>
        <v>7.3027447781002841E-2</v>
      </c>
      <c r="R6">
        <v>6</v>
      </c>
    </row>
    <row r="7" spans="1:18" x14ac:dyDescent="0.2">
      <c r="A7" s="1" t="s">
        <v>3</v>
      </c>
      <c r="B7">
        <v>0.28999999999999998</v>
      </c>
      <c r="C7">
        <v>0.24399999999999999</v>
      </c>
      <c r="D7" s="1">
        <f t="shared" ref="D7:D26" si="0">AVERAGE(B7:C7)</f>
        <v>0.26700000000000002</v>
      </c>
      <c r="E7" s="1">
        <f t="shared" ref="E7:E29" si="1">(D7-0.0695)/0.3048</f>
        <v>0.64796587926509186</v>
      </c>
      <c r="F7" s="1">
        <v>5</v>
      </c>
      <c r="G7" s="1">
        <f t="shared" ref="G7:G29" si="2">E7*F7</f>
        <v>3.2398293963254594</v>
      </c>
      <c r="H7" s="1">
        <v>4</v>
      </c>
      <c r="I7">
        <f t="shared" ref="I7:I29" si="3">G7*H7</f>
        <v>12.959317585301838</v>
      </c>
      <c r="J7">
        <v>78593.75</v>
      </c>
      <c r="K7" s="1">
        <f t="shared" ref="K7:K29" si="4">I7/J7*100000</f>
        <v>16.488992553863174</v>
      </c>
      <c r="O7">
        <f t="shared" ref="O7:O29" si="5">K7/$L$6</f>
        <v>1.0177297855886946</v>
      </c>
    </row>
    <row r="8" spans="1:18" x14ac:dyDescent="0.2">
      <c r="A8" s="1" t="s">
        <v>4</v>
      </c>
      <c r="B8">
        <v>0.23899999999999999</v>
      </c>
      <c r="C8">
        <v>0.23300000000000001</v>
      </c>
      <c r="D8" s="1">
        <f t="shared" si="0"/>
        <v>0.23599999999999999</v>
      </c>
      <c r="E8" s="1">
        <f t="shared" si="1"/>
        <v>0.54625984251968496</v>
      </c>
      <c r="F8" s="1">
        <v>5</v>
      </c>
      <c r="G8" s="1">
        <f t="shared" si="2"/>
        <v>2.731299212598425</v>
      </c>
      <c r="H8" s="1">
        <v>4</v>
      </c>
      <c r="I8">
        <f t="shared" si="3"/>
        <v>10.9251968503937</v>
      </c>
      <c r="J8">
        <v>78203.125</v>
      </c>
      <c r="K8" s="1">
        <f t="shared" si="4"/>
        <v>13.970281686817119</v>
      </c>
      <c r="O8">
        <f t="shared" si="5"/>
        <v>0.8622704958652524</v>
      </c>
    </row>
    <row r="9" spans="1:18" x14ac:dyDescent="0.2">
      <c r="A9" s="1" t="s">
        <v>53</v>
      </c>
      <c r="B9">
        <v>0.27300000000000002</v>
      </c>
      <c r="C9">
        <v>0.245</v>
      </c>
      <c r="D9" s="1">
        <f t="shared" si="0"/>
        <v>0.25900000000000001</v>
      </c>
      <c r="E9" s="1">
        <f t="shared" si="1"/>
        <v>0.62171916010498685</v>
      </c>
      <c r="F9" s="1">
        <v>5</v>
      </c>
      <c r="G9" s="1">
        <f t="shared" si="2"/>
        <v>3.1085958005249341</v>
      </c>
      <c r="H9" s="1">
        <v>4</v>
      </c>
      <c r="I9">
        <f t="shared" si="3"/>
        <v>12.434383202099736</v>
      </c>
      <c r="J9">
        <v>76250</v>
      </c>
      <c r="K9" s="1">
        <f t="shared" si="4"/>
        <v>16.307387806032441</v>
      </c>
      <c r="O9">
        <f t="shared" si="5"/>
        <v>1.0065208193363351</v>
      </c>
    </row>
    <row r="10" spans="1:18" x14ac:dyDescent="0.2">
      <c r="A10" s="1" t="s">
        <v>54</v>
      </c>
      <c r="B10">
        <v>0.28699999999999998</v>
      </c>
      <c r="C10">
        <v>0.26600000000000001</v>
      </c>
      <c r="D10" s="1">
        <f t="shared" si="0"/>
        <v>0.27649999999999997</v>
      </c>
      <c r="E10" s="1">
        <f t="shared" si="1"/>
        <v>0.67913385826771633</v>
      </c>
      <c r="F10" s="1">
        <v>5</v>
      </c>
      <c r="G10" s="1">
        <f t="shared" si="2"/>
        <v>3.3956692913385815</v>
      </c>
      <c r="H10" s="1">
        <v>4</v>
      </c>
      <c r="I10">
        <f t="shared" si="3"/>
        <v>13.582677165354326</v>
      </c>
      <c r="J10">
        <v>75312.5</v>
      </c>
      <c r="K10" s="1">
        <f t="shared" si="4"/>
        <v>18.035090012088734</v>
      </c>
      <c r="O10">
        <f t="shared" si="5"/>
        <v>1.1131576553945106</v>
      </c>
    </row>
    <row r="11" spans="1:18" x14ac:dyDescent="0.2">
      <c r="A11" s="1" t="s">
        <v>55</v>
      </c>
      <c r="B11">
        <v>0.26200000000000001</v>
      </c>
      <c r="C11">
        <v>0.23</v>
      </c>
      <c r="D11" s="1">
        <f t="shared" si="0"/>
        <v>0.246</v>
      </c>
      <c r="E11" s="1">
        <f t="shared" si="1"/>
        <v>0.57906824146981617</v>
      </c>
      <c r="F11" s="1">
        <v>5</v>
      </c>
      <c r="G11" s="1">
        <f t="shared" si="2"/>
        <v>2.8953412073490807</v>
      </c>
      <c r="H11" s="1">
        <v>4</v>
      </c>
      <c r="I11">
        <f t="shared" si="3"/>
        <v>11.581364829396323</v>
      </c>
      <c r="J11">
        <v>77812.5</v>
      </c>
      <c r="K11" s="1">
        <f t="shared" si="4"/>
        <v>14.883681708461138</v>
      </c>
      <c r="O11">
        <f t="shared" si="5"/>
        <v>0.91864716079173903</v>
      </c>
    </row>
    <row r="12" spans="1:18" x14ac:dyDescent="0.2">
      <c r="A12" s="1" t="s">
        <v>5</v>
      </c>
      <c r="B12">
        <v>0.39200000000000002</v>
      </c>
      <c r="C12">
        <v>0.34100000000000003</v>
      </c>
      <c r="D12" s="1">
        <f t="shared" si="0"/>
        <v>0.36650000000000005</v>
      </c>
      <c r="E12" s="1">
        <f t="shared" si="1"/>
        <v>0.97440944881889768</v>
      </c>
      <c r="F12" s="1">
        <v>5</v>
      </c>
      <c r="G12" s="1">
        <f t="shared" si="2"/>
        <v>4.8720472440944889</v>
      </c>
      <c r="H12" s="1">
        <v>4</v>
      </c>
      <c r="I12">
        <f t="shared" si="3"/>
        <v>19.488188976377955</v>
      </c>
      <c r="J12">
        <v>76093.75</v>
      </c>
      <c r="K12" s="1">
        <f t="shared" si="4"/>
        <v>25.610761693802655</v>
      </c>
      <c r="L12">
        <f>AVERAGE(K12:K14)</f>
        <v>24.256005462538425</v>
      </c>
      <c r="M12">
        <f>AVEDEV(K12:K14)</f>
        <v>0.90317082084282063</v>
      </c>
      <c r="N12">
        <v>3</v>
      </c>
      <c r="O12">
        <f t="shared" si="5"/>
        <v>1.5807415111780283</v>
      </c>
      <c r="P12">
        <f>AVERAGE(O12:O14)</f>
        <v>1.4971235603380624</v>
      </c>
      <c r="Q12">
        <f>AVEDEV(O12:O14)</f>
        <v>5.5745300559977139E-2</v>
      </c>
      <c r="R12">
        <v>3</v>
      </c>
    </row>
    <row r="13" spans="1:18" x14ac:dyDescent="0.2">
      <c r="A13" s="1" t="s">
        <v>6</v>
      </c>
      <c r="B13">
        <v>0.378</v>
      </c>
      <c r="C13">
        <v>0.33800000000000002</v>
      </c>
      <c r="D13" s="1">
        <f t="shared" si="0"/>
        <v>0.35799999999999998</v>
      </c>
      <c r="E13" s="1">
        <f t="shared" si="1"/>
        <v>0.94652230971128593</v>
      </c>
      <c r="F13" s="1">
        <v>5</v>
      </c>
      <c r="G13" s="1">
        <f t="shared" si="2"/>
        <v>4.73261154855643</v>
      </c>
      <c r="H13" s="1">
        <v>4</v>
      </c>
      <c r="I13">
        <f t="shared" si="3"/>
        <v>18.93044619422572</v>
      </c>
      <c r="J13">
        <v>82500</v>
      </c>
      <c r="K13" s="1">
        <f t="shared" si="4"/>
        <v>22.945995386940265</v>
      </c>
      <c r="O13">
        <f t="shared" si="5"/>
        <v>1.4162674213712714</v>
      </c>
    </row>
    <row r="14" spans="1:18" x14ac:dyDescent="0.2">
      <c r="A14" s="1" t="s">
        <v>7</v>
      </c>
      <c r="B14">
        <v>0.35399999999999998</v>
      </c>
      <c r="C14">
        <v>0.35</v>
      </c>
      <c r="D14" s="1">
        <f t="shared" si="0"/>
        <v>0.35199999999999998</v>
      </c>
      <c r="E14" s="1">
        <f t="shared" si="1"/>
        <v>0.92683727034120722</v>
      </c>
      <c r="F14" s="1">
        <v>5</v>
      </c>
      <c r="G14" s="1">
        <f t="shared" si="2"/>
        <v>4.6341863517060364</v>
      </c>
      <c r="H14" s="1">
        <v>4</v>
      </c>
      <c r="I14">
        <f t="shared" si="3"/>
        <v>18.536745406824146</v>
      </c>
      <c r="J14">
        <v>76562.5</v>
      </c>
      <c r="K14" s="1">
        <f t="shared" si="4"/>
        <v>24.211259306872353</v>
      </c>
      <c r="O14">
        <f t="shared" si="5"/>
        <v>1.4943617484648879</v>
      </c>
    </row>
    <row r="15" spans="1:18" x14ac:dyDescent="0.2">
      <c r="A15" s="1" t="s">
        <v>8</v>
      </c>
      <c r="B15">
        <v>0.53</v>
      </c>
      <c r="C15">
        <v>0.48199999999999998</v>
      </c>
      <c r="D15" s="1">
        <f t="shared" si="0"/>
        <v>0.50600000000000001</v>
      </c>
      <c r="E15" s="1">
        <f t="shared" si="1"/>
        <v>1.4320866141732282</v>
      </c>
      <c r="F15" s="1">
        <v>10</v>
      </c>
      <c r="G15" s="1">
        <f t="shared" si="2"/>
        <v>14.320866141732282</v>
      </c>
      <c r="H15" s="1">
        <v>4</v>
      </c>
      <c r="I15">
        <f t="shared" si="3"/>
        <v>57.283464566929126</v>
      </c>
      <c r="J15">
        <v>76953.125</v>
      </c>
      <c r="K15" s="1">
        <f t="shared" si="4"/>
        <v>74.439426036212467</v>
      </c>
      <c r="L15">
        <f>AVERAGE(K15:K17)</f>
        <v>67.969437838441664</v>
      </c>
      <c r="M15">
        <f>AVEDEV(K15:K17)</f>
        <v>4.4847287543533483</v>
      </c>
      <c r="N15">
        <v>3</v>
      </c>
      <c r="O15">
        <f t="shared" si="5"/>
        <v>4.5945330408576437</v>
      </c>
      <c r="P15">
        <f>AVERAGE(O15:O17)</f>
        <v>4.1951939253981037</v>
      </c>
      <c r="Q15">
        <f>AVEDEV(O15:O17)</f>
        <v>0.27680539115302966</v>
      </c>
      <c r="R15">
        <v>3</v>
      </c>
    </row>
    <row r="16" spans="1:18" x14ac:dyDescent="0.2">
      <c r="A16" s="1" t="s">
        <v>9</v>
      </c>
      <c r="B16">
        <v>0.52300000000000002</v>
      </c>
      <c r="C16">
        <v>0.47299999999999998</v>
      </c>
      <c r="D16" s="1">
        <f t="shared" si="0"/>
        <v>0.498</v>
      </c>
      <c r="E16" s="1">
        <f t="shared" si="1"/>
        <v>1.4058398950131232</v>
      </c>
      <c r="F16" s="1">
        <v>10</v>
      </c>
      <c r="G16" s="1">
        <f t="shared" si="2"/>
        <v>14.058398950131233</v>
      </c>
      <c r="H16" s="1">
        <v>4</v>
      </c>
      <c r="I16">
        <f t="shared" si="3"/>
        <v>56.233595800524931</v>
      </c>
      <c r="J16">
        <v>82421.875</v>
      </c>
      <c r="K16" s="1">
        <f t="shared" si="4"/>
        <v>68.226542772200872</v>
      </c>
      <c r="O16">
        <f t="shared" si="5"/>
        <v>4.211062896668107</v>
      </c>
    </row>
    <row r="17" spans="1:18" x14ac:dyDescent="0.2">
      <c r="A17" s="1" t="s">
        <v>10</v>
      </c>
      <c r="B17">
        <v>0.45100000000000001</v>
      </c>
      <c r="C17">
        <v>0.38800000000000001</v>
      </c>
      <c r="D17" s="1">
        <f t="shared" si="0"/>
        <v>0.41949999999999998</v>
      </c>
      <c r="E17" s="1">
        <f t="shared" si="1"/>
        <v>1.148293963254593</v>
      </c>
      <c r="F17" s="1">
        <v>10</v>
      </c>
      <c r="G17" s="1">
        <f t="shared" si="2"/>
        <v>11.48293963254593</v>
      </c>
      <c r="H17" s="1">
        <v>4</v>
      </c>
      <c r="I17">
        <f t="shared" si="3"/>
        <v>45.931758530183721</v>
      </c>
      <c r="J17">
        <v>75000</v>
      </c>
      <c r="K17" s="1">
        <f t="shared" si="4"/>
        <v>61.242344706911631</v>
      </c>
      <c r="O17">
        <f t="shared" si="5"/>
        <v>3.7799858386685581</v>
      </c>
    </row>
    <row r="18" spans="1:18" x14ac:dyDescent="0.2">
      <c r="A18" s="1" t="s">
        <v>11</v>
      </c>
      <c r="B18">
        <v>0.8</v>
      </c>
      <c r="C18">
        <v>0.63</v>
      </c>
      <c r="D18" s="1">
        <f t="shared" si="0"/>
        <v>0.71500000000000008</v>
      </c>
      <c r="E18" s="1">
        <f t="shared" si="1"/>
        <v>2.1177821522309714</v>
      </c>
      <c r="F18" s="1">
        <v>10</v>
      </c>
      <c r="G18" s="1">
        <f t="shared" si="2"/>
        <v>21.177821522309713</v>
      </c>
      <c r="H18" s="1">
        <v>4</v>
      </c>
      <c r="I18">
        <f t="shared" si="3"/>
        <v>84.711286089238854</v>
      </c>
      <c r="J18">
        <v>79062.5</v>
      </c>
      <c r="K18" s="1">
        <f t="shared" si="4"/>
        <v>107.14470967808866</v>
      </c>
      <c r="L18">
        <f>AVERAGE(K18:K20)</f>
        <v>120.10613714928779</v>
      </c>
      <c r="M18">
        <f>AVEDEV(K18:K20)</f>
        <v>17.074380311571463</v>
      </c>
      <c r="N18">
        <v>3</v>
      </c>
      <c r="O18">
        <f t="shared" si="5"/>
        <v>6.6131609952177657</v>
      </c>
      <c r="P18">
        <f>AVERAGE(O18:O20)</f>
        <v>7.413163224468355</v>
      </c>
      <c r="Q18">
        <f>AVEDEV(O18:O20)</f>
        <v>1.0538609534082302</v>
      </c>
      <c r="R18">
        <v>3</v>
      </c>
    </row>
    <row r="19" spans="1:18" x14ac:dyDescent="0.2">
      <c r="A19" s="1" t="s">
        <v>12</v>
      </c>
      <c r="B19">
        <v>0.98</v>
      </c>
      <c r="C19">
        <v>0.94599999999999995</v>
      </c>
      <c r="D19" s="1">
        <f t="shared" si="0"/>
        <v>0.96299999999999997</v>
      </c>
      <c r="E19" s="1">
        <f t="shared" si="1"/>
        <v>2.9314304461942253</v>
      </c>
      <c r="F19" s="1">
        <v>10</v>
      </c>
      <c r="G19" s="1">
        <f t="shared" si="2"/>
        <v>29.314304461942253</v>
      </c>
      <c r="H19" s="1">
        <v>4</v>
      </c>
      <c r="I19">
        <f t="shared" si="3"/>
        <v>117.25721784776901</v>
      </c>
      <c r="J19">
        <v>80468.75</v>
      </c>
      <c r="K19" s="1">
        <f t="shared" si="4"/>
        <v>145.71770761664499</v>
      </c>
      <c r="O19">
        <f t="shared" si="5"/>
        <v>8.9939546545806994</v>
      </c>
    </row>
    <row r="20" spans="1:18" x14ac:dyDescent="0.2">
      <c r="A20" s="1" t="s">
        <v>13</v>
      </c>
      <c r="B20">
        <v>0.746</v>
      </c>
      <c r="C20">
        <v>0.753</v>
      </c>
      <c r="D20" s="1">
        <f t="shared" si="0"/>
        <v>0.74950000000000006</v>
      </c>
      <c r="E20" s="1">
        <f t="shared" si="1"/>
        <v>2.2309711286089238</v>
      </c>
      <c r="F20" s="1">
        <v>10</v>
      </c>
      <c r="G20" s="1">
        <f t="shared" si="2"/>
        <v>22.309711286089239</v>
      </c>
      <c r="H20" s="1">
        <v>4</v>
      </c>
      <c r="I20">
        <f t="shared" si="3"/>
        <v>89.238845144356958</v>
      </c>
      <c r="J20">
        <v>83046.875</v>
      </c>
      <c r="K20" s="1">
        <f t="shared" si="4"/>
        <v>107.45599415312972</v>
      </c>
      <c r="O20">
        <f t="shared" si="5"/>
        <v>6.632374023606598</v>
      </c>
    </row>
    <row r="21" spans="1:18" x14ac:dyDescent="0.2">
      <c r="A21" s="1" t="s">
        <v>52</v>
      </c>
      <c r="B21">
        <v>0.48499999999999999</v>
      </c>
      <c r="C21">
        <v>0.441</v>
      </c>
      <c r="D21" s="1">
        <f t="shared" si="0"/>
        <v>0.46299999999999997</v>
      </c>
      <c r="E21" s="1">
        <f t="shared" si="1"/>
        <v>1.2910104986876638</v>
      </c>
      <c r="F21" s="6">
        <v>50</v>
      </c>
      <c r="G21" s="1">
        <f t="shared" si="2"/>
        <v>64.550524934383191</v>
      </c>
      <c r="H21" s="1">
        <v>4</v>
      </c>
      <c r="I21">
        <f t="shared" si="3"/>
        <v>258.20209973753276</v>
      </c>
      <c r="J21">
        <v>86015.625</v>
      </c>
      <c r="K21" s="1">
        <f t="shared" si="4"/>
        <v>300.18046109358943</v>
      </c>
      <c r="L21">
        <f>AVERAGE(K21:K23)</f>
        <v>312.49996216584947</v>
      </c>
      <c r="M21">
        <f>AVEDEV(K21:K23)</f>
        <v>33.845008556905441</v>
      </c>
      <c r="N21">
        <v>3</v>
      </c>
      <c r="O21">
        <f t="shared" si="5"/>
        <v>18.527669007596142</v>
      </c>
      <c r="P21">
        <f>AVERAGE(O21:O23)</f>
        <v>19.288050404086821</v>
      </c>
      <c r="Q21">
        <f>AVEDEV(O21:O23)</f>
        <v>2.0889737920220504</v>
      </c>
      <c r="R21">
        <v>3</v>
      </c>
    </row>
    <row r="22" spans="1:18" x14ac:dyDescent="0.2">
      <c r="A22" s="1" t="s">
        <v>14</v>
      </c>
      <c r="B22">
        <v>0.50800000000000001</v>
      </c>
      <c r="C22">
        <v>0.47699999999999998</v>
      </c>
      <c r="D22" s="1">
        <f t="shared" si="0"/>
        <v>0.49249999999999999</v>
      </c>
      <c r="E22" s="1">
        <f t="shared" si="1"/>
        <v>1.3877952755905512</v>
      </c>
      <c r="F22" s="6">
        <v>50</v>
      </c>
      <c r="G22" s="1">
        <f t="shared" si="2"/>
        <v>69.389763779527556</v>
      </c>
      <c r="H22" s="1">
        <v>4</v>
      </c>
      <c r="I22">
        <f t="shared" si="3"/>
        <v>277.55905511811022</v>
      </c>
      <c r="J22">
        <v>76406.25</v>
      </c>
      <c r="K22" s="1">
        <f t="shared" si="4"/>
        <v>363.26747500120763</v>
      </c>
      <c r="O22">
        <f t="shared" si="5"/>
        <v>22.421511092119896</v>
      </c>
    </row>
    <row r="23" spans="1:18" x14ac:dyDescent="0.2">
      <c r="A23" s="1" t="s">
        <v>15</v>
      </c>
      <c r="B23">
        <v>0.438</v>
      </c>
      <c r="C23">
        <v>0.45800000000000002</v>
      </c>
      <c r="D23" s="1">
        <f t="shared" si="0"/>
        <v>0.44800000000000001</v>
      </c>
      <c r="E23" s="1">
        <f t="shared" si="1"/>
        <v>1.2417979002624671</v>
      </c>
      <c r="F23" s="6">
        <v>50</v>
      </c>
      <c r="G23" s="1">
        <f t="shared" si="2"/>
        <v>62.089895013123353</v>
      </c>
      <c r="H23" s="1">
        <v>4</v>
      </c>
      <c r="I23">
        <f t="shared" si="3"/>
        <v>248.35958005249341</v>
      </c>
      <c r="J23">
        <v>90625</v>
      </c>
      <c r="K23" s="1">
        <f t="shared" si="4"/>
        <v>274.05195040275134</v>
      </c>
      <c r="O23">
        <f t="shared" si="5"/>
        <v>16.914971112544425</v>
      </c>
    </row>
    <row r="24" spans="1:18" x14ac:dyDescent="0.2">
      <c r="A24" s="1" t="s">
        <v>16</v>
      </c>
      <c r="B24">
        <v>0.79</v>
      </c>
      <c r="C24">
        <v>0.80400000000000005</v>
      </c>
      <c r="D24" s="1">
        <f t="shared" si="0"/>
        <v>0.79700000000000004</v>
      </c>
      <c r="E24" s="1">
        <f t="shared" si="1"/>
        <v>2.3868110236220472</v>
      </c>
      <c r="F24" s="6">
        <v>50</v>
      </c>
      <c r="G24" s="1">
        <f t="shared" si="2"/>
        <v>119.34055118110236</v>
      </c>
      <c r="H24" s="1">
        <v>4</v>
      </c>
      <c r="I24">
        <f t="shared" si="3"/>
        <v>477.36220472440942</v>
      </c>
      <c r="J24">
        <v>93125</v>
      </c>
      <c r="K24" s="1">
        <f t="shared" si="4"/>
        <v>512.60370977117782</v>
      </c>
      <c r="L24">
        <f>AVERAGE(K24:K26)</f>
        <v>509.58856219326009</v>
      </c>
      <c r="M24">
        <f>AVEDEV(K24:K26)</f>
        <v>56.865940045936178</v>
      </c>
      <c r="N24">
        <v>3</v>
      </c>
      <c r="O24">
        <f t="shared" si="5"/>
        <v>31.638807642930498</v>
      </c>
      <c r="P24">
        <f>AVERAGE(O24:O26)</f>
        <v>31.452707401331839</v>
      </c>
      <c r="Q24">
        <f>AVEDEV(O24:O26)</f>
        <v>3.5098664021587518</v>
      </c>
      <c r="R24">
        <v>3</v>
      </c>
    </row>
    <row r="25" spans="1:18" x14ac:dyDescent="0.2">
      <c r="A25" s="1" t="s">
        <v>17</v>
      </c>
      <c r="B25">
        <v>0.752</v>
      </c>
      <c r="C25">
        <v>0.755</v>
      </c>
      <c r="D25" s="1">
        <f t="shared" si="0"/>
        <v>0.75350000000000006</v>
      </c>
      <c r="E25" s="1">
        <f t="shared" si="1"/>
        <v>2.2440944881889764</v>
      </c>
      <c r="F25" s="6">
        <v>50</v>
      </c>
      <c r="G25" s="1">
        <f t="shared" si="2"/>
        <v>112.20472440944881</v>
      </c>
      <c r="H25" s="1">
        <v>4</v>
      </c>
      <c r="I25">
        <f t="shared" si="3"/>
        <v>448.81889763779526</v>
      </c>
      <c r="J25">
        <v>105781.25</v>
      </c>
      <c r="K25" s="1">
        <f t="shared" si="4"/>
        <v>424.28965212435588</v>
      </c>
      <c r="O25">
        <f t="shared" si="5"/>
        <v>26.187907798093711</v>
      </c>
    </row>
    <row r="26" spans="1:18" x14ac:dyDescent="0.2">
      <c r="A26" s="1" t="s">
        <v>18</v>
      </c>
      <c r="B26">
        <v>0.86</v>
      </c>
      <c r="C26">
        <v>0.749</v>
      </c>
      <c r="D26" s="1">
        <f t="shared" si="0"/>
        <v>0.80449999999999999</v>
      </c>
      <c r="E26" s="1">
        <f t="shared" si="1"/>
        <v>2.4114173228346454</v>
      </c>
      <c r="F26" s="6">
        <v>50</v>
      </c>
      <c r="G26" s="1">
        <f t="shared" si="2"/>
        <v>120.57086614173227</v>
      </c>
      <c r="H26" s="1">
        <v>4</v>
      </c>
      <c r="I26">
        <f t="shared" si="3"/>
        <v>482.28346456692907</v>
      </c>
      <c r="J26">
        <v>81484.375</v>
      </c>
      <c r="K26" s="1">
        <f t="shared" si="4"/>
        <v>591.87232468424668</v>
      </c>
      <c r="O26">
        <f t="shared" si="5"/>
        <v>36.531406762971308</v>
      </c>
    </row>
    <row r="27" spans="1:18" x14ac:dyDescent="0.2">
      <c r="A27" s="1" t="s">
        <v>19</v>
      </c>
      <c r="B27">
        <v>0.74</v>
      </c>
      <c r="C27">
        <v>0.67400000000000004</v>
      </c>
      <c r="D27" s="1">
        <f>AVERAGE(B27:C27)</f>
        <v>0.70700000000000007</v>
      </c>
      <c r="E27" s="1">
        <f t="shared" si="1"/>
        <v>2.0915354330708662</v>
      </c>
      <c r="F27" s="6">
        <v>50</v>
      </c>
      <c r="G27" s="1">
        <f t="shared" si="2"/>
        <v>104.5767716535433</v>
      </c>
      <c r="H27" s="1">
        <v>4</v>
      </c>
      <c r="I27">
        <f t="shared" si="3"/>
        <v>418.30708661417322</v>
      </c>
      <c r="J27">
        <v>81328.125</v>
      </c>
      <c r="K27" s="1">
        <f t="shared" si="4"/>
        <v>514.34492878591902</v>
      </c>
      <c r="L27">
        <f>AVERAGE(K27:K29)</f>
        <v>486.21713138821468</v>
      </c>
      <c r="M27">
        <f>AVEDEV(K27:K29)</f>
        <v>22.231273931655551</v>
      </c>
      <c r="N27">
        <v>3</v>
      </c>
      <c r="O27">
        <f t="shared" si="5"/>
        <v>31.746278760328774</v>
      </c>
      <c r="P27">
        <f>AVERAGE(O27:O29)</f>
        <v>30.010181353459544</v>
      </c>
      <c r="Q27">
        <f>AVEDEV(O27:O29)</f>
        <v>1.372153548976313</v>
      </c>
      <c r="R27">
        <v>3</v>
      </c>
    </row>
    <row r="28" spans="1:18" x14ac:dyDescent="0.2">
      <c r="A28" s="1" t="s">
        <v>20</v>
      </c>
      <c r="B28">
        <v>0.69899999999999995</v>
      </c>
      <c r="C28">
        <v>0.69799999999999995</v>
      </c>
      <c r="D28" s="1">
        <f>AVERAGE(B28:C28)</f>
        <v>0.6984999999999999</v>
      </c>
      <c r="E28" s="1">
        <f t="shared" si="1"/>
        <v>2.0636482939632543</v>
      </c>
      <c r="F28" s="6">
        <v>50</v>
      </c>
      <c r="G28" s="1">
        <f t="shared" si="2"/>
        <v>103.18241469816272</v>
      </c>
      <c r="H28" s="1">
        <v>4</v>
      </c>
      <c r="I28">
        <f t="shared" si="3"/>
        <v>412.72965879265087</v>
      </c>
      <c r="J28">
        <v>83984.375</v>
      </c>
      <c r="K28" s="1">
        <f t="shared" si="4"/>
        <v>491.43624488799361</v>
      </c>
      <c r="O28">
        <f t="shared" si="5"/>
        <v>30.332314270054781</v>
      </c>
    </row>
    <row r="29" spans="1:18" x14ac:dyDescent="0.2">
      <c r="A29" s="1" t="s">
        <v>21</v>
      </c>
      <c r="B29">
        <v>0.67500000000000004</v>
      </c>
      <c r="C29">
        <v>0.70199999999999996</v>
      </c>
      <c r="D29" s="1">
        <f>AVERAGE(B29:C29)</f>
        <v>0.6885</v>
      </c>
      <c r="E29" s="1">
        <f t="shared" si="1"/>
        <v>2.0308398950131235</v>
      </c>
      <c r="F29" s="6">
        <v>50</v>
      </c>
      <c r="G29" s="1">
        <f t="shared" si="2"/>
        <v>101.54199475065617</v>
      </c>
      <c r="H29" s="1">
        <v>4</v>
      </c>
      <c r="I29">
        <f t="shared" si="3"/>
        <v>406.16797900262469</v>
      </c>
      <c r="J29">
        <v>89687.5</v>
      </c>
      <c r="K29" s="1">
        <f t="shared" si="4"/>
        <v>452.8702204907313</v>
      </c>
      <c r="O29">
        <f t="shared" si="5"/>
        <v>27.951951029995072</v>
      </c>
    </row>
    <row r="32" spans="1:18" x14ac:dyDescent="0.2">
      <c r="A32" s="1" t="s">
        <v>74</v>
      </c>
      <c r="B32" s="1"/>
      <c r="C32" s="1"/>
      <c r="D32" s="1"/>
      <c r="E32" s="1"/>
      <c r="F32" s="1"/>
      <c r="G32" s="1"/>
      <c r="H32" s="1"/>
      <c r="J32" s="1"/>
      <c r="K32" s="1"/>
    </row>
    <row r="33" spans="1:22" x14ac:dyDescent="0.2">
      <c r="A33" s="1"/>
      <c r="B33" s="7" t="s">
        <v>22</v>
      </c>
      <c r="C33" s="7" t="s">
        <v>23</v>
      </c>
      <c r="D33" s="7" t="s">
        <v>0</v>
      </c>
      <c r="E33" s="7" t="s">
        <v>25</v>
      </c>
      <c r="F33" s="7" t="s">
        <v>26</v>
      </c>
      <c r="G33" s="7" t="s">
        <v>25</v>
      </c>
      <c r="H33" s="7"/>
      <c r="J33" s="7" t="s">
        <v>24</v>
      </c>
      <c r="K33" s="7" t="s">
        <v>28</v>
      </c>
      <c r="L33" s="7" t="s">
        <v>48</v>
      </c>
      <c r="M33" s="7" t="s">
        <v>49</v>
      </c>
      <c r="N33" s="7" t="s">
        <v>50</v>
      </c>
      <c r="O33" s="8" t="s">
        <v>57</v>
      </c>
      <c r="S33" t="s">
        <v>118</v>
      </c>
    </row>
    <row r="34" spans="1:22" ht="15.75" x14ac:dyDescent="0.25">
      <c r="A34" s="1" t="s">
        <v>2</v>
      </c>
      <c r="B34" s="9">
        <v>0.11799999999999999</v>
      </c>
      <c r="C34" s="9">
        <v>0.114</v>
      </c>
      <c r="D34" s="1">
        <f>AVERAGE(B34:C34)</f>
        <v>0.11599999999999999</v>
      </c>
      <c r="E34" s="1">
        <f>(D34-0.0695)/0.3048</f>
        <v>0.15255905511811019</v>
      </c>
      <c r="F34" s="1">
        <v>5</v>
      </c>
      <c r="G34" s="1">
        <f>E34*F34</f>
        <v>0.76279527559055094</v>
      </c>
      <c r="H34" s="1">
        <v>4</v>
      </c>
      <c r="I34">
        <f>G34*H34</f>
        <v>3.0511811023622037</v>
      </c>
      <c r="J34">
        <v>61718.75</v>
      </c>
      <c r="K34" s="1">
        <f>I34/J34*100000</f>
        <v>4.9436858367387604</v>
      </c>
      <c r="L34">
        <f>AVERAGE(K34:K39)</f>
        <v>5.6742812297981589</v>
      </c>
      <c r="M34">
        <f>AVEDEV(K34:K39)</f>
        <v>0.83237275815120437</v>
      </c>
      <c r="N34">
        <v>6</v>
      </c>
      <c r="O34">
        <f>K34/$L$6</f>
        <v>0.30513303406539677</v>
      </c>
      <c r="P34">
        <f>AVERAGE(O34:O39)</f>
        <v>0.3502266739770859</v>
      </c>
      <c r="Q34">
        <f>AVEDEV(O34:O39)</f>
        <v>5.1375518905466599E-2</v>
      </c>
      <c r="R34">
        <v>3</v>
      </c>
      <c r="S34">
        <f>L34/$L$34</f>
        <v>1</v>
      </c>
      <c r="T34">
        <f>K34/$L$34</f>
        <v>0.87124441608168468</v>
      </c>
      <c r="U34">
        <f>AVERAGE(T34:T36)</f>
        <v>1</v>
      </c>
      <c r="V34">
        <f>T34:T36</f>
        <v>0.87124441608168468</v>
      </c>
    </row>
    <row r="35" spans="1:22" ht="15.75" x14ac:dyDescent="0.25">
      <c r="A35" s="1" t="s">
        <v>3</v>
      </c>
      <c r="B35" s="9">
        <v>0.14000000000000001</v>
      </c>
      <c r="C35" s="9">
        <v>0.12</v>
      </c>
      <c r="D35" s="1">
        <f t="shared" ref="D35:D54" si="6">AVERAGE(B35:C35)</f>
        <v>0.13</v>
      </c>
      <c r="E35" s="1">
        <f t="shared" ref="E35:E57" si="7">(D35-0.0695)/0.3048</f>
        <v>0.19849081364829393</v>
      </c>
      <c r="F35" s="1">
        <v>5</v>
      </c>
      <c r="G35" s="1">
        <f t="shared" ref="G35:G57" si="8">E35*F35</f>
        <v>0.99245406824146964</v>
      </c>
      <c r="H35" s="1">
        <v>4</v>
      </c>
      <c r="I35">
        <f t="shared" ref="I35:I57" si="9">G35*H35</f>
        <v>3.9698162729658786</v>
      </c>
      <c r="J35">
        <v>57343.75</v>
      </c>
      <c r="K35" s="1">
        <f t="shared" ref="K35:K57" si="10">I35/J35*100000</f>
        <v>6.922840367024965</v>
      </c>
      <c r="O35">
        <f t="shared" ref="O35:O57" si="11">K35/$L$6</f>
        <v>0.42728995233528577</v>
      </c>
      <c r="T35">
        <f t="shared" ref="T35:T57" si="12">K35/$L$34</f>
        <v>1.2200382897255904</v>
      </c>
    </row>
    <row r="36" spans="1:22" ht="15.75" x14ac:dyDescent="0.25">
      <c r="A36" s="1" t="s">
        <v>4</v>
      </c>
      <c r="B36" s="9">
        <v>0.12</v>
      </c>
      <c r="C36" s="9">
        <v>0.11600000000000001</v>
      </c>
      <c r="D36" s="1">
        <f t="shared" si="6"/>
        <v>0.11799999999999999</v>
      </c>
      <c r="E36" s="1">
        <f t="shared" si="7"/>
        <v>0.15912073490813644</v>
      </c>
      <c r="F36" s="1">
        <v>5</v>
      </c>
      <c r="G36" s="1">
        <f t="shared" si="8"/>
        <v>0.79560367454068226</v>
      </c>
      <c r="H36" s="1">
        <v>4</v>
      </c>
      <c r="I36">
        <f t="shared" si="9"/>
        <v>3.182414698162729</v>
      </c>
      <c r="J36">
        <v>61718.75</v>
      </c>
      <c r="K36" s="1">
        <f t="shared" si="10"/>
        <v>5.1563174856307503</v>
      </c>
      <c r="O36">
        <f t="shared" si="11"/>
        <v>0.31825703553057511</v>
      </c>
      <c r="T36">
        <f t="shared" si="12"/>
        <v>0.90871729419272484</v>
      </c>
    </row>
    <row r="37" spans="1:22" ht="15.75" x14ac:dyDescent="0.25">
      <c r="A37" s="1" t="s">
        <v>53</v>
      </c>
      <c r="B37" s="9">
        <v>0.151</v>
      </c>
      <c r="C37" s="9">
        <v>0.127</v>
      </c>
      <c r="D37" s="1">
        <f t="shared" si="6"/>
        <v>0.13900000000000001</v>
      </c>
      <c r="E37" s="1">
        <f t="shared" si="7"/>
        <v>0.22801837270341208</v>
      </c>
      <c r="F37" s="1">
        <v>5</v>
      </c>
      <c r="G37" s="1">
        <f t="shared" si="8"/>
        <v>1.1400918635170605</v>
      </c>
      <c r="H37" s="1">
        <v>4</v>
      </c>
      <c r="I37">
        <f t="shared" si="9"/>
        <v>4.560367454068242</v>
      </c>
      <c r="K37" s="1"/>
    </row>
    <row r="38" spans="1:22" ht="15.75" x14ac:dyDescent="0.25">
      <c r="A38" s="1" t="s">
        <v>54</v>
      </c>
      <c r="B38" s="9">
        <v>0.126</v>
      </c>
      <c r="C38" s="9">
        <v>0.11799999999999999</v>
      </c>
      <c r="D38" s="1">
        <f t="shared" si="6"/>
        <v>0.122</v>
      </c>
      <c r="E38" s="1">
        <f t="shared" si="7"/>
        <v>0.17224409448818895</v>
      </c>
      <c r="F38" s="1">
        <v>5</v>
      </c>
      <c r="G38" s="1">
        <f t="shared" si="8"/>
        <v>0.86122047244094468</v>
      </c>
      <c r="H38" s="1">
        <v>4</v>
      </c>
      <c r="I38">
        <f t="shared" si="9"/>
        <v>3.4448818897637787</v>
      </c>
      <c r="K38" s="1"/>
    </row>
    <row r="39" spans="1:22" ht="15.75" x14ac:dyDescent="0.25">
      <c r="A39" s="1" t="s">
        <v>55</v>
      </c>
      <c r="B39" s="9">
        <v>0.13500000000000001</v>
      </c>
      <c r="C39" s="9">
        <v>0.114</v>
      </c>
      <c r="D39" s="1">
        <f t="shared" si="6"/>
        <v>0.1245</v>
      </c>
      <c r="E39" s="1">
        <f t="shared" si="7"/>
        <v>0.18044619422572175</v>
      </c>
      <c r="F39" s="1">
        <v>5</v>
      </c>
      <c r="G39" s="1">
        <f t="shared" si="8"/>
        <v>0.90223097112860873</v>
      </c>
      <c r="H39" s="1">
        <v>4</v>
      </c>
      <c r="I39">
        <f t="shared" si="9"/>
        <v>3.6089238845144349</v>
      </c>
      <c r="K39" s="1"/>
    </row>
    <row r="40" spans="1:22" ht="15.75" x14ac:dyDescent="0.25">
      <c r="A40" s="1" t="s">
        <v>5</v>
      </c>
      <c r="B40" s="9">
        <v>0.14499999999999999</v>
      </c>
      <c r="C40" s="9">
        <v>0.13400000000000001</v>
      </c>
      <c r="D40" s="1">
        <f t="shared" si="6"/>
        <v>0.13950000000000001</v>
      </c>
      <c r="E40" s="1">
        <f t="shared" si="7"/>
        <v>0.22965879265091865</v>
      </c>
      <c r="F40" s="1">
        <v>5</v>
      </c>
      <c r="G40" s="1">
        <f t="shared" si="8"/>
        <v>1.1482939632545932</v>
      </c>
      <c r="H40" s="1">
        <v>4</v>
      </c>
      <c r="I40">
        <f t="shared" si="9"/>
        <v>4.5931758530183728</v>
      </c>
      <c r="J40">
        <v>59218.75</v>
      </c>
      <c r="K40" s="1">
        <f t="shared" si="10"/>
        <v>7.7562864008753527</v>
      </c>
      <c r="L40">
        <f>AVERAGE(K40:K42)</f>
        <v>7.9311865653056826</v>
      </c>
      <c r="M40">
        <f>AVEDEV(K40:K42)</f>
        <v>0.58745559402696357</v>
      </c>
      <c r="N40">
        <v>3</v>
      </c>
      <c r="O40">
        <f t="shared" si="11"/>
        <v>0.47873171571527923</v>
      </c>
      <c r="P40">
        <f>AVERAGE(O40:O42)</f>
        <v>0.48952686322132882</v>
      </c>
      <c r="Q40">
        <f>AVEDEV(O40:O42)</f>
        <v>3.6258798334642149E-2</v>
      </c>
      <c r="R40">
        <v>3</v>
      </c>
      <c r="S40">
        <f>L40/$L$34</f>
        <v>1.3977429464820172</v>
      </c>
      <c r="T40">
        <f t="shared" si="12"/>
        <v>1.3669196303037756</v>
      </c>
      <c r="U40">
        <f>AVERAGE(T40:T42)</f>
        <v>1.3977429464820172</v>
      </c>
      <c r="V40">
        <f>AVEDEV(T40:T42)</f>
        <v>0.10352951682091027</v>
      </c>
    </row>
    <row r="41" spans="1:22" ht="15.75" x14ac:dyDescent="0.25">
      <c r="A41" s="1" t="s">
        <v>6</v>
      </c>
      <c r="B41" s="9">
        <v>0.14699999999999999</v>
      </c>
      <c r="C41" s="9">
        <v>0.13600000000000001</v>
      </c>
      <c r="D41" s="1">
        <f t="shared" si="6"/>
        <v>0.14150000000000001</v>
      </c>
      <c r="E41" s="1">
        <f t="shared" si="7"/>
        <v>0.23622047244094491</v>
      </c>
      <c r="F41" s="1">
        <v>5</v>
      </c>
      <c r="G41" s="1">
        <f t="shared" si="8"/>
        <v>1.1811023622047245</v>
      </c>
      <c r="H41" s="1">
        <v>4</v>
      </c>
      <c r="I41">
        <f t="shared" si="9"/>
        <v>4.7244094488188981</v>
      </c>
      <c r="J41">
        <v>65390.625</v>
      </c>
      <c r="K41" s="1">
        <f t="shared" si="10"/>
        <v>7.224903338695567</v>
      </c>
      <c r="O41">
        <f t="shared" si="11"/>
        <v>0.44593381322541525</v>
      </c>
      <c r="T41">
        <f t="shared" si="12"/>
        <v>1.2732719874288934</v>
      </c>
    </row>
    <row r="42" spans="1:22" ht="15.75" x14ac:dyDescent="0.25">
      <c r="A42" s="1" t="s">
        <v>7</v>
      </c>
      <c r="B42" s="9">
        <v>0.14599999999999999</v>
      </c>
      <c r="C42" s="9">
        <v>0.155</v>
      </c>
      <c r="D42" s="1">
        <f t="shared" si="6"/>
        <v>0.15049999999999999</v>
      </c>
      <c r="E42" s="1">
        <f t="shared" si="7"/>
        <v>0.26574803149606296</v>
      </c>
      <c r="F42" s="1">
        <v>5</v>
      </c>
      <c r="G42" s="1">
        <f t="shared" si="8"/>
        <v>1.3287401574803148</v>
      </c>
      <c r="H42" s="1">
        <v>4</v>
      </c>
      <c r="I42">
        <f t="shared" si="9"/>
        <v>5.3149606299212593</v>
      </c>
      <c r="J42">
        <v>60312.5</v>
      </c>
      <c r="K42" s="1">
        <f t="shared" si="10"/>
        <v>8.812369956346128</v>
      </c>
      <c r="O42">
        <f t="shared" si="11"/>
        <v>0.5439150607232921</v>
      </c>
      <c r="T42">
        <f t="shared" si="12"/>
        <v>1.5530372217133825</v>
      </c>
    </row>
    <row r="43" spans="1:22" ht="15.75" x14ac:dyDescent="0.25">
      <c r="A43" s="1" t="s">
        <v>8</v>
      </c>
      <c r="B43" s="9">
        <v>0.185</v>
      </c>
      <c r="C43" s="9">
        <v>0.17100000000000001</v>
      </c>
      <c r="D43" s="1">
        <f t="shared" si="6"/>
        <v>0.17799999999999999</v>
      </c>
      <c r="E43" s="1">
        <f t="shared" si="7"/>
        <v>0.35597112860892383</v>
      </c>
      <c r="F43" s="1">
        <v>10</v>
      </c>
      <c r="G43" s="1">
        <f t="shared" si="8"/>
        <v>3.5597112860892381</v>
      </c>
      <c r="H43" s="1">
        <v>4</v>
      </c>
      <c r="I43">
        <f t="shared" si="9"/>
        <v>14.238845144356953</v>
      </c>
      <c r="J43">
        <v>81796.875</v>
      </c>
      <c r="K43" s="1">
        <f t="shared" si="10"/>
        <v>17.407566174572015</v>
      </c>
      <c r="L43">
        <f>AVERAGE(K43:K45)</f>
        <v>16.936589189130018</v>
      </c>
      <c r="M43">
        <f>AVEDEV(K43:K45)</f>
        <v>0.71807940594904451</v>
      </c>
      <c r="N43">
        <v>3</v>
      </c>
      <c r="O43">
        <f t="shared" si="11"/>
        <v>1.0744257742003465</v>
      </c>
      <c r="P43">
        <f>AVERAGE(O43:O45)</f>
        <v>1.0453562416109348</v>
      </c>
      <c r="Q43">
        <f>AVEDEV(O43:O45)</f>
        <v>4.4321131049389541E-2</v>
      </c>
      <c r="R43">
        <v>3</v>
      </c>
      <c r="S43">
        <f>L43/$L$34</f>
        <v>2.9847990438310497</v>
      </c>
      <c r="T43">
        <f t="shared" si="12"/>
        <v>3.067801095785875</v>
      </c>
      <c r="U43">
        <f>AVERAGE(T43:T45)</f>
        <v>2.9847990438310501</v>
      </c>
      <c r="V43">
        <f>AVEDEV(T43:T45)</f>
        <v>0.12654984426540081</v>
      </c>
    </row>
    <row r="44" spans="1:22" ht="15.75" x14ac:dyDescent="0.25">
      <c r="A44" s="1" t="s">
        <v>9</v>
      </c>
      <c r="B44" s="9">
        <v>0.153</v>
      </c>
      <c r="C44" s="9">
        <v>0.155</v>
      </c>
      <c r="D44" s="1">
        <f t="shared" si="6"/>
        <v>0.154</v>
      </c>
      <c r="E44" s="1">
        <f t="shared" si="7"/>
        <v>0.27723097112860889</v>
      </c>
      <c r="F44" s="1">
        <v>10</v>
      </c>
      <c r="G44" s="1">
        <f t="shared" si="8"/>
        <v>2.7723097112860891</v>
      </c>
      <c r="H44" s="1">
        <v>4</v>
      </c>
      <c r="I44">
        <f t="shared" si="9"/>
        <v>11.089238845144356</v>
      </c>
      <c r="J44">
        <v>69921.875</v>
      </c>
      <c r="K44" s="1">
        <f t="shared" si="10"/>
        <v>15.859470080206453</v>
      </c>
      <c r="O44">
        <f t="shared" si="11"/>
        <v>0.97887454503685056</v>
      </c>
      <c r="T44">
        <f t="shared" si="12"/>
        <v>2.7949742774329489</v>
      </c>
    </row>
    <row r="45" spans="1:22" ht="15.75" x14ac:dyDescent="0.25">
      <c r="A45" s="1" t="s">
        <v>10</v>
      </c>
      <c r="B45" s="9">
        <v>0.159</v>
      </c>
      <c r="C45" s="9">
        <v>0.159</v>
      </c>
      <c r="D45" s="1">
        <f t="shared" si="6"/>
        <v>0.159</v>
      </c>
      <c r="E45" s="1">
        <f t="shared" si="7"/>
        <v>0.2936351706036745</v>
      </c>
      <c r="F45" s="1">
        <v>10</v>
      </c>
      <c r="G45" s="1">
        <f t="shared" si="8"/>
        <v>2.9363517060367448</v>
      </c>
      <c r="H45" s="1">
        <v>4</v>
      </c>
      <c r="I45">
        <f t="shared" si="9"/>
        <v>11.745406824146979</v>
      </c>
      <c r="J45">
        <v>66953.125</v>
      </c>
      <c r="K45" s="1">
        <f t="shared" si="10"/>
        <v>17.54273131261159</v>
      </c>
      <c r="O45">
        <f t="shared" si="11"/>
        <v>1.0827684055956075</v>
      </c>
      <c r="T45">
        <f t="shared" si="12"/>
        <v>3.0916217582743264</v>
      </c>
    </row>
    <row r="46" spans="1:22" ht="15.75" x14ac:dyDescent="0.25">
      <c r="A46" s="1" t="s">
        <v>11</v>
      </c>
      <c r="B46" s="9">
        <v>0.245</v>
      </c>
      <c r="C46" s="9">
        <v>0.22900000000000001</v>
      </c>
      <c r="D46" s="1">
        <f t="shared" si="6"/>
        <v>0.23699999999999999</v>
      </c>
      <c r="E46" s="1">
        <f t="shared" si="7"/>
        <v>0.54954068241469811</v>
      </c>
      <c r="F46" s="1">
        <v>10</v>
      </c>
      <c r="G46" s="1">
        <f t="shared" si="8"/>
        <v>5.4954068241469809</v>
      </c>
      <c r="H46" s="1">
        <v>4</v>
      </c>
      <c r="I46">
        <f t="shared" si="9"/>
        <v>21.981627296587924</v>
      </c>
      <c r="J46">
        <v>82968.75</v>
      </c>
      <c r="K46" s="1">
        <f t="shared" si="10"/>
        <v>26.493863408316894</v>
      </c>
      <c r="L46">
        <f>AVERAGE(K46:K48)</f>
        <v>30.693314678624557</v>
      </c>
      <c r="M46">
        <f>AVEDEV(K46:K48)</f>
        <v>3.7096321219899693</v>
      </c>
      <c r="N46">
        <v>3</v>
      </c>
      <c r="O46">
        <f t="shared" si="11"/>
        <v>1.6352481109978589</v>
      </c>
      <c r="P46">
        <f>AVERAGE(O46:O48)</f>
        <v>1.8944456712465634</v>
      </c>
      <c r="Q46">
        <f>AVEDEV(O46:O48)</f>
        <v>0.22896505603923356</v>
      </c>
      <c r="R46">
        <v>3</v>
      </c>
      <c r="S46">
        <f>L46/$L$34</f>
        <v>5.4091987047523116</v>
      </c>
      <c r="T46">
        <f t="shared" si="12"/>
        <v>4.6691135555964172</v>
      </c>
      <c r="U46">
        <f>AVERAGE(T46:T48)</f>
        <v>5.4091987047523125</v>
      </c>
      <c r="V46">
        <f>AVEDEV(T46:T48)</f>
        <v>0.65376247171343105</v>
      </c>
    </row>
    <row r="47" spans="1:22" ht="15.75" x14ac:dyDescent="0.25">
      <c r="A47" s="1" t="s">
        <v>12</v>
      </c>
      <c r="B47" s="9">
        <v>0.252</v>
      </c>
      <c r="C47" s="9">
        <v>0.23200000000000001</v>
      </c>
      <c r="D47" s="1">
        <f t="shared" si="6"/>
        <v>0.24199999999999999</v>
      </c>
      <c r="E47" s="1">
        <f t="shared" si="7"/>
        <v>0.56594488188976366</v>
      </c>
      <c r="F47" s="1">
        <v>10</v>
      </c>
      <c r="G47" s="1">
        <f t="shared" si="8"/>
        <v>5.6594488188976371</v>
      </c>
      <c r="H47" s="1">
        <v>4</v>
      </c>
      <c r="I47">
        <f t="shared" si="9"/>
        <v>22.637795275590548</v>
      </c>
      <c r="J47">
        <v>77187.5</v>
      </c>
      <c r="K47" s="1">
        <f t="shared" si="10"/>
        <v>29.328317765947268</v>
      </c>
      <c r="O47">
        <f t="shared" si="11"/>
        <v>1.8101956474364176</v>
      </c>
      <c r="T47">
        <f t="shared" si="12"/>
        <v>5.1686401463380607</v>
      </c>
    </row>
    <row r="48" spans="1:22" ht="15.75" x14ac:dyDescent="0.25">
      <c r="A48" s="1" t="s">
        <v>13</v>
      </c>
      <c r="B48" s="9">
        <v>0.27300000000000002</v>
      </c>
      <c r="C48" s="9">
        <v>0.26100000000000001</v>
      </c>
      <c r="D48" s="1">
        <f t="shared" si="6"/>
        <v>0.26700000000000002</v>
      </c>
      <c r="E48" s="1">
        <f t="shared" si="7"/>
        <v>0.64796587926509186</v>
      </c>
      <c r="F48" s="1">
        <v>10</v>
      </c>
      <c r="G48" s="1">
        <f t="shared" si="8"/>
        <v>6.4796587926509188</v>
      </c>
      <c r="H48" s="1">
        <v>4</v>
      </c>
      <c r="I48">
        <f t="shared" si="9"/>
        <v>25.918635170603675</v>
      </c>
      <c r="J48">
        <v>71484.375</v>
      </c>
      <c r="K48" s="1">
        <f t="shared" si="10"/>
        <v>36.257762861609514</v>
      </c>
      <c r="O48">
        <f t="shared" si="11"/>
        <v>2.2378932553054138</v>
      </c>
      <c r="T48">
        <f t="shared" si="12"/>
        <v>6.3898424123224586</v>
      </c>
    </row>
    <row r="49" spans="1:22" ht="15.75" x14ac:dyDescent="0.25">
      <c r="A49" s="1" t="s">
        <v>52</v>
      </c>
      <c r="B49" s="9">
        <v>0.28399999999999997</v>
      </c>
      <c r="C49" s="9">
        <v>0.25800000000000001</v>
      </c>
      <c r="D49" s="1">
        <f t="shared" si="6"/>
        <v>0.27100000000000002</v>
      </c>
      <c r="E49" s="1">
        <f t="shared" si="7"/>
        <v>0.66108923884514437</v>
      </c>
      <c r="F49" s="6">
        <v>50</v>
      </c>
      <c r="G49" s="1">
        <f t="shared" si="8"/>
        <v>33.05446194225722</v>
      </c>
      <c r="H49" s="1">
        <v>4</v>
      </c>
      <c r="I49">
        <f t="shared" si="9"/>
        <v>132.21784776902888</v>
      </c>
      <c r="J49">
        <v>109687.5</v>
      </c>
      <c r="K49" s="1">
        <f t="shared" si="10"/>
        <v>120.54048799455623</v>
      </c>
      <c r="L49">
        <f>AVERAGE(K49:K51)</f>
        <v>138.79629378549618</v>
      </c>
      <c r="M49">
        <f>AVEDEV(K49:K51)</f>
        <v>12.170537193959973</v>
      </c>
      <c r="N49">
        <v>3</v>
      </c>
      <c r="O49">
        <f t="shared" si="11"/>
        <v>7.4399721269031946</v>
      </c>
      <c r="P49">
        <f>AVERAGE(O49:O51)</f>
        <v>8.5667527505629</v>
      </c>
      <c r="Q49">
        <f>AVEDEV(O49:O51)</f>
        <v>0.75118708243980237</v>
      </c>
      <c r="R49">
        <v>3</v>
      </c>
      <c r="S49">
        <f>L49/$L$34</f>
        <v>24.460594772182858</v>
      </c>
      <c r="T49">
        <f t="shared" si="12"/>
        <v>21.243305206929971</v>
      </c>
      <c r="U49">
        <f>AVERAGE(T49:T51)</f>
        <v>24.460594772182862</v>
      </c>
      <c r="V49">
        <f>AVEDEV(T49:T51)</f>
        <v>2.144859710168594</v>
      </c>
    </row>
    <row r="50" spans="1:22" ht="15.75" x14ac:dyDescent="0.25">
      <c r="A50" s="1" t="s">
        <v>14</v>
      </c>
      <c r="B50" s="9">
        <v>0.318</v>
      </c>
      <c r="C50" s="9">
        <v>0.28699999999999998</v>
      </c>
      <c r="D50" s="1">
        <f t="shared" si="6"/>
        <v>0.30249999999999999</v>
      </c>
      <c r="E50" s="1">
        <f t="shared" si="7"/>
        <v>0.76443569553805768</v>
      </c>
      <c r="F50" s="6">
        <v>50</v>
      </c>
      <c r="G50" s="1">
        <f t="shared" si="8"/>
        <v>38.221784776902886</v>
      </c>
      <c r="H50" s="1">
        <v>4</v>
      </c>
      <c r="I50">
        <f t="shared" si="9"/>
        <v>152.88713910761155</v>
      </c>
      <c r="J50">
        <v>97578.125</v>
      </c>
      <c r="K50" s="1">
        <f t="shared" si="10"/>
        <v>156.68177586688773</v>
      </c>
      <c r="O50">
        <f t="shared" si="11"/>
        <v>9.6706763398534044</v>
      </c>
      <c r="T50">
        <f t="shared" si="12"/>
        <v>27.612620792230473</v>
      </c>
    </row>
    <row r="51" spans="1:22" ht="15.75" x14ac:dyDescent="0.25">
      <c r="A51" s="1" t="s">
        <v>15</v>
      </c>
      <c r="B51" s="9">
        <v>0.26800000000000002</v>
      </c>
      <c r="C51" s="9">
        <v>0.26900000000000002</v>
      </c>
      <c r="D51" s="1">
        <f t="shared" si="6"/>
        <v>0.26850000000000002</v>
      </c>
      <c r="E51" s="1">
        <f t="shared" si="7"/>
        <v>0.65288713910761154</v>
      </c>
      <c r="F51" s="6">
        <v>50</v>
      </c>
      <c r="G51" s="1">
        <f t="shared" si="8"/>
        <v>32.64435695538058</v>
      </c>
      <c r="H51" s="1">
        <v>4</v>
      </c>
      <c r="I51">
        <f t="shared" si="9"/>
        <v>130.57742782152232</v>
      </c>
      <c r="J51">
        <v>93828.125</v>
      </c>
      <c r="K51" s="1">
        <f t="shared" si="10"/>
        <v>139.16661749504459</v>
      </c>
      <c r="O51">
        <f t="shared" si="11"/>
        <v>8.5896097849320974</v>
      </c>
      <c r="T51">
        <f t="shared" si="12"/>
        <v>24.525858317388142</v>
      </c>
    </row>
    <row r="52" spans="1:22" ht="15.75" x14ac:dyDescent="0.25">
      <c r="A52" s="1" t="s">
        <v>16</v>
      </c>
      <c r="B52" s="9">
        <v>0.5</v>
      </c>
      <c r="C52" s="9">
        <v>0.48599999999999999</v>
      </c>
      <c r="D52" s="1">
        <f t="shared" si="6"/>
        <v>0.49299999999999999</v>
      </c>
      <c r="E52" s="1">
        <f t="shared" si="7"/>
        <v>1.3894356955380576</v>
      </c>
      <c r="F52" s="6">
        <v>50</v>
      </c>
      <c r="G52" s="1">
        <f t="shared" si="8"/>
        <v>69.471784776902879</v>
      </c>
      <c r="H52" s="1">
        <v>4</v>
      </c>
      <c r="I52">
        <f t="shared" si="9"/>
        <v>277.88713910761152</v>
      </c>
      <c r="J52">
        <v>96718.75</v>
      </c>
      <c r="K52" s="1">
        <f t="shared" si="10"/>
        <v>287.31465109672274</v>
      </c>
      <c r="L52">
        <f>AVERAGE(K52:K54)</f>
        <v>232.80671934356383</v>
      </c>
      <c r="M52">
        <f>AVEDEV(K52:K54)</f>
        <v>64.879698464718132</v>
      </c>
      <c r="N52">
        <v>3</v>
      </c>
      <c r="O52">
        <f t="shared" si="11"/>
        <v>17.733568457986259</v>
      </c>
      <c r="P52">
        <f>AVERAGE(O52:O54)</f>
        <v>14.369242498421878</v>
      </c>
      <c r="Q52">
        <f>AVEDEV(O52:O54)</f>
        <v>4.0044897462268976</v>
      </c>
      <c r="R52">
        <v>3</v>
      </c>
      <c r="S52">
        <f>L52/$L$34</f>
        <v>41.028406932140207</v>
      </c>
      <c r="T52">
        <f t="shared" si="12"/>
        <v>50.634545497658188</v>
      </c>
      <c r="U52">
        <f>AVERAGE(T52:T54)</f>
        <v>41.028406932140207</v>
      </c>
      <c r="V52">
        <f>AVEDEV(T52:T54)</f>
        <v>11.433994163702382</v>
      </c>
    </row>
    <row r="53" spans="1:22" ht="15.75" x14ac:dyDescent="0.25">
      <c r="A53" s="1" t="s">
        <v>17</v>
      </c>
      <c r="B53" s="9">
        <v>0.28599999999999998</v>
      </c>
      <c r="C53" s="9">
        <v>0.28499999999999998</v>
      </c>
      <c r="D53" s="1">
        <f t="shared" si="6"/>
        <v>0.28549999999999998</v>
      </c>
      <c r="E53" s="1">
        <f t="shared" si="7"/>
        <v>0.7086614173228345</v>
      </c>
      <c r="F53" s="6">
        <v>50</v>
      </c>
      <c r="G53" s="1">
        <f t="shared" si="8"/>
        <v>35.433070866141726</v>
      </c>
      <c r="H53" s="1">
        <v>4</v>
      </c>
      <c r="I53">
        <f t="shared" si="9"/>
        <v>141.7322834645669</v>
      </c>
      <c r="J53">
        <v>104609.375</v>
      </c>
      <c r="K53" s="1">
        <f t="shared" si="10"/>
        <v>135.48717164648664</v>
      </c>
      <c r="O53">
        <f t="shared" si="11"/>
        <v>8.3625078790815337</v>
      </c>
      <c r="T53">
        <f t="shared" si="12"/>
        <v>23.87741568658663</v>
      </c>
    </row>
    <row r="54" spans="1:22" ht="15.75" x14ac:dyDescent="0.25">
      <c r="A54" s="1" t="s">
        <v>18</v>
      </c>
      <c r="B54" s="9">
        <v>0.53800000000000003</v>
      </c>
      <c r="C54" s="9">
        <v>0.53100000000000003</v>
      </c>
      <c r="D54" s="1">
        <f t="shared" si="6"/>
        <v>0.53449999999999998</v>
      </c>
      <c r="E54" s="1">
        <f t="shared" si="7"/>
        <v>1.5255905511811021</v>
      </c>
      <c r="F54" s="6">
        <v>50</v>
      </c>
      <c r="G54" s="1">
        <f t="shared" si="8"/>
        <v>76.279527559055111</v>
      </c>
      <c r="H54" s="1">
        <v>4</v>
      </c>
      <c r="I54">
        <f t="shared" si="9"/>
        <v>305.11811023622045</v>
      </c>
      <c r="J54">
        <v>110703.125</v>
      </c>
      <c r="K54" s="1">
        <f t="shared" si="10"/>
        <v>275.61833528748213</v>
      </c>
      <c r="O54">
        <f t="shared" si="11"/>
        <v>17.011651158197846</v>
      </c>
      <c r="T54">
        <f t="shared" si="12"/>
        <v>48.573259612175796</v>
      </c>
    </row>
    <row r="55" spans="1:22" ht="15.75" x14ac:dyDescent="0.25">
      <c r="A55" s="1" t="s">
        <v>19</v>
      </c>
      <c r="B55" s="9">
        <v>0.51400000000000001</v>
      </c>
      <c r="C55" s="9">
        <v>0.48299999999999998</v>
      </c>
      <c r="D55" s="1">
        <f>AVERAGE(B55:C55)</f>
        <v>0.4985</v>
      </c>
      <c r="E55" s="1">
        <f t="shared" si="7"/>
        <v>1.4074803149606299</v>
      </c>
      <c r="F55" s="6">
        <v>50</v>
      </c>
      <c r="G55" s="1">
        <f t="shared" si="8"/>
        <v>70.374015748031496</v>
      </c>
      <c r="H55" s="1">
        <v>4</v>
      </c>
      <c r="I55">
        <f t="shared" si="9"/>
        <v>281.49606299212599</v>
      </c>
      <c r="J55">
        <v>107421.875</v>
      </c>
      <c r="K55" s="1">
        <f t="shared" si="10"/>
        <v>262.04724409448818</v>
      </c>
      <c r="L55">
        <f>AVERAGE(K55:K57)</f>
        <v>250.35332599023741</v>
      </c>
      <c r="M55">
        <f>AVEDEV(K55:K57)</f>
        <v>24.351228860933663</v>
      </c>
      <c r="N55">
        <v>3</v>
      </c>
      <c r="O55">
        <f t="shared" si="11"/>
        <v>16.174019405685808</v>
      </c>
      <c r="P55">
        <f>AVERAGE(O55:O57)</f>
        <v>15.452250096490351</v>
      </c>
      <c r="Q55">
        <f>AVEDEV(O55:O57)</f>
        <v>1.5030009169148961</v>
      </c>
      <c r="R55">
        <v>3</v>
      </c>
      <c r="S55">
        <f>L55/$L$34</f>
        <v>44.120711655164612</v>
      </c>
      <c r="T55">
        <f t="shared" si="12"/>
        <v>46.181574984045959</v>
      </c>
      <c r="U55">
        <f>AVERAGE(T55:T57)</f>
        <v>44.120711655164619</v>
      </c>
      <c r="V55">
        <f>AVEDEV(T55:T57)</f>
        <v>4.2915089814467748</v>
      </c>
    </row>
    <row r="56" spans="1:22" ht="15.75" x14ac:dyDescent="0.25">
      <c r="A56" s="1" t="s">
        <v>20</v>
      </c>
      <c r="B56" s="9">
        <v>0.47499999999999998</v>
      </c>
      <c r="C56" s="9">
        <v>0.45100000000000001</v>
      </c>
      <c r="D56" s="1">
        <f>AVERAGE(B56:C56)</f>
        <v>0.46299999999999997</v>
      </c>
      <c r="E56" s="1">
        <f t="shared" si="7"/>
        <v>1.2910104986876638</v>
      </c>
      <c r="F56" s="6">
        <v>50</v>
      </c>
      <c r="G56" s="1">
        <f t="shared" si="8"/>
        <v>64.550524934383191</v>
      </c>
      <c r="H56" s="1">
        <v>4</v>
      </c>
      <c r="I56">
        <f t="shared" si="9"/>
        <v>258.20209973753276</v>
      </c>
      <c r="J56">
        <v>93828.125</v>
      </c>
      <c r="K56" s="1">
        <f t="shared" si="10"/>
        <v>275.18625117738713</v>
      </c>
      <c r="O56">
        <f t="shared" si="11"/>
        <v>16.984982162667237</v>
      </c>
      <c r="T56">
        <f t="shared" si="12"/>
        <v>48.497111798453432</v>
      </c>
    </row>
    <row r="57" spans="1:22" ht="15.75" x14ac:dyDescent="0.25">
      <c r="A57" s="1" t="s">
        <v>21</v>
      </c>
      <c r="B57" s="9">
        <v>0.41099999999999998</v>
      </c>
      <c r="C57" s="9">
        <v>0.39400000000000002</v>
      </c>
      <c r="D57" s="1">
        <f>AVERAGE(B57:C57)</f>
        <v>0.40249999999999997</v>
      </c>
      <c r="E57" s="1">
        <f t="shared" si="7"/>
        <v>1.0925196850393699</v>
      </c>
      <c r="F57" s="6">
        <v>50</v>
      </c>
      <c r="G57" s="1">
        <f t="shared" si="8"/>
        <v>54.625984251968497</v>
      </c>
      <c r="H57" s="1">
        <v>4</v>
      </c>
      <c r="I57">
        <f t="shared" si="9"/>
        <v>218.50393700787399</v>
      </c>
      <c r="J57">
        <v>102187.5</v>
      </c>
      <c r="K57" s="1">
        <f t="shared" si="10"/>
        <v>213.82648269883691</v>
      </c>
      <c r="O57">
        <f t="shared" si="11"/>
        <v>13.197748721118005</v>
      </c>
      <c r="T57">
        <f t="shared" si="12"/>
        <v>37.683448182994447</v>
      </c>
    </row>
    <row r="60" spans="1:22" ht="15.75" x14ac:dyDescent="0.25">
      <c r="A60" s="9" t="s">
        <v>77</v>
      </c>
    </row>
    <row r="61" spans="1:22" ht="15.75" x14ac:dyDescent="0.25">
      <c r="A61" s="9" t="s">
        <v>62</v>
      </c>
    </row>
    <row r="62" spans="1:22" ht="15.75" x14ac:dyDescent="0.25">
      <c r="A62" s="9" t="s">
        <v>78</v>
      </c>
    </row>
    <row r="63" spans="1:22" ht="15.75" x14ac:dyDescent="0.25">
      <c r="A63" s="9" t="s">
        <v>79</v>
      </c>
    </row>
    <row r="64" spans="1:22" ht="15.75" x14ac:dyDescent="0.25">
      <c r="A64" s="9" t="s">
        <v>79</v>
      </c>
    </row>
    <row r="65" spans="1:1" ht="15.75" x14ac:dyDescent="0.25">
      <c r="A65" s="9" t="s">
        <v>75</v>
      </c>
    </row>
    <row r="66" spans="1:1" ht="15.75" x14ac:dyDescent="0.25">
      <c r="A66" s="9" t="s">
        <v>80</v>
      </c>
    </row>
    <row r="67" spans="1:1" ht="15.75" x14ac:dyDescent="0.25">
      <c r="A67" s="9" t="s">
        <v>81</v>
      </c>
    </row>
    <row r="68" spans="1:1" ht="15.75" x14ac:dyDescent="0.25">
      <c r="A68" s="9" t="s">
        <v>82</v>
      </c>
    </row>
    <row r="69" spans="1:1" ht="15.75" x14ac:dyDescent="0.25">
      <c r="A69" s="9" t="s">
        <v>77</v>
      </c>
    </row>
    <row r="70" spans="1:1" ht="15.75" x14ac:dyDescent="0.25">
      <c r="A70" s="9" t="s">
        <v>83</v>
      </c>
    </row>
    <row r="71" spans="1:1" ht="15.75" x14ac:dyDescent="0.25">
      <c r="A71" s="9" t="s">
        <v>62</v>
      </c>
    </row>
    <row r="72" spans="1:1" ht="15.75" x14ac:dyDescent="0.25">
      <c r="A72" s="9" t="s">
        <v>84</v>
      </c>
    </row>
    <row r="73" spans="1:1" ht="15.75" x14ac:dyDescent="0.25">
      <c r="A73" s="9" t="s">
        <v>85</v>
      </c>
    </row>
    <row r="74" spans="1:1" ht="15.75" x14ac:dyDescent="0.25">
      <c r="A74" s="9" t="s">
        <v>86</v>
      </c>
    </row>
    <row r="75" spans="1:1" ht="15.75" x14ac:dyDescent="0.25">
      <c r="A75" s="9" t="s">
        <v>87</v>
      </c>
    </row>
    <row r="76" spans="1:1" ht="15.75" x14ac:dyDescent="0.25">
      <c r="A76" s="9" t="s">
        <v>88</v>
      </c>
    </row>
    <row r="77" spans="1:1" ht="15.75" x14ac:dyDescent="0.25">
      <c r="A77" s="9" t="s">
        <v>89</v>
      </c>
    </row>
    <row r="78" spans="1:1" ht="15.75" x14ac:dyDescent="0.25">
      <c r="A78" s="9" t="s">
        <v>90</v>
      </c>
    </row>
    <row r="79" spans="1:1" ht="15.75" x14ac:dyDescent="0.25">
      <c r="A79" s="9" t="s">
        <v>91</v>
      </c>
    </row>
    <row r="80" spans="1:1" ht="15.75" x14ac:dyDescent="0.25">
      <c r="A80" s="9" t="s">
        <v>92</v>
      </c>
    </row>
    <row r="81" spans="1:1" ht="15.75" x14ac:dyDescent="0.25">
      <c r="A81" s="9" t="s">
        <v>89</v>
      </c>
    </row>
    <row r="82" spans="1:1" ht="15.75" x14ac:dyDescent="0.25">
      <c r="A82" s="9" t="s">
        <v>93</v>
      </c>
    </row>
    <row r="83" spans="1:1" ht="15.75" x14ac:dyDescent="0.25">
      <c r="A83" s="9" t="s">
        <v>93</v>
      </c>
    </row>
    <row r="84" spans="1:1" ht="15.75" x14ac:dyDescent="0.25">
      <c r="A84" s="9" t="s">
        <v>65</v>
      </c>
    </row>
    <row r="85" spans="1:1" ht="15.75" x14ac:dyDescent="0.25">
      <c r="A85" s="9" t="s">
        <v>94</v>
      </c>
    </row>
    <row r="86" spans="1:1" ht="15.75" x14ac:dyDescent="0.25">
      <c r="A86" s="9" t="s">
        <v>95</v>
      </c>
    </row>
    <row r="87" spans="1:1" ht="15.75" x14ac:dyDescent="0.25">
      <c r="A87" s="9" t="s">
        <v>96</v>
      </c>
    </row>
    <row r="88" spans="1:1" ht="15.75" x14ac:dyDescent="0.25">
      <c r="A88" s="9" t="s">
        <v>64</v>
      </c>
    </row>
    <row r="89" spans="1:1" ht="15.75" x14ac:dyDescent="0.25">
      <c r="A89" s="9" t="s">
        <v>97</v>
      </c>
    </row>
    <row r="90" spans="1:1" ht="15.75" x14ac:dyDescent="0.25">
      <c r="A90" s="9" t="s">
        <v>98</v>
      </c>
    </row>
    <row r="91" spans="1:1" ht="15.75" x14ac:dyDescent="0.25">
      <c r="A91" s="9" t="s">
        <v>99</v>
      </c>
    </row>
    <row r="92" spans="1:1" ht="15.75" x14ac:dyDescent="0.25">
      <c r="A92" s="9" t="s">
        <v>100</v>
      </c>
    </row>
    <row r="93" spans="1:1" ht="15.75" x14ac:dyDescent="0.25">
      <c r="A93" s="9" t="s">
        <v>66</v>
      </c>
    </row>
    <row r="94" spans="1:1" ht="15.75" x14ac:dyDescent="0.25">
      <c r="A94" s="9" t="s">
        <v>101</v>
      </c>
    </row>
    <row r="95" spans="1:1" ht="15.75" x14ac:dyDescent="0.25">
      <c r="A95" s="9" t="s">
        <v>63</v>
      </c>
    </row>
    <row r="96" spans="1:1" ht="15.75" x14ac:dyDescent="0.25">
      <c r="A96" s="9" t="s">
        <v>102</v>
      </c>
    </row>
    <row r="97" spans="1:1" ht="15.75" x14ac:dyDescent="0.25">
      <c r="A97" s="9" t="s">
        <v>103</v>
      </c>
    </row>
    <row r="98" spans="1:1" ht="15.75" x14ac:dyDescent="0.25">
      <c r="A98" s="9" t="s">
        <v>104</v>
      </c>
    </row>
    <row r="99" spans="1:1" ht="15.75" x14ac:dyDescent="0.25">
      <c r="A99" s="9" t="s">
        <v>105</v>
      </c>
    </row>
    <row r="100" spans="1:1" ht="15.75" x14ac:dyDescent="0.25">
      <c r="A100" s="9" t="s">
        <v>106</v>
      </c>
    </row>
    <row r="101" spans="1:1" ht="15.75" x14ac:dyDescent="0.25">
      <c r="A101" s="9" t="s">
        <v>107</v>
      </c>
    </row>
    <row r="102" spans="1:1" ht="15.75" x14ac:dyDescent="0.25">
      <c r="A102" s="9" t="s">
        <v>108</v>
      </c>
    </row>
    <row r="103" spans="1:1" ht="15.75" x14ac:dyDescent="0.25">
      <c r="A103" s="9" t="s">
        <v>109</v>
      </c>
    </row>
    <row r="104" spans="1:1" ht="15.75" x14ac:dyDescent="0.25">
      <c r="A104" s="9" t="s">
        <v>110</v>
      </c>
    </row>
    <row r="105" spans="1:1" ht="15.75" x14ac:dyDescent="0.25">
      <c r="A105" s="9" t="s">
        <v>67</v>
      </c>
    </row>
    <row r="106" spans="1:1" ht="15.75" x14ac:dyDescent="0.25">
      <c r="A106" s="9" t="s">
        <v>111</v>
      </c>
    </row>
    <row r="107" spans="1:1" ht="15.75" x14ac:dyDescent="0.25">
      <c r="A107" s="9" t="s">
        <v>112</v>
      </c>
    </row>
    <row r="108" spans="1:1" ht="15.75" x14ac:dyDescent="0.25">
      <c r="A108" s="9" t="s">
        <v>113</v>
      </c>
    </row>
    <row r="109" spans="1:1" ht="15.75" x14ac:dyDescent="0.25">
      <c r="A109" s="9" t="s">
        <v>114</v>
      </c>
    </row>
    <row r="110" spans="1:1" ht="15.75" x14ac:dyDescent="0.25">
      <c r="A110" s="9" t="s">
        <v>109</v>
      </c>
    </row>
    <row r="111" spans="1:1" ht="15.75" x14ac:dyDescent="0.25">
      <c r="A111" s="9" t="s">
        <v>115</v>
      </c>
    </row>
    <row r="112" spans="1:1" ht="15.75" x14ac:dyDescent="0.25">
      <c r="A112" s="9" t="s">
        <v>116</v>
      </c>
    </row>
    <row r="113" spans="1:1" ht="15.75" x14ac:dyDescent="0.25">
      <c r="A113" s="9" t="s">
        <v>117</v>
      </c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V116"/>
  <sheetViews>
    <sheetView topLeftCell="I84" workbookViewId="0">
      <selection activeCell="T93" sqref="T93"/>
    </sheetView>
  </sheetViews>
  <sheetFormatPr baseColWidth="10" defaultRowHeight="12.75" x14ac:dyDescent="0.2"/>
  <cols>
    <col min="1" max="1" width="14.42578125" customWidth="1"/>
    <col min="2" max="10" width="11.42578125" customWidth="1"/>
    <col min="11" max="11" width="23" customWidth="1"/>
    <col min="12" max="14" width="11.42578125" customWidth="1"/>
    <col min="15" max="15" width="20" customWidth="1"/>
  </cols>
  <sheetData>
    <row r="6" spans="1:21" x14ac:dyDescent="0.2">
      <c r="A6" s="1" t="s">
        <v>60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21" x14ac:dyDescent="0.2">
      <c r="A7" s="1"/>
      <c r="B7" s="7" t="s">
        <v>22</v>
      </c>
      <c r="C7" s="7" t="s">
        <v>23</v>
      </c>
      <c r="D7" s="7" t="s">
        <v>0</v>
      </c>
      <c r="E7" s="7" t="s">
        <v>25</v>
      </c>
      <c r="F7" s="7" t="s">
        <v>26</v>
      </c>
      <c r="G7" s="7" t="s">
        <v>25</v>
      </c>
      <c r="H7" s="7" t="s">
        <v>130</v>
      </c>
      <c r="J7" s="7" t="s">
        <v>24</v>
      </c>
      <c r="K7" s="7" t="s">
        <v>28</v>
      </c>
      <c r="L7" s="7" t="s">
        <v>48</v>
      </c>
      <c r="M7" s="7" t="s">
        <v>49</v>
      </c>
      <c r="N7" s="7" t="s">
        <v>50</v>
      </c>
      <c r="O7" s="10" t="s">
        <v>124</v>
      </c>
    </row>
    <row r="8" spans="1:21" x14ac:dyDescent="0.2">
      <c r="A8" s="1" t="s">
        <v>121</v>
      </c>
      <c r="B8">
        <v>0.65500000000000003</v>
      </c>
      <c r="C8">
        <v>0.48799999999999999</v>
      </c>
      <c r="D8" s="1">
        <f>AVERAGE(B8:C8)</f>
        <v>0.57150000000000001</v>
      </c>
      <c r="E8" s="1">
        <f>(D8-0.1116)/0.4271</f>
        <v>1.0767970030437837</v>
      </c>
      <c r="F8" s="1">
        <v>5</v>
      </c>
      <c r="G8" s="1">
        <f>E8*F8</f>
        <v>5.3839850152189186</v>
      </c>
      <c r="H8" s="1">
        <v>3</v>
      </c>
      <c r="I8">
        <f>G8*H8</f>
        <v>16.151955045656756</v>
      </c>
      <c r="J8" s="12">
        <v>62031.25</v>
      </c>
      <c r="K8" s="1">
        <f>I8/J8*100000</f>
        <v>26.038416194509633</v>
      </c>
      <c r="L8">
        <f>AVERAGE(K8:K10)</f>
        <v>19.782257392990491</v>
      </c>
      <c r="M8">
        <f>AVEDEV(K8:K10)</f>
        <v>4.1707725343460922</v>
      </c>
      <c r="N8">
        <v>3</v>
      </c>
      <c r="O8">
        <f>K8/$L$11</f>
        <v>2.6356768442937679</v>
      </c>
      <c r="P8">
        <f>AVERAGE(O8:O10)</f>
        <v>2.0024120264871645</v>
      </c>
      <c r="Q8">
        <f>AVEDEV(O8:O10)</f>
        <v>0.42217654520440201</v>
      </c>
      <c r="R8">
        <v>3</v>
      </c>
    </row>
    <row r="9" spans="1:21" x14ac:dyDescent="0.2">
      <c r="A9" s="1" t="s">
        <v>122</v>
      </c>
      <c r="B9">
        <v>0.433</v>
      </c>
      <c r="C9">
        <v>0.434</v>
      </c>
      <c r="D9" s="1">
        <f t="shared" ref="D9:D31" si="0">AVERAGE(B9:C9)</f>
        <v>0.4335</v>
      </c>
      <c r="E9" s="1">
        <f t="shared" ref="E9:E31" si="1">(D9-0.1116)/0.4271</f>
        <v>0.75368766096932793</v>
      </c>
      <c r="F9" s="1">
        <v>5</v>
      </c>
      <c r="G9" s="1">
        <f t="shared" ref="G9:G31" si="2">E9*F9</f>
        <v>3.7684383048466397</v>
      </c>
      <c r="H9" s="1">
        <v>3</v>
      </c>
      <c r="I9">
        <f t="shared" ref="I9:I31" si="3">G9*H9</f>
        <v>11.305314914539919</v>
      </c>
      <c r="J9" s="12">
        <v>66093.75</v>
      </c>
      <c r="K9" s="1">
        <f t="shared" ref="K9:K31" si="4">I9/J9*100000</f>
        <v>17.104968192211697</v>
      </c>
      <c r="O9">
        <f t="shared" ref="O9:O31" si="5">K9/$L$11</f>
        <v>1.7314097850582737</v>
      </c>
    </row>
    <row r="10" spans="1:21" x14ac:dyDescent="0.2">
      <c r="A10" s="1" t="s">
        <v>123</v>
      </c>
      <c r="B10">
        <v>0.38600000000000001</v>
      </c>
      <c r="C10">
        <v>0.39300000000000002</v>
      </c>
      <c r="D10" s="1">
        <f t="shared" si="0"/>
        <v>0.38950000000000001</v>
      </c>
      <c r="E10" s="1">
        <f t="shared" si="1"/>
        <v>0.65066729103254517</v>
      </c>
      <c r="F10" s="1">
        <v>5</v>
      </c>
      <c r="G10" s="1">
        <f t="shared" si="2"/>
        <v>3.2533364551627257</v>
      </c>
      <c r="H10" s="1">
        <v>3</v>
      </c>
      <c r="I10">
        <f t="shared" si="3"/>
        <v>9.7600093654881768</v>
      </c>
      <c r="J10" s="12">
        <v>60234.375</v>
      </c>
      <c r="K10" s="1">
        <f t="shared" si="4"/>
        <v>16.203387792250151</v>
      </c>
      <c r="O10">
        <f t="shared" si="5"/>
        <v>1.6401494501094527</v>
      </c>
      <c r="U10" t="s">
        <v>68</v>
      </c>
    </row>
    <row r="11" spans="1:21" x14ac:dyDescent="0.2">
      <c r="A11" s="1" t="s">
        <v>2</v>
      </c>
      <c r="B11">
        <v>0.30199999999999999</v>
      </c>
      <c r="C11">
        <v>0.27400000000000002</v>
      </c>
      <c r="D11" s="1">
        <f t="shared" si="0"/>
        <v>0.28800000000000003</v>
      </c>
      <c r="E11" s="1">
        <f t="shared" si="1"/>
        <v>0.41301802856473901</v>
      </c>
      <c r="F11" s="1">
        <v>5</v>
      </c>
      <c r="G11" s="1">
        <f t="shared" si="2"/>
        <v>2.0650901428236952</v>
      </c>
      <c r="H11" s="1">
        <v>3</v>
      </c>
      <c r="I11">
        <f t="shared" si="3"/>
        <v>6.1952704284710851</v>
      </c>
      <c r="J11" s="12">
        <v>64609.375</v>
      </c>
      <c r="K11" s="1">
        <f t="shared" si="4"/>
        <v>9.5888103366904343</v>
      </c>
      <c r="L11">
        <f>AVERAGE(K11:K13)</f>
        <v>9.8792142332937072</v>
      </c>
      <c r="M11">
        <f>AVEDEV(K11:K13)</f>
        <v>1.0643605166456513</v>
      </c>
      <c r="N11">
        <v>3</v>
      </c>
      <c r="O11">
        <f t="shared" si="5"/>
        <v>0.97060455520596067</v>
      </c>
      <c r="P11">
        <f>AVERAGE(O11:O13)</f>
        <v>1</v>
      </c>
      <c r="Q11">
        <f>AVEDEV(O11:O13)</f>
        <v>0.10773736569642096</v>
      </c>
      <c r="R11">
        <v>3</v>
      </c>
      <c r="U11" t="s">
        <v>69</v>
      </c>
    </row>
    <row r="12" spans="1:21" x14ac:dyDescent="0.2">
      <c r="A12" s="1" t="s">
        <v>3</v>
      </c>
      <c r="B12">
        <v>0.26900000000000002</v>
      </c>
      <c r="C12">
        <v>0.26200000000000001</v>
      </c>
      <c r="D12" s="1">
        <f t="shared" si="0"/>
        <v>0.26550000000000001</v>
      </c>
      <c r="E12" s="1">
        <f t="shared" si="1"/>
        <v>0.3603371575743386</v>
      </c>
      <c r="F12" s="1">
        <v>5</v>
      </c>
      <c r="G12" s="1">
        <f t="shared" si="2"/>
        <v>1.801685787871693</v>
      </c>
      <c r="H12" s="1">
        <v>3</v>
      </c>
      <c r="I12">
        <f t="shared" si="3"/>
        <v>5.4050573636150787</v>
      </c>
      <c r="J12" s="12">
        <v>63046.875</v>
      </c>
      <c r="K12" s="1">
        <f t="shared" si="4"/>
        <v>8.5730773549285022</v>
      </c>
      <c r="O12">
        <f t="shared" si="5"/>
        <v>0.86778939624940776</v>
      </c>
      <c r="U12" t="s">
        <v>70</v>
      </c>
    </row>
    <row r="13" spans="1:21" x14ac:dyDescent="0.2">
      <c r="A13" s="1" t="s">
        <v>4</v>
      </c>
      <c r="B13">
        <v>0.35599999999999998</v>
      </c>
      <c r="C13">
        <v>0.29299999999999998</v>
      </c>
      <c r="D13" s="1">
        <f t="shared" si="0"/>
        <v>0.32450000000000001</v>
      </c>
      <c r="E13" s="1">
        <f t="shared" si="1"/>
        <v>0.49847810817138849</v>
      </c>
      <c r="F13" s="1">
        <v>5</v>
      </c>
      <c r="G13" s="1">
        <f t="shared" si="2"/>
        <v>2.4923905408569427</v>
      </c>
      <c r="H13" s="1">
        <v>3</v>
      </c>
      <c r="I13">
        <f t="shared" si="3"/>
        <v>7.477171622570828</v>
      </c>
      <c r="J13" s="12">
        <v>65156.25</v>
      </c>
      <c r="K13" s="1">
        <f t="shared" si="4"/>
        <v>11.475755008262183</v>
      </c>
      <c r="O13">
        <f t="shared" si="5"/>
        <v>1.1616060485446313</v>
      </c>
      <c r="U13" t="s">
        <v>71</v>
      </c>
    </row>
    <row r="14" spans="1:21" x14ac:dyDescent="0.2">
      <c r="A14" s="1" t="s">
        <v>5</v>
      </c>
      <c r="B14">
        <v>0.432</v>
      </c>
      <c r="C14">
        <v>0.38100000000000001</v>
      </c>
      <c r="D14" s="1">
        <f t="shared" si="0"/>
        <v>0.40649999999999997</v>
      </c>
      <c r="E14" s="1">
        <f t="shared" si="1"/>
        <v>0.69047061578084745</v>
      </c>
      <c r="F14" s="1">
        <v>5</v>
      </c>
      <c r="G14" s="1">
        <f t="shared" si="2"/>
        <v>3.4523530789042374</v>
      </c>
      <c r="H14" s="1">
        <v>3</v>
      </c>
      <c r="I14">
        <f t="shared" si="3"/>
        <v>10.357059236712711</v>
      </c>
      <c r="J14">
        <v>54921.875</v>
      </c>
      <c r="K14" s="1">
        <f t="shared" si="4"/>
        <v>18.857803446646191</v>
      </c>
      <c r="L14">
        <f>AVERAGE(K14:K16)</f>
        <v>19.649212243494688</v>
      </c>
      <c r="M14">
        <f>AVEDEV(K14:K16)</f>
        <v>0.52760586456566594</v>
      </c>
      <c r="N14">
        <v>3</v>
      </c>
      <c r="O14">
        <f t="shared" si="5"/>
        <v>1.9088363711249374</v>
      </c>
      <c r="P14">
        <f>AVERAGE(O14:O16)</f>
        <v>1.988944847179783</v>
      </c>
      <c r="Q14">
        <f>AVEDEV(O14:O16)</f>
        <v>5.3405650703230334E-2</v>
      </c>
      <c r="R14">
        <v>3</v>
      </c>
      <c r="U14" t="s">
        <v>72</v>
      </c>
    </row>
    <row r="15" spans="1:21" x14ac:dyDescent="0.2">
      <c r="A15" s="1" t="s">
        <v>6</v>
      </c>
      <c r="B15">
        <v>0.44800000000000001</v>
      </c>
      <c r="C15">
        <v>0.441</v>
      </c>
      <c r="D15" s="1">
        <f t="shared" si="0"/>
        <v>0.44450000000000001</v>
      </c>
      <c r="E15" s="1">
        <f t="shared" si="1"/>
        <v>0.77944275345352376</v>
      </c>
      <c r="F15" s="1">
        <v>5</v>
      </c>
      <c r="G15" s="1">
        <f t="shared" si="2"/>
        <v>3.897213767267619</v>
      </c>
      <c r="H15" s="1">
        <v>3</v>
      </c>
      <c r="I15">
        <f t="shared" si="3"/>
        <v>11.691641301802857</v>
      </c>
      <c r="J15">
        <v>58593.75</v>
      </c>
      <c r="K15" s="1">
        <f t="shared" si="4"/>
        <v>19.953734488410209</v>
      </c>
      <c r="O15">
        <f t="shared" si="5"/>
        <v>2.0197693882540375</v>
      </c>
      <c r="U15" t="s">
        <v>73</v>
      </c>
    </row>
    <row r="16" spans="1:21" x14ac:dyDescent="0.2">
      <c r="A16" s="1" t="s">
        <v>7</v>
      </c>
      <c r="B16">
        <v>0.438</v>
      </c>
      <c r="C16">
        <v>0.34599999999999997</v>
      </c>
      <c r="D16" s="1">
        <f t="shared" si="0"/>
        <v>0.39200000000000002</v>
      </c>
      <c r="E16" s="1">
        <f t="shared" si="1"/>
        <v>0.65652072114258953</v>
      </c>
      <c r="F16" s="1">
        <v>5</v>
      </c>
      <c r="G16" s="1">
        <f t="shared" si="2"/>
        <v>3.2826036057129477</v>
      </c>
      <c r="H16" s="1">
        <v>3</v>
      </c>
      <c r="I16">
        <f t="shared" si="3"/>
        <v>9.8478108171388428</v>
      </c>
      <c r="J16">
        <v>48906.25</v>
      </c>
      <c r="K16" s="1">
        <f t="shared" si="4"/>
        <v>20.136098795427667</v>
      </c>
      <c r="O16">
        <f t="shared" si="5"/>
        <v>2.038228782160374</v>
      </c>
    </row>
    <row r="17" spans="1:18" x14ac:dyDescent="0.2">
      <c r="A17" s="1" t="s">
        <v>8</v>
      </c>
      <c r="B17">
        <v>0.502</v>
      </c>
      <c r="C17">
        <v>0.63600000000000001</v>
      </c>
      <c r="D17" s="1">
        <f t="shared" si="0"/>
        <v>0.56899999999999995</v>
      </c>
      <c r="E17" s="1">
        <f t="shared" si="1"/>
        <v>1.0709435729337391</v>
      </c>
      <c r="F17" s="1">
        <v>10</v>
      </c>
      <c r="G17" s="1">
        <f t="shared" si="2"/>
        <v>10.709435729337391</v>
      </c>
      <c r="H17" s="1">
        <v>3</v>
      </c>
      <c r="I17">
        <f t="shared" si="3"/>
        <v>32.128307188012172</v>
      </c>
      <c r="J17">
        <v>57031.25</v>
      </c>
      <c r="K17" s="1">
        <f t="shared" si="4"/>
        <v>56.334566028295313</v>
      </c>
      <c r="L17">
        <f>AVERAGE(K17:K19)</f>
        <v>42.946827333174262</v>
      </c>
      <c r="M17">
        <f>AVEDEV(K17:K19)</f>
        <v>8.925159130080706</v>
      </c>
      <c r="N17">
        <v>3</v>
      </c>
      <c r="O17">
        <f t="shared" si="5"/>
        <v>5.7023326651266979</v>
      </c>
      <c r="P17">
        <f>AVERAGE(O17:O19)</f>
        <v>4.3471906083826148</v>
      </c>
      <c r="Q17">
        <f>AVEDEV(O17:O19)</f>
        <v>0.90342803782938885</v>
      </c>
      <c r="R17">
        <v>3</v>
      </c>
    </row>
    <row r="18" spans="1:18" x14ac:dyDescent="0.2">
      <c r="A18" s="1" t="s">
        <v>9</v>
      </c>
      <c r="B18">
        <v>0.35199999999999998</v>
      </c>
      <c r="C18">
        <v>0.372</v>
      </c>
      <c r="D18" s="1">
        <f t="shared" si="0"/>
        <v>0.36199999999999999</v>
      </c>
      <c r="E18" s="1">
        <f t="shared" si="1"/>
        <v>0.5862795598220556</v>
      </c>
      <c r="F18" s="1">
        <v>10</v>
      </c>
      <c r="G18" s="1">
        <f t="shared" si="2"/>
        <v>5.862795598220556</v>
      </c>
      <c r="H18" s="1">
        <v>3</v>
      </c>
      <c r="I18">
        <f t="shared" si="3"/>
        <v>17.588386794661666</v>
      </c>
      <c r="J18">
        <v>50234.375</v>
      </c>
      <c r="K18" s="1">
        <f t="shared" si="4"/>
        <v>35.012651784085435</v>
      </c>
      <c r="O18">
        <f t="shared" si="5"/>
        <v>3.5440725301907232</v>
      </c>
    </row>
    <row r="19" spans="1:18" x14ac:dyDescent="0.2">
      <c r="A19" s="1" t="s">
        <v>10</v>
      </c>
      <c r="B19">
        <v>0.36899999999999999</v>
      </c>
      <c r="C19">
        <v>0.41299999999999998</v>
      </c>
      <c r="D19" s="1">
        <f t="shared" si="0"/>
        <v>0.39100000000000001</v>
      </c>
      <c r="E19" s="1">
        <f t="shared" si="1"/>
        <v>0.65417934909857178</v>
      </c>
      <c r="F19" s="1">
        <v>10</v>
      </c>
      <c r="G19" s="1">
        <f t="shared" si="2"/>
        <v>6.5417934909857181</v>
      </c>
      <c r="H19" s="1">
        <v>3</v>
      </c>
      <c r="I19">
        <f t="shared" si="3"/>
        <v>19.625380472957154</v>
      </c>
      <c r="J19">
        <v>52343.75</v>
      </c>
      <c r="K19" s="1">
        <f t="shared" si="4"/>
        <v>37.493264187142024</v>
      </c>
      <c r="O19">
        <f t="shared" si="5"/>
        <v>3.795166629830423</v>
      </c>
    </row>
    <row r="20" spans="1:18" x14ac:dyDescent="0.2">
      <c r="A20" s="1" t="s">
        <v>11</v>
      </c>
      <c r="B20">
        <v>0.58699999999999997</v>
      </c>
      <c r="C20">
        <v>0.58399999999999996</v>
      </c>
      <c r="D20" s="1">
        <f t="shared" si="0"/>
        <v>0.58549999999999991</v>
      </c>
      <c r="E20" s="1">
        <f t="shared" si="1"/>
        <v>1.1095762116600325</v>
      </c>
      <c r="F20" s="1">
        <v>10</v>
      </c>
      <c r="G20" s="1">
        <f t="shared" si="2"/>
        <v>11.095762116600325</v>
      </c>
      <c r="H20" s="1">
        <v>3</v>
      </c>
      <c r="I20">
        <f t="shared" si="3"/>
        <v>33.287286349800972</v>
      </c>
      <c r="J20">
        <v>60156.25</v>
      </c>
      <c r="K20" s="1">
        <f t="shared" si="4"/>
        <v>55.334709776292527</v>
      </c>
      <c r="L20">
        <f>AVERAGE(K20:K22)</f>
        <v>58.490680580266108</v>
      </c>
      <c r="M20">
        <f>AVEDEV(K20:K22)</f>
        <v>2.1039805359823802</v>
      </c>
      <c r="N20">
        <v>3</v>
      </c>
      <c r="O20">
        <f t="shared" si="5"/>
        <v>5.6011245904365881</v>
      </c>
      <c r="P20">
        <f>AVERAGE(O20:O22)</f>
        <v>5.9205802403948313</v>
      </c>
      <c r="Q20">
        <f>AVEDEV(O20:O22)</f>
        <v>0.21297043330549612</v>
      </c>
      <c r="R20">
        <v>3</v>
      </c>
    </row>
    <row r="21" spans="1:18" x14ac:dyDescent="0.2">
      <c r="A21" s="1" t="s">
        <v>12</v>
      </c>
      <c r="B21">
        <v>0.59399999999999997</v>
      </c>
      <c r="C21">
        <v>0.55000000000000004</v>
      </c>
      <c r="D21" s="1">
        <f t="shared" si="0"/>
        <v>0.57200000000000006</v>
      </c>
      <c r="E21" s="1">
        <f t="shared" si="1"/>
        <v>1.0779676890657928</v>
      </c>
      <c r="F21" s="1">
        <v>10</v>
      </c>
      <c r="G21" s="1">
        <f t="shared" si="2"/>
        <v>10.779676890657928</v>
      </c>
      <c r="H21" s="1">
        <v>3</v>
      </c>
      <c r="I21">
        <f t="shared" si="3"/>
        <v>32.339030671973788</v>
      </c>
      <c r="J21">
        <v>53046.875</v>
      </c>
      <c r="K21" s="1">
        <f t="shared" si="4"/>
        <v>60.963121148934384</v>
      </c>
      <c r="O21">
        <f t="shared" si="5"/>
        <v>6.170847165504723</v>
      </c>
    </row>
    <row r="22" spans="1:18" x14ac:dyDescent="0.2">
      <c r="A22" s="1" t="s">
        <v>13</v>
      </c>
      <c r="B22">
        <v>0.56599999999999995</v>
      </c>
      <c r="C22">
        <v>0.60099999999999998</v>
      </c>
      <c r="D22" s="1">
        <f t="shared" si="0"/>
        <v>0.58349999999999991</v>
      </c>
      <c r="E22" s="1">
        <f t="shared" si="1"/>
        <v>1.104893467571997</v>
      </c>
      <c r="F22" s="1">
        <v>10</v>
      </c>
      <c r="G22" s="1">
        <f t="shared" si="2"/>
        <v>11.04893467571997</v>
      </c>
      <c r="H22" s="1">
        <v>3</v>
      </c>
      <c r="I22">
        <f t="shared" si="3"/>
        <v>33.146804027159909</v>
      </c>
      <c r="J22">
        <v>56015.625</v>
      </c>
      <c r="K22" s="1">
        <f t="shared" si="4"/>
        <v>59.174210815571392</v>
      </c>
      <c r="O22">
        <f t="shared" si="5"/>
        <v>5.9897689652431847</v>
      </c>
    </row>
    <row r="23" spans="1:18" x14ac:dyDescent="0.2">
      <c r="A23" s="1" t="s">
        <v>52</v>
      </c>
      <c r="B23">
        <v>0.376</v>
      </c>
      <c r="C23">
        <v>0.372</v>
      </c>
      <c r="D23" s="1">
        <f t="shared" si="0"/>
        <v>0.374</v>
      </c>
      <c r="E23" s="1">
        <f t="shared" si="1"/>
        <v>0.61437602435026917</v>
      </c>
      <c r="F23" s="6">
        <v>50</v>
      </c>
      <c r="G23" s="1">
        <f t="shared" si="2"/>
        <v>30.718801217513459</v>
      </c>
      <c r="H23" s="1">
        <v>3</v>
      </c>
      <c r="I23">
        <f t="shared" si="3"/>
        <v>92.156403652540376</v>
      </c>
      <c r="J23">
        <v>67734.375</v>
      </c>
      <c r="K23" s="1">
        <f t="shared" si="4"/>
        <v>136.05559016753367</v>
      </c>
      <c r="L23">
        <f>AVERAGE(K23:K25)</f>
        <v>156.25596115852537</v>
      </c>
      <c r="M23">
        <f>AVEDEV(K23:K25)</f>
        <v>40.481873451988108</v>
      </c>
      <c r="N23">
        <v>3</v>
      </c>
      <c r="O23">
        <f t="shared" si="5"/>
        <v>13.771904015302749</v>
      </c>
      <c r="P23">
        <f>AVERAGE(O23:O25)</f>
        <v>15.816638597828037</v>
      </c>
      <c r="Q23">
        <f>AVEDEV(O23:O25)</f>
        <v>4.0976815054340152</v>
      </c>
      <c r="R23">
        <v>3</v>
      </c>
    </row>
    <row r="24" spans="1:18" x14ac:dyDescent="0.2">
      <c r="A24" s="1" t="s">
        <v>14</v>
      </c>
      <c r="B24">
        <v>0.33900000000000002</v>
      </c>
      <c r="C24">
        <v>0.34399999999999997</v>
      </c>
      <c r="D24" s="1">
        <f t="shared" si="0"/>
        <v>0.34150000000000003</v>
      </c>
      <c r="E24" s="1">
        <f t="shared" si="1"/>
        <v>0.53828143291969099</v>
      </c>
      <c r="F24" s="6">
        <v>50</v>
      </c>
      <c r="G24" s="1">
        <f t="shared" si="2"/>
        <v>26.914071645984549</v>
      </c>
      <c r="H24" s="1">
        <v>3</v>
      </c>
      <c r="I24">
        <f t="shared" si="3"/>
        <v>80.742214937953648</v>
      </c>
      <c r="J24">
        <v>69765.625</v>
      </c>
      <c r="K24" s="1">
        <f t="shared" si="4"/>
        <v>115.7335219715349</v>
      </c>
      <c r="O24">
        <f t="shared" si="5"/>
        <v>11.714850922202302</v>
      </c>
    </row>
    <row r="25" spans="1:18" x14ac:dyDescent="0.2">
      <c r="A25" s="1" t="s">
        <v>15</v>
      </c>
      <c r="B25">
        <v>0.45400000000000001</v>
      </c>
      <c r="C25">
        <v>0.443</v>
      </c>
      <c r="D25" s="1">
        <f t="shared" si="0"/>
        <v>0.44850000000000001</v>
      </c>
      <c r="E25" s="1">
        <f t="shared" si="1"/>
        <v>0.78880824162959495</v>
      </c>
      <c r="F25" s="6">
        <v>50</v>
      </c>
      <c r="G25" s="1">
        <f t="shared" si="2"/>
        <v>39.440412081479749</v>
      </c>
      <c r="H25" s="1">
        <v>3</v>
      </c>
      <c r="I25">
        <f t="shared" si="3"/>
        <v>118.32123624443925</v>
      </c>
      <c r="J25">
        <v>54531.25</v>
      </c>
      <c r="K25" s="1">
        <f t="shared" si="4"/>
        <v>216.97877133650752</v>
      </c>
      <c r="O25">
        <f t="shared" si="5"/>
        <v>21.963160855979059</v>
      </c>
    </row>
    <row r="26" spans="1:18" x14ac:dyDescent="0.2">
      <c r="A26" s="1" t="s">
        <v>16</v>
      </c>
      <c r="B26">
        <v>0.443</v>
      </c>
      <c r="C26">
        <v>0.41299999999999998</v>
      </c>
      <c r="D26" s="1">
        <f t="shared" si="0"/>
        <v>0.42799999999999999</v>
      </c>
      <c r="E26" s="1">
        <f t="shared" si="1"/>
        <v>0.74081011472723024</v>
      </c>
      <c r="F26" s="6">
        <v>50</v>
      </c>
      <c r="G26" s="1">
        <f t="shared" si="2"/>
        <v>37.04050573636151</v>
      </c>
      <c r="H26" s="1">
        <v>3</v>
      </c>
      <c r="I26">
        <f t="shared" si="3"/>
        <v>111.12151720908453</v>
      </c>
      <c r="J26">
        <v>62656.25</v>
      </c>
      <c r="K26" s="1">
        <f t="shared" si="4"/>
        <v>177.35104990976083</v>
      </c>
      <c r="L26">
        <f>AVERAGE(K26:K28)</f>
        <v>235.49311721757394</v>
      </c>
      <c r="M26">
        <f>AVEDEV(K26:K28)</f>
        <v>75.355816108425117</v>
      </c>
      <c r="N26">
        <v>3</v>
      </c>
      <c r="O26">
        <f t="shared" si="5"/>
        <v>17.95193886089384</v>
      </c>
      <c r="P26">
        <f>AVERAGE(O26:O28)</f>
        <v>23.837231550657549</v>
      </c>
      <c r="Q26">
        <f>AVEDEV(O26:O28)</f>
        <v>7.6277135335794455</v>
      </c>
      <c r="R26">
        <v>3</v>
      </c>
    </row>
    <row r="27" spans="1:18" x14ac:dyDescent="0.2">
      <c r="A27" s="1" t="s">
        <v>17</v>
      </c>
      <c r="B27">
        <v>0.35599999999999998</v>
      </c>
      <c r="C27">
        <v>0.42</v>
      </c>
      <c r="D27" s="1">
        <f t="shared" si="0"/>
        <v>0.38800000000000001</v>
      </c>
      <c r="E27" s="1">
        <f t="shared" si="1"/>
        <v>0.64715523296651833</v>
      </c>
      <c r="F27" s="6">
        <v>50</v>
      </c>
      <c r="G27" s="1">
        <f t="shared" si="2"/>
        <v>32.357761648325919</v>
      </c>
      <c r="H27" s="1">
        <v>3</v>
      </c>
      <c r="I27">
        <f t="shared" si="3"/>
        <v>97.073284944977758</v>
      </c>
      <c r="J27">
        <v>53750</v>
      </c>
      <c r="K27" s="1">
        <f t="shared" si="4"/>
        <v>180.60146036274932</v>
      </c>
      <c r="O27">
        <f t="shared" si="5"/>
        <v>18.280953940052093</v>
      </c>
    </row>
    <row r="28" spans="1:18" x14ac:dyDescent="0.2">
      <c r="A28" s="1" t="s">
        <v>18</v>
      </c>
      <c r="B28">
        <v>0.73299999999999998</v>
      </c>
      <c r="C28">
        <v>0.55700000000000005</v>
      </c>
      <c r="D28" s="1">
        <f t="shared" si="0"/>
        <v>0.64500000000000002</v>
      </c>
      <c r="E28" s="1">
        <f t="shared" si="1"/>
        <v>1.2488878482790915</v>
      </c>
      <c r="F28" s="6">
        <v>50</v>
      </c>
      <c r="G28" s="1">
        <f t="shared" si="2"/>
        <v>62.444392413954574</v>
      </c>
      <c r="H28" s="1">
        <v>3</v>
      </c>
      <c r="I28">
        <f t="shared" si="3"/>
        <v>187.33317724186372</v>
      </c>
      <c r="J28">
        <v>53750</v>
      </c>
      <c r="K28" s="1">
        <f t="shared" si="4"/>
        <v>348.52684138021158</v>
      </c>
      <c r="O28">
        <f t="shared" si="5"/>
        <v>35.278801851026721</v>
      </c>
    </row>
    <row r="29" spans="1:18" x14ac:dyDescent="0.2">
      <c r="A29" s="1" t="s">
        <v>19</v>
      </c>
      <c r="B29">
        <v>0.52300000000000002</v>
      </c>
      <c r="C29">
        <v>0.46500000000000002</v>
      </c>
      <c r="D29" s="1">
        <f t="shared" si="0"/>
        <v>0.49399999999999999</v>
      </c>
      <c r="E29" s="1">
        <f t="shared" si="1"/>
        <v>0.89534066963240455</v>
      </c>
      <c r="F29" s="6">
        <v>50</v>
      </c>
      <c r="G29" s="1">
        <f t="shared" si="2"/>
        <v>44.767033481620224</v>
      </c>
      <c r="H29" s="1">
        <v>3</v>
      </c>
      <c r="I29">
        <f t="shared" si="3"/>
        <v>134.30110044486068</v>
      </c>
      <c r="J29">
        <v>57109.375</v>
      </c>
      <c r="K29" s="1">
        <f t="shared" si="4"/>
        <v>235.16471760522802</v>
      </c>
      <c r="L29">
        <f>AVERAGE(K29:K31)</f>
        <v>240.2182415079061</v>
      </c>
      <c r="M29">
        <f>AVEDEV(K29:K31)</f>
        <v>26.249613714195391</v>
      </c>
      <c r="N29">
        <v>3</v>
      </c>
      <c r="O29">
        <f t="shared" si="5"/>
        <v>23.80399007976818</v>
      </c>
      <c r="P29">
        <f>AVERAGE(O29:O31)</f>
        <v>24.315521035909139</v>
      </c>
      <c r="Q29">
        <f>AVEDEV(O29:O31)</f>
        <v>2.6570548116804864</v>
      </c>
      <c r="R29">
        <v>3</v>
      </c>
    </row>
    <row r="30" spans="1:18" x14ac:dyDescent="0.2">
      <c r="A30" s="1" t="s">
        <v>20</v>
      </c>
      <c r="B30">
        <v>0.55000000000000004</v>
      </c>
      <c r="C30">
        <v>0.63100000000000001</v>
      </c>
      <c r="D30" s="1">
        <f t="shared" si="0"/>
        <v>0.59050000000000002</v>
      </c>
      <c r="E30" s="1">
        <f t="shared" si="1"/>
        <v>1.1212830718801219</v>
      </c>
      <c r="F30" s="6">
        <v>50</v>
      </c>
      <c r="G30" s="1">
        <f t="shared" si="2"/>
        <v>56.064153594006093</v>
      </c>
      <c r="H30" s="1">
        <v>3</v>
      </c>
      <c r="I30">
        <f t="shared" si="3"/>
        <v>168.19246078201829</v>
      </c>
      <c r="J30">
        <v>60156.25</v>
      </c>
      <c r="K30" s="1">
        <f t="shared" si="4"/>
        <v>279.59266207919921</v>
      </c>
      <c r="O30">
        <f t="shared" si="5"/>
        <v>28.301103253429869</v>
      </c>
    </row>
    <row r="31" spans="1:18" x14ac:dyDescent="0.2">
      <c r="A31" s="1" t="s">
        <v>21</v>
      </c>
      <c r="B31">
        <v>0.504</v>
      </c>
      <c r="C31">
        <v>0.48499999999999999</v>
      </c>
      <c r="D31" s="1">
        <f t="shared" si="0"/>
        <v>0.4945</v>
      </c>
      <c r="E31" s="1">
        <f t="shared" si="1"/>
        <v>0.89651135565441353</v>
      </c>
      <c r="F31" s="6">
        <v>50</v>
      </c>
      <c r="G31" s="1">
        <f t="shared" si="2"/>
        <v>44.825567782720675</v>
      </c>
      <c r="H31" s="1">
        <v>3</v>
      </c>
      <c r="I31">
        <f t="shared" si="3"/>
        <v>134.47670334816203</v>
      </c>
      <c r="J31">
        <v>65312.5</v>
      </c>
      <c r="K31" s="1">
        <f t="shared" si="4"/>
        <v>205.89734483929112</v>
      </c>
      <c r="O31">
        <f t="shared" si="5"/>
        <v>20.841469774529369</v>
      </c>
    </row>
    <row r="34" spans="1:21" x14ac:dyDescent="0.2">
      <c r="A34" s="1" t="s">
        <v>74</v>
      </c>
      <c r="B34" s="1"/>
      <c r="C34" s="1"/>
      <c r="D34" s="1"/>
      <c r="E34" s="1"/>
      <c r="F34" s="1"/>
      <c r="G34" s="1"/>
      <c r="H34" s="1"/>
      <c r="J34" s="1"/>
      <c r="K34" s="1"/>
    </row>
    <row r="35" spans="1:21" x14ac:dyDescent="0.2">
      <c r="A35" s="1"/>
      <c r="B35" s="7" t="s">
        <v>22</v>
      </c>
      <c r="C35" s="7" t="s">
        <v>23</v>
      </c>
      <c r="D35" s="7" t="s">
        <v>0</v>
      </c>
      <c r="E35" s="7" t="s">
        <v>25</v>
      </c>
      <c r="F35" s="7" t="s">
        <v>26</v>
      </c>
      <c r="G35" s="7" t="s">
        <v>25</v>
      </c>
      <c r="H35" s="7"/>
      <c r="J35" s="7" t="s">
        <v>24</v>
      </c>
      <c r="K35" s="7" t="s">
        <v>28</v>
      </c>
      <c r="L35" s="7" t="s">
        <v>48</v>
      </c>
      <c r="M35" s="7" t="s">
        <v>49</v>
      </c>
      <c r="N35" s="7" t="s">
        <v>50</v>
      </c>
      <c r="O35" s="10" t="s">
        <v>124</v>
      </c>
      <c r="S35" t="s">
        <v>118</v>
      </c>
    </row>
    <row r="36" spans="1:21" x14ac:dyDescent="0.2">
      <c r="A36" s="1" t="s">
        <v>121</v>
      </c>
      <c r="B36">
        <v>0.19500000000000001</v>
      </c>
      <c r="C36">
        <v>0.19800000000000001</v>
      </c>
      <c r="D36" s="1">
        <f>AVERAGE(B36:C36)</f>
        <v>0.19650000000000001</v>
      </c>
      <c r="E36" s="1">
        <f>(D36-0.1116)/0.4271</f>
        <v>0.19878248653711075</v>
      </c>
      <c r="F36" s="1">
        <v>5</v>
      </c>
      <c r="G36" s="1">
        <f>E36*F36</f>
        <v>0.99391243268555374</v>
      </c>
      <c r="H36" s="1">
        <v>3</v>
      </c>
      <c r="I36">
        <f>G36*H36</f>
        <v>2.981737298056661</v>
      </c>
      <c r="J36">
        <v>53828.125</v>
      </c>
      <c r="K36" s="1">
        <f>I36/J36*100000</f>
        <v>5.539366823675655</v>
      </c>
      <c r="L36">
        <f>AVERAGE(K36:K38)</f>
        <v>6.3365399913113025</v>
      </c>
      <c r="M36">
        <f>AVEDEV(K36:K38)</f>
        <v>0.53144877842376526</v>
      </c>
      <c r="N36">
        <v>3</v>
      </c>
      <c r="O36">
        <f>K36/$L$11</f>
        <v>0.5607092520584851</v>
      </c>
      <c r="P36">
        <f>AVERAGE(O36:O38)</f>
        <v>0.64140121285726126</v>
      </c>
      <c r="Q36">
        <f>AVEDEV(O36:O38)</f>
        <v>5.3794640532517479E-2</v>
      </c>
      <c r="R36">
        <v>3</v>
      </c>
      <c r="S36">
        <f t="shared" ref="S36:S59" si="6">K36/$L$39</f>
        <v>1.3926443928195609</v>
      </c>
      <c r="T36">
        <f>AVERAGE(S36:S38)</f>
        <v>1.5930605734684047</v>
      </c>
      <c r="U36">
        <f>S36:S38</f>
        <v>1.3926443928195609</v>
      </c>
    </row>
    <row r="37" spans="1:21" x14ac:dyDescent="0.2">
      <c r="A37" s="1" t="s">
        <v>122</v>
      </c>
      <c r="B37">
        <v>0.25600000000000001</v>
      </c>
      <c r="C37">
        <v>0.185</v>
      </c>
      <c r="D37" s="1">
        <f t="shared" ref="D37:D59" si="7">AVERAGE(B37:C37)</f>
        <v>0.2205</v>
      </c>
      <c r="E37" s="1">
        <f t="shared" ref="E37:E59" si="8">(D37-0.1116)/0.4271</f>
        <v>0.25497541559353781</v>
      </c>
      <c r="F37" s="1">
        <v>5</v>
      </c>
      <c r="G37" s="1">
        <f t="shared" ref="G37:G59" si="9">E37*F37</f>
        <v>1.274877077967689</v>
      </c>
      <c r="H37" s="1">
        <v>3</v>
      </c>
      <c r="I37">
        <f t="shared" ref="I37:I59" si="10">G37*H37</f>
        <v>3.8246312339030668</v>
      </c>
      <c r="J37">
        <v>57187.5</v>
      </c>
      <c r="K37" s="1">
        <f t="shared" ref="K37:K59" si="11">I37/J37*100000</f>
        <v>6.6878797532731227</v>
      </c>
      <c r="O37">
        <f t="shared" ref="O37:O59" si="12">K37/$L$11</f>
        <v>0.67696474591414935</v>
      </c>
      <c r="S37">
        <f t="shared" si="6"/>
        <v>1.6813904070117298</v>
      </c>
    </row>
    <row r="38" spans="1:21" x14ac:dyDescent="0.2">
      <c r="A38" s="1" t="s">
        <v>123</v>
      </c>
      <c r="B38">
        <v>0.25700000000000001</v>
      </c>
      <c r="C38">
        <v>0.191</v>
      </c>
      <c r="D38" s="1">
        <f t="shared" si="7"/>
        <v>0.224</v>
      </c>
      <c r="E38" s="1">
        <f t="shared" si="8"/>
        <v>0.26317021774760013</v>
      </c>
      <c r="F38" s="1">
        <v>5</v>
      </c>
      <c r="G38" s="1">
        <f t="shared" si="9"/>
        <v>1.3158510887380006</v>
      </c>
      <c r="H38" s="1">
        <v>3</v>
      </c>
      <c r="I38">
        <f t="shared" si="10"/>
        <v>3.947553266214002</v>
      </c>
      <c r="J38">
        <v>58203.125</v>
      </c>
      <c r="K38" s="1">
        <f t="shared" si="11"/>
        <v>6.7823733969851308</v>
      </c>
      <c r="O38">
        <f t="shared" si="12"/>
        <v>0.68652964059914945</v>
      </c>
      <c r="S38">
        <f t="shared" si="6"/>
        <v>1.7051469205739236</v>
      </c>
    </row>
    <row r="39" spans="1:21" x14ac:dyDescent="0.2">
      <c r="A39" s="1" t="s">
        <v>2</v>
      </c>
      <c r="B39">
        <v>0.184</v>
      </c>
      <c r="C39">
        <v>0.156</v>
      </c>
      <c r="D39" s="1">
        <f t="shared" si="7"/>
        <v>0.16999999999999998</v>
      </c>
      <c r="E39" s="1">
        <f t="shared" si="8"/>
        <v>0.13673612737063914</v>
      </c>
      <c r="F39" s="1">
        <v>5</v>
      </c>
      <c r="G39" s="1">
        <f t="shared" si="9"/>
        <v>0.68368063685319569</v>
      </c>
      <c r="H39" s="1">
        <v>3</v>
      </c>
      <c r="I39">
        <f t="shared" si="10"/>
        <v>2.051041910559587</v>
      </c>
      <c r="J39">
        <v>43203.125</v>
      </c>
      <c r="K39" s="1">
        <f t="shared" si="11"/>
        <v>4.7474387803187543</v>
      </c>
      <c r="L39">
        <f>AVERAGE(K39:K41)</f>
        <v>3.977588860614016</v>
      </c>
      <c r="M39">
        <f>AVEDEV(K39:K41)</f>
        <v>0.51323327980315903</v>
      </c>
      <c r="N39">
        <v>3</v>
      </c>
      <c r="O39">
        <f t="shared" si="12"/>
        <v>0.4805482165089125</v>
      </c>
      <c r="P39">
        <f>AVERAGE(O39:O41)</f>
        <v>0.4026219865957798</v>
      </c>
      <c r="Q39">
        <f>AVEDEV(O39:O41)</f>
        <v>5.1950819942088479E-2</v>
      </c>
      <c r="R39">
        <v>3</v>
      </c>
      <c r="S39">
        <f t="shared" si="6"/>
        <v>1.1935468814607193</v>
      </c>
      <c r="T39">
        <f>AVERAGE(S39:S41)</f>
        <v>1</v>
      </c>
      <c r="U39">
        <f>S39:S41</f>
        <v>1.1935468814607193</v>
      </c>
    </row>
    <row r="40" spans="1:21" x14ac:dyDescent="0.2">
      <c r="A40" s="1" t="s">
        <v>3</v>
      </c>
      <c r="B40">
        <v>0.16600000000000001</v>
      </c>
      <c r="C40">
        <v>0.16200000000000001</v>
      </c>
      <c r="D40" s="1">
        <f t="shared" si="7"/>
        <v>0.16400000000000001</v>
      </c>
      <c r="E40" s="1">
        <f t="shared" si="8"/>
        <v>0.12268789510653244</v>
      </c>
      <c r="F40" s="1">
        <v>5</v>
      </c>
      <c r="G40" s="1">
        <f t="shared" si="9"/>
        <v>0.6134394755326622</v>
      </c>
      <c r="H40" s="1">
        <v>3</v>
      </c>
      <c r="I40">
        <f t="shared" si="10"/>
        <v>1.8403184265979866</v>
      </c>
      <c r="J40">
        <v>54218.75</v>
      </c>
      <c r="K40" s="1">
        <f t="shared" si="11"/>
        <v>3.3942472421403789</v>
      </c>
      <c r="O40">
        <f t="shared" si="12"/>
        <v>0.34357461656226729</v>
      </c>
      <c r="S40">
        <f t="shared" si="6"/>
        <v>0.85334290724466999</v>
      </c>
    </row>
    <row r="41" spans="1:21" x14ac:dyDescent="0.2">
      <c r="A41" s="1" t="s">
        <v>4</v>
      </c>
      <c r="B41">
        <v>0.16600000000000001</v>
      </c>
      <c r="C41">
        <v>0.16700000000000001</v>
      </c>
      <c r="D41" s="1">
        <f t="shared" si="7"/>
        <v>0.16650000000000001</v>
      </c>
      <c r="E41" s="1">
        <f t="shared" si="8"/>
        <v>0.12854132521657693</v>
      </c>
      <c r="F41" s="1">
        <v>5</v>
      </c>
      <c r="G41" s="1">
        <f t="shared" si="9"/>
        <v>0.64270662608288465</v>
      </c>
      <c r="H41" s="1">
        <v>3</v>
      </c>
      <c r="I41">
        <f t="shared" si="10"/>
        <v>1.9281198782486539</v>
      </c>
      <c r="J41">
        <v>50859.375</v>
      </c>
      <c r="K41" s="1">
        <f t="shared" si="11"/>
        <v>3.7910805593829142</v>
      </c>
      <c r="O41">
        <f t="shared" si="12"/>
        <v>0.38374312671615957</v>
      </c>
      <c r="S41">
        <f t="shared" si="6"/>
        <v>0.9531102112946106</v>
      </c>
    </row>
    <row r="42" spans="1:21" x14ac:dyDescent="0.2">
      <c r="A42" s="1" t="s">
        <v>5</v>
      </c>
      <c r="B42">
        <v>0.17499999999999999</v>
      </c>
      <c r="C42">
        <v>0.155</v>
      </c>
      <c r="D42" s="1">
        <f t="shared" si="7"/>
        <v>0.16499999999999998</v>
      </c>
      <c r="E42" s="1">
        <f t="shared" si="8"/>
        <v>0.12502926715055018</v>
      </c>
      <c r="F42" s="1">
        <v>5</v>
      </c>
      <c r="G42" s="1">
        <f t="shared" si="9"/>
        <v>0.62514633575275091</v>
      </c>
      <c r="H42" s="1">
        <v>3</v>
      </c>
      <c r="I42">
        <f t="shared" si="10"/>
        <v>1.8754390072582527</v>
      </c>
      <c r="J42">
        <v>79609.375</v>
      </c>
      <c r="K42" s="1">
        <f t="shared" si="11"/>
        <v>2.3558016970466769</v>
      </c>
      <c r="L42">
        <f>AVERAGE(K42:K44)</f>
        <v>3.4686151758835457</v>
      </c>
      <c r="M42">
        <f>AVEDEV(K42:K44)</f>
        <v>0.74187565255791244</v>
      </c>
      <c r="N42">
        <v>3</v>
      </c>
      <c r="O42">
        <f t="shared" si="12"/>
        <v>0.23846043231934833</v>
      </c>
      <c r="P42">
        <f>AVERAGE(O42:O44)</f>
        <v>0.35110233404940722</v>
      </c>
      <c r="Q42">
        <f>AVEDEV(O42:O44)</f>
        <v>7.5094601153372589E-2</v>
      </c>
      <c r="R42">
        <v>3</v>
      </c>
      <c r="S42">
        <f t="shared" si="6"/>
        <v>0.59226877880058582</v>
      </c>
      <c r="T42">
        <f>AVERAGE(S42:S44)</f>
        <v>0.87203964447650317</v>
      </c>
      <c r="U42">
        <f>AVEDEV(S42:S44)</f>
        <v>0.1865139104506115</v>
      </c>
    </row>
    <row r="43" spans="1:21" x14ac:dyDescent="0.2">
      <c r="A43" s="1" t="s">
        <v>6</v>
      </c>
      <c r="B43">
        <v>0.223</v>
      </c>
      <c r="C43">
        <v>0.193</v>
      </c>
      <c r="D43" s="1">
        <f t="shared" si="7"/>
        <v>0.20800000000000002</v>
      </c>
      <c r="E43" s="1">
        <f t="shared" si="8"/>
        <v>0.22570826504331543</v>
      </c>
      <c r="F43" s="1">
        <v>5</v>
      </c>
      <c r="G43" s="1">
        <f t="shared" si="9"/>
        <v>1.128541325216577</v>
      </c>
      <c r="H43" s="1">
        <v>3</v>
      </c>
      <c r="I43">
        <f t="shared" si="10"/>
        <v>3.3856239756497311</v>
      </c>
      <c r="J43">
        <v>78828.125</v>
      </c>
      <c r="K43" s="1">
        <f t="shared" si="11"/>
        <v>4.294944191111651</v>
      </c>
      <c r="O43">
        <f t="shared" si="12"/>
        <v>0.43474552628258234</v>
      </c>
      <c r="S43">
        <f t="shared" si="6"/>
        <v>1.0797858556071693</v>
      </c>
    </row>
    <row r="44" spans="1:21" x14ac:dyDescent="0.2">
      <c r="A44" s="1" t="s">
        <v>7</v>
      </c>
      <c r="B44">
        <v>0.23400000000000001</v>
      </c>
      <c r="C44">
        <v>0.186</v>
      </c>
      <c r="D44" s="1">
        <f t="shared" si="7"/>
        <v>0.21000000000000002</v>
      </c>
      <c r="E44" s="1">
        <f t="shared" si="8"/>
        <v>0.23039100913135102</v>
      </c>
      <c r="F44" s="1">
        <v>5</v>
      </c>
      <c r="G44" s="1">
        <f t="shared" si="9"/>
        <v>1.1519550456567551</v>
      </c>
      <c r="H44" s="1">
        <v>3</v>
      </c>
      <c r="I44">
        <f t="shared" si="10"/>
        <v>3.4558651369702655</v>
      </c>
      <c r="J44">
        <v>92031.25</v>
      </c>
      <c r="K44" s="1">
        <f t="shared" si="11"/>
        <v>3.7550996394923088</v>
      </c>
      <c r="O44">
        <f t="shared" si="12"/>
        <v>0.38010104354629098</v>
      </c>
      <c r="S44">
        <f t="shared" si="6"/>
        <v>0.94406429902175415</v>
      </c>
    </row>
    <row r="45" spans="1:21" x14ac:dyDescent="0.2">
      <c r="A45" s="1" t="s">
        <v>8</v>
      </c>
      <c r="B45">
        <v>0.21099999999999999</v>
      </c>
      <c r="C45">
        <v>0.22</v>
      </c>
      <c r="D45" s="1">
        <f t="shared" si="7"/>
        <v>0.2155</v>
      </c>
      <c r="E45" s="1">
        <f t="shared" si="8"/>
        <v>0.24326855537344882</v>
      </c>
      <c r="F45" s="1">
        <v>10</v>
      </c>
      <c r="G45" s="1">
        <f t="shared" si="9"/>
        <v>2.4326855537344882</v>
      </c>
      <c r="H45" s="1">
        <v>3</v>
      </c>
      <c r="I45">
        <f t="shared" si="10"/>
        <v>7.2980566612034643</v>
      </c>
      <c r="J45">
        <v>59375</v>
      </c>
      <c r="K45" s="1">
        <f t="shared" si="11"/>
        <v>12.291463850447938</v>
      </c>
      <c r="L45">
        <f>AVERAGE(K45:K47)</f>
        <v>24.081933383396006</v>
      </c>
      <c r="M45">
        <f>AVEDEV(K45:K47)</f>
        <v>7.860313021965375</v>
      </c>
      <c r="N45">
        <v>3</v>
      </c>
      <c r="O45">
        <f t="shared" si="12"/>
        <v>1.2441742389819592</v>
      </c>
      <c r="P45">
        <f>AVERAGE(O45:O47)</f>
        <v>2.437636517916379</v>
      </c>
      <c r="Q45">
        <f>AVEDEV(O45:O47)</f>
        <v>0.79564151928961324</v>
      </c>
      <c r="R45">
        <v>3</v>
      </c>
      <c r="S45">
        <f t="shared" si="6"/>
        <v>3.090179573901592</v>
      </c>
      <c r="T45">
        <f>AVERAGE(S45:S47)</f>
        <v>6.0544048737300882</v>
      </c>
      <c r="U45">
        <f>AVEDEV(S45:S47)</f>
        <v>1.9761501998856632</v>
      </c>
    </row>
    <row r="46" spans="1:21" x14ac:dyDescent="0.2">
      <c r="A46" s="1" t="s">
        <v>9</v>
      </c>
      <c r="B46">
        <v>0.51100000000000001</v>
      </c>
      <c r="C46">
        <v>0.27100000000000002</v>
      </c>
      <c r="D46" s="1">
        <f t="shared" si="7"/>
        <v>0.39100000000000001</v>
      </c>
      <c r="E46" s="1">
        <f t="shared" si="8"/>
        <v>0.65417934909857178</v>
      </c>
      <c r="F46" s="1">
        <v>10</v>
      </c>
      <c r="G46" s="1">
        <f t="shared" si="9"/>
        <v>6.5417934909857181</v>
      </c>
      <c r="H46" s="1">
        <v>3</v>
      </c>
      <c r="I46">
        <f t="shared" si="10"/>
        <v>19.625380472957154</v>
      </c>
      <c r="J46">
        <v>57812.5</v>
      </c>
      <c r="K46" s="1">
        <f t="shared" si="11"/>
        <v>33.946604061331293</v>
      </c>
      <c r="O46">
        <f t="shared" si="12"/>
        <v>3.4361643810626803</v>
      </c>
      <c r="S46">
        <f t="shared" si="6"/>
        <v>8.5344678022079421</v>
      </c>
    </row>
    <row r="47" spans="1:21" x14ac:dyDescent="0.2">
      <c r="A47" s="1" t="s">
        <v>10</v>
      </c>
      <c r="B47">
        <v>0.36</v>
      </c>
      <c r="C47">
        <v>0.219</v>
      </c>
      <c r="D47" s="1">
        <f t="shared" si="7"/>
        <v>0.28949999999999998</v>
      </c>
      <c r="E47" s="1">
        <f t="shared" si="8"/>
        <v>0.41653008663076557</v>
      </c>
      <c r="F47" s="1">
        <v>10</v>
      </c>
      <c r="G47" s="1">
        <f t="shared" si="9"/>
        <v>4.1653008663076561</v>
      </c>
      <c r="H47" s="1">
        <v>3</v>
      </c>
      <c r="I47">
        <f t="shared" si="10"/>
        <v>12.495902598922967</v>
      </c>
      <c r="J47">
        <v>48046.875</v>
      </c>
      <c r="K47" s="1">
        <f t="shared" si="11"/>
        <v>26.007732238408778</v>
      </c>
      <c r="O47">
        <f t="shared" si="12"/>
        <v>2.6325709337044976</v>
      </c>
      <c r="S47">
        <f t="shared" si="6"/>
        <v>6.5385672450807277</v>
      </c>
    </row>
    <row r="48" spans="1:21" x14ac:dyDescent="0.2">
      <c r="A48" s="1" t="s">
        <v>11</v>
      </c>
      <c r="B48">
        <v>0.45600000000000002</v>
      </c>
      <c r="C48">
        <v>0.16900000000000001</v>
      </c>
      <c r="D48" s="1">
        <f t="shared" si="7"/>
        <v>0.3125</v>
      </c>
      <c r="E48" s="1">
        <f t="shared" si="8"/>
        <v>0.47038164364317492</v>
      </c>
      <c r="F48" s="1">
        <v>10</v>
      </c>
      <c r="G48" s="1">
        <f t="shared" si="9"/>
        <v>4.7038164364317492</v>
      </c>
      <c r="H48" s="1">
        <v>3</v>
      </c>
      <c r="I48">
        <f t="shared" si="10"/>
        <v>14.111449309295248</v>
      </c>
      <c r="J48">
        <v>90234.375</v>
      </c>
      <c r="K48" s="1">
        <f t="shared" si="11"/>
        <v>15.638662438006854</v>
      </c>
      <c r="L48">
        <f>AVERAGE(K48:K50)</f>
        <v>10.621446957624528</v>
      </c>
      <c r="M48">
        <f>AVEDEV(K48:K50)</f>
        <v>3.3448103202548833</v>
      </c>
      <c r="N48">
        <v>3</v>
      </c>
      <c r="O48">
        <f t="shared" si="12"/>
        <v>1.5829864672134921</v>
      </c>
      <c r="P48">
        <f>AVERAGE(O48:O50)</f>
        <v>1.0751307448956255</v>
      </c>
      <c r="Q48">
        <f>AVEDEV(O48:O50)</f>
        <v>0.33857048154524455</v>
      </c>
      <c r="R48">
        <v>3</v>
      </c>
      <c r="S48">
        <f t="shared" si="6"/>
        <v>3.9316940453198903</v>
      </c>
      <c r="T48">
        <f>AVERAGE(S48:S50)</f>
        <v>2.6703229845592706</v>
      </c>
      <c r="U48">
        <f>AVEDEV(S48:S50)</f>
        <v>0.84091404050707974</v>
      </c>
    </row>
    <row r="49" spans="1:21" x14ac:dyDescent="0.2">
      <c r="A49" s="1" t="s">
        <v>12</v>
      </c>
      <c r="B49">
        <v>0.26</v>
      </c>
      <c r="C49">
        <v>0.20799999999999999</v>
      </c>
      <c r="D49" s="1">
        <f t="shared" si="7"/>
        <v>0.23399999999999999</v>
      </c>
      <c r="E49" s="1">
        <f t="shared" si="8"/>
        <v>0.286583938187778</v>
      </c>
      <c r="F49" s="1">
        <v>10</v>
      </c>
      <c r="G49" s="1">
        <f t="shared" si="9"/>
        <v>2.8658393818777799</v>
      </c>
      <c r="H49" s="1">
        <v>3</v>
      </c>
      <c r="I49">
        <f t="shared" si="10"/>
        <v>8.5975181456333392</v>
      </c>
      <c r="J49">
        <v>86875</v>
      </c>
      <c r="K49" s="1">
        <f t="shared" si="11"/>
        <v>9.8964237647578006</v>
      </c>
      <c r="O49">
        <f t="shared" si="12"/>
        <v>1.0017419939539418</v>
      </c>
      <c r="S49">
        <f t="shared" si="6"/>
        <v>2.4880459272077959</v>
      </c>
    </row>
    <row r="50" spans="1:21" x14ac:dyDescent="0.2">
      <c r="A50" s="1" t="s">
        <v>13</v>
      </c>
      <c r="B50">
        <v>0.186</v>
      </c>
      <c r="C50">
        <v>0.19700000000000001</v>
      </c>
      <c r="D50" s="1">
        <f t="shared" si="7"/>
        <v>0.1915</v>
      </c>
      <c r="E50" s="1">
        <f t="shared" si="8"/>
        <v>0.18707562631702179</v>
      </c>
      <c r="F50" s="1">
        <v>10</v>
      </c>
      <c r="G50" s="1">
        <f t="shared" si="9"/>
        <v>1.8707562631702179</v>
      </c>
      <c r="H50" s="1">
        <v>3</v>
      </c>
      <c r="I50">
        <f t="shared" si="10"/>
        <v>5.6122687895106536</v>
      </c>
      <c r="J50">
        <v>88671.875</v>
      </c>
      <c r="K50" s="1">
        <f t="shared" si="11"/>
        <v>6.3292546701089307</v>
      </c>
      <c r="O50">
        <f t="shared" si="12"/>
        <v>0.64066377351944237</v>
      </c>
      <c r="S50">
        <f t="shared" si="6"/>
        <v>1.5912289811501259</v>
      </c>
    </row>
    <row r="51" spans="1:21" x14ac:dyDescent="0.2">
      <c r="A51" s="1" t="s">
        <v>52</v>
      </c>
      <c r="B51">
        <v>0.20799999999999999</v>
      </c>
      <c r="C51">
        <v>0.17399999999999999</v>
      </c>
      <c r="D51" s="1">
        <f t="shared" si="7"/>
        <v>0.191</v>
      </c>
      <c r="E51" s="1">
        <f t="shared" si="8"/>
        <v>0.18590494029501289</v>
      </c>
      <c r="F51" s="6">
        <v>50</v>
      </c>
      <c r="G51" s="1">
        <f t="shared" si="9"/>
        <v>9.295247014750645</v>
      </c>
      <c r="H51" s="1">
        <v>3</v>
      </c>
      <c r="I51">
        <f t="shared" si="10"/>
        <v>27.885741044251937</v>
      </c>
      <c r="J51">
        <v>65937.5</v>
      </c>
      <c r="K51" s="1">
        <f t="shared" si="11"/>
        <v>42.291171251946061</v>
      </c>
      <c r="L51">
        <f>AVERAGE(K51:K53)</f>
        <v>49.359343605097081</v>
      </c>
      <c r="M51">
        <f>AVEDEV(K51:K53)</f>
        <v>21.136628014111412</v>
      </c>
      <c r="N51">
        <v>3</v>
      </c>
      <c r="O51">
        <f t="shared" si="12"/>
        <v>4.280823378586283</v>
      </c>
      <c r="P51">
        <f>AVERAGE(O51:O53)</f>
        <v>4.9962823398193272</v>
      </c>
      <c r="Q51">
        <f>AVEDEV(O51:O53)</f>
        <v>2.1395049763046297</v>
      </c>
      <c r="R51">
        <v>3</v>
      </c>
      <c r="S51">
        <f t="shared" si="6"/>
        <v>10.63236365897747</v>
      </c>
      <c r="T51">
        <f>AVERAGE(S51:S53)</f>
        <v>12.409362891638212</v>
      </c>
      <c r="U51">
        <f>AVEDEV(S51:S53)</f>
        <v>5.3139298089367069</v>
      </c>
    </row>
    <row r="52" spans="1:21" x14ac:dyDescent="0.2">
      <c r="A52" s="1" t="s">
        <v>14</v>
      </c>
      <c r="B52">
        <v>0.161</v>
      </c>
      <c r="C52">
        <v>0.16900000000000001</v>
      </c>
      <c r="D52" s="1">
        <f t="shared" si="7"/>
        <v>0.16500000000000001</v>
      </c>
      <c r="E52" s="1">
        <f t="shared" si="8"/>
        <v>0.12502926715055024</v>
      </c>
      <c r="F52" s="6">
        <v>50</v>
      </c>
      <c r="G52" s="1">
        <f t="shared" si="9"/>
        <v>6.2514633575275118</v>
      </c>
      <c r="H52" s="1">
        <v>3</v>
      </c>
      <c r="I52">
        <f t="shared" si="10"/>
        <v>18.754390072582535</v>
      </c>
      <c r="J52">
        <v>75859.375</v>
      </c>
      <c r="K52" s="1">
        <f t="shared" si="11"/>
        <v>24.722573937080991</v>
      </c>
      <c r="O52">
        <f t="shared" si="12"/>
        <v>2.5024838365954274</v>
      </c>
      <c r="S52">
        <f t="shared" si="6"/>
        <v>6.2154674108938943</v>
      </c>
    </row>
    <row r="53" spans="1:21" x14ac:dyDescent="0.2">
      <c r="A53" s="1" t="s">
        <v>15</v>
      </c>
      <c r="B53">
        <v>0.34899999999999998</v>
      </c>
      <c r="C53">
        <v>0.16200000000000001</v>
      </c>
      <c r="D53" s="1">
        <f t="shared" si="7"/>
        <v>0.2555</v>
      </c>
      <c r="E53" s="1">
        <f t="shared" si="8"/>
        <v>0.33692343713416062</v>
      </c>
      <c r="F53" s="6">
        <v>50</v>
      </c>
      <c r="G53" s="1">
        <f t="shared" si="9"/>
        <v>16.846171856708033</v>
      </c>
      <c r="H53" s="1">
        <v>3</v>
      </c>
      <c r="I53">
        <f t="shared" si="10"/>
        <v>50.538515570124098</v>
      </c>
      <c r="J53">
        <v>62343.75</v>
      </c>
      <c r="K53" s="1">
        <f t="shared" si="11"/>
        <v>81.064285626264208</v>
      </c>
      <c r="O53">
        <f t="shared" si="12"/>
        <v>8.2055398042762722</v>
      </c>
      <c r="S53">
        <f t="shared" si="6"/>
        <v>20.380257605043273</v>
      </c>
    </row>
    <row r="54" spans="1:21" x14ac:dyDescent="0.2">
      <c r="A54" s="1" t="s">
        <v>16</v>
      </c>
      <c r="B54">
        <v>0.39400000000000002</v>
      </c>
      <c r="C54">
        <v>0.36299999999999999</v>
      </c>
      <c r="D54" s="1">
        <f t="shared" si="7"/>
        <v>0.3785</v>
      </c>
      <c r="E54" s="1">
        <f t="shared" si="8"/>
        <v>0.62491219854834945</v>
      </c>
      <c r="F54" s="6">
        <v>50</v>
      </c>
      <c r="G54" s="1">
        <f t="shared" si="9"/>
        <v>31.245609927417473</v>
      </c>
      <c r="H54" s="1">
        <v>3</v>
      </c>
      <c r="I54">
        <f t="shared" si="10"/>
        <v>93.736829782252414</v>
      </c>
      <c r="J54">
        <v>68437.5</v>
      </c>
      <c r="K54" s="1">
        <f t="shared" si="11"/>
        <v>136.9670572160766</v>
      </c>
      <c r="L54">
        <f>AVERAGE(K54:K56)</f>
        <v>114.7521922906086</v>
      </c>
      <c r="M54">
        <f>AVEDEV(K54:K56)</f>
        <v>35.916082587085185</v>
      </c>
      <c r="N54">
        <v>3</v>
      </c>
      <c r="O54">
        <f t="shared" si="12"/>
        <v>13.8641651027758</v>
      </c>
      <c r="P54">
        <f>AVERAGE(O54:O56)</f>
        <v>11.615518155673245</v>
      </c>
      <c r="Q54">
        <f>AVEDEV(O54:O56)</f>
        <v>3.6355201677928233</v>
      </c>
      <c r="R54">
        <v>3</v>
      </c>
      <c r="S54">
        <f t="shared" si="6"/>
        <v>34.434694488493001</v>
      </c>
      <c r="T54">
        <f>AVERAGE(S54:S56)</f>
        <v>28.849686659896378</v>
      </c>
      <c r="U54">
        <f>AVEDEV(S54:S56)</f>
        <v>9.0296116179138881</v>
      </c>
    </row>
    <row r="55" spans="1:21" x14ac:dyDescent="0.2">
      <c r="A55" s="1" t="s">
        <v>17</v>
      </c>
      <c r="B55">
        <v>0.218</v>
      </c>
      <c r="C55">
        <v>0.217</v>
      </c>
      <c r="D55" s="1">
        <f t="shared" si="7"/>
        <v>0.2175</v>
      </c>
      <c r="E55" s="1">
        <f t="shared" si="8"/>
        <v>0.24795129946148442</v>
      </c>
      <c r="F55" s="6">
        <v>50</v>
      </c>
      <c r="G55" s="1">
        <f t="shared" si="9"/>
        <v>12.397564973074221</v>
      </c>
      <c r="H55" s="1">
        <v>3</v>
      </c>
      <c r="I55">
        <f t="shared" si="10"/>
        <v>37.19269491922266</v>
      </c>
      <c r="J55">
        <v>61093.75</v>
      </c>
      <c r="K55" s="1">
        <f t="shared" si="11"/>
        <v>60.87806840998082</v>
      </c>
      <c r="O55">
        <f t="shared" si="12"/>
        <v>6.1622379039840105</v>
      </c>
      <c r="S55">
        <f t="shared" si="6"/>
        <v>15.305269233025543</v>
      </c>
    </row>
    <row r="56" spans="1:21" x14ac:dyDescent="0.2">
      <c r="A56" s="1" t="s">
        <v>18</v>
      </c>
      <c r="B56">
        <v>0.45</v>
      </c>
      <c r="C56">
        <v>0.29299999999999998</v>
      </c>
      <c r="D56" s="1">
        <f t="shared" si="7"/>
        <v>0.3715</v>
      </c>
      <c r="E56" s="1">
        <f t="shared" si="8"/>
        <v>0.60852259424022481</v>
      </c>
      <c r="F56" s="6">
        <v>50</v>
      </c>
      <c r="G56" s="1">
        <f t="shared" si="9"/>
        <v>30.426129712011239</v>
      </c>
      <c r="H56" s="1">
        <v>3</v>
      </c>
      <c r="I56">
        <f t="shared" si="10"/>
        <v>91.278389136033724</v>
      </c>
      <c r="J56">
        <v>62343.75</v>
      </c>
      <c r="K56" s="1">
        <f t="shared" si="11"/>
        <v>146.41145124576838</v>
      </c>
      <c r="O56">
        <f t="shared" si="12"/>
        <v>14.820151460259925</v>
      </c>
      <c r="S56">
        <f t="shared" si="6"/>
        <v>36.809096258170584</v>
      </c>
    </row>
    <row r="57" spans="1:21" x14ac:dyDescent="0.2">
      <c r="A57" s="1" t="s">
        <v>19</v>
      </c>
      <c r="B57">
        <v>0.24199999999999999</v>
      </c>
      <c r="C57">
        <v>0.23499999999999999</v>
      </c>
      <c r="D57" s="1">
        <f t="shared" si="7"/>
        <v>0.23849999999999999</v>
      </c>
      <c r="E57" s="1">
        <f t="shared" si="8"/>
        <v>0.29712011238585812</v>
      </c>
      <c r="F57" s="6">
        <v>50</v>
      </c>
      <c r="G57" s="1">
        <f t="shared" si="9"/>
        <v>14.856005619292906</v>
      </c>
      <c r="H57" s="1">
        <v>3</v>
      </c>
      <c r="I57">
        <f t="shared" si="10"/>
        <v>44.568016857878717</v>
      </c>
      <c r="J57">
        <v>56718.75</v>
      </c>
      <c r="K57" s="1">
        <f t="shared" si="11"/>
        <v>78.577219804524461</v>
      </c>
      <c r="L57">
        <f>AVERAGE(K57:K59)</f>
        <v>108.67098714140297</v>
      </c>
      <c r="M57">
        <f>AVEDEV(K57:K59)</f>
        <v>42.535497403928979</v>
      </c>
      <c r="N57">
        <v>3</v>
      </c>
      <c r="O57">
        <f t="shared" si="12"/>
        <v>7.9537924726556923</v>
      </c>
      <c r="P57">
        <f>AVERAGE(O57:O59)</f>
        <v>10.999962605849101</v>
      </c>
      <c r="Q57">
        <f>AVEDEV(O57:O59)</f>
        <v>4.3055547131047227</v>
      </c>
      <c r="R57">
        <v>3</v>
      </c>
      <c r="S57">
        <f t="shared" si="6"/>
        <v>19.754987897968565</v>
      </c>
      <c r="T57">
        <f>AVERAGE(S57:S59)</f>
        <v>27.320819458607286</v>
      </c>
      <c r="U57">
        <f>AVEDEV(S57:S59)</f>
        <v>10.693789351914775</v>
      </c>
    </row>
    <row r="58" spans="1:21" x14ac:dyDescent="0.2">
      <c r="A58" s="1" t="s">
        <v>20</v>
      </c>
      <c r="B58">
        <v>0.58899999999999997</v>
      </c>
      <c r="C58">
        <v>0.21199999999999999</v>
      </c>
      <c r="D58" s="1">
        <f t="shared" si="7"/>
        <v>0.40049999999999997</v>
      </c>
      <c r="E58" s="1">
        <f t="shared" si="8"/>
        <v>0.67642238351674067</v>
      </c>
      <c r="F58" s="6">
        <v>50</v>
      </c>
      <c r="G58" s="1">
        <f t="shared" si="9"/>
        <v>33.821119175837033</v>
      </c>
      <c r="H58" s="1">
        <v>3</v>
      </c>
      <c r="I58">
        <f t="shared" si="10"/>
        <v>101.46335752751111</v>
      </c>
      <c r="J58">
        <v>58828.125</v>
      </c>
      <c r="K58" s="1">
        <f t="shared" si="11"/>
        <v>172.47423324729644</v>
      </c>
      <c r="O58">
        <f t="shared" si="12"/>
        <v>17.458294675506185</v>
      </c>
      <c r="S58">
        <f t="shared" si="6"/>
        <v>43.361503486479442</v>
      </c>
    </row>
    <row r="59" spans="1:21" x14ac:dyDescent="0.2">
      <c r="A59" s="1" t="s">
        <v>21</v>
      </c>
      <c r="B59">
        <v>0.24199999999999999</v>
      </c>
      <c r="C59">
        <v>0.247</v>
      </c>
      <c r="D59" s="1">
        <f t="shared" si="7"/>
        <v>0.2445</v>
      </c>
      <c r="E59" s="1">
        <f t="shared" si="8"/>
        <v>0.31116834464996485</v>
      </c>
      <c r="F59" s="6">
        <v>50</v>
      </c>
      <c r="G59" s="1">
        <f t="shared" si="9"/>
        <v>15.558417232498241</v>
      </c>
      <c r="H59" s="1">
        <v>3</v>
      </c>
      <c r="I59">
        <f t="shared" si="10"/>
        <v>46.675251697494723</v>
      </c>
      <c r="J59">
        <v>62265.625</v>
      </c>
      <c r="K59" s="1">
        <f t="shared" si="11"/>
        <v>74.96150837238801</v>
      </c>
      <c r="O59">
        <f t="shared" si="12"/>
        <v>7.587800669385425</v>
      </c>
      <c r="S59">
        <f t="shared" si="6"/>
        <v>18.845966991373835</v>
      </c>
    </row>
    <row r="60" spans="1:21" x14ac:dyDescent="0.2">
      <c r="K60" s="1"/>
    </row>
    <row r="62" spans="1:21" x14ac:dyDescent="0.2">
      <c r="A62" s="1" t="s">
        <v>119</v>
      </c>
      <c r="D62" s="1"/>
      <c r="E62" s="1"/>
      <c r="F62" s="1"/>
      <c r="G62" s="1"/>
      <c r="H62" s="1"/>
      <c r="J62" s="1"/>
      <c r="K62" s="1"/>
    </row>
    <row r="63" spans="1:21" x14ac:dyDescent="0.2">
      <c r="A63" s="1"/>
      <c r="B63" s="7" t="s">
        <v>22</v>
      </c>
      <c r="C63" s="7" t="s">
        <v>23</v>
      </c>
      <c r="D63" s="7" t="s">
        <v>0</v>
      </c>
      <c r="E63" s="7" t="s">
        <v>25</v>
      </c>
      <c r="F63" s="7" t="s">
        <v>26</v>
      </c>
      <c r="G63" s="7" t="s">
        <v>25</v>
      </c>
      <c r="H63" s="7"/>
      <c r="J63" s="7" t="s">
        <v>24</v>
      </c>
      <c r="K63" s="7" t="s">
        <v>28</v>
      </c>
      <c r="L63" s="7" t="s">
        <v>48</v>
      </c>
      <c r="M63" s="7" t="s">
        <v>49</v>
      </c>
      <c r="N63" s="7" t="s">
        <v>50</v>
      </c>
      <c r="O63" s="8" t="s">
        <v>124</v>
      </c>
      <c r="S63" t="s">
        <v>118</v>
      </c>
    </row>
    <row r="64" spans="1:21" x14ac:dyDescent="0.2">
      <c r="A64" s="1" t="s">
        <v>121</v>
      </c>
      <c r="B64">
        <v>0.33600000000000002</v>
      </c>
      <c r="C64">
        <v>0.29199999999999998</v>
      </c>
      <c r="D64" s="1">
        <f>AVERAGE(B64:C64)</f>
        <v>0.314</v>
      </c>
      <c r="E64" s="1">
        <f>(D64-0.1116)/0.4271</f>
        <v>0.47389370170920159</v>
      </c>
      <c r="F64" s="1">
        <v>5</v>
      </c>
      <c r="G64" s="1">
        <f>E64*F64</f>
        <v>2.3694685085460079</v>
      </c>
      <c r="H64" s="1">
        <v>3</v>
      </c>
      <c r="I64">
        <f>G64*H64</f>
        <v>7.1084055256380232</v>
      </c>
      <c r="J64">
        <v>57031.25</v>
      </c>
      <c r="K64" s="1">
        <f>I64/J64*100000</f>
        <v>12.464053524406397</v>
      </c>
      <c r="L64">
        <f>AVERAGE(K64:K66)</f>
        <v>11.499460633150909</v>
      </c>
      <c r="M64">
        <f>AVEDEV(K64:K66)</f>
        <v>1.2200239064450737</v>
      </c>
      <c r="N64">
        <v>3</v>
      </c>
      <c r="O64">
        <f>K64/$L$11</f>
        <v>1.2616442188693089</v>
      </c>
      <c r="P64">
        <f>AVERAGE(O64:O66)</f>
        <v>1.1640055941288174</v>
      </c>
      <c r="Q64">
        <f>AVEDEV(O64:O66)</f>
        <v>0.12349402266563865</v>
      </c>
      <c r="R64">
        <v>3</v>
      </c>
      <c r="S64">
        <f t="shared" ref="S64:S75" si="13">K64/$L$67</f>
        <v>2.0052967113861278</v>
      </c>
      <c r="T64">
        <f>AVERAGE(S64:S66)</f>
        <v>1.8501068328387162</v>
      </c>
      <c r="U64">
        <f>S64:S66</f>
        <v>2.0052967113861278</v>
      </c>
    </row>
    <row r="65" spans="1:21" x14ac:dyDescent="0.2">
      <c r="A65" s="1" t="s">
        <v>122</v>
      </c>
      <c r="B65">
        <v>0.311</v>
      </c>
      <c r="C65">
        <v>0.27700000000000002</v>
      </c>
      <c r="D65" s="1">
        <f t="shared" ref="D65:D87" si="14">AVERAGE(B65:C65)</f>
        <v>0.29400000000000004</v>
      </c>
      <c r="E65" s="1">
        <f t="shared" ref="E65:E87" si="15">(D65-0.1116)/0.4271</f>
        <v>0.4270662608288458</v>
      </c>
      <c r="F65" s="1">
        <v>5</v>
      </c>
      <c r="G65" s="1">
        <f t="shared" ref="G65:G87" si="16">E65*F65</f>
        <v>2.1353313041442288</v>
      </c>
      <c r="H65" s="1">
        <v>3</v>
      </c>
      <c r="I65">
        <f t="shared" ref="I65:I87" si="17">G65*H65</f>
        <v>6.4059939124326863</v>
      </c>
      <c r="J65">
        <v>66250</v>
      </c>
      <c r="K65" s="1">
        <f t="shared" ref="K65:K87" si="18">I65/J65*100000</f>
        <v>9.6694247734832999</v>
      </c>
      <c r="O65">
        <f t="shared" ref="O65:O87" si="19">K65/$L$11</f>
        <v>0.97876456013035928</v>
      </c>
      <c r="S65">
        <f t="shared" si="13"/>
        <v>1.5556789499734653</v>
      </c>
    </row>
    <row r="66" spans="1:21" x14ac:dyDescent="0.2">
      <c r="A66" s="1" t="s">
        <v>123</v>
      </c>
      <c r="B66">
        <v>0.38600000000000001</v>
      </c>
      <c r="C66">
        <v>0.34</v>
      </c>
      <c r="D66" s="1">
        <f t="shared" si="14"/>
        <v>0.36299999999999999</v>
      </c>
      <c r="E66" s="1">
        <f t="shared" si="15"/>
        <v>0.58862093186607345</v>
      </c>
      <c r="F66" s="1">
        <v>5</v>
      </c>
      <c r="G66" s="1">
        <f t="shared" si="16"/>
        <v>2.9431046593303671</v>
      </c>
      <c r="H66" s="1">
        <v>3</v>
      </c>
      <c r="I66">
        <f t="shared" si="17"/>
        <v>8.8293139779911023</v>
      </c>
      <c r="J66">
        <v>71406.25</v>
      </c>
      <c r="K66" s="1">
        <f t="shared" si="18"/>
        <v>12.364903601563032</v>
      </c>
      <c r="O66">
        <f t="shared" si="19"/>
        <v>1.2516080033867838</v>
      </c>
      <c r="S66">
        <f t="shared" si="13"/>
        <v>1.9893448371565554</v>
      </c>
    </row>
    <row r="67" spans="1:21" x14ac:dyDescent="0.2">
      <c r="A67" s="1" t="s">
        <v>2</v>
      </c>
      <c r="B67">
        <v>0.20599999999999999</v>
      </c>
      <c r="C67">
        <v>0.19800000000000001</v>
      </c>
      <c r="D67" s="1">
        <f t="shared" si="14"/>
        <v>0.20200000000000001</v>
      </c>
      <c r="E67" s="1">
        <f t="shared" si="15"/>
        <v>0.21166003277920864</v>
      </c>
      <c r="F67" s="1">
        <v>5</v>
      </c>
      <c r="G67" s="1">
        <f t="shared" si="16"/>
        <v>1.0583001638960432</v>
      </c>
      <c r="H67" s="1">
        <v>3</v>
      </c>
      <c r="I67">
        <f t="shared" si="17"/>
        <v>3.1749004916881294</v>
      </c>
      <c r="J67">
        <v>41328.125</v>
      </c>
      <c r="K67" s="1">
        <f t="shared" si="18"/>
        <v>7.6821788834797831</v>
      </c>
      <c r="L67">
        <f>AVERAGE(K67:K69)</f>
        <v>6.2155657333077805</v>
      </c>
      <c r="M67">
        <f>AVEDEV(K67:K69)</f>
        <v>0.97774210011466833</v>
      </c>
      <c r="N67">
        <v>3</v>
      </c>
      <c r="O67">
        <f t="shared" si="19"/>
        <v>0.77761031414727833</v>
      </c>
      <c r="P67">
        <f>AVERAGE(O67:O69)</f>
        <v>0.62915588087571261</v>
      </c>
      <c r="Q67">
        <f>AVEDEV(O67:O69)</f>
        <v>9.896962218104377E-2</v>
      </c>
      <c r="R67">
        <v>3</v>
      </c>
      <c r="S67">
        <f t="shared" si="13"/>
        <v>1.2359581111519362</v>
      </c>
      <c r="T67">
        <f>AVERAGE(S67:S69)</f>
        <v>1</v>
      </c>
      <c r="U67">
        <f>S67:S69</f>
        <v>1.2359581111519362</v>
      </c>
    </row>
    <row r="68" spans="1:21" x14ac:dyDescent="0.2">
      <c r="A68" s="1" t="s">
        <v>3</v>
      </c>
      <c r="B68">
        <v>0.20699999999999999</v>
      </c>
      <c r="C68">
        <v>0.189</v>
      </c>
      <c r="D68" s="1">
        <f t="shared" si="14"/>
        <v>0.19800000000000001</v>
      </c>
      <c r="E68" s="1">
        <f t="shared" si="15"/>
        <v>0.20229454460313745</v>
      </c>
      <c r="F68" s="1">
        <v>5</v>
      </c>
      <c r="G68" s="1">
        <f t="shared" si="16"/>
        <v>1.0114727230156872</v>
      </c>
      <c r="H68" s="1">
        <v>3</v>
      </c>
      <c r="I68">
        <f t="shared" si="17"/>
        <v>3.0344181690470617</v>
      </c>
      <c r="J68">
        <v>51718.75</v>
      </c>
      <c r="K68" s="1">
        <f t="shared" si="18"/>
        <v>5.8671529552571586</v>
      </c>
      <c r="O68">
        <f t="shared" si="19"/>
        <v>0.59388862481435056</v>
      </c>
      <c r="S68">
        <f t="shared" si="13"/>
        <v>0.94394512213368476</v>
      </c>
    </row>
    <row r="69" spans="1:21" x14ac:dyDescent="0.2">
      <c r="A69" s="1" t="s">
        <v>4</v>
      </c>
      <c r="B69">
        <v>0.184</v>
      </c>
      <c r="C69">
        <v>0.17299999999999999</v>
      </c>
      <c r="D69" s="1">
        <f t="shared" si="14"/>
        <v>0.17849999999999999</v>
      </c>
      <c r="E69" s="1">
        <f t="shared" si="15"/>
        <v>0.15663778974479042</v>
      </c>
      <c r="F69" s="1">
        <v>5</v>
      </c>
      <c r="G69" s="1">
        <f t="shared" si="16"/>
        <v>0.78318894872395206</v>
      </c>
      <c r="H69" s="1">
        <v>3</v>
      </c>
      <c r="I69">
        <f t="shared" si="17"/>
        <v>2.3495668461718564</v>
      </c>
      <c r="J69">
        <v>46093.75</v>
      </c>
      <c r="K69" s="1">
        <f t="shared" si="18"/>
        <v>5.0973653611863998</v>
      </c>
      <c r="O69">
        <f t="shared" si="19"/>
        <v>0.51596870366550907</v>
      </c>
      <c r="S69">
        <f t="shared" si="13"/>
        <v>0.82009676671437914</v>
      </c>
    </row>
    <row r="70" spans="1:21" x14ac:dyDescent="0.2">
      <c r="A70" s="1" t="s">
        <v>5</v>
      </c>
      <c r="B70">
        <v>0.26700000000000002</v>
      </c>
      <c r="C70">
        <v>0.223</v>
      </c>
      <c r="D70" s="1">
        <f t="shared" si="14"/>
        <v>0.245</v>
      </c>
      <c r="E70" s="1">
        <f t="shared" si="15"/>
        <v>0.31233903067197377</v>
      </c>
      <c r="F70" s="1">
        <v>5</v>
      </c>
      <c r="G70" s="1">
        <f t="shared" si="16"/>
        <v>1.5616951533598689</v>
      </c>
      <c r="H70" s="1">
        <v>3</v>
      </c>
      <c r="I70">
        <f t="shared" si="17"/>
        <v>4.6850854600796064</v>
      </c>
      <c r="J70">
        <v>44921.875</v>
      </c>
      <c r="K70" s="1">
        <f t="shared" si="18"/>
        <v>10.429407632872863</v>
      </c>
      <c r="L70">
        <f>AVERAGE(K70:K72)</f>
        <v>7.8834772607844696</v>
      </c>
      <c r="M70">
        <f>AVEDEV(K70:K72)</f>
        <v>1.6972869147255965</v>
      </c>
      <c r="N70">
        <v>3</v>
      </c>
      <c r="O70">
        <f t="shared" si="19"/>
        <v>1.0556920202949909</v>
      </c>
      <c r="P70">
        <f>AVERAGE(O70:O72)</f>
        <v>0.79798626435456255</v>
      </c>
      <c r="Q70">
        <f>AVEDEV(O70:O72)</f>
        <v>0.17180383729361892</v>
      </c>
      <c r="R70">
        <v>3</v>
      </c>
      <c r="S70">
        <f t="shared" si="13"/>
        <v>1.6779498569187479</v>
      </c>
      <c r="T70">
        <f>AVERAGE(S70:S72)</f>
        <v>1.2683442825708908</v>
      </c>
      <c r="U70">
        <f>AVEDEV(S70:S72)</f>
        <v>0.2730703828985715</v>
      </c>
    </row>
    <row r="71" spans="1:21" x14ac:dyDescent="0.2">
      <c r="A71" s="1" t="s">
        <v>6</v>
      </c>
      <c r="B71">
        <v>0.23799999999999999</v>
      </c>
      <c r="C71">
        <v>0.216</v>
      </c>
      <c r="D71" s="1">
        <f t="shared" si="14"/>
        <v>0.22699999999999998</v>
      </c>
      <c r="E71" s="1">
        <f t="shared" si="15"/>
        <v>0.27019433387965341</v>
      </c>
      <c r="F71" s="1">
        <v>5</v>
      </c>
      <c r="G71" s="1">
        <f t="shared" si="16"/>
        <v>1.350971669398267</v>
      </c>
      <c r="H71" s="1">
        <v>3</v>
      </c>
      <c r="I71">
        <f t="shared" si="17"/>
        <v>4.0529150081948009</v>
      </c>
      <c r="J71">
        <v>61640.625</v>
      </c>
      <c r="K71" s="1">
        <f t="shared" si="18"/>
        <v>6.5750712426987903</v>
      </c>
      <c r="O71">
        <f t="shared" si="19"/>
        <v>0.66554597232442814</v>
      </c>
      <c r="S71">
        <f t="shared" si="13"/>
        <v>1.0578395474871263</v>
      </c>
    </row>
    <row r="72" spans="1:21" x14ac:dyDescent="0.2">
      <c r="A72" s="1" t="s">
        <v>7</v>
      </c>
      <c r="B72">
        <v>0.22900000000000001</v>
      </c>
      <c r="C72">
        <v>0.21299999999999999</v>
      </c>
      <c r="D72" s="1">
        <f t="shared" si="14"/>
        <v>0.221</v>
      </c>
      <c r="E72" s="1">
        <f t="shared" si="15"/>
        <v>0.25614610161554674</v>
      </c>
      <c r="F72" s="1">
        <v>5</v>
      </c>
      <c r="G72" s="1">
        <f t="shared" si="16"/>
        <v>1.2807305080777338</v>
      </c>
      <c r="H72" s="1">
        <v>3</v>
      </c>
      <c r="I72">
        <f t="shared" si="17"/>
        <v>3.8421915242332014</v>
      </c>
      <c r="J72">
        <v>57812.5</v>
      </c>
      <c r="K72" s="1">
        <f t="shared" si="18"/>
        <v>6.6459529067817531</v>
      </c>
      <c r="O72">
        <f t="shared" si="19"/>
        <v>0.67272080044426852</v>
      </c>
      <c r="S72">
        <f t="shared" si="13"/>
        <v>1.0692434433067979</v>
      </c>
    </row>
    <row r="73" spans="1:21" x14ac:dyDescent="0.2">
      <c r="A73" s="1" t="s">
        <v>8</v>
      </c>
      <c r="B73">
        <v>0.22700000000000001</v>
      </c>
      <c r="C73">
        <v>0.219</v>
      </c>
      <c r="D73" s="1">
        <f t="shared" si="14"/>
        <v>0.223</v>
      </c>
      <c r="E73" s="1">
        <f t="shared" si="15"/>
        <v>0.26082884570358233</v>
      </c>
      <c r="F73" s="1">
        <v>10</v>
      </c>
      <c r="G73" s="1">
        <f t="shared" si="16"/>
        <v>2.6082884570358233</v>
      </c>
      <c r="H73" s="1">
        <v>3</v>
      </c>
      <c r="I73">
        <f t="shared" si="17"/>
        <v>7.82486537110747</v>
      </c>
      <c r="J73">
        <v>47968.75</v>
      </c>
      <c r="K73" s="1">
        <f t="shared" si="18"/>
        <v>16.312422923481371</v>
      </c>
      <c r="L73">
        <f>AVERAGE(K73:K75)</f>
        <v>15.872264432067828</v>
      </c>
      <c r="M73">
        <f>AVEDEV(K73:K75)</f>
        <v>0.31360224027876643</v>
      </c>
      <c r="N73">
        <v>3</v>
      </c>
      <c r="O73">
        <f t="shared" si="19"/>
        <v>1.6511862723360384</v>
      </c>
      <c r="P73">
        <f>AVERAGE(O73:O75)</f>
        <v>1.606632274313587</v>
      </c>
      <c r="Q73">
        <f>AVEDEV(O73:O75)</f>
        <v>3.1743642042086906E-2</v>
      </c>
      <c r="R73">
        <v>3</v>
      </c>
      <c r="S73">
        <f t="shared" si="13"/>
        <v>2.6244470130959869</v>
      </c>
      <c r="T73">
        <f>AVERAGE(S73:S75)</f>
        <v>2.5536314976144538</v>
      </c>
      <c r="U73">
        <f>AVEDEV(S73:S75)</f>
        <v>5.0454335732988E-2</v>
      </c>
    </row>
    <row r="74" spans="1:21" x14ac:dyDescent="0.2">
      <c r="A74" s="1" t="s">
        <v>9</v>
      </c>
      <c r="B74">
        <v>0.23799999999999999</v>
      </c>
      <c r="C74">
        <v>0.20699999999999999</v>
      </c>
      <c r="D74" s="1">
        <f t="shared" si="14"/>
        <v>0.22249999999999998</v>
      </c>
      <c r="E74" s="1">
        <f t="shared" si="15"/>
        <v>0.25965815968157335</v>
      </c>
      <c r="F74" s="1">
        <v>10</v>
      </c>
      <c r="G74" s="1">
        <f t="shared" si="16"/>
        <v>2.5965815968157333</v>
      </c>
      <c r="H74" s="1">
        <v>3</v>
      </c>
      <c r="I74">
        <f t="shared" si="17"/>
        <v>7.7897447904471999</v>
      </c>
      <c r="J74">
        <v>48984.375</v>
      </c>
      <c r="K74" s="1">
        <f t="shared" si="18"/>
        <v>15.902509301072435</v>
      </c>
      <c r="O74">
        <f t="shared" si="19"/>
        <v>1.6096937393542659</v>
      </c>
      <c r="S74">
        <f t="shared" si="13"/>
        <v>2.5584974857324028</v>
      </c>
    </row>
    <row r="75" spans="1:21" x14ac:dyDescent="0.2">
      <c r="A75" s="1" t="s">
        <v>10</v>
      </c>
      <c r="B75">
        <v>0.24199999999999999</v>
      </c>
      <c r="C75">
        <v>0.22</v>
      </c>
      <c r="D75" s="1">
        <f t="shared" si="14"/>
        <v>0.23099999999999998</v>
      </c>
      <c r="E75" s="1">
        <f t="shared" si="15"/>
        <v>0.2795598220557246</v>
      </c>
      <c r="F75" s="1">
        <v>10</v>
      </c>
      <c r="G75" s="1">
        <f t="shared" si="16"/>
        <v>2.7955982205572463</v>
      </c>
      <c r="H75" s="1">
        <v>3</v>
      </c>
      <c r="I75">
        <f t="shared" si="17"/>
        <v>8.3867946616717397</v>
      </c>
      <c r="J75">
        <v>54453.125</v>
      </c>
      <c r="K75" s="1">
        <f t="shared" si="18"/>
        <v>15.401861071649678</v>
      </c>
      <c r="O75">
        <f t="shared" si="19"/>
        <v>1.5590168112504565</v>
      </c>
      <c r="S75">
        <f t="shared" si="13"/>
        <v>2.4779499940149718</v>
      </c>
    </row>
    <row r="76" spans="1:21" x14ac:dyDescent="0.2">
      <c r="A76" s="1" t="s">
        <v>11</v>
      </c>
      <c r="D76" s="1"/>
      <c r="E76" s="1"/>
      <c r="F76" s="1">
        <v>10</v>
      </c>
      <c r="G76" s="1">
        <f t="shared" si="16"/>
        <v>0</v>
      </c>
      <c r="H76" s="1">
        <v>3</v>
      </c>
      <c r="I76">
        <f t="shared" si="17"/>
        <v>0</v>
      </c>
      <c r="J76">
        <v>50937.5</v>
      </c>
      <c r="K76" s="1"/>
      <c r="L76" t="e">
        <f>AVERAGE(K76:K78)</f>
        <v>#DIV/0!</v>
      </c>
      <c r="M76" t="e">
        <f>AVEDEV(K76:K78)</f>
        <v>#NUM!</v>
      </c>
      <c r="N76">
        <v>3</v>
      </c>
      <c r="O76">
        <f t="shared" si="19"/>
        <v>0</v>
      </c>
      <c r="P76">
        <f>AVERAGE(O76:O78)</f>
        <v>0</v>
      </c>
      <c r="Q76">
        <f>AVEDEV(O76:O78)</f>
        <v>0</v>
      </c>
      <c r="R76">
        <v>3</v>
      </c>
      <c r="T76" t="e">
        <f>AVERAGE(S76:S78)</f>
        <v>#DIV/0!</v>
      </c>
      <c r="U76" t="e">
        <f>AVEDEV(S76:S78)</f>
        <v>#NUM!</v>
      </c>
    </row>
    <row r="77" spans="1:21" x14ac:dyDescent="0.2">
      <c r="A77" s="1" t="s">
        <v>12</v>
      </c>
      <c r="D77" s="1"/>
      <c r="E77" s="1"/>
      <c r="F77" s="1">
        <v>10</v>
      </c>
      <c r="G77" s="1">
        <f t="shared" si="16"/>
        <v>0</v>
      </c>
      <c r="H77" s="1">
        <v>3</v>
      </c>
      <c r="I77">
        <f t="shared" si="17"/>
        <v>0</v>
      </c>
      <c r="J77">
        <v>50625</v>
      </c>
      <c r="K77" s="1"/>
      <c r="O77">
        <f t="shared" si="19"/>
        <v>0</v>
      </c>
    </row>
    <row r="78" spans="1:21" x14ac:dyDescent="0.2">
      <c r="A78" s="1" t="s">
        <v>13</v>
      </c>
      <c r="D78" s="1"/>
      <c r="E78" s="1"/>
      <c r="F78" s="1">
        <v>10</v>
      </c>
      <c r="G78" s="1">
        <f t="shared" si="16"/>
        <v>0</v>
      </c>
      <c r="H78" s="1">
        <v>3</v>
      </c>
      <c r="I78">
        <f t="shared" si="17"/>
        <v>0</v>
      </c>
      <c r="J78">
        <v>52578.125</v>
      </c>
      <c r="K78" s="1"/>
      <c r="O78">
        <f t="shared" si="19"/>
        <v>0</v>
      </c>
    </row>
    <row r="79" spans="1:21" x14ac:dyDescent="0.2">
      <c r="A79" s="1" t="s">
        <v>52</v>
      </c>
      <c r="D79" s="1"/>
      <c r="E79" s="1"/>
      <c r="F79" s="6">
        <v>50</v>
      </c>
      <c r="G79" s="1">
        <f t="shared" si="16"/>
        <v>0</v>
      </c>
      <c r="H79" s="1">
        <v>3</v>
      </c>
      <c r="I79">
        <f t="shared" si="17"/>
        <v>0</v>
      </c>
      <c r="J79">
        <v>62109.375</v>
      </c>
      <c r="K79" s="1"/>
      <c r="L79">
        <f>AVERAGE(K79:K81)</f>
        <v>105.09485669093038</v>
      </c>
      <c r="M79">
        <f>AVEDEV(K79:K81)</f>
        <v>2.7209540795753142</v>
      </c>
      <c r="N79">
        <v>3</v>
      </c>
      <c r="O79">
        <f t="shared" si="19"/>
        <v>0</v>
      </c>
      <c r="P79">
        <f>AVERAGE(O79:O81)</f>
        <v>7.0919848623016106</v>
      </c>
      <c r="Q79">
        <f>AVEDEV(O79:O81)</f>
        <v>4.7279899082010743</v>
      </c>
      <c r="R79">
        <v>3</v>
      </c>
      <c r="T79">
        <f>AVERAGE(S79:S81)</f>
        <v>16.908333239523365</v>
      </c>
      <c r="U79">
        <f>AVEDEV(S79:S81)</f>
        <v>0.43776450870664085</v>
      </c>
    </row>
    <row r="80" spans="1:21" x14ac:dyDescent="0.2">
      <c r="A80" s="1" t="s">
        <v>14</v>
      </c>
      <c r="B80">
        <v>0.26800000000000002</v>
      </c>
      <c r="C80">
        <v>0.26400000000000001</v>
      </c>
      <c r="D80" s="1">
        <f t="shared" si="14"/>
        <v>0.26600000000000001</v>
      </c>
      <c r="E80" s="1">
        <f t="shared" si="15"/>
        <v>0.36150784359634752</v>
      </c>
      <c r="F80" s="6">
        <v>50</v>
      </c>
      <c r="G80" s="1">
        <f t="shared" si="16"/>
        <v>18.075392179817378</v>
      </c>
      <c r="H80" s="1">
        <v>3</v>
      </c>
      <c r="I80">
        <f t="shared" si="17"/>
        <v>54.226176539452133</v>
      </c>
      <c r="J80">
        <v>52968.75</v>
      </c>
      <c r="K80" s="1">
        <f t="shared" si="18"/>
        <v>102.37390261135506</v>
      </c>
      <c r="O80">
        <f t="shared" si="19"/>
        <v>10.362555178360966</v>
      </c>
      <c r="S80">
        <f>K80/$L$67</f>
        <v>16.470568730816726</v>
      </c>
    </row>
    <row r="81" spans="1:21" x14ac:dyDescent="0.2">
      <c r="A81" s="1" t="s">
        <v>15</v>
      </c>
      <c r="B81">
        <v>0.28699999999999998</v>
      </c>
      <c r="C81">
        <v>0.28299999999999997</v>
      </c>
      <c r="D81" s="1">
        <f t="shared" si="14"/>
        <v>0.28499999999999998</v>
      </c>
      <c r="E81" s="1">
        <f t="shared" si="15"/>
        <v>0.40599391243268551</v>
      </c>
      <c r="F81" s="6">
        <v>50</v>
      </c>
      <c r="G81" s="1">
        <f t="shared" si="16"/>
        <v>20.299695621634275</v>
      </c>
      <c r="H81" s="1">
        <v>3</v>
      </c>
      <c r="I81">
        <f t="shared" si="17"/>
        <v>60.899086864902827</v>
      </c>
      <c r="J81">
        <v>56484.375</v>
      </c>
      <c r="K81" s="1">
        <f t="shared" si="18"/>
        <v>107.81581077050569</v>
      </c>
      <c r="O81">
        <f t="shared" si="19"/>
        <v>10.913399408543867</v>
      </c>
      <c r="S81">
        <f>K81/$L$67</f>
        <v>17.346097748230008</v>
      </c>
    </row>
    <row r="82" spans="1:21" ht="15.75" x14ac:dyDescent="0.25">
      <c r="A82" s="1" t="s">
        <v>16</v>
      </c>
      <c r="B82" s="9"/>
      <c r="C82" s="9"/>
      <c r="D82" s="1"/>
      <c r="E82" s="1"/>
      <c r="F82" s="6">
        <v>50</v>
      </c>
      <c r="G82" s="1">
        <f t="shared" si="16"/>
        <v>0</v>
      </c>
      <c r="H82" s="1">
        <v>3</v>
      </c>
      <c r="I82">
        <f t="shared" si="17"/>
        <v>0</v>
      </c>
      <c r="J82">
        <v>51875</v>
      </c>
      <c r="K82" s="1"/>
      <c r="L82" t="e">
        <f>AVERAGE(K82:K84)</f>
        <v>#DIV/0!</v>
      </c>
      <c r="M82" t="e">
        <f>AVEDEV(K82:K84)</f>
        <v>#NUM!</v>
      </c>
      <c r="N82">
        <v>3</v>
      </c>
      <c r="O82">
        <f t="shared" si="19"/>
        <v>0</v>
      </c>
      <c r="P82">
        <f>AVERAGE(O82:O84)</f>
        <v>0</v>
      </c>
      <c r="Q82">
        <f>AVEDEV(O82:O84)</f>
        <v>0</v>
      </c>
      <c r="R82">
        <v>3</v>
      </c>
      <c r="T82" t="e">
        <f>AVERAGE(S82:S84)</f>
        <v>#DIV/0!</v>
      </c>
      <c r="U82" t="e">
        <f>AVEDEV(S82:S84)</f>
        <v>#NUM!</v>
      </c>
    </row>
    <row r="83" spans="1:21" ht="15.75" x14ac:dyDescent="0.25">
      <c r="A83" s="1" t="s">
        <v>17</v>
      </c>
      <c r="B83" s="9"/>
      <c r="C83" s="9"/>
      <c r="D83" s="1"/>
      <c r="E83" s="1"/>
      <c r="F83" s="6">
        <v>50</v>
      </c>
      <c r="G83" s="1">
        <f t="shared" si="16"/>
        <v>0</v>
      </c>
      <c r="H83" s="1">
        <v>3</v>
      </c>
      <c r="I83">
        <f t="shared" si="17"/>
        <v>0</v>
      </c>
      <c r="J83">
        <v>65312.5</v>
      </c>
      <c r="K83" s="1"/>
      <c r="O83">
        <f t="shared" si="19"/>
        <v>0</v>
      </c>
    </row>
    <row r="84" spans="1:21" ht="15.75" x14ac:dyDescent="0.25">
      <c r="A84" s="1" t="s">
        <v>18</v>
      </c>
      <c r="B84" s="9"/>
      <c r="C84" s="9"/>
      <c r="D84" s="1"/>
      <c r="E84" s="1"/>
      <c r="F84" s="6">
        <v>50</v>
      </c>
      <c r="G84" s="1">
        <f t="shared" si="16"/>
        <v>0</v>
      </c>
      <c r="H84" s="1">
        <v>3</v>
      </c>
      <c r="I84">
        <f t="shared" si="17"/>
        <v>0</v>
      </c>
      <c r="J84">
        <v>55703.125</v>
      </c>
      <c r="K84" s="1"/>
      <c r="O84">
        <f t="shared" si="19"/>
        <v>0</v>
      </c>
    </row>
    <row r="85" spans="1:21" ht="15.75" x14ac:dyDescent="0.25">
      <c r="A85" s="1" t="s">
        <v>19</v>
      </c>
      <c r="B85" s="9"/>
      <c r="C85" s="9"/>
      <c r="D85" s="1"/>
      <c r="E85" s="1"/>
      <c r="F85" s="6">
        <v>50</v>
      </c>
      <c r="G85" s="1">
        <f t="shared" si="16"/>
        <v>0</v>
      </c>
      <c r="H85" s="1">
        <v>3</v>
      </c>
      <c r="I85">
        <f t="shared" si="17"/>
        <v>0</v>
      </c>
      <c r="J85">
        <v>56250</v>
      </c>
      <c r="K85" s="1"/>
      <c r="L85">
        <f>AVERAGE(K85:K87)</f>
        <v>154.77936456368855</v>
      </c>
      <c r="M85">
        <f>AVEDEV(K85:K87)</f>
        <v>26.354662821547478</v>
      </c>
      <c r="N85">
        <v>3</v>
      </c>
      <c r="O85">
        <f t="shared" si="19"/>
        <v>0</v>
      </c>
      <c r="P85">
        <f>AVERAGE(O85:O87)</f>
        <v>10.444782409385708</v>
      </c>
      <c r="Q85">
        <f>AVEDEV(O85:O87)</f>
        <v>6.9631882729238042</v>
      </c>
      <c r="R85">
        <v>3</v>
      </c>
      <c r="T85">
        <f>AVERAGE(S85:S87)</f>
        <v>24.901894888547581</v>
      </c>
      <c r="U85">
        <f>AVEDEV(S85:S87)</f>
        <v>4.2401068466413161</v>
      </c>
    </row>
    <row r="86" spans="1:21" x14ac:dyDescent="0.2">
      <c r="A86" s="1" t="s">
        <v>20</v>
      </c>
      <c r="B86">
        <v>0.41199999999999998</v>
      </c>
      <c r="C86">
        <v>0.38900000000000001</v>
      </c>
      <c r="D86" s="1">
        <f t="shared" si="14"/>
        <v>0.40049999999999997</v>
      </c>
      <c r="E86" s="1">
        <f t="shared" si="15"/>
        <v>0.67642238351674067</v>
      </c>
      <c r="F86" s="6">
        <v>50</v>
      </c>
      <c r="G86" s="1">
        <f t="shared" si="16"/>
        <v>33.821119175837033</v>
      </c>
      <c r="H86" s="1">
        <v>3</v>
      </c>
      <c r="I86">
        <f t="shared" si="17"/>
        <v>101.46335752751111</v>
      </c>
      <c r="J86">
        <v>56015.625</v>
      </c>
      <c r="K86" s="1">
        <f t="shared" si="18"/>
        <v>181.13402738523601</v>
      </c>
      <c r="O86">
        <f t="shared" si="19"/>
        <v>18.334861772184318</v>
      </c>
      <c r="S86">
        <f>K86/$L$67</f>
        <v>29.142001735188899</v>
      </c>
    </row>
    <row r="87" spans="1:21" x14ac:dyDescent="0.2">
      <c r="A87" s="1" t="s">
        <v>21</v>
      </c>
      <c r="B87">
        <v>0.33600000000000002</v>
      </c>
      <c r="C87">
        <v>0.33800000000000002</v>
      </c>
      <c r="D87" s="1">
        <f t="shared" si="14"/>
        <v>0.33700000000000002</v>
      </c>
      <c r="E87" s="1">
        <f t="shared" si="15"/>
        <v>0.52774525872161093</v>
      </c>
      <c r="F87" s="6">
        <v>50</v>
      </c>
      <c r="G87" s="1">
        <f t="shared" si="16"/>
        <v>26.387262936080546</v>
      </c>
      <c r="H87" s="1">
        <v>3</v>
      </c>
      <c r="I87">
        <f t="shared" si="17"/>
        <v>79.161788808241639</v>
      </c>
      <c r="J87">
        <v>61640.625</v>
      </c>
      <c r="K87" s="1">
        <f t="shared" si="18"/>
        <v>128.42470174214105</v>
      </c>
      <c r="O87">
        <f t="shared" si="19"/>
        <v>12.999485455972803</v>
      </c>
      <c r="S87">
        <f>K87/$L$67</f>
        <v>20.661788041906266</v>
      </c>
    </row>
    <row r="88" spans="1:21" x14ac:dyDescent="0.2">
      <c r="K88" s="1"/>
    </row>
    <row r="91" spans="1:21" x14ac:dyDescent="0.2">
      <c r="A91" s="1" t="s">
        <v>51</v>
      </c>
      <c r="B91" s="1"/>
      <c r="C91" s="1"/>
      <c r="D91" s="1"/>
      <c r="E91" s="1"/>
      <c r="F91" s="1"/>
      <c r="G91" s="1"/>
      <c r="H91" s="1"/>
      <c r="J91" s="1"/>
      <c r="K91" s="1"/>
    </row>
    <row r="92" spans="1:21" x14ac:dyDescent="0.2">
      <c r="A92" s="1"/>
      <c r="B92" s="10" t="s">
        <v>22</v>
      </c>
      <c r="C92" s="10" t="s">
        <v>23</v>
      </c>
      <c r="D92" s="10" t="s">
        <v>0</v>
      </c>
      <c r="E92" s="10" t="s">
        <v>25</v>
      </c>
      <c r="F92" s="10" t="s">
        <v>26</v>
      </c>
      <c r="G92" s="10" t="s">
        <v>25</v>
      </c>
      <c r="H92" s="10"/>
      <c r="J92" s="10" t="s">
        <v>24</v>
      </c>
      <c r="K92" s="10" t="s">
        <v>28</v>
      </c>
      <c r="L92" s="10" t="s">
        <v>48</v>
      </c>
      <c r="M92" s="10" t="s">
        <v>49</v>
      </c>
      <c r="N92" s="10" t="s">
        <v>50</v>
      </c>
      <c r="O92" s="10" t="s">
        <v>124</v>
      </c>
      <c r="S92" t="s">
        <v>118</v>
      </c>
    </row>
    <row r="93" spans="1:21" x14ac:dyDescent="0.2">
      <c r="A93" s="1" t="s">
        <v>121</v>
      </c>
      <c r="B93">
        <v>0.36599999999999999</v>
      </c>
      <c r="C93">
        <v>0.311</v>
      </c>
      <c r="D93" s="1">
        <f>AVERAGE(B93:C93)</f>
        <v>0.33850000000000002</v>
      </c>
      <c r="E93" s="1">
        <f>(D93-0.1116)/0.4271</f>
        <v>0.53125731678763766</v>
      </c>
      <c r="F93" s="1">
        <v>5</v>
      </c>
      <c r="G93" s="1">
        <f>E93*F93</f>
        <v>2.6562865839381882</v>
      </c>
      <c r="H93" s="1">
        <v>3</v>
      </c>
      <c r="I93">
        <f>G93*H93</f>
        <v>7.9688597518145645</v>
      </c>
      <c r="J93" s="12">
        <v>53906.25</v>
      </c>
      <c r="K93" s="1">
        <f>I93/J93*100000</f>
        <v>14.78281229322122</v>
      </c>
      <c r="L93">
        <f>AVERAGE(K93:K95)</f>
        <v>11.439988713559998</v>
      </c>
      <c r="M93">
        <f>AVEDEV(K93:K95)</f>
        <v>2.2285490531074807</v>
      </c>
      <c r="N93">
        <v>3</v>
      </c>
      <c r="O93">
        <f>K93/$L$11</f>
        <v>1.4963550687464608</v>
      </c>
      <c r="P93">
        <f>AVERAGE(O93:O95)</f>
        <v>1.1579856902997772</v>
      </c>
      <c r="Q93">
        <f>AVEDEV(O93:O95)</f>
        <v>0.22557958563112235</v>
      </c>
      <c r="R93">
        <v>3</v>
      </c>
      <c r="S93">
        <f t="shared" ref="S93:S110" si="20">K93/$L$96</f>
        <v>5.1696514964845921</v>
      </c>
      <c r="T93">
        <f>AVERAGE(S93:S95)</f>
        <v>4.0006430170219884</v>
      </c>
      <c r="U93">
        <f>AVEDEV(S93:S95)</f>
        <v>0.77933898630840204</v>
      </c>
    </row>
    <row r="94" spans="1:21" x14ac:dyDescent="0.2">
      <c r="A94" s="1" t="s">
        <v>122</v>
      </c>
      <c r="B94">
        <v>0.26900000000000002</v>
      </c>
      <c r="C94">
        <v>0.26800000000000002</v>
      </c>
      <c r="D94" s="1">
        <f t="shared" ref="D94:D116" si="21">AVERAGE(B94:C94)</f>
        <v>0.26850000000000002</v>
      </c>
      <c r="E94" s="1">
        <f t="shared" ref="E94:E116" si="22">(D94-0.1116)/0.4271</f>
        <v>0.36736127370639199</v>
      </c>
      <c r="F94" s="1">
        <v>5</v>
      </c>
      <c r="G94" s="1">
        <f t="shared" ref="G94:G116" si="23">E94*F94</f>
        <v>1.83680636853196</v>
      </c>
      <c r="H94" s="1">
        <v>3</v>
      </c>
      <c r="I94">
        <f t="shared" ref="I94:I116" si="24">G94*H94</f>
        <v>5.5104191055958802</v>
      </c>
      <c r="J94" s="12">
        <v>53984.375</v>
      </c>
      <c r="K94" s="1">
        <f t="shared" ref="K94:K116" si="25">I94/J94*100000</f>
        <v>10.207433364924352</v>
      </c>
      <c r="O94">
        <f t="shared" ref="O94:O116" si="26">K94/$L$11</f>
        <v>1.0332232021575685</v>
      </c>
      <c r="S94">
        <f t="shared" si="20"/>
        <v>3.5696099039589058</v>
      </c>
    </row>
    <row r="95" spans="1:21" x14ac:dyDescent="0.2">
      <c r="A95" s="1" t="s">
        <v>123</v>
      </c>
      <c r="B95">
        <v>0.253</v>
      </c>
      <c r="C95">
        <v>0.218</v>
      </c>
      <c r="D95" s="1">
        <f t="shared" si="21"/>
        <v>0.23549999999999999</v>
      </c>
      <c r="E95" s="1">
        <f t="shared" si="22"/>
        <v>0.29009599625380472</v>
      </c>
      <c r="F95" s="1">
        <v>5</v>
      </c>
      <c r="G95" s="1">
        <f t="shared" si="23"/>
        <v>1.4504799812690237</v>
      </c>
      <c r="H95" s="1">
        <v>3</v>
      </c>
      <c r="I95">
        <f t="shared" si="24"/>
        <v>4.3514399438070708</v>
      </c>
      <c r="J95" s="12">
        <v>46640.625</v>
      </c>
      <c r="K95" s="1">
        <f t="shared" si="25"/>
        <v>9.3297204825344231</v>
      </c>
      <c r="O95">
        <f t="shared" si="26"/>
        <v>0.9443787999953025</v>
      </c>
      <c r="S95">
        <f t="shared" si="20"/>
        <v>3.2626676506224688</v>
      </c>
    </row>
    <row r="96" spans="1:21" x14ac:dyDescent="0.2">
      <c r="A96" s="1" t="s">
        <v>2</v>
      </c>
      <c r="B96">
        <v>0.16500000000000001</v>
      </c>
      <c r="C96">
        <v>0.156</v>
      </c>
      <c r="D96" s="1">
        <f t="shared" si="21"/>
        <v>0.1605</v>
      </c>
      <c r="E96" s="1">
        <f t="shared" si="22"/>
        <v>0.11449309295247015</v>
      </c>
      <c r="F96" s="1">
        <v>5</v>
      </c>
      <c r="G96" s="1">
        <f t="shared" si="23"/>
        <v>0.57246546476235072</v>
      </c>
      <c r="H96" s="1">
        <v>3</v>
      </c>
      <c r="I96">
        <f t="shared" si="24"/>
        <v>1.7173963942870523</v>
      </c>
      <c r="J96" s="12">
        <v>55859.375</v>
      </c>
      <c r="K96" s="1">
        <f t="shared" si="25"/>
        <v>3.0744998387236735</v>
      </c>
      <c r="L96">
        <f>AVERAGE(K96:K98)</f>
        <v>2.8595374955688331</v>
      </c>
      <c r="M96">
        <f>AVEDEV(K96:K98)</f>
        <v>0.65835896756199475</v>
      </c>
      <c r="N96">
        <v>3</v>
      </c>
      <c r="O96">
        <f t="shared" si="26"/>
        <v>0.31120894497483148</v>
      </c>
      <c r="P96">
        <f>AVERAGE(O96:O98)</f>
        <v>0.28944989227300821</v>
      </c>
      <c r="Q96">
        <f>AVEDEV(O96:O98)</f>
        <v>6.664082304676365E-2</v>
      </c>
      <c r="S96">
        <f t="shared" si="20"/>
        <v>1.075173815166945</v>
      </c>
      <c r="T96">
        <f>AVERAGE(S96:S98)</f>
        <v>1</v>
      </c>
      <c r="U96">
        <f>AVEDEV(S96:S98)</f>
        <v>0.23023267524283009</v>
      </c>
    </row>
    <row r="97" spans="1:22" x14ac:dyDescent="0.2">
      <c r="A97" s="1" t="s">
        <v>3</v>
      </c>
      <c r="B97">
        <v>0.16600000000000001</v>
      </c>
      <c r="C97">
        <v>0.17499999999999999</v>
      </c>
      <c r="D97" s="1">
        <f t="shared" si="21"/>
        <v>0.17049999999999998</v>
      </c>
      <c r="E97" s="1">
        <f t="shared" si="22"/>
        <v>0.13790681339264804</v>
      </c>
      <c r="F97" s="1">
        <v>5</v>
      </c>
      <c r="G97" s="1">
        <f t="shared" si="23"/>
        <v>0.68953406696324016</v>
      </c>
      <c r="H97" s="1">
        <v>3</v>
      </c>
      <c r="I97">
        <f t="shared" si="24"/>
        <v>2.0686022008897202</v>
      </c>
      <c r="J97" s="12">
        <v>56953.125</v>
      </c>
      <c r="K97" s="1">
        <f t="shared" si="25"/>
        <v>3.6321136037569848</v>
      </c>
      <c r="O97">
        <f t="shared" si="26"/>
        <v>0.36765207414133044</v>
      </c>
      <c r="S97">
        <f t="shared" si="20"/>
        <v>1.2701751976973001</v>
      </c>
    </row>
    <row r="98" spans="1:22" x14ac:dyDescent="0.2">
      <c r="A98" s="1" t="s">
        <v>4</v>
      </c>
      <c r="B98">
        <v>0.14099999999999999</v>
      </c>
      <c r="C98">
        <v>0.13900000000000001</v>
      </c>
      <c r="D98" s="1">
        <f t="shared" si="21"/>
        <v>0.14000000000000001</v>
      </c>
      <c r="E98" s="1">
        <f t="shared" si="22"/>
        <v>6.6494966050105381E-2</v>
      </c>
      <c r="F98" s="1">
        <v>5</v>
      </c>
      <c r="G98" s="1">
        <f t="shared" si="23"/>
        <v>0.33247483025052693</v>
      </c>
      <c r="H98" s="1">
        <v>3</v>
      </c>
      <c r="I98">
        <f t="shared" si="24"/>
        <v>0.99742449075158079</v>
      </c>
      <c r="J98" s="12">
        <v>53281.25</v>
      </c>
      <c r="K98" s="1">
        <f t="shared" si="25"/>
        <v>1.871999044225841</v>
      </c>
      <c r="O98">
        <f t="shared" si="26"/>
        <v>0.18948865770286275</v>
      </c>
      <c r="S98">
        <f t="shared" si="20"/>
        <v>0.65465098713575487</v>
      </c>
    </row>
    <row r="99" spans="1:22" x14ac:dyDescent="0.2">
      <c r="A99" s="1" t="s">
        <v>5</v>
      </c>
      <c r="B99">
        <v>0.19400000000000001</v>
      </c>
      <c r="C99">
        <v>0.17</v>
      </c>
      <c r="D99" s="1">
        <f t="shared" si="21"/>
        <v>0.182</v>
      </c>
      <c r="E99" s="1">
        <f t="shared" si="22"/>
        <v>0.16483259189885272</v>
      </c>
      <c r="F99" s="1">
        <v>5</v>
      </c>
      <c r="G99" s="1">
        <f t="shared" si="23"/>
        <v>0.82416295949426355</v>
      </c>
      <c r="H99" s="1">
        <v>3</v>
      </c>
      <c r="I99">
        <f t="shared" si="24"/>
        <v>2.4724888784827908</v>
      </c>
      <c r="J99" s="12">
        <v>57265.625</v>
      </c>
      <c r="K99" s="1">
        <f t="shared" si="25"/>
        <v>4.3175794876643554</v>
      </c>
      <c r="L99">
        <f>AVERAGE(K99:K101)</f>
        <v>4.1073820565670927</v>
      </c>
      <c r="M99">
        <f>AVEDEV(K99:K101)</f>
        <v>0.14013162073150834</v>
      </c>
      <c r="N99">
        <v>3</v>
      </c>
      <c r="O99">
        <f t="shared" si="26"/>
        <v>0.43703673042272762</v>
      </c>
      <c r="P99">
        <f>AVERAGE(O99:O101)</f>
        <v>0.41575999462840896</v>
      </c>
      <c r="Q99">
        <f>AVEDEV(O99:O101)</f>
        <v>1.4184490529545771E-2</v>
      </c>
      <c r="R99">
        <v>3</v>
      </c>
      <c r="S99">
        <f t="shared" si="20"/>
        <v>1.5098873486901006</v>
      </c>
      <c r="T99">
        <f>AVERAGE(S99:S101)</f>
        <v>1.4363798561592327</v>
      </c>
      <c r="U99">
        <f>AVEDEV(S99:S101)</f>
        <v>4.9004995020578646E-2</v>
      </c>
    </row>
    <row r="100" spans="1:22" x14ac:dyDescent="0.2">
      <c r="A100" s="1" t="s">
        <v>6</v>
      </c>
      <c r="B100">
        <v>0.185</v>
      </c>
      <c r="C100">
        <v>0.16600000000000001</v>
      </c>
      <c r="D100" s="1">
        <f t="shared" si="21"/>
        <v>0.17549999999999999</v>
      </c>
      <c r="E100" s="1">
        <f t="shared" si="22"/>
        <v>0.14961367361273703</v>
      </c>
      <c r="F100" s="1">
        <v>5</v>
      </c>
      <c r="G100" s="1">
        <f t="shared" si="23"/>
        <v>0.74806836806368515</v>
      </c>
      <c r="H100" s="1">
        <v>3</v>
      </c>
      <c r="I100">
        <f t="shared" si="24"/>
        <v>2.2442051041910553</v>
      </c>
      <c r="J100" s="12">
        <v>54843.75</v>
      </c>
      <c r="K100" s="1">
        <f t="shared" si="25"/>
        <v>4.0919979107757136</v>
      </c>
      <c r="O100">
        <f t="shared" si="26"/>
        <v>0.41420277100433434</v>
      </c>
      <c r="S100">
        <f t="shared" si="20"/>
        <v>1.4309999141877709</v>
      </c>
    </row>
    <row r="101" spans="1:22" x14ac:dyDescent="0.2">
      <c r="A101" s="1" t="s">
        <v>7</v>
      </c>
      <c r="B101">
        <v>0.17199999999999999</v>
      </c>
      <c r="C101">
        <v>0.16800000000000001</v>
      </c>
      <c r="D101" s="1">
        <f t="shared" si="21"/>
        <v>0.16999999999999998</v>
      </c>
      <c r="E101" s="1">
        <f t="shared" si="22"/>
        <v>0.13673612737063914</v>
      </c>
      <c r="F101" s="1">
        <v>5</v>
      </c>
      <c r="G101" s="1">
        <f t="shared" si="23"/>
        <v>0.68368063685319569</v>
      </c>
      <c r="H101" s="1">
        <v>3</v>
      </c>
      <c r="I101">
        <f t="shared" si="24"/>
        <v>2.051041910559587</v>
      </c>
      <c r="J101" s="12">
        <v>52421.875</v>
      </c>
      <c r="K101" s="1">
        <f t="shared" si="25"/>
        <v>3.9125687712612094</v>
      </c>
      <c r="O101">
        <f t="shared" si="26"/>
        <v>0.39604048245816492</v>
      </c>
      <c r="S101">
        <f t="shared" si="20"/>
        <v>1.3682523055998264</v>
      </c>
    </row>
    <row r="102" spans="1:22" x14ac:dyDescent="0.2">
      <c r="A102" s="1" t="s">
        <v>8</v>
      </c>
      <c r="B102">
        <v>0.25</v>
      </c>
      <c r="C102">
        <v>0.20599999999999999</v>
      </c>
      <c r="D102" s="1">
        <f t="shared" si="21"/>
        <v>0.22799999999999998</v>
      </c>
      <c r="E102" s="1">
        <f t="shared" si="22"/>
        <v>0.27253570592367121</v>
      </c>
      <c r="F102" s="1">
        <v>10</v>
      </c>
      <c r="G102" s="1">
        <f t="shared" si="23"/>
        <v>2.7253570592367122</v>
      </c>
      <c r="H102" s="1">
        <v>3</v>
      </c>
      <c r="I102">
        <f t="shared" si="24"/>
        <v>8.1760711777101367</v>
      </c>
      <c r="J102" s="12">
        <v>55546.875</v>
      </c>
      <c r="K102" s="1">
        <f t="shared" si="25"/>
        <v>14.719227999253128</v>
      </c>
      <c r="L102">
        <f>AVERAGE(K102:K104)</f>
        <v>27.757976234228252</v>
      </c>
      <c r="M102">
        <f>AVEDEV(K102:K104)</f>
        <v>14.11316726516136</v>
      </c>
      <c r="N102">
        <v>3</v>
      </c>
      <c r="O102">
        <f t="shared" si="26"/>
        <v>1.4899188995869939</v>
      </c>
      <c r="P102">
        <f>AVERAGE(O102:O104)</f>
        <v>2.8097352257714738</v>
      </c>
      <c r="Q102">
        <f>AVEDEV(O102:O104)</f>
        <v>1.4285718410274886</v>
      </c>
      <c r="R102">
        <v>3</v>
      </c>
      <c r="S102">
        <f t="shared" si="20"/>
        <v>5.1474156299968739</v>
      </c>
      <c r="T102">
        <f>AVERAGE(S102:S104)</f>
        <v>9.7071558870069996</v>
      </c>
      <c r="U102">
        <f>AVEDEV(S102:S104)</f>
        <v>4.9354720079842496</v>
      </c>
    </row>
    <row r="103" spans="1:22" x14ac:dyDescent="0.2">
      <c r="A103" s="1" t="s">
        <v>9</v>
      </c>
      <c r="B103">
        <v>0.316</v>
      </c>
      <c r="C103">
        <v>0.246</v>
      </c>
      <c r="D103" s="1">
        <f t="shared" si="21"/>
        <v>0.28100000000000003</v>
      </c>
      <c r="E103" s="1">
        <f t="shared" si="22"/>
        <v>0.39662842425661443</v>
      </c>
      <c r="F103" s="1">
        <v>10</v>
      </c>
      <c r="G103" s="1">
        <f t="shared" si="23"/>
        <v>3.9662842425661444</v>
      </c>
      <c r="H103" s="1">
        <v>3</v>
      </c>
      <c r="I103">
        <f t="shared" si="24"/>
        <v>11.898852727698433</v>
      </c>
      <c r="J103" s="12">
        <v>60625</v>
      </c>
      <c r="K103" s="1">
        <f t="shared" si="25"/>
        <v>19.626973571461335</v>
      </c>
      <c r="O103">
        <f t="shared" si="26"/>
        <v>1.9866937904147208</v>
      </c>
      <c r="S103">
        <f t="shared" si="20"/>
        <v>6.8636881320407523</v>
      </c>
    </row>
    <row r="104" spans="1:22" x14ac:dyDescent="0.2">
      <c r="A104" s="1" t="s">
        <v>10</v>
      </c>
      <c r="B104">
        <v>0.56499999999999995</v>
      </c>
      <c r="C104">
        <v>0.33300000000000002</v>
      </c>
      <c r="D104" s="1">
        <f t="shared" si="21"/>
        <v>0.44899999999999995</v>
      </c>
      <c r="E104" s="1">
        <f t="shared" si="22"/>
        <v>0.78997892765160371</v>
      </c>
      <c r="F104" s="1">
        <v>10</v>
      </c>
      <c r="G104" s="1">
        <f t="shared" si="23"/>
        <v>7.8997892765160369</v>
      </c>
      <c r="H104" s="1">
        <v>3</v>
      </c>
      <c r="I104">
        <f t="shared" si="24"/>
        <v>23.699367829548109</v>
      </c>
      <c r="J104" s="12">
        <v>48437.5</v>
      </c>
      <c r="K104" s="1">
        <f t="shared" si="25"/>
        <v>48.927727131970293</v>
      </c>
      <c r="O104">
        <f t="shared" si="26"/>
        <v>4.9525929873127064</v>
      </c>
      <c r="S104">
        <f t="shared" si="20"/>
        <v>17.110363898983376</v>
      </c>
    </row>
    <row r="105" spans="1:22" x14ac:dyDescent="0.2">
      <c r="A105" s="1" t="s">
        <v>11</v>
      </c>
      <c r="B105">
        <v>0.47099999999999997</v>
      </c>
      <c r="C105">
        <v>0.39800000000000002</v>
      </c>
      <c r="D105" s="1">
        <f t="shared" si="21"/>
        <v>0.4345</v>
      </c>
      <c r="E105" s="1">
        <f t="shared" si="22"/>
        <v>0.75602903301334579</v>
      </c>
      <c r="F105" s="1">
        <v>10</v>
      </c>
      <c r="G105" s="1">
        <f t="shared" si="23"/>
        <v>7.5602903301334576</v>
      </c>
      <c r="H105" s="1">
        <v>3</v>
      </c>
      <c r="I105">
        <f t="shared" si="24"/>
        <v>22.680870990400372</v>
      </c>
      <c r="J105" s="12">
        <v>54062.5</v>
      </c>
      <c r="K105" s="1">
        <f t="shared" si="25"/>
        <v>41.953056167214562</v>
      </c>
      <c r="L105">
        <f>AVERAGE(K105:K107)</f>
        <v>47.351705896412852</v>
      </c>
      <c r="M105">
        <f>AVEDEV(K105:K107)</f>
        <v>21.623983216102797</v>
      </c>
      <c r="N105">
        <v>3</v>
      </c>
      <c r="O105">
        <f t="shared" si="26"/>
        <v>4.2465984820765961</v>
      </c>
      <c r="P105">
        <f>AVERAGE(O105:O107)</f>
        <v>4.7930639804159716</v>
      </c>
      <c r="Q105">
        <f>AVEDEV(O105:O107)</f>
        <v>2.1888363492744514</v>
      </c>
      <c r="R105">
        <v>3</v>
      </c>
      <c r="S105">
        <f t="shared" si="20"/>
        <v>14.671273320327298</v>
      </c>
      <c r="T105">
        <f>AVERAGE(S105:S107)</f>
        <v>16.559218394509433</v>
      </c>
      <c r="U105">
        <f>AVEDEV(S105:S107)</f>
        <v>7.5620561890206135</v>
      </c>
    </row>
    <row r="106" spans="1:22" x14ac:dyDescent="0.2">
      <c r="A106" s="1" t="s">
        <v>12</v>
      </c>
      <c r="B106">
        <v>0.29899999999999999</v>
      </c>
      <c r="C106">
        <v>0.28299999999999997</v>
      </c>
      <c r="D106" s="1">
        <f t="shared" si="21"/>
        <v>0.29099999999999998</v>
      </c>
      <c r="E106" s="1">
        <f t="shared" si="22"/>
        <v>0.4200421446967923</v>
      </c>
      <c r="F106" s="1">
        <v>10</v>
      </c>
      <c r="G106" s="1">
        <f t="shared" si="23"/>
        <v>4.2004214469679226</v>
      </c>
      <c r="H106" s="1">
        <v>3</v>
      </c>
      <c r="I106">
        <f t="shared" si="24"/>
        <v>12.601264340903768</v>
      </c>
      <c r="J106" s="12">
        <v>62031.25</v>
      </c>
      <c r="K106" s="1">
        <f t="shared" si="25"/>
        <v>20.314380801456956</v>
      </c>
      <c r="O106">
        <f t="shared" si="26"/>
        <v>2.0562749548436696</v>
      </c>
      <c r="S106">
        <f t="shared" si="20"/>
        <v>7.1040791851606482</v>
      </c>
    </row>
    <row r="107" spans="1:22" x14ac:dyDescent="0.2">
      <c r="A107" s="1" t="s">
        <v>13</v>
      </c>
      <c r="B107">
        <v>0.90100000000000002</v>
      </c>
      <c r="C107">
        <v>0.59299999999999997</v>
      </c>
      <c r="D107" s="1">
        <f t="shared" si="21"/>
        <v>0.747</v>
      </c>
      <c r="E107" s="1">
        <f t="shared" si="22"/>
        <v>1.4877077967689065</v>
      </c>
      <c r="F107" s="1">
        <v>10</v>
      </c>
      <c r="G107" s="1">
        <f t="shared" si="23"/>
        <v>14.877077967689065</v>
      </c>
      <c r="H107" s="1">
        <v>3</v>
      </c>
      <c r="I107">
        <f t="shared" si="24"/>
        <v>44.631233903067198</v>
      </c>
      <c r="J107" s="12">
        <v>55937.5</v>
      </c>
      <c r="K107" s="1">
        <f t="shared" si="25"/>
        <v>79.787680720567053</v>
      </c>
      <c r="O107">
        <f t="shared" si="26"/>
        <v>8.0763185043276486</v>
      </c>
      <c r="S107">
        <f t="shared" si="20"/>
        <v>27.902302678040353</v>
      </c>
    </row>
    <row r="108" spans="1:22" x14ac:dyDescent="0.2">
      <c r="A108" s="1" t="s">
        <v>52</v>
      </c>
      <c r="B108">
        <v>0.18099999999999999</v>
      </c>
      <c r="C108">
        <v>0.183</v>
      </c>
      <c r="D108" s="1">
        <f t="shared" si="21"/>
        <v>0.182</v>
      </c>
      <c r="E108" s="1">
        <f t="shared" si="22"/>
        <v>0.16483259189885272</v>
      </c>
      <c r="F108" s="11">
        <v>100</v>
      </c>
      <c r="G108" s="1">
        <f t="shared" si="23"/>
        <v>16.483259189885271</v>
      </c>
      <c r="H108" s="1">
        <v>3</v>
      </c>
      <c r="I108">
        <f t="shared" si="24"/>
        <v>49.449777569655808</v>
      </c>
      <c r="J108" s="12">
        <v>62187.5</v>
      </c>
      <c r="K108" s="1">
        <f t="shared" si="25"/>
        <v>79.517230262763107</v>
      </c>
      <c r="L108">
        <f>AVERAGE(K108:K110)</f>
        <v>80.740804140463055</v>
      </c>
      <c r="M108">
        <f>AVEDEV(K108:K110)</f>
        <v>7.1229429407347737</v>
      </c>
      <c r="N108">
        <v>3</v>
      </c>
      <c r="O108">
        <f t="shared" si="26"/>
        <v>8.0489427989914386</v>
      </c>
      <c r="P108">
        <f>AVERAGE(O108:O110)</f>
        <v>8.1727961590670208</v>
      </c>
      <c r="Q108">
        <f>AVEDEV(O108:O110)</f>
        <v>0.72100298389419581</v>
      </c>
      <c r="R108">
        <v>3</v>
      </c>
      <c r="S108">
        <f t="shared" si="20"/>
        <v>27.80772428617697</v>
      </c>
      <c r="T108">
        <f>AVERAGE(S108:S110)</f>
        <v>28.235616516859725</v>
      </c>
      <c r="U108">
        <f>AVEDEV(S108:S110)</f>
        <v>2.4909423120950671</v>
      </c>
    </row>
    <row r="109" spans="1:22" x14ac:dyDescent="0.2">
      <c r="A109" s="1" t="s">
        <v>14</v>
      </c>
      <c r="B109">
        <v>0.19600000000000001</v>
      </c>
      <c r="C109">
        <v>0.19600000000000001</v>
      </c>
      <c r="D109" s="1">
        <f t="shared" si="21"/>
        <v>0.19600000000000001</v>
      </c>
      <c r="E109" s="1">
        <f t="shared" si="22"/>
        <v>0.19761180051510185</v>
      </c>
      <c r="F109" s="11">
        <v>100</v>
      </c>
      <c r="G109" s="1">
        <f t="shared" si="23"/>
        <v>19.761180051510184</v>
      </c>
      <c r="H109" s="1">
        <v>3</v>
      </c>
      <c r="I109">
        <f t="shared" si="24"/>
        <v>59.283540154530556</v>
      </c>
      <c r="J109" s="12">
        <v>64843.75</v>
      </c>
      <c r="K109" s="1">
        <f t="shared" si="25"/>
        <v>91.425218551565195</v>
      </c>
      <c r="O109">
        <f t="shared" si="26"/>
        <v>9.2543006349083132</v>
      </c>
      <c r="S109">
        <f t="shared" si="20"/>
        <v>31.97202998500233</v>
      </c>
    </row>
    <row r="110" spans="1:22" x14ac:dyDescent="0.2">
      <c r="A110" s="1" t="s">
        <v>15</v>
      </c>
      <c r="B110">
        <v>0.17299999999999999</v>
      </c>
      <c r="C110">
        <v>0.17799999999999999</v>
      </c>
      <c r="D110" s="1">
        <f t="shared" si="21"/>
        <v>0.17549999999999999</v>
      </c>
      <c r="E110" s="1">
        <f t="shared" si="22"/>
        <v>0.14961367361273703</v>
      </c>
      <c r="F110" s="11">
        <v>100</v>
      </c>
      <c r="G110" s="1">
        <f t="shared" si="23"/>
        <v>14.961367361273703</v>
      </c>
      <c r="H110" s="1">
        <v>3</v>
      </c>
      <c r="I110">
        <f t="shared" si="24"/>
        <v>44.884102083821112</v>
      </c>
      <c r="J110" s="12">
        <v>62968.75</v>
      </c>
      <c r="K110" s="1">
        <f t="shared" si="25"/>
        <v>71.279963607060822</v>
      </c>
      <c r="O110">
        <f t="shared" si="26"/>
        <v>7.215145043301308</v>
      </c>
      <c r="S110">
        <f t="shared" si="20"/>
        <v>24.927095279399882</v>
      </c>
    </row>
    <row r="111" spans="1:22" x14ac:dyDescent="0.2">
      <c r="A111" s="1" t="s">
        <v>16</v>
      </c>
      <c r="B111">
        <v>1.022</v>
      </c>
      <c r="C111">
        <v>0.84799999999999998</v>
      </c>
      <c r="D111" s="1">
        <f t="shared" si="21"/>
        <v>0.93500000000000005</v>
      </c>
      <c r="E111" s="1">
        <f t="shared" si="22"/>
        <v>1.927885741044252</v>
      </c>
      <c r="F111" s="11">
        <v>100</v>
      </c>
      <c r="G111" s="1">
        <f t="shared" si="23"/>
        <v>192.78857410442521</v>
      </c>
      <c r="H111" s="1">
        <v>3</v>
      </c>
      <c r="I111">
        <f t="shared" si="24"/>
        <v>578.36572231327568</v>
      </c>
      <c r="J111" s="12">
        <v>60078.125</v>
      </c>
      <c r="K111" s="1">
        <f t="shared" si="25"/>
        <v>962.68936873991265</v>
      </c>
      <c r="L111">
        <f>AVERAGE(K111:K113)</f>
        <v>539.97036562113396</v>
      </c>
      <c r="M111">
        <f>AVEDEV(K111:K113)</f>
        <v>281.81266874585236</v>
      </c>
      <c r="N111">
        <v>3</v>
      </c>
      <c r="P111">
        <f>AVERAGE(O111:O113)</f>
        <v>33.262854342635976</v>
      </c>
      <c r="Q111">
        <f>AVEDEV(O111:O113)</f>
        <v>6.5338349086947858</v>
      </c>
      <c r="R111">
        <v>3</v>
      </c>
      <c r="T111">
        <f>AVERAGE(S111:S113)</f>
        <v>114.91748738072619</v>
      </c>
      <c r="U111">
        <f>AVEDEV(S111:S113)</f>
        <v>22.573284990315678</v>
      </c>
      <c r="V111" s="13">
        <f>K111/$L$96</f>
        <v>336.65911715852837</v>
      </c>
    </row>
    <row r="112" spans="1:22" x14ac:dyDescent="0.2">
      <c r="A112" s="1" t="s">
        <v>17</v>
      </c>
      <c r="B112">
        <v>0.371</v>
      </c>
      <c r="C112">
        <v>0.36499999999999999</v>
      </c>
      <c r="D112" s="1">
        <f t="shared" si="21"/>
        <v>0.36799999999999999</v>
      </c>
      <c r="E112" s="1">
        <f t="shared" si="22"/>
        <v>0.60032779208616238</v>
      </c>
      <c r="F112" s="11">
        <v>100</v>
      </c>
      <c r="G112" s="1">
        <f t="shared" si="23"/>
        <v>60.03277920861624</v>
      </c>
      <c r="H112" s="1">
        <v>3</v>
      </c>
      <c r="I112">
        <f t="shared" si="24"/>
        <v>180.09833762584873</v>
      </c>
      <c r="J112" s="12">
        <v>68203.125</v>
      </c>
      <c r="K112" s="1">
        <f t="shared" si="25"/>
        <v>264.0617092337759</v>
      </c>
      <c r="O112">
        <f t="shared" si="26"/>
        <v>26.72901943394119</v>
      </c>
      <c r="Q112" s="13">
        <f>K111/$L$11</f>
        <v>97.445945194262094</v>
      </c>
      <c r="S112">
        <f>K112/$L$96</f>
        <v>92.344202390410501</v>
      </c>
    </row>
    <row r="113" spans="1:21" x14ac:dyDescent="0.2">
      <c r="A113" s="1" t="s">
        <v>18</v>
      </c>
      <c r="B113">
        <v>0.45100000000000001</v>
      </c>
      <c r="C113">
        <v>0.443</v>
      </c>
      <c r="D113" s="1">
        <f t="shared" si="21"/>
        <v>0.44700000000000001</v>
      </c>
      <c r="E113" s="1">
        <f t="shared" si="22"/>
        <v>0.78529618356356834</v>
      </c>
      <c r="F113" s="11">
        <v>100</v>
      </c>
      <c r="G113" s="1">
        <f t="shared" si="23"/>
        <v>78.529618356356835</v>
      </c>
      <c r="H113" s="1">
        <v>3</v>
      </c>
      <c r="I113">
        <f t="shared" si="24"/>
        <v>235.58885506907052</v>
      </c>
      <c r="J113" s="12">
        <v>59921.875</v>
      </c>
      <c r="K113" s="1">
        <f t="shared" si="25"/>
        <v>393.16001888971351</v>
      </c>
      <c r="O113">
        <f t="shared" si="26"/>
        <v>39.796689251330761</v>
      </c>
      <c r="S113">
        <f>K113/$L$96</f>
        <v>137.49077237104186</v>
      </c>
    </row>
    <row r="114" spans="1:21" x14ac:dyDescent="0.2">
      <c r="A114" s="1" t="s">
        <v>19</v>
      </c>
      <c r="B114">
        <v>0.38700000000000001</v>
      </c>
      <c r="C114">
        <v>0.38800000000000001</v>
      </c>
      <c r="D114" s="1">
        <f t="shared" si="21"/>
        <v>0.38750000000000001</v>
      </c>
      <c r="E114" s="1">
        <f t="shared" si="22"/>
        <v>0.64598454694450957</v>
      </c>
      <c r="F114" s="11">
        <v>100</v>
      </c>
      <c r="G114" s="1">
        <f t="shared" si="23"/>
        <v>64.598454694450965</v>
      </c>
      <c r="H114" s="1">
        <v>3</v>
      </c>
      <c r="I114">
        <f t="shared" si="24"/>
        <v>193.79536408335289</v>
      </c>
      <c r="J114" s="12">
        <v>58984.375</v>
      </c>
      <c r="K114" s="1">
        <f t="shared" si="25"/>
        <v>328.55372983667775</v>
      </c>
      <c r="L114">
        <f>AVERAGE(K114:K116)</f>
        <v>367.68917631713163</v>
      </c>
      <c r="M114">
        <f>AVEDEV(K114:K116)</f>
        <v>29.287124634119703</v>
      </c>
      <c r="N114">
        <v>3</v>
      </c>
      <c r="O114">
        <f t="shared" si="26"/>
        <v>33.257071066383659</v>
      </c>
      <c r="P114">
        <f>AVERAGE(O114:O116)</f>
        <v>37.21846369906536</v>
      </c>
      <c r="Q114">
        <f>AVEDEV(O114:O116)</f>
        <v>2.9645196411896677</v>
      </c>
      <c r="R114">
        <v>3</v>
      </c>
      <c r="S114">
        <f>K114/$L$96</f>
        <v>114.89750714785443</v>
      </c>
      <c r="T114">
        <f>AVERAGE(S114:S116)</f>
        <v>128.58344291232632</v>
      </c>
      <c r="U114">
        <f>AVEDEV(S114:S116)</f>
        <v>10.241909637311386</v>
      </c>
    </row>
    <row r="115" spans="1:21" x14ac:dyDescent="0.2">
      <c r="A115" s="1" t="s">
        <v>20</v>
      </c>
      <c r="B115">
        <v>0.48699999999999999</v>
      </c>
      <c r="C115">
        <v>0.50900000000000001</v>
      </c>
      <c r="D115" s="1">
        <f t="shared" si="21"/>
        <v>0.498</v>
      </c>
      <c r="E115" s="1">
        <f t="shared" si="22"/>
        <v>0.90470615780847574</v>
      </c>
      <c r="F115" s="11">
        <v>100</v>
      </c>
      <c r="G115" s="1">
        <f t="shared" si="23"/>
        <v>90.470615780847581</v>
      </c>
      <c r="H115" s="1">
        <v>3</v>
      </c>
      <c r="I115">
        <f t="shared" si="24"/>
        <v>271.41184734254273</v>
      </c>
      <c r="J115" s="12">
        <v>65937.5</v>
      </c>
      <c r="K115" s="1">
        <f t="shared" si="25"/>
        <v>411.61986326831124</v>
      </c>
      <c r="O115">
        <f t="shared" si="26"/>
        <v>41.665243160849862</v>
      </c>
      <c r="S115">
        <f>K115/$L$96</f>
        <v>143.94630736829342</v>
      </c>
    </row>
    <row r="116" spans="1:21" x14ac:dyDescent="0.2">
      <c r="A116" s="1" t="s">
        <v>21</v>
      </c>
      <c r="B116">
        <v>0.436</v>
      </c>
      <c r="C116">
        <v>0.433</v>
      </c>
      <c r="D116" s="1">
        <f t="shared" si="21"/>
        <v>0.4345</v>
      </c>
      <c r="E116" s="1">
        <f t="shared" si="22"/>
        <v>0.75602903301334579</v>
      </c>
      <c r="F116" s="11">
        <v>100</v>
      </c>
      <c r="G116" s="1">
        <f t="shared" si="23"/>
        <v>75.602903301334578</v>
      </c>
      <c r="H116" s="1">
        <v>3</v>
      </c>
      <c r="I116">
        <f t="shared" si="24"/>
        <v>226.80870990400373</v>
      </c>
      <c r="J116" s="12">
        <v>62500</v>
      </c>
      <c r="K116" s="1">
        <f t="shared" si="25"/>
        <v>362.89393584640601</v>
      </c>
      <c r="O116">
        <f t="shared" si="26"/>
        <v>36.733076869962559</v>
      </c>
      <c r="S116">
        <f>K116/$L$96</f>
        <v>126.90651422083116</v>
      </c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59"/>
  <sheetViews>
    <sheetView topLeftCell="A2" workbookViewId="0">
      <selection activeCell="Q43" sqref="Q43"/>
    </sheetView>
  </sheetViews>
  <sheetFormatPr baseColWidth="10" defaultRowHeight="12.75" x14ac:dyDescent="0.2"/>
  <cols>
    <col min="1" max="1" width="22.85546875" customWidth="1"/>
  </cols>
  <sheetData>
    <row r="6" spans="1:20" x14ac:dyDescent="0.2">
      <c r="A6" s="1" t="s">
        <v>60</v>
      </c>
      <c r="B6" s="1"/>
      <c r="C6" s="1"/>
      <c r="D6" s="1"/>
      <c r="E6" s="1"/>
      <c r="F6" s="1"/>
      <c r="G6" s="1"/>
      <c r="H6" s="1"/>
      <c r="I6" s="1"/>
      <c r="J6" s="1"/>
    </row>
    <row r="7" spans="1:20" x14ac:dyDescent="0.2">
      <c r="A7" s="1"/>
      <c r="B7" s="7" t="s">
        <v>22</v>
      </c>
      <c r="C7" s="7" t="s">
        <v>23</v>
      </c>
      <c r="D7" s="7" t="s">
        <v>0</v>
      </c>
      <c r="E7" s="7" t="s">
        <v>25</v>
      </c>
      <c r="F7" s="7" t="s">
        <v>26</v>
      </c>
      <c r="G7" s="7" t="s">
        <v>25</v>
      </c>
      <c r="H7" s="7" t="s">
        <v>24</v>
      </c>
      <c r="I7" s="7"/>
      <c r="J7" s="7" t="s">
        <v>28</v>
      </c>
      <c r="K7" s="7" t="s">
        <v>48</v>
      </c>
      <c r="L7" s="7" t="s">
        <v>49</v>
      </c>
      <c r="M7" s="7" t="s">
        <v>50</v>
      </c>
      <c r="N7" s="10" t="s">
        <v>124</v>
      </c>
    </row>
    <row r="8" spans="1:20" x14ac:dyDescent="0.2">
      <c r="A8" s="1" t="s">
        <v>121</v>
      </c>
      <c r="B8">
        <v>0.28699999999999998</v>
      </c>
      <c r="C8">
        <v>0.25</v>
      </c>
      <c r="D8" s="1">
        <f>AVERAGE(B8:C8)</f>
        <v>0.26849999999999996</v>
      </c>
      <c r="E8" s="1">
        <f>(D8-0.063)/0.3329</f>
        <v>0.61730249324121356</v>
      </c>
      <c r="F8" s="1">
        <v>5</v>
      </c>
      <c r="G8" s="1">
        <f>E8*F8</f>
        <v>3.0865124662060679</v>
      </c>
      <c r="H8" s="12">
        <v>40156.25</v>
      </c>
      <c r="I8" s="1"/>
      <c r="J8" s="1">
        <f>G8/H8*100000</f>
        <v>7.6862567251824254</v>
      </c>
      <c r="K8">
        <f>AVERAGE(J8:J10)</f>
        <v>6.3157256377207789</v>
      </c>
      <c r="L8">
        <f>AVEDEV(J8:J10)</f>
        <v>1.0063183434409675</v>
      </c>
      <c r="M8">
        <v>3</v>
      </c>
      <c r="N8">
        <f>J8/$K$11</f>
        <v>1.639796127746981</v>
      </c>
      <c r="O8">
        <f>AVERAGE(N8:N10)</f>
        <v>1.3474052214149879</v>
      </c>
      <c r="P8">
        <f>AVEDEV(N8:N10)</f>
        <v>0.21468928008205324</v>
      </c>
      <c r="Q8">
        <v>3</v>
      </c>
    </row>
    <row r="9" spans="1:20" x14ac:dyDescent="0.2">
      <c r="A9" s="1" t="s">
        <v>122</v>
      </c>
      <c r="B9">
        <v>0.23100000000000001</v>
      </c>
      <c r="C9">
        <v>0.22</v>
      </c>
      <c r="D9" s="1">
        <f t="shared" ref="D9:D31" si="0">AVERAGE(B9:C9)</f>
        <v>0.22550000000000001</v>
      </c>
      <c r="E9" s="1">
        <f t="shared" ref="E9:E31" si="1">(D9-0.063)/0.3329</f>
        <v>0.48813457494743173</v>
      </c>
      <c r="F9" s="1">
        <v>5</v>
      </c>
      <c r="G9" s="1">
        <f t="shared" ref="G9:G31" si="2">E9*F9</f>
        <v>2.4406728747371584</v>
      </c>
      <c r="H9" s="12">
        <v>37812.5</v>
      </c>
      <c r="I9" s="1"/>
      <c r="J9" s="1">
        <f t="shared" ref="J9:J31" si="3">G9/H9*100000</f>
        <v>6.454672065420584</v>
      </c>
      <c r="N9">
        <f t="shared" ref="N9:N31" si="4">J9/$K$11</f>
        <v>1.3770482352060747</v>
      </c>
    </row>
    <row r="10" spans="1:20" x14ac:dyDescent="0.2">
      <c r="A10" s="1" t="s">
        <v>123</v>
      </c>
      <c r="B10">
        <v>0.21</v>
      </c>
      <c r="C10">
        <v>0.19400000000000001</v>
      </c>
      <c r="D10" s="1">
        <f t="shared" si="0"/>
        <v>0.20200000000000001</v>
      </c>
      <c r="E10" s="1">
        <f t="shared" si="1"/>
        <v>0.41754280564734164</v>
      </c>
      <c r="F10" s="1">
        <v>5</v>
      </c>
      <c r="G10" s="1">
        <f t="shared" si="2"/>
        <v>2.0877140282367082</v>
      </c>
      <c r="H10" s="12">
        <v>43437.5</v>
      </c>
      <c r="I10" s="1"/>
      <c r="J10" s="1">
        <f t="shared" si="3"/>
        <v>4.8062481225593281</v>
      </c>
      <c r="N10">
        <f t="shared" si="4"/>
        <v>1.0253713012919081</v>
      </c>
      <c r="T10" t="s">
        <v>68</v>
      </c>
    </row>
    <row r="11" spans="1:20" x14ac:dyDescent="0.2">
      <c r="A11" s="1" t="s">
        <v>2</v>
      </c>
      <c r="B11">
        <v>0.217</v>
      </c>
      <c r="C11">
        <v>0.185</v>
      </c>
      <c r="D11" s="1">
        <f t="shared" si="0"/>
        <v>0.20100000000000001</v>
      </c>
      <c r="E11" s="1">
        <f t="shared" si="1"/>
        <v>0.41453890057074205</v>
      </c>
      <c r="F11" s="1">
        <v>5</v>
      </c>
      <c r="G11" s="1">
        <f t="shared" si="2"/>
        <v>2.07269450285371</v>
      </c>
      <c r="H11" s="12">
        <v>43046.875</v>
      </c>
      <c r="I11" s="1"/>
      <c r="J11" s="1">
        <f t="shared" si="3"/>
        <v>4.8149708959215038</v>
      </c>
      <c r="K11">
        <f>AVERAGE(J11:J13)</f>
        <v>4.6873245979322178</v>
      </c>
      <c r="L11">
        <f>AVEDEV(J11:J13)</f>
        <v>0.35918239125400575</v>
      </c>
      <c r="M11">
        <v>3</v>
      </c>
      <c r="N11">
        <f t="shared" si="4"/>
        <v>1.0272322292434359</v>
      </c>
      <c r="O11">
        <f>AVERAGE(N11:N13)</f>
        <v>1</v>
      </c>
      <c r="P11">
        <f>AVEDEV(N11:N13)</f>
        <v>7.6628444168866938E-2</v>
      </c>
      <c r="Q11">
        <v>3</v>
      </c>
      <c r="T11" t="s">
        <v>69</v>
      </c>
    </row>
    <row r="12" spans="1:20" x14ac:dyDescent="0.2">
      <c r="A12" s="1" t="s">
        <v>3</v>
      </c>
      <c r="B12">
        <v>0.19700000000000001</v>
      </c>
      <c r="C12">
        <v>0.182</v>
      </c>
      <c r="D12" s="1">
        <f t="shared" si="0"/>
        <v>0.1895</v>
      </c>
      <c r="E12" s="1">
        <f t="shared" si="1"/>
        <v>0.37999399218984681</v>
      </c>
      <c r="F12" s="1">
        <v>5</v>
      </c>
      <c r="G12" s="1">
        <f t="shared" si="2"/>
        <v>1.899969960949234</v>
      </c>
      <c r="H12" s="12">
        <v>37265.625</v>
      </c>
      <c r="I12" s="1"/>
      <c r="J12" s="1">
        <f t="shared" si="3"/>
        <v>5.0984518868239403</v>
      </c>
      <c r="N12">
        <f t="shared" si="4"/>
        <v>1.0877104370098645</v>
      </c>
      <c r="T12" t="s">
        <v>70</v>
      </c>
    </row>
    <row r="13" spans="1:20" x14ac:dyDescent="0.2">
      <c r="A13" s="1" t="s">
        <v>4</v>
      </c>
      <c r="B13">
        <v>0.193</v>
      </c>
      <c r="C13">
        <v>0.17899999999999999</v>
      </c>
      <c r="D13" s="1">
        <f t="shared" si="0"/>
        <v>0.186</v>
      </c>
      <c r="E13" s="1">
        <f t="shared" si="1"/>
        <v>0.36948032442174827</v>
      </c>
      <c r="F13" s="1">
        <v>5</v>
      </c>
      <c r="G13" s="1">
        <f t="shared" si="2"/>
        <v>1.8474016221087415</v>
      </c>
      <c r="H13" s="12">
        <v>44531.25</v>
      </c>
      <c r="I13" s="1"/>
      <c r="J13" s="1">
        <f t="shared" si="3"/>
        <v>4.1485510110512092</v>
      </c>
      <c r="N13">
        <f t="shared" si="4"/>
        <v>0.88505733374669959</v>
      </c>
      <c r="T13" t="s">
        <v>71</v>
      </c>
    </row>
    <row r="14" spans="1:20" x14ac:dyDescent="0.2">
      <c r="A14" s="1" t="s">
        <v>5</v>
      </c>
      <c r="B14">
        <v>0.32900000000000001</v>
      </c>
      <c r="C14">
        <v>0.26200000000000001</v>
      </c>
      <c r="D14" s="1">
        <f t="shared" si="0"/>
        <v>0.29549999999999998</v>
      </c>
      <c r="E14" s="1">
        <f t="shared" si="1"/>
        <v>0.69840793030940218</v>
      </c>
      <c r="F14" s="1">
        <v>5</v>
      </c>
      <c r="G14" s="1">
        <f t="shared" si="2"/>
        <v>3.4920396515470111</v>
      </c>
      <c r="H14" s="12">
        <v>43515.625</v>
      </c>
      <c r="I14" s="1"/>
      <c r="J14" s="1">
        <f t="shared" si="3"/>
        <v>8.0247948904491455</v>
      </c>
      <c r="K14">
        <f>AVERAGE(J14:J16)</f>
        <v>6.9800908095539436</v>
      </c>
      <c r="L14">
        <f>AVEDEV(J14:J16)</f>
        <v>0.99972323790093431</v>
      </c>
      <c r="M14">
        <v>3</v>
      </c>
      <c r="N14">
        <f t="shared" si="4"/>
        <v>1.7120203055681764</v>
      </c>
      <c r="O14">
        <f>AVERAGE(N14:N16)</f>
        <v>1.4891417617276099</v>
      </c>
      <c r="P14">
        <f>AVEDEV(N14:N16)</f>
        <v>0.2132822715845101</v>
      </c>
      <c r="Q14">
        <v>3</v>
      </c>
      <c r="T14" t="s">
        <v>72</v>
      </c>
    </row>
    <row r="15" spans="1:20" x14ac:dyDescent="0.2">
      <c r="A15" s="1" t="s">
        <v>6</v>
      </c>
      <c r="B15">
        <v>0.23100000000000001</v>
      </c>
      <c r="C15">
        <v>0.21199999999999999</v>
      </c>
      <c r="D15" s="1">
        <f t="shared" si="0"/>
        <v>0.2215</v>
      </c>
      <c r="E15" s="1">
        <f t="shared" si="1"/>
        <v>0.47611895464103338</v>
      </c>
      <c r="F15" s="1">
        <v>5</v>
      </c>
      <c r="G15" s="1">
        <f t="shared" si="2"/>
        <v>2.3805947732051669</v>
      </c>
      <c r="H15" s="12">
        <v>43437.5</v>
      </c>
      <c r="I15" s="1"/>
      <c r="J15" s="1">
        <f t="shared" si="3"/>
        <v>5.4805059527025426</v>
      </c>
      <c r="N15">
        <f t="shared" si="4"/>
        <v>1.1692183543508448</v>
      </c>
      <c r="T15" t="s">
        <v>73</v>
      </c>
    </row>
    <row r="16" spans="1:20" x14ac:dyDescent="0.2">
      <c r="A16" s="1" t="s">
        <v>7</v>
      </c>
      <c r="B16">
        <v>0.251</v>
      </c>
      <c r="C16">
        <v>0.254</v>
      </c>
      <c r="D16" s="1">
        <f t="shared" si="0"/>
        <v>0.2525</v>
      </c>
      <c r="E16" s="1">
        <f t="shared" si="1"/>
        <v>0.56924001201562036</v>
      </c>
      <c r="F16" s="1">
        <v>5</v>
      </c>
      <c r="G16" s="1">
        <f t="shared" si="2"/>
        <v>2.8462000600781017</v>
      </c>
      <c r="H16" s="12">
        <v>38281.25</v>
      </c>
      <c r="I16" s="1"/>
      <c r="J16" s="1">
        <f t="shared" si="3"/>
        <v>7.4349715855101435</v>
      </c>
      <c r="N16">
        <f t="shared" si="4"/>
        <v>1.5861866252638086</v>
      </c>
    </row>
    <row r="17" spans="1:17" x14ac:dyDescent="0.2">
      <c r="A17" s="1" t="s">
        <v>8</v>
      </c>
      <c r="B17">
        <v>0.186</v>
      </c>
      <c r="C17">
        <v>0.182</v>
      </c>
      <c r="D17" s="1">
        <f t="shared" si="0"/>
        <v>0.184</v>
      </c>
      <c r="E17" s="1">
        <f t="shared" si="1"/>
        <v>0.36347251426854915</v>
      </c>
      <c r="F17" s="1">
        <v>10</v>
      </c>
      <c r="G17" s="1">
        <f t="shared" si="2"/>
        <v>3.6347251426854914</v>
      </c>
      <c r="H17" s="12">
        <v>48359.375</v>
      </c>
      <c r="I17" s="1"/>
      <c r="J17" s="1">
        <f t="shared" si="3"/>
        <v>7.5160713774433434</v>
      </c>
      <c r="K17">
        <f>AVERAGE(J17:J19)</f>
        <v>9.1031928467156344</v>
      </c>
      <c r="L17">
        <f>AVEDEV(J17:J19)</f>
        <v>1.4305821394771916</v>
      </c>
      <c r="M17">
        <v>3</v>
      </c>
      <c r="N17">
        <f t="shared" si="4"/>
        <v>1.60348856163258</v>
      </c>
      <c r="O17">
        <f>AVERAGE(N17:N19)</f>
        <v>1.9420871451342301</v>
      </c>
      <c r="P17">
        <f>AVEDEV(N17:N19)</f>
        <v>0.30520227681869594</v>
      </c>
      <c r="Q17">
        <v>3</v>
      </c>
    </row>
    <row r="18" spans="1:17" x14ac:dyDescent="0.2">
      <c r="A18" s="1" t="s">
        <v>9</v>
      </c>
      <c r="B18">
        <v>0.19900000000000001</v>
      </c>
      <c r="C18">
        <v>0.17499999999999999</v>
      </c>
      <c r="D18" s="1">
        <f t="shared" si="0"/>
        <v>0.187</v>
      </c>
      <c r="E18" s="1">
        <f t="shared" si="1"/>
        <v>0.37248422949834786</v>
      </c>
      <c r="F18" s="1">
        <v>10</v>
      </c>
      <c r="G18" s="1">
        <f t="shared" si="2"/>
        <v>3.7248422949834787</v>
      </c>
      <c r="H18" s="12">
        <v>43593.75</v>
      </c>
      <c r="I18" s="1"/>
      <c r="J18" s="1">
        <f t="shared" si="3"/>
        <v>8.5444411067721369</v>
      </c>
      <c r="N18">
        <f t="shared" si="4"/>
        <v>1.8228823134078362</v>
      </c>
    </row>
    <row r="19" spans="1:17" x14ac:dyDescent="0.2">
      <c r="A19" s="1" t="s">
        <v>10</v>
      </c>
      <c r="B19">
        <v>0.22800000000000001</v>
      </c>
      <c r="C19">
        <v>0.19700000000000001</v>
      </c>
      <c r="D19" s="1">
        <f t="shared" si="0"/>
        <v>0.21250000000000002</v>
      </c>
      <c r="E19" s="1">
        <f t="shared" si="1"/>
        <v>0.44908380895163724</v>
      </c>
      <c r="F19" s="1">
        <v>10</v>
      </c>
      <c r="G19" s="1">
        <f t="shared" si="2"/>
        <v>4.4908380895163722</v>
      </c>
      <c r="H19" s="12">
        <v>39921.875</v>
      </c>
      <c r="I19" s="1"/>
      <c r="J19" s="1">
        <f t="shared" si="3"/>
        <v>11.24906605593142</v>
      </c>
      <c r="N19">
        <f t="shared" si="4"/>
        <v>2.399890560362274</v>
      </c>
    </row>
    <row r="20" spans="1:17" x14ac:dyDescent="0.2">
      <c r="A20" s="1" t="s">
        <v>11</v>
      </c>
      <c r="B20">
        <v>0.308</v>
      </c>
      <c r="C20">
        <v>0.28000000000000003</v>
      </c>
      <c r="D20" s="1">
        <f t="shared" si="0"/>
        <v>0.29400000000000004</v>
      </c>
      <c r="E20" s="1">
        <f t="shared" si="1"/>
        <v>0.69390207269450299</v>
      </c>
      <c r="F20" s="1">
        <v>10</v>
      </c>
      <c r="G20" s="1">
        <f t="shared" si="2"/>
        <v>6.9390207269450297</v>
      </c>
      <c r="H20" s="12">
        <v>45703.125</v>
      </c>
      <c r="I20" s="1"/>
      <c r="J20" s="1">
        <f t="shared" si="3"/>
        <v>15.182814582033568</v>
      </c>
      <c r="K20">
        <f>AVERAGE(J20:J22)</f>
        <v>20.541574019894298</v>
      </c>
      <c r="L20">
        <f>AVEDEV(J20:J22)</f>
        <v>3.5725062919071546</v>
      </c>
      <c r="M20">
        <v>3</v>
      </c>
      <c r="N20">
        <f t="shared" si="4"/>
        <v>3.2391216492093093</v>
      </c>
      <c r="O20">
        <f>AVERAGE(N20:N22)</f>
        <v>4.3823664418197277</v>
      </c>
      <c r="P20">
        <f>AVEDEV(N20:N22)</f>
        <v>0.76216319507361219</v>
      </c>
      <c r="Q20">
        <v>3</v>
      </c>
    </row>
    <row r="21" spans="1:17" x14ac:dyDescent="0.2">
      <c r="A21" s="1" t="s">
        <v>12</v>
      </c>
      <c r="B21">
        <v>0.40899999999999997</v>
      </c>
      <c r="C21">
        <v>0.34399999999999997</v>
      </c>
      <c r="D21" s="1">
        <f t="shared" si="0"/>
        <v>0.37649999999999995</v>
      </c>
      <c r="E21" s="1">
        <f t="shared" si="1"/>
        <v>0.94172424151396805</v>
      </c>
      <c r="F21" s="1">
        <v>10</v>
      </c>
      <c r="G21" s="1">
        <f t="shared" si="2"/>
        <v>9.4172424151396807</v>
      </c>
      <c r="H21" s="12">
        <v>43593.75</v>
      </c>
      <c r="I21" s="1"/>
      <c r="J21" s="1">
        <f t="shared" si="3"/>
        <v>21.602276507847296</v>
      </c>
      <c r="N21">
        <f t="shared" si="4"/>
        <v>4.6086581068819079</v>
      </c>
    </row>
    <row r="22" spans="1:17" x14ac:dyDescent="0.2">
      <c r="A22" s="1" t="s">
        <v>13</v>
      </c>
      <c r="B22">
        <v>0.56200000000000006</v>
      </c>
      <c r="C22">
        <v>0.40899999999999997</v>
      </c>
      <c r="D22" s="1">
        <f t="shared" si="0"/>
        <v>0.48550000000000004</v>
      </c>
      <c r="E22" s="1">
        <f t="shared" si="1"/>
        <v>1.2691498948633226</v>
      </c>
      <c r="F22" s="1">
        <v>10</v>
      </c>
      <c r="G22" s="1">
        <f t="shared" si="2"/>
        <v>12.691498948633226</v>
      </c>
      <c r="H22" s="12">
        <v>51093.75</v>
      </c>
      <c r="I22" s="6"/>
      <c r="J22" s="1">
        <f t="shared" si="3"/>
        <v>24.839630969802034</v>
      </c>
      <c r="N22">
        <f t="shared" si="4"/>
        <v>5.2993195693679658</v>
      </c>
    </row>
    <row r="23" spans="1:17" x14ac:dyDescent="0.2">
      <c r="A23" s="1" t="s">
        <v>52</v>
      </c>
      <c r="B23">
        <v>0.40200000000000002</v>
      </c>
      <c r="C23">
        <v>0.377</v>
      </c>
      <c r="D23" s="1">
        <f t="shared" si="0"/>
        <v>0.38950000000000001</v>
      </c>
      <c r="E23" s="1">
        <f t="shared" si="1"/>
        <v>0.98077500750976276</v>
      </c>
      <c r="F23" s="6">
        <v>50</v>
      </c>
      <c r="G23" s="1">
        <f t="shared" si="2"/>
        <v>49.038750375488135</v>
      </c>
      <c r="H23" s="12">
        <v>55625</v>
      </c>
      <c r="I23" s="6"/>
      <c r="J23" s="1">
        <f t="shared" si="3"/>
        <v>88.159551236832598</v>
      </c>
      <c r="K23">
        <f>AVERAGE(J23:J25)</f>
        <v>81.291391790052387</v>
      </c>
      <c r="L23">
        <f>AVEDEV(J23:J25)</f>
        <v>4.5787729645201454</v>
      </c>
      <c r="M23">
        <v>3</v>
      </c>
      <c r="N23">
        <f t="shared" si="4"/>
        <v>18.808074711899319</v>
      </c>
      <c r="O23">
        <f>AVERAGE(N23:N25)</f>
        <v>17.342812534449511</v>
      </c>
      <c r="P23">
        <f>AVEDEV(N23:N25)</f>
        <v>0.97684145163320579</v>
      </c>
      <c r="Q23">
        <v>3</v>
      </c>
    </row>
    <row r="24" spans="1:17" x14ac:dyDescent="0.2">
      <c r="A24" s="1" t="s">
        <v>14</v>
      </c>
      <c r="B24">
        <v>0.33500000000000002</v>
      </c>
      <c r="C24">
        <v>0.307</v>
      </c>
      <c r="D24" s="1">
        <f t="shared" si="0"/>
        <v>0.32100000000000001</v>
      </c>
      <c r="E24" s="1">
        <f t="shared" si="1"/>
        <v>0.77500750976269162</v>
      </c>
      <c r="F24" s="6">
        <v>50</v>
      </c>
      <c r="G24" s="1">
        <f t="shared" si="2"/>
        <v>38.75037548813458</v>
      </c>
      <c r="H24" s="12">
        <v>51250</v>
      </c>
      <c r="I24" s="6"/>
      <c r="J24" s="1">
        <f t="shared" si="3"/>
        <v>75.610488757335759</v>
      </c>
      <c r="N24">
        <f t="shared" si="4"/>
        <v>16.130841203250746</v>
      </c>
    </row>
    <row r="25" spans="1:17" x14ac:dyDescent="0.2">
      <c r="A25" s="1" t="s">
        <v>15</v>
      </c>
      <c r="B25">
        <v>0.32600000000000001</v>
      </c>
      <c r="C25">
        <v>0.315</v>
      </c>
      <c r="D25" s="1">
        <f t="shared" si="0"/>
        <v>0.32050000000000001</v>
      </c>
      <c r="E25" s="1">
        <f t="shared" si="1"/>
        <v>0.77350555722439174</v>
      </c>
      <c r="F25" s="6">
        <v>50</v>
      </c>
      <c r="G25" s="1">
        <f t="shared" si="2"/>
        <v>38.675277861219584</v>
      </c>
      <c r="H25" s="12">
        <v>48281.25</v>
      </c>
      <c r="I25" s="6"/>
      <c r="J25" s="1">
        <f t="shared" si="3"/>
        <v>80.10413537598879</v>
      </c>
      <c r="N25">
        <f t="shared" si="4"/>
        <v>17.089521688198467</v>
      </c>
    </row>
    <row r="26" spans="1:17" x14ac:dyDescent="0.2">
      <c r="A26" s="1" t="s">
        <v>16</v>
      </c>
      <c r="B26">
        <v>0.58899999999999997</v>
      </c>
      <c r="C26">
        <v>0.54800000000000004</v>
      </c>
      <c r="D26" s="1">
        <f t="shared" si="0"/>
        <v>0.56850000000000001</v>
      </c>
      <c r="E26" s="1">
        <f t="shared" si="1"/>
        <v>1.5184740162210877</v>
      </c>
      <c r="F26" s="6">
        <v>50</v>
      </c>
      <c r="G26" s="1">
        <f t="shared" si="2"/>
        <v>75.923700811054388</v>
      </c>
      <c r="H26" s="12">
        <v>62187.5</v>
      </c>
      <c r="I26" s="6"/>
      <c r="J26" s="1">
        <f t="shared" si="3"/>
        <v>122.08836311325328</v>
      </c>
      <c r="K26">
        <f>AVERAGE(J26:J28)</f>
        <v>123.89513228398204</v>
      </c>
      <c r="L26">
        <f>AVEDEV(J26:J28)</f>
        <v>4.8724052891675074</v>
      </c>
      <c r="M26">
        <v>3</v>
      </c>
      <c r="N26">
        <f t="shared" si="4"/>
        <v>26.046492100656259</v>
      </c>
      <c r="O26">
        <f>AVERAGE(N26:N28)</f>
        <v>26.431950613925384</v>
      </c>
      <c r="P26">
        <f>AVEDEV(N26:N28)</f>
        <v>1.0394853583037407</v>
      </c>
      <c r="Q26">
        <v>3</v>
      </c>
    </row>
    <row r="27" spans="1:17" x14ac:dyDescent="0.2">
      <c r="A27" s="1" t="s">
        <v>17</v>
      </c>
      <c r="B27">
        <v>0.5</v>
      </c>
      <c r="C27">
        <v>0.49</v>
      </c>
      <c r="D27" s="1">
        <f t="shared" si="0"/>
        <v>0.495</v>
      </c>
      <c r="E27" s="1">
        <f t="shared" si="1"/>
        <v>1.2976869930910184</v>
      </c>
      <c r="F27" s="6">
        <v>50</v>
      </c>
      <c r="G27" s="1">
        <f t="shared" si="2"/>
        <v>64.884349654550917</v>
      </c>
      <c r="H27" s="12">
        <v>49453.125</v>
      </c>
      <c r="I27" s="6"/>
      <c r="J27" s="1">
        <f t="shared" si="3"/>
        <v>131.2037402177333</v>
      </c>
      <c r="N27">
        <f t="shared" si="4"/>
        <v>27.991178651380995</v>
      </c>
    </row>
    <row r="28" spans="1:17" x14ac:dyDescent="0.2">
      <c r="A28" s="1" t="s">
        <v>18</v>
      </c>
      <c r="B28">
        <v>0.54500000000000004</v>
      </c>
      <c r="C28">
        <v>0.53800000000000003</v>
      </c>
      <c r="D28" s="1">
        <f t="shared" si="0"/>
        <v>0.54150000000000009</v>
      </c>
      <c r="E28" s="1">
        <f t="shared" si="1"/>
        <v>1.4373685791528992</v>
      </c>
      <c r="F28" s="6">
        <v>50</v>
      </c>
      <c r="G28" s="1">
        <f t="shared" si="2"/>
        <v>71.868428957644966</v>
      </c>
      <c r="H28" s="12">
        <v>60703.125</v>
      </c>
      <c r="I28" s="6"/>
      <c r="J28" s="1">
        <f t="shared" si="3"/>
        <v>118.39329352095953</v>
      </c>
      <c r="N28">
        <f t="shared" si="4"/>
        <v>25.258181089738898</v>
      </c>
    </row>
    <row r="29" spans="1:17" x14ac:dyDescent="0.2">
      <c r="A29" s="1" t="s">
        <v>19</v>
      </c>
      <c r="B29">
        <v>0.56000000000000005</v>
      </c>
      <c r="C29">
        <v>0.54500000000000004</v>
      </c>
      <c r="D29" s="1">
        <f t="shared" si="0"/>
        <v>0.55249999999999999</v>
      </c>
      <c r="E29" s="1">
        <f t="shared" si="1"/>
        <v>1.4704115349954943</v>
      </c>
      <c r="F29" s="6">
        <v>50</v>
      </c>
      <c r="G29" s="1">
        <f t="shared" si="2"/>
        <v>73.520576749774719</v>
      </c>
      <c r="H29" s="12">
        <v>43359.375</v>
      </c>
      <c r="J29" s="1">
        <f t="shared" si="3"/>
        <v>169.56096980128223</v>
      </c>
      <c r="K29">
        <f>AVERAGE(J29:J31)</f>
        <v>151.61912277194403</v>
      </c>
      <c r="L29">
        <f>AVEDEV(J29:J31)</f>
        <v>32.019940895026899</v>
      </c>
      <c r="M29">
        <v>3</v>
      </c>
      <c r="N29">
        <f t="shared" si="4"/>
        <v>36.174360503235242</v>
      </c>
      <c r="O29">
        <f>AVERAGE(N29:N31)</f>
        <v>32.346623239796493</v>
      </c>
      <c r="P29">
        <f>AVEDEV(N29:N31)</f>
        <v>6.8311763407962589</v>
      </c>
      <c r="Q29">
        <v>3</v>
      </c>
    </row>
    <row r="30" spans="1:17" x14ac:dyDescent="0.2">
      <c r="A30" s="1" t="s">
        <v>20</v>
      </c>
      <c r="B30">
        <v>0.623</v>
      </c>
      <c r="C30">
        <v>0.67500000000000004</v>
      </c>
      <c r="D30" s="1">
        <f t="shared" si="0"/>
        <v>0.64900000000000002</v>
      </c>
      <c r="E30" s="1">
        <f t="shared" si="1"/>
        <v>1.7602883748873539</v>
      </c>
      <c r="F30" s="6">
        <v>50</v>
      </c>
      <c r="G30" s="1">
        <f t="shared" si="2"/>
        <v>88.014418744367688</v>
      </c>
      <c r="H30" s="12">
        <v>48437.5</v>
      </c>
      <c r="J30" s="1">
        <f t="shared" si="3"/>
        <v>181.70718708514619</v>
      </c>
      <c r="N30">
        <f t="shared" si="4"/>
        <v>38.765650487552136</v>
      </c>
    </row>
    <row r="31" spans="1:17" x14ac:dyDescent="0.2">
      <c r="A31" s="1" t="s">
        <v>21</v>
      </c>
      <c r="B31">
        <v>0.34100000000000003</v>
      </c>
      <c r="C31">
        <v>0.35399999999999998</v>
      </c>
      <c r="D31" s="1">
        <f t="shared" si="0"/>
        <v>0.34750000000000003</v>
      </c>
      <c r="E31" s="1">
        <f t="shared" si="1"/>
        <v>0.85461099429258047</v>
      </c>
      <c r="F31" s="6">
        <v>50</v>
      </c>
      <c r="G31" s="1">
        <f t="shared" si="2"/>
        <v>42.730549714629021</v>
      </c>
      <c r="H31" s="12">
        <v>41250</v>
      </c>
      <c r="J31" s="1">
        <f t="shared" si="3"/>
        <v>103.58921142940369</v>
      </c>
      <c r="N31">
        <f t="shared" si="4"/>
        <v>22.099858728602108</v>
      </c>
    </row>
    <row r="34" spans="1:20" x14ac:dyDescent="0.2">
      <c r="A34" s="1" t="s">
        <v>74</v>
      </c>
      <c r="B34" s="1"/>
      <c r="C34" s="1"/>
      <c r="D34" s="1"/>
      <c r="E34" s="1"/>
      <c r="F34" s="1"/>
      <c r="G34" s="1"/>
      <c r="H34" s="1"/>
      <c r="I34" s="1"/>
      <c r="J34" s="1"/>
    </row>
    <row r="35" spans="1:20" x14ac:dyDescent="0.2">
      <c r="A35" s="1"/>
      <c r="B35" s="7" t="s">
        <v>22</v>
      </c>
      <c r="C35" s="7" t="s">
        <v>23</v>
      </c>
      <c r="D35" s="7" t="s">
        <v>0</v>
      </c>
      <c r="E35" s="7" t="s">
        <v>25</v>
      </c>
      <c r="F35" s="7" t="s">
        <v>26</v>
      </c>
      <c r="G35" s="7" t="s">
        <v>25</v>
      </c>
      <c r="H35" s="7" t="s">
        <v>24</v>
      </c>
      <c r="I35" s="7"/>
      <c r="J35" s="7" t="s">
        <v>28</v>
      </c>
      <c r="K35" s="7" t="s">
        <v>48</v>
      </c>
      <c r="L35" s="7" t="s">
        <v>49</v>
      </c>
      <c r="M35" s="7" t="s">
        <v>50</v>
      </c>
      <c r="N35" s="10" t="s">
        <v>124</v>
      </c>
      <c r="R35" t="s">
        <v>118</v>
      </c>
    </row>
    <row r="36" spans="1:20" x14ac:dyDescent="0.2">
      <c r="A36" s="1" t="s">
        <v>121</v>
      </c>
      <c r="B36">
        <v>0.215</v>
      </c>
      <c r="C36">
        <v>0.20200000000000001</v>
      </c>
      <c r="D36" s="1">
        <f>AVERAGE(B36:C36)</f>
        <v>0.20850000000000002</v>
      </c>
      <c r="E36" s="1">
        <f t="shared" ref="E36:E59" si="5">(D36-0.063)/0.3329</f>
        <v>0.43706818864523889</v>
      </c>
      <c r="F36" s="1">
        <v>5</v>
      </c>
      <c r="G36" s="1">
        <f>E36*F36</f>
        <v>2.1853409432261945</v>
      </c>
      <c r="H36" s="12">
        <v>45156.25</v>
      </c>
      <c r="I36" s="1"/>
      <c r="J36" s="1">
        <f>G36/H36*100000</f>
        <v>4.8395093552413995</v>
      </c>
      <c r="K36">
        <f>AVERAGE(J36:J38)</f>
        <v>4.5267605690043782</v>
      </c>
      <c r="L36">
        <f>AVEDEV(J36:J38)</f>
        <v>0.27830912052654205</v>
      </c>
      <c r="M36">
        <v>3</v>
      </c>
      <c r="N36">
        <f>J36/$K$11</f>
        <v>1.032467296456558</v>
      </c>
      <c r="O36">
        <f>AVERAGE(N36:N38)</f>
        <v>0.96574505870605354</v>
      </c>
      <c r="P36">
        <f>AVEDEV(N36:N38)</f>
        <v>5.9374834132314258E-2</v>
      </c>
      <c r="Q36">
        <v>3</v>
      </c>
      <c r="R36">
        <f t="shared" ref="R36:R59" si="6">J36/$K$39</f>
        <v>1.0081801899830523</v>
      </c>
      <c r="S36">
        <f>AVERAGE(R36:R38)</f>
        <v>0.94302748387578594</v>
      </c>
      <c r="T36">
        <f>R36:R38</f>
        <v>1.0081801899830523</v>
      </c>
    </row>
    <row r="37" spans="1:20" x14ac:dyDescent="0.2">
      <c r="A37" s="1" t="s">
        <v>122</v>
      </c>
      <c r="B37">
        <v>0.19900000000000001</v>
      </c>
      <c r="C37">
        <v>0.192</v>
      </c>
      <c r="D37" s="1">
        <f t="shared" ref="D37:D59" si="7">AVERAGE(B37:C37)</f>
        <v>0.19550000000000001</v>
      </c>
      <c r="E37" s="1">
        <f t="shared" si="5"/>
        <v>0.39801742264944434</v>
      </c>
      <c r="F37" s="1">
        <v>5</v>
      </c>
      <c r="G37" s="1">
        <f t="shared" ref="G37:G59" si="8">E37*F37</f>
        <v>1.9900871132472218</v>
      </c>
      <c r="H37" s="12">
        <v>42968.75</v>
      </c>
      <c r="I37" s="1"/>
      <c r="J37" s="1">
        <f t="shared" ref="J37:J59" si="9">G37/H37*100000</f>
        <v>4.6314754635571704</v>
      </c>
      <c r="N37">
        <f t="shared" ref="N37:N59" si="10">J37/$K$11</f>
        <v>0.98808507215402053</v>
      </c>
      <c r="R37">
        <f t="shared" si="6"/>
        <v>0.96484198500283724</v>
      </c>
    </row>
    <row r="38" spans="1:20" x14ac:dyDescent="0.2">
      <c r="A38" s="1" t="s">
        <v>123</v>
      </c>
      <c r="B38">
        <v>0.18</v>
      </c>
      <c r="C38">
        <v>0.17299999999999999</v>
      </c>
      <c r="D38" s="1">
        <f t="shared" si="7"/>
        <v>0.17649999999999999</v>
      </c>
      <c r="E38" s="1">
        <f t="shared" si="5"/>
        <v>0.34094322619405226</v>
      </c>
      <c r="F38" s="1">
        <v>5</v>
      </c>
      <c r="G38" s="1">
        <f t="shared" si="8"/>
        <v>1.7047161309702612</v>
      </c>
      <c r="H38" s="12">
        <v>41484.375</v>
      </c>
      <c r="I38" s="1"/>
      <c r="J38" s="1">
        <f t="shared" si="9"/>
        <v>4.1092968882145655</v>
      </c>
      <c r="N38">
        <f t="shared" si="10"/>
        <v>0.87668280750758221</v>
      </c>
      <c r="R38">
        <f t="shared" si="6"/>
        <v>0.85606027664146822</v>
      </c>
    </row>
    <row r="39" spans="1:20" x14ac:dyDescent="0.2">
      <c r="A39" s="1" t="s">
        <v>2</v>
      </c>
      <c r="B39">
        <v>0.15</v>
      </c>
      <c r="C39">
        <v>0.14599999999999999</v>
      </c>
      <c r="D39" s="1">
        <f t="shared" si="7"/>
        <v>0.14799999999999999</v>
      </c>
      <c r="E39" s="1">
        <f t="shared" si="5"/>
        <v>0.25533193151096423</v>
      </c>
      <c r="F39" s="1">
        <v>5</v>
      </c>
      <c r="G39" s="1">
        <f t="shared" si="8"/>
        <v>1.2766596575548212</v>
      </c>
      <c r="H39" s="12">
        <v>29765.625</v>
      </c>
      <c r="I39" s="1"/>
      <c r="J39" s="1">
        <f t="shared" si="9"/>
        <v>4.2890403193442816</v>
      </c>
      <c r="K39">
        <f>AVERAGE(J39:J41)</f>
        <v>4.8002424599542595</v>
      </c>
      <c r="L39">
        <f>AVEDEV(J39:J41)</f>
        <v>0.34080142707331856</v>
      </c>
      <c r="M39">
        <v>3</v>
      </c>
      <c r="N39">
        <f t="shared" si="10"/>
        <v>0.91502950771456348</v>
      </c>
      <c r="O39">
        <f>AVERAGE(N39:N41)</f>
        <v>1.0240900453260384</v>
      </c>
      <c r="P39">
        <f>AVEDEV(N39:N41)</f>
        <v>7.2707025074316589E-2</v>
      </c>
      <c r="Q39">
        <v>3</v>
      </c>
      <c r="R39">
        <f t="shared" si="6"/>
        <v>0.8935049333706262</v>
      </c>
      <c r="S39">
        <f>AVERAGE(R39:R41)</f>
        <v>1</v>
      </c>
      <c r="T39">
        <f>R39:R41</f>
        <v>0.8935049333706262</v>
      </c>
    </row>
    <row r="40" spans="1:20" x14ac:dyDescent="0.2">
      <c r="A40" s="1" t="s">
        <v>3</v>
      </c>
      <c r="B40">
        <v>0.16</v>
      </c>
      <c r="C40">
        <v>0.155</v>
      </c>
      <c r="D40" s="1">
        <f t="shared" si="7"/>
        <v>0.1575</v>
      </c>
      <c r="E40" s="1">
        <f t="shared" si="5"/>
        <v>0.28386902973866029</v>
      </c>
      <c r="F40" s="1">
        <v>5</v>
      </c>
      <c r="G40" s="1">
        <f t="shared" si="8"/>
        <v>1.4193451486933015</v>
      </c>
      <c r="H40" s="12">
        <v>29218.75</v>
      </c>
      <c r="I40" s="1"/>
      <c r="J40" s="1">
        <f t="shared" si="9"/>
        <v>4.8576518457952567</v>
      </c>
      <c r="N40">
        <f t="shared" si="10"/>
        <v>1.0363378392736398</v>
      </c>
      <c r="R40">
        <f t="shared" si="6"/>
        <v>1.0119596846034198</v>
      </c>
    </row>
    <row r="41" spans="1:20" x14ac:dyDescent="0.2">
      <c r="A41" s="1" t="s">
        <v>4</v>
      </c>
      <c r="B41">
        <v>0.155</v>
      </c>
      <c r="C41">
        <v>0.14699999999999999</v>
      </c>
      <c r="D41" s="1">
        <f t="shared" si="7"/>
        <v>0.151</v>
      </c>
      <c r="E41" s="1">
        <f t="shared" si="5"/>
        <v>0.26434364674076299</v>
      </c>
      <c r="F41" s="1">
        <v>5</v>
      </c>
      <c r="G41" s="1">
        <f t="shared" si="8"/>
        <v>1.3217182337038149</v>
      </c>
      <c r="H41" s="12">
        <v>25156.25</v>
      </c>
      <c r="I41" s="1"/>
      <c r="J41" s="1">
        <f t="shared" si="9"/>
        <v>5.2540352147232401</v>
      </c>
      <c r="N41">
        <f t="shared" si="10"/>
        <v>1.1209027889899119</v>
      </c>
      <c r="R41">
        <f t="shared" si="6"/>
        <v>1.0945353820259538</v>
      </c>
    </row>
    <row r="42" spans="1:20" x14ac:dyDescent="0.2">
      <c r="A42" s="1" t="s">
        <v>5</v>
      </c>
      <c r="B42">
        <v>0.23300000000000001</v>
      </c>
      <c r="C42">
        <v>0.215</v>
      </c>
      <c r="D42" s="1">
        <f t="shared" si="7"/>
        <v>0.224</v>
      </c>
      <c r="E42" s="1">
        <f t="shared" si="5"/>
        <v>0.48362871733253232</v>
      </c>
      <c r="F42" s="1">
        <v>5</v>
      </c>
      <c r="G42" s="1">
        <f t="shared" si="8"/>
        <v>2.4181435866626617</v>
      </c>
      <c r="H42" s="12">
        <v>36328.125</v>
      </c>
      <c r="I42" s="1"/>
      <c r="J42" s="1">
        <f t="shared" si="9"/>
        <v>6.6563952493079723</v>
      </c>
      <c r="K42">
        <f>AVERAGE(J42:J44)</f>
        <v>6.2372425409398948</v>
      </c>
      <c r="L42">
        <f>AVEDEV(J42:J44)</f>
        <v>0.4191527083680775</v>
      </c>
      <c r="M42">
        <v>3</v>
      </c>
      <c r="N42">
        <f t="shared" si="10"/>
        <v>1.4200841247999758</v>
      </c>
      <c r="O42">
        <f>AVERAGE(N42:N44)</f>
        <v>1.3306615342345638</v>
      </c>
      <c r="P42">
        <f>AVEDEV(N42:N44)</f>
        <v>8.9422590565412019E-2</v>
      </c>
      <c r="Q42">
        <v>3</v>
      </c>
      <c r="R42">
        <f t="shared" si="6"/>
        <v>1.3866789656644551</v>
      </c>
      <c r="S42">
        <f>AVERAGE(R42:R44)</f>
        <v>1.2993598954581407</v>
      </c>
      <c r="T42">
        <f>AVEDEV(R42:R44)</f>
        <v>8.7319070206314464E-2</v>
      </c>
    </row>
    <row r="43" spans="1:20" x14ac:dyDescent="0.2">
      <c r="A43" s="1" t="s">
        <v>6</v>
      </c>
      <c r="B43">
        <v>0.81399999999999995</v>
      </c>
      <c r="C43">
        <v>0.51300000000000001</v>
      </c>
      <c r="D43" s="1">
        <f t="shared" si="7"/>
        <v>0.66349999999999998</v>
      </c>
      <c r="E43" s="1">
        <f t="shared" si="5"/>
        <v>1.8038449984980478</v>
      </c>
      <c r="F43" s="1">
        <v>5</v>
      </c>
      <c r="G43" s="1">
        <f t="shared" si="8"/>
        <v>9.0192249924902388</v>
      </c>
      <c r="H43" s="12">
        <v>29375</v>
      </c>
      <c r="I43" s="1">
        <f>G43/H43*100000</f>
        <v>30.703744655285924</v>
      </c>
      <c r="M43">
        <f>J43/$K$11</f>
        <v>0</v>
      </c>
      <c r="Q43">
        <f>I43/$K$39</f>
        <v>6.3962903772945028</v>
      </c>
    </row>
    <row r="44" spans="1:20" x14ac:dyDescent="0.2">
      <c r="A44" s="1" t="s">
        <v>7</v>
      </c>
      <c r="B44">
        <v>0.19500000000000001</v>
      </c>
      <c r="C44">
        <v>0.184</v>
      </c>
      <c r="D44" s="1">
        <f t="shared" si="7"/>
        <v>0.1895</v>
      </c>
      <c r="E44" s="1">
        <f t="shared" si="5"/>
        <v>0.37999399218984681</v>
      </c>
      <c r="F44" s="1">
        <v>5</v>
      </c>
      <c r="G44" s="1">
        <f t="shared" si="8"/>
        <v>1.899969960949234</v>
      </c>
      <c r="H44" s="12">
        <v>32656.25</v>
      </c>
      <c r="I44" s="1"/>
      <c r="J44" s="1">
        <f t="shared" si="9"/>
        <v>5.8180898325718173</v>
      </c>
      <c r="N44">
        <f t="shared" si="10"/>
        <v>1.2412389436691518</v>
      </c>
      <c r="R44">
        <f t="shared" si="6"/>
        <v>1.2120408252518262</v>
      </c>
    </row>
    <row r="45" spans="1:20" x14ac:dyDescent="0.2">
      <c r="A45" s="1" t="s">
        <v>8</v>
      </c>
      <c r="B45">
        <v>0.20200000000000001</v>
      </c>
      <c r="C45">
        <v>0.17399999999999999</v>
      </c>
      <c r="D45" s="1">
        <f t="shared" si="7"/>
        <v>0.188</v>
      </c>
      <c r="E45" s="1">
        <f t="shared" si="5"/>
        <v>0.37548813457494745</v>
      </c>
      <c r="F45" s="1">
        <v>10</v>
      </c>
      <c r="G45" s="1">
        <f t="shared" si="8"/>
        <v>3.7548813457494745</v>
      </c>
      <c r="H45" s="12">
        <v>28593.75</v>
      </c>
      <c r="I45" s="1"/>
      <c r="J45" s="1">
        <f t="shared" si="9"/>
        <v>13.131825471473572</v>
      </c>
      <c r="K45">
        <f>AVERAGE(J45:J47)</f>
        <v>32.147556490984286</v>
      </c>
      <c r="L45">
        <f>AVEDEV(J45:J47)</f>
        <v>16.357249392742457</v>
      </c>
      <c r="M45">
        <v>3</v>
      </c>
      <c r="N45">
        <f t="shared" si="10"/>
        <v>2.8015609324915518</v>
      </c>
      <c r="O45">
        <f>AVERAGE(N45:N47)</f>
        <v>6.8584020200277935</v>
      </c>
      <c r="P45">
        <f>AVEDEV(N45:N47)</f>
        <v>3.4896771177226236</v>
      </c>
      <c r="Q45">
        <v>3</v>
      </c>
      <c r="R45">
        <f t="shared" si="6"/>
        <v>2.7356587882851864</v>
      </c>
      <c r="S45">
        <f>AVERAGE(R45:R47)</f>
        <v>6.6970693166383546</v>
      </c>
      <c r="T45">
        <f>AVEDEV(R45:R47)</f>
        <v>3.4075881643899968</v>
      </c>
    </row>
    <row r="46" spans="1:20" x14ac:dyDescent="0.2">
      <c r="A46" s="1" t="s">
        <v>9</v>
      </c>
      <c r="B46">
        <v>0.33600000000000002</v>
      </c>
      <c r="C46">
        <v>0.28999999999999998</v>
      </c>
      <c r="D46" s="1">
        <f t="shared" si="7"/>
        <v>0.313</v>
      </c>
      <c r="E46" s="1">
        <f t="shared" si="5"/>
        <v>0.7509762691498949</v>
      </c>
      <c r="F46" s="1">
        <v>10</v>
      </c>
      <c r="G46" s="1">
        <f t="shared" si="8"/>
        <v>7.509762691498949</v>
      </c>
      <c r="H46" s="12">
        <v>28203.125</v>
      </c>
      <c r="I46" s="1"/>
      <c r="J46" s="1">
        <f t="shared" si="9"/>
        <v>26.627413421381316</v>
      </c>
      <c r="N46">
        <f t="shared" si="10"/>
        <v>5.6807274309800997</v>
      </c>
      <c r="R46">
        <f t="shared" si="6"/>
        <v>5.5470975984065278</v>
      </c>
    </row>
    <row r="47" spans="1:20" x14ac:dyDescent="0.2">
      <c r="A47" s="1" t="s">
        <v>10</v>
      </c>
      <c r="B47">
        <v>0.81499999999999995</v>
      </c>
      <c r="C47">
        <v>0.34</v>
      </c>
      <c r="D47" s="1">
        <f t="shared" si="7"/>
        <v>0.57750000000000001</v>
      </c>
      <c r="E47" s="1">
        <f t="shared" si="5"/>
        <v>1.5455091619104837</v>
      </c>
      <c r="F47" s="1">
        <v>10</v>
      </c>
      <c r="G47" s="1">
        <f t="shared" si="8"/>
        <v>15.455091619104838</v>
      </c>
      <c r="H47" s="12">
        <v>27265.625</v>
      </c>
      <c r="I47" s="1"/>
      <c r="J47" s="1">
        <f t="shared" si="9"/>
        <v>56.683430580097969</v>
      </c>
      <c r="N47">
        <f t="shared" si="10"/>
        <v>12.092917696611728</v>
      </c>
      <c r="R47">
        <f t="shared" si="6"/>
        <v>11.808451563223349</v>
      </c>
    </row>
    <row r="48" spans="1:20" x14ac:dyDescent="0.2">
      <c r="A48" s="1" t="s">
        <v>11</v>
      </c>
      <c r="B48">
        <v>1.7410000000000001</v>
      </c>
      <c r="C48">
        <v>1.397</v>
      </c>
      <c r="D48" s="1">
        <f t="shared" si="7"/>
        <v>1.569</v>
      </c>
      <c r="E48" s="1">
        <f t="shared" si="5"/>
        <v>4.5238810453589666</v>
      </c>
      <c r="F48" s="1">
        <v>10</v>
      </c>
      <c r="G48" s="1">
        <f t="shared" si="8"/>
        <v>45.238810453589664</v>
      </c>
      <c r="H48" s="12">
        <v>33203.125</v>
      </c>
      <c r="I48" s="1"/>
      <c r="J48" s="1">
        <f t="shared" si="9"/>
        <v>136.248652660223</v>
      </c>
      <c r="K48">
        <f>AVERAGE(J48:J50)</f>
        <v>112.78810467685418</v>
      </c>
      <c r="L48">
        <f>AVEDEV(J48:J50)</f>
        <v>15.64036532224589</v>
      </c>
      <c r="M48">
        <v>3</v>
      </c>
      <c r="N48">
        <f t="shared" si="10"/>
        <v>29.067466912858606</v>
      </c>
      <c r="O48">
        <f>AVERAGE(N48:N50)</f>
        <v>24.062362723206732</v>
      </c>
      <c r="P48">
        <f>AVEDEV(N48:N50)</f>
        <v>3.3367361264345838</v>
      </c>
      <c r="Q48">
        <v>3</v>
      </c>
      <c r="R48">
        <f t="shared" si="6"/>
        <v>28.3837022393909</v>
      </c>
      <c r="S48">
        <f>AVERAGE(R48:R50)</f>
        <v>23.49633494928273</v>
      </c>
      <c r="T48">
        <f>AVEDEV(R48:R50)</f>
        <v>3.258244860072113</v>
      </c>
    </row>
    <row r="49" spans="1:20" x14ac:dyDescent="0.2">
      <c r="A49" s="1" t="s">
        <v>12</v>
      </c>
      <c r="B49">
        <v>1.39</v>
      </c>
      <c r="C49">
        <v>1.284</v>
      </c>
      <c r="D49" s="1">
        <f t="shared" si="7"/>
        <v>1.337</v>
      </c>
      <c r="E49" s="1">
        <f t="shared" si="5"/>
        <v>3.8269750675878647</v>
      </c>
      <c r="F49" s="1">
        <v>10</v>
      </c>
      <c r="G49" s="1">
        <f t="shared" si="8"/>
        <v>38.269750675878647</v>
      </c>
      <c r="H49" s="12">
        <v>39843.75</v>
      </c>
      <c r="I49" s="1"/>
      <c r="J49" s="1">
        <f t="shared" si="9"/>
        <v>96.04957032377385</v>
      </c>
      <c r="N49">
        <f t="shared" si="10"/>
        <v>20.491341770131619</v>
      </c>
      <c r="R49">
        <f t="shared" si="6"/>
        <v>20.009316430380704</v>
      </c>
    </row>
    <row r="50" spans="1:20" x14ac:dyDescent="0.2">
      <c r="A50" s="1" t="s">
        <v>13</v>
      </c>
      <c r="B50">
        <v>1.369</v>
      </c>
      <c r="C50">
        <v>1.339</v>
      </c>
      <c r="D50" s="1">
        <f t="shared" si="7"/>
        <v>1.3540000000000001</v>
      </c>
      <c r="E50" s="1">
        <f t="shared" si="5"/>
        <v>3.8780414538900576</v>
      </c>
      <c r="F50" s="1">
        <v>10</v>
      </c>
      <c r="G50" s="1">
        <f t="shared" si="8"/>
        <v>38.780414538900573</v>
      </c>
      <c r="H50" s="12">
        <v>36562.5</v>
      </c>
      <c r="I50" s="6"/>
      <c r="J50" s="1">
        <f t="shared" si="9"/>
        <v>106.06609104656566</v>
      </c>
      <c r="N50">
        <f t="shared" si="10"/>
        <v>22.628279486629967</v>
      </c>
      <c r="R50">
        <f t="shared" si="6"/>
        <v>22.095986178076586</v>
      </c>
    </row>
    <row r="51" spans="1:20" x14ac:dyDescent="0.2">
      <c r="A51" s="1" t="s">
        <v>52</v>
      </c>
      <c r="B51">
        <v>0.39700000000000002</v>
      </c>
      <c r="C51">
        <v>0.40899999999999997</v>
      </c>
      <c r="D51" s="1">
        <f t="shared" si="7"/>
        <v>0.40300000000000002</v>
      </c>
      <c r="E51" s="1">
        <f t="shared" si="5"/>
        <v>1.0213277260438571</v>
      </c>
      <c r="F51" s="6">
        <v>50</v>
      </c>
      <c r="G51" s="1">
        <f t="shared" si="8"/>
        <v>51.066386302192853</v>
      </c>
      <c r="H51" s="12">
        <v>52500</v>
      </c>
      <c r="I51" s="6"/>
      <c r="J51" s="1">
        <f t="shared" si="9"/>
        <v>97.269307242272092</v>
      </c>
      <c r="K51">
        <f>AVERAGE(J51:J53)</f>
        <v>115.29338466296811</v>
      </c>
      <c r="L51">
        <f>AVEDEV(J51:J53)</f>
        <v>14.599927979859197</v>
      </c>
      <c r="M51">
        <v>3</v>
      </c>
      <c r="N51">
        <f t="shared" si="10"/>
        <v>20.751562049955279</v>
      </c>
      <c r="O51">
        <f>AVERAGE(N51:N53)</f>
        <v>24.596842453332339</v>
      </c>
      <c r="P51">
        <f>AVEDEV(N51:N53)</f>
        <v>3.1147678542040502</v>
      </c>
      <c r="Q51">
        <v>3</v>
      </c>
      <c r="R51">
        <f t="shared" si="6"/>
        <v>20.263415453226699</v>
      </c>
      <c r="S51">
        <f>AVERAGE(R51:R53)</f>
        <v>24.018241916902401</v>
      </c>
      <c r="T51">
        <f>AVEDEV(R51:R53)</f>
        <v>3.0414980288304676</v>
      </c>
    </row>
    <row r="52" spans="1:20" x14ac:dyDescent="0.2">
      <c r="A52" s="1" t="s">
        <v>14</v>
      </c>
      <c r="B52">
        <v>0.435</v>
      </c>
      <c r="C52">
        <v>0.40500000000000003</v>
      </c>
      <c r="D52" s="1">
        <f t="shared" si="7"/>
        <v>0.42000000000000004</v>
      </c>
      <c r="E52" s="1">
        <f t="shared" si="5"/>
        <v>1.0723941123460501</v>
      </c>
      <c r="F52" s="6">
        <v>50</v>
      </c>
      <c r="G52" s="1">
        <f t="shared" si="8"/>
        <v>53.619705617302508</v>
      </c>
      <c r="H52" s="12">
        <v>48125</v>
      </c>
      <c r="I52" s="6"/>
      <c r="J52" s="1">
        <f t="shared" si="9"/>
        <v>111.41757011387534</v>
      </c>
      <c r="N52">
        <f t="shared" si="10"/>
        <v>23.769971075403326</v>
      </c>
      <c r="R52">
        <f t="shared" si="6"/>
        <v>23.210821337332408</v>
      </c>
    </row>
    <row r="53" spans="1:20" x14ac:dyDescent="0.2">
      <c r="A53" s="1" t="s">
        <v>15</v>
      </c>
      <c r="B53">
        <v>0.47399999999999998</v>
      </c>
      <c r="C53">
        <v>0.41699999999999998</v>
      </c>
      <c r="D53" s="1">
        <f t="shared" si="7"/>
        <v>0.44550000000000001</v>
      </c>
      <c r="E53" s="1">
        <f t="shared" si="5"/>
        <v>1.1489936917993393</v>
      </c>
      <c r="F53" s="6">
        <v>50</v>
      </c>
      <c r="G53" s="1">
        <f t="shared" si="8"/>
        <v>57.449684589966964</v>
      </c>
      <c r="H53" s="12">
        <v>41875</v>
      </c>
      <c r="I53" s="6"/>
      <c r="J53" s="1">
        <f t="shared" si="9"/>
        <v>137.19327663275692</v>
      </c>
      <c r="N53">
        <f t="shared" si="10"/>
        <v>29.268994234638416</v>
      </c>
      <c r="R53">
        <f t="shared" si="6"/>
        <v>28.580488960148109</v>
      </c>
    </row>
    <row r="54" spans="1:20" x14ac:dyDescent="0.2">
      <c r="A54" s="1" t="s">
        <v>16</v>
      </c>
      <c r="B54">
        <v>0.14699999999999999</v>
      </c>
      <c r="C54">
        <v>0.183</v>
      </c>
      <c r="D54" s="1">
        <f t="shared" si="7"/>
        <v>0.16499999999999998</v>
      </c>
      <c r="E54" s="1">
        <f t="shared" si="5"/>
        <v>0.30639831781315707</v>
      </c>
      <c r="F54" s="6">
        <v>50</v>
      </c>
      <c r="G54" s="1">
        <f t="shared" si="8"/>
        <v>15.319915890657853</v>
      </c>
      <c r="H54" s="12">
        <v>45546.875</v>
      </c>
      <c r="I54" s="6"/>
      <c r="J54" s="1">
        <f t="shared" si="9"/>
        <v>33.635492864566125</v>
      </c>
      <c r="K54">
        <f>AVERAGE(J54:J56)</f>
        <v>35.776073950655956</v>
      </c>
      <c r="L54">
        <f>AVEDEV(J54:J56)</f>
        <v>11.552685503988789</v>
      </c>
      <c r="M54">
        <v>3</v>
      </c>
      <c r="N54">
        <f t="shared" si="10"/>
        <v>7.1758403246500571</v>
      </c>
      <c r="O54">
        <f>AVERAGE(N54:N56)</f>
        <v>7.6325147113639913</v>
      </c>
      <c r="P54">
        <f>AVEDEV(N54:N56)</f>
        <v>2.4646651330878977</v>
      </c>
      <c r="Q54">
        <v>3</v>
      </c>
      <c r="R54">
        <f t="shared" si="6"/>
        <v>7.0070404037229883</v>
      </c>
      <c r="S54">
        <f>AVERAGE(R54:R56)</f>
        <v>7.4529722715291475</v>
      </c>
      <c r="T54">
        <f>AVEDEV(R54:R56)</f>
        <v>2.4066879121974334</v>
      </c>
    </row>
    <row r="55" spans="1:20" x14ac:dyDescent="0.2">
      <c r="A55" s="1" t="s">
        <v>17</v>
      </c>
      <c r="B55">
        <v>0.13400000000000001</v>
      </c>
      <c r="C55">
        <v>0.13100000000000001</v>
      </c>
      <c r="D55" s="1">
        <f t="shared" si="7"/>
        <v>0.13250000000000001</v>
      </c>
      <c r="E55" s="1">
        <f t="shared" si="5"/>
        <v>0.20877140282367082</v>
      </c>
      <c r="F55" s="6">
        <v>50</v>
      </c>
      <c r="G55" s="1">
        <f t="shared" si="8"/>
        <v>10.438570141183542</v>
      </c>
      <c r="H55" s="12">
        <v>50703.125</v>
      </c>
      <c r="I55" s="6"/>
      <c r="J55" s="1">
        <f t="shared" si="9"/>
        <v>20.587626780762609</v>
      </c>
      <c r="N55">
        <f t="shared" si="10"/>
        <v>4.3921913984460783</v>
      </c>
      <c r="R55">
        <f t="shared" si="6"/>
        <v>4.288872271039156</v>
      </c>
    </row>
    <row r="56" spans="1:20" x14ac:dyDescent="0.2">
      <c r="A56" s="1" t="s">
        <v>18</v>
      </c>
      <c r="B56">
        <v>0.26800000000000002</v>
      </c>
      <c r="C56">
        <v>0.19500000000000001</v>
      </c>
      <c r="D56" s="1">
        <f t="shared" si="7"/>
        <v>0.23150000000000001</v>
      </c>
      <c r="E56" s="1">
        <f t="shared" si="5"/>
        <v>0.50615800540702927</v>
      </c>
      <c r="F56" s="6">
        <v>50</v>
      </c>
      <c r="G56" s="1">
        <f t="shared" si="8"/>
        <v>25.307900270351464</v>
      </c>
      <c r="H56" s="12">
        <v>47656.25</v>
      </c>
      <c r="I56" s="6"/>
      <c r="J56" s="1">
        <f t="shared" si="9"/>
        <v>53.105102206639138</v>
      </c>
      <c r="N56">
        <f t="shared" si="10"/>
        <v>11.329512410995838</v>
      </c>
      <c r="R56">
        <f t="shared" si="6"/>
        <v>11.063004139825297</v>
      </c>
    </row>
    <row r="57" spans="1:20" x14ac:dyDescent="0.2">
      <c r="A57" s="1" t="s">
        <v>19</v>
      </c>
      <c r="B57">
        <v>0.312</v>
      </c>
      <c r="C57">
        <v>0.27100000000000002</v>
      </c>
      <c r="D57" s="1">
        <f t="shared" si="7"/>
        <v>0.29149999999999998</v>
      </c>
      <c r="E57" s="1">
        <f t="shared" si="5"/>
        <v>0.68639231000300394</v>
      </c>
      <c r="F57" s="6">
        <v>50</v>
      </c>
      <c r="G57" s="1">
        <f t="shared" si="8"/>
        <v>34.319615500150199</v>
      </c>
      <c r="H57" s="12">
        <v>47421.875</v>
      </c>
      <c r="J57" s="1">
        <f t="shared" si="9"/>
        <v>72.370853113990535</v>
      </c>
      <c r="K57">
        <f>AVERAGE(J57:J59)</f>
        <v>67.053696478516514</v>
      </c>
      <c r="L57">
        <f>AVEDEV(J57:J59)</f>
        <v>8.9458357743667438</v>
      </c>
      <c r="M57">
        <v>3</v>
      </c>
      <c r="N57">
        <f t="shared" si="10"/>
        <v>15.439693070523953</v>
      </c>
      <c r="O57">
        <f>AVERAGE(N57:N59)</f>
        <v>14.30532387453961</v>
      </c>
      <c r="P57">
        <f>AVEDEV(N57:N59)</f>
        <v>1.9085163801783935</v>
      </c>
      <c r="Q57">
        <v>3</v>
      </c>
      <c r="R57">
        <f t="shared" si="6"/>
        <v>15.076499513876668</v>
      </c>
      <c r="S57">
        <f>AVERAGE(R57:R59)</f>
        <v>13.968814500081619</v>
      </c>
      <c r="T57">
        <f>AVEDEV(R57:R59)</f>
        <v>1.8636216501555605</v>
      </c>
    </row>
    <row r="58" spans="1:20" x14ac:dyDescent="0.2">
      <c r="A58" s="1" t="s">
        <v>20</v>
      </c>
      <c r="B58">
        <v>0.29199999999999998</v>
      </c>
      <c r="C58">
        <v>0.28199999999999997</v>
      </c>
      <c r="D58" s="1">
        <f t="shared" si="7"/>
        <v>0.28699999999999998</v>
      </c>
      <c r="E58" s="1">
        <f t="shared" si="5"/>
        <v>0.67287473715830581</v>
      </c>
      <c r="F58" s="6">
        <v>50</v>
      </c>
      <c r="G58" s="1">
        <f t="shared" si="8"/>
        <v>33.643736857915293</v>
      </c>
      <c r="H58" s="12">
        <v>44765.625</v>
      </c>
      <c r="J58" s="1">
        <f t="shared" si="9"/>
        <v>75.15529350459262</v>
      </c>
      <c r="N58">
        <f t="shared" si="10"/>
        <v>16.033729248822855</v>
      </c>
      <c r="R58">
        <f t="shared" si="6"/>
        <v>15.656561961519911</v>
      </c>
    </row>
    <row r="59" spans="1:20" x14ac:dyDescent="0.2">
      <c r="A59" s="1" t="s">
        <v>21</v>
      </c>
      <c r="B59">
        <v>0.25900000000000001</v>
      </c>
      <c r="C59">
        <v>0.252</v>
      </c>
      <c r="D59" s="1">
        <f t="shared" si="7"/>
        <v>0.2555</v>
      </c>
      <c r="E59" s="1">
        <f t="shared" si="5"/>
        <v>0.57825172724541907</v>
      </c>
      <c r="F59" s="6">
        <v>50</v>
      </c>
      <c r="G59" s="1">
        <f t="shared" si="8"/>
        <v>28.912586362270954</v>
      </c>
      <c r="H59" s="12">
        <v>53906.25</v>
      </c>
      <c r="J59" s="1">
        <f t="shared" si="9"/>
        <v>53.634942816966408</v>
      </c>
      <c r="N59">
        <f t="shared" si="10"/>
        <v>11.442549304272017</v>
      </c>
      <c r="R59">
        <f t="shared" si="6"/>
        <v>11.173382024848278</v>
      </c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43"/>
  <sheetViews>
    <sheetView topLeftCell="K82" workbookViewId="0">
      <selection activeCell="S90" sqref="S90:S113"/>
    </sheetView>
  </sheetViews>
  <sheetFormatPr baseColWidth="10" defaultRowHeight="12.75" x14ac:dyDescent="0.2"/>
  <cols>
    <col min="1" max="1" width="13.42578125" customWidth="1"/>
    <col min="2" max="7" width="11.42578125" customWidth="1"/>
    <col min="8" max="8" width="14.42578125" customWidth="1"/>
    <col min="9" max="9" width="17.85546875" customWidth="1"/>
    <col min="10" max="10" width="22.28515625" customWidth="1"/>
    <col min="11" max="11" width="25.7109375" customWidth="1"/>
    <col min="12" max="14" width="11.42578125" customWidth="1"/>
    <col min="15" max="15" width="18.42578125" customWidth="1"/>
  </cols>
  <sheetData>
    <row r="3" spans="1:2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21" x14ac:dyDescent="0.2">
      <c r="A4" s="1"/>
      <c r="B4" s="7" t="s">
        <v>22</v>
      </c>
      <c r="C4" s="7" t="s">
        <v>23</v>
      </c>
      <c r="D4" s="7" t="s">
        <v>0</v>
      </c>
      <c r="E4" s="7" t="s">
        <v>25</v>
      </c>
      <c r="F4" s="7" t="s">
        <v>26</v>
      </c>
      <c r="G4" s="7" t="s">
        <v>25</v>
      </c>
      <c r="H4" s="16" t="s">
        <v>128</v>
      </c>
      <c r="I4" s="16" t="s">
        <v>129</v>
      </c>
      <c r="J4" s="7" t="s">
        <v>24</v>
      </c>
      <c r="K4" s="7" t="s">
        <v>28</v>
      </c>
      <c r="L4" s="7" t="s">
        <v>48</v>
      </c>
      <c r="M4" s="7" t="s">
        <v>49</v>
      </c>
      <c r="N4" s="7" t="s">
        <v>50</v>
      </c>
      <c r="O4" s="10" t="s">
        <v>124</v>
      </c>
    </row>
    <row r="5" spans="1:21" x14ac:dyDescent="0.2">
      <c r="A5" s="1" t="s">
        <v>2</v>
      </c>
      <c r="B5">
        <v>0.23200000000000001</v>
      </c>
      <c r="C5">
        <v>0.223</v>
      </c>
      <c r="D5" s="1">
        <f t="shared" ref="D5:D28" si="0">AVERAGE(B5:C5)</f>
        <v>0.22750000000000001</v>
      </c>
      <c r="E5" s="1">
        <f>(D5-0.0749)/0.2026</f>
        <v>0.75320829220138208</v>
      </c>
      <c r="F5" s="1">
        <v>5</v>
      </c>
      <c r="G5" s="1">
        <f>E5*F5</f>
        <v>3.7660414610069104</v>
      </c>
      <c r="H5" s="1">
        <v>3</v>
      </c>
      <c r="I5">
        <f>G5*H5</f>
        <v>11.298124383020731</v>
      </c>
      <c r="J5" s="1">
        <v>71875</v>
      </c>
      <c r="K5" s="1">
        <f>I5/J5*100000</f>
        <v>15.71912957637667</v>
      </c>
      <c r="L5">
        <f>AVERAGE(K5:K10)</f>
        <v>16.789178161145561</v>
      </c>
      <c r="M5">
        <f>AVEDEV(K5:K10)</f>
        <v>1.8186447783139681</v>
      </c>
      <c r="N5">
        <v>6</v>
      </c>
      <c r="O5">
        <f>K5/$L$5</f>
        <v>0.93626557687944156</v>
      </c>
      <c r="P5">
        <f>AVERAGE(O5:O10)</f>
        <v>1.0000000000000002</v>
      </c>
      <c r="Q5">
        <f>AVEDEV(O5:O7)</f>
        <v>5.1745011966410348E-2</v>
      </c>
      <c r="R5">
        <v>6</v>
      </c>
    </row>
    <row r="6" spans="1:21" x14ac:dyDescent="0.2">
      <c r="A6" s="1" t="s">
        <v>3</v>
      </c>
      <c r="B6">
        <v>0.222</v>
      </c>
      <c r="C6">
        <v>0.221</v>
      </c>
      <c r="D6" s="1">
        <f t="shared" si="0"/>
        <v>0.2215</v>
      </c>
      <c r="E6" s="1">
        <f t="shared" ref="E6:E28" si="1">(D6-0.0749)/0.2026</f>
        <v>0.72359328726554795</v>
      </c>
      <c r="F6" s="1">
        <v>5</v>
      </c>
      <c r="G6" s="1">
        <f t="shared" ref="G6:G28" si="2">E6*F6</f>
        <v>3.6179664363277397</v>
      </c>
      <c r="H6" s="1">
        <v>3</v>
      </c>
      <c r="I6">
        <f t="shared" ref="I6:I28" si="3">G6*H6</f>
        <v>10.85389930898322</v>
      </c>
      <c r="J6" s="1">
        <v>69609.375</v>
      </c>
      <c r="K6" s="1">
        <f t="shared" ref="K6:K28" si="4">I6/J6*100000</f>
        <v>15.592582621210463</v>
      </c>
      <c r="O6">
        <f t="shared" ref="O6:O28" si="5">K6/$L$5</f>
        <v>0.92872816474696029</v>
      </c>
    </row>
    <row r="7" spans="1:21" x14ac:dyDescent="0.2">
      <c r="A7" s="1" t="s">
        <v>4</v>
      </c>
      <c r="B7">
        <v>0.20699999999999999</v>
      </c>
      <c r="C7">
        <v>0.21199999999999999</v>
      </c>
      <c r="D7" s="1">
        <f t="shared" si="0"/>
        <v>0.20949999999999999</v>
      </c>
      <c r="E7" s="1">
        <f t="shared" si="1"/>
        <v>0.66436327739387957</v>
      </c>
      <c r="F7" s="1">
        <v>5</v>
      </c>
      <c r="G7" s="1">
        <f t="shared" si="2"/>
        <v>3.321816386969398</v>
      </c>
      <c r="H7" s="1">
        <v>3</v>
      </c>
      <c r="I7">
        <f t="shared" si="3"/>
        <v>9.965449160908193</v>
      </c>
      <c r="J7" s="1">
        <v>72734.375</v>
      </c>
      <c r="K7" s="1">
        <f t="shared" si="4"/>
        <v>13.701154592870553</v>
      </c>
      <c r="O7">
        <f t="shared" si="5"/>
        <v>0.81607059388877767</v>
      </c>
      <c r="U7" t="s">
        <v>68</v>
      </c>
    </row>
    <row r="8" spans="1:21" x14ac:dyDescent="0.2">
      <c r="A8" s="1" t="s">
        <v>53</v>
      </c>
      <c r="B8">
        <v>0.24199999999999999</v>
      </c>
      <c r="C8">
        <v>0.23899999999999999</v>
      </c>
      <c r="D8" s="1">
        <f t="shared" si="0"/>
        <v>0.24049999999999999</v>
      </c>
      <c r="E8" s="1">
        <f t="shared" si="1"/>
        <v>0.81737413622902266</v>
      </c>
      <c r="F8" s="1">
        <v>5</v>
      </c>
      <c r="G8" s="1">
        <f t="shared" si="2"/>
        <v>4.086870681145113</v>
      </c>
      <c r="H8" s="1">
        <v>3</v>
      </c>
      <c r="I8">
        <f t="shared" si="3"/>
        <v>12.260612043435339</v>
      </c>
      <c r="J8" s="1">
        <v>67343.75</v>
      </c>
      <c r="K8" s="1">
        <f t="shared" si="4"/>
        <v>18.206013243152242</v>
      </c>
      <c r="O8">
        <f t="shared" si="5"/>
        <v>1.0843897818230077</v>
      </c>
      <c r="U8" t="s">
        <v>69</v>
      </c>
    </row>
    <row r="9" spans="1:21" x14ac:dyDescent="0.2">
      <c r="A9" s="1" t="s">
        <v>54</v>
      </c>
      <c r="B9">
        <v>0.219</v>
      </c>
      <c r="C9">
        <v>0.221</v>
      </c>
      <c r="D9" s="1">
        <f t="shared" si="0"/>
        <v>0.22</v>
      </c>
      <c r="E9" s="1">
        <f t="shared" si="1"/>
        <v>0.71618953603158941</v>
      </c>
      <c r="F9" s="1">
        <v>5</v>
      </c>
      <c r="G9" s="1">
        <f t="shared" si="2"/>
        <v>3.580947680157947</v>
      </c>
      <c r="H9" s="1">
        <v>3</v>
      </c>
      <c r="I9">
        <f t="shared" si="3"/>
        <v>10.74284304047384</v>
      </c>
      <c r="J9" s="1">
        <v>64375</v>
      </c>
      <c r="K9" s="1">
        <f t="shared" si="4"/>
        <v>16.687911519182663</v>
      </c>
      <c r="O9">
        <f t="shared" si="5"/>
        <v>0.99396833835516407</v>
      </c>
      <c r="U9" t="s">
        <v>70</v>
      </c>
    </row>
    <row r="10" spans="1:21" x14ac:dyDescent="0.2">
      <c r="A10" s="1" t="s">
        <v>55</v>
      </c>
      <c r="B10">
        <v>0.23699999999999999</v>
      </c>
      <c r="C10">
        <v>0.23499999999999999</v>
      </c>
      <c r="D10" s="1">
        <f t="shared" si="0"/>
        <v>0.23599999999999999</v>
      </c>
      <c r="E10" s="1">
        <f t="shared" si="1"/>
        <v>0.79516288252714706</v>
      </c>
      <c r="F10" s="1">
        <v>5</v>
      </c>
      <c r="G10" s="1">
        <f t="shared" si="2"/>
        <v>3.9758144126357351</v>
      </c>
      <c r="H10" s="1">
        <v>3</v>
      </c>
      <c r="I10">
        <f t="shared" si="3"/>
        <v>11.927443237907205</v>
      </c>
      <c r="J10" s="1">
        <v>57265.625</v>
      </c>
      <c r="K10" s="1">
        <f t="shared" si="4"/>
        <v>20.828277414080794</v>
      </c>
      <c r="O10">
        <f t="shared" si="5"/>
        <v>1.2405775443066498</v>
      </c>
      <c r="U10" t="s">
        <v>71</v>
      </c>
    </row>
    <row r="11" spans="1:21" x14ac:dyDescent="0.2">
      <c r="A11" s="1" t="s">
        <v>5</v>
      </c>
      <c r="B11">
        <v>0.23799999999999999</v>
      </c>
      <c r="C11">
        <v>0.23599999999999999</v>
      </c>
      <c r="D11" s="1">
        <f t="shared" si="0"/>
        <v>0.23699999999999999</v>
      </c>
      <c r="E11" s="1">
        <f t="shared" si="1"/>
        <v>0.80009871668311938</v>
      </c>
      <c r="F11" s="1">
        <v>5</v>
      </c>
      <c r="G11" s="1">
        <f t="shared" si="2"/>
        <v>4.0004935834155972</v>
      </c>
      <c r="H11" s="1">
        <v>3</v>
      </c>
      <c r="I11">
        <f t="shared" si="3"/>
        <v>12.001480750246792</v>
      </c>
      <c r="J11" s="1">
        <v>57265.625</v>
      </c>
      <c r="K11" s="1">
        <f t="shared" si="4"/>
        <v>20.957565293746104</v>
      </c>
      <c r="L11">
        <f>AVERAGE(K11:K13)</f>
        <v>16.634505639868546</v>
      </c>
      <c r="M11">
        <f>AVEDEV(K11:K13)</f>
        <v>2.882039769251703</v>
      </c>
      <c r="N11">
        <v>3</v>
      </c>
      <c r="O11">
        <f t="shared" si="5"/>
        <v>1.2482782118690749</v>
      </c>
      <c r="P11">
        <f>AVERAGE(O11:O13)</f>
        <v>0.99078736792281086</v>
      </c>
      <c r="Q11">
        <f>AVEDEV(O11:O13)</f>
        <v>0.1716605626308427</v>
      </c>
      <c r="R11">
        <v>3</v>
      </c>
      <c r="U11" t="s">
        <v>72</v>
      </c>
    </row>
    <row r="12" spans="1:21" x14ac:dyDescent="0.2">
      <c r="A12" s="1" t="s">
        <v>6</v>
      </c>
      <c r="B12">
        <v>0.20599999999999999</v>
      </c>
      <c r="C12">
        <v>0.20300000000000001</v>
      </c>
      <c r="D12" s="1">
        <f t="shared" si="0"/>
        <v>0.20450000000000002</v>
      </c>
      <c r="E12" s="1">
        <f t="shared" si="1"/>
        <v>0.63968410661401787</v>
      </c>
      <c r="F12" s="1">
        <v>5</v>
      </c>
      <c r="G12" s="1">
        <f t="shared" si="2"/>
        <v>3.1984205330700894</v>
      </c>
      <c r="H12" s="1">
        <v>3</v>
      </c>
      <c r="I12">
        <f t="shared" si="3"/>
        <v>9.5952615992102679</v>
      </c>
      <c r="J12" s="1">
        <v>69296.875</v>
      </c>
      <c r="K12" s="1">
        <f t="shared" si="4"/>
        <v>13.846600729412788</v>
      </c>
      <c r="O12">
        <f t="shared" si="5"/>
        <v>0.8247336824060485</v>
      </c>
      <c r="U12" t="s">
        <v>73</v>
      </c>
    </row>
    <row r="13" spans="1:21" x14ac:dyDescent="0.2">
      <c r="A13" s="1" t="s">
        <v>7</v>
      </c>
      <c r="B13">
        <v>0.22</v>
      </c>
      <c r="C13">
        <v>0.215</v>
      </c>
      <c r="D13" s="1">
        <f t="shared" si="0"/>
        <v>0.2175</v>
      </c>
      <c r="E13" s="1">
        <f t="shared" si="1"/>
        <v>0.70384995064165845</v>
      </c>
      <c r="F13" s="1">
        <v>5</v>
      </c>
      <c r="G13" s="1">
        <f t="shared" si="2"/>
        <v>3.5192497532082925</v>
      </c>
      <c r="H13" s="1">
        <v>3</v>
      </c>
      <c r="I13">
        <f t="shared" si="3"/>
        <v>10.557749259624877</v>
      </c>
      <c r="J13" s="1">
        <v>69921.875</v>
      </c>
      <c r="K13" s="1">
        <f t="shared" si="4"/>
        <v>15.099350896446753</v>
      </c>
      <c r="O13">
        <f t="shared" si="5"/>
        <v>0.89935020949330924</v>
      </c>
    </row>
    <row r="14" spans="1:21" x14ac:dyDescent="0.2">
      <c r="A14" s="1" t="s">
        <v>8</v>
      </c>
      <c r="B14">
        <v>0.222</v>
      </c>
      <c r="C14">
        <v>0.218</v>
      </c>
      <c r="D14" s="1">
        <f t="shared" si="0"/>
        <v>0.22</v>
      </c>
      <c r="E14" s="1">
        <f t="shared" si="1"/>
        <v>0.71618953603158941</v>
      </c>
      <c r="F14" s="1">
        <v>10</v>
      </c>
      <c r="G14" s="1">
        <f t="shared" si="2"/>
        <v>7.1618953603158939</v>
      </c>
      <c r="H14" s="1">
        <v>3</v>
      </c>
      <c r="I14">
        <f t="shared" si="3"/>
        <v>21.48568608094768</v>
      </c>
      <c r="J14" s="1">
        <v>69609.375</v>
      </c>
      <c r="K14" s="1">
        <f t="shared" si="4"/>
        <v>30.866081014156038</v>
      </c>
      <c r="L14">
        <f>AVERAGE(K14:K16)</f>
        <v>28.990813997961538</v>
      </c>
      <c r="M14">
        <f>AVEDEV(K14:K16)</f>
        <v>1.355093103019809</v>
      </c>
      <c r="N14">
        <v>3</v>
      </c>
      <c r="O14">
        <f t="shared" si="5"/>
        <v>1.8384509782371612</v>
      </c>
      <c r="P14">
        <f>AVERAGE(O14:O16)</f>
        <v>1.7267559924436131</v>
      </c>
      <c r="Q14">
        <f>AVEDEV(O14:O16)</f>
        <v>8.0712295147110938E-2</v>
      </c>
      <c r="R14">
        <v>3</v>
      </c>
    </row>
    <row r="15" spans="1:21" x14ac:dyDescent="0.2">
      <c r="A15" s="1" t="s">
        <v>9</v>
      </c>
      <c r="B15">
        <v>0.214</v>
      </c>
      <c r="C15">
        <v>0.216</v>
      </c>
      <c r="D15" s="1">
        <f t="shared" si="0"/>
        <v>0.215</v>
      </c>
      <c r="E15" s="1">
        <f t="shared" si="1"/>
        <v>0.6915103652517276</v>
      </c>
      <c r="F15" s="1">
        <v>10</v>
      </c>
      <c r="G15" s="1">
        <f t="shared" si="2"/>
        <v>6.915103652517276</v>
      </c>
      <c r="H15" s="1">
        <v>3</v>
      </c>
      <c r="I15">
        <f t="shared" si="3"/>
        <v>20.74531095755183</v>
      </c>
      <c r="J15" s="1">
        <v>71171.875</v>
      </c>
      <c r="K15" s="1">
        <f t="shared" si="4"/>
        <v>29.148186636296753</v>
      </c>
      <c r="O15">
        <f t="shared" si="5"/>
        <v>1.7361294493707315</v>
      </c>
    </row>
    <row r="16" spans="1:21" x14ac:dyDescent="0.2">
      <c r="A16" s="1" t="s">
        <v>10</v>
      </c>
      <c r="B16">
        <v>0.19800000000000001</v>
      </c>
      <c r="C16">
        <v>0.19900000000000001</v>
      </c>
      <c r="D16" s="1">
        <f t="shared" si="0"/>
        <v>0.19850000000000001</v>
      </c>
      <c r="E16" s="1">
        <f t="shared" si="1"/>
        <v>0.61006910167818373</v>
      </c>
      <c r="F16" s="1">
        <v>10</v>
      </c>
      <c r="G16" s="1">
        <f t="shared" si="2"/>
        <v>6.1006910167818376</v>
      </c>
      <c r="H16" s="1">
        <v>3</v>
      </c>
      <c r="I16">
        <f t="shared" si="3"/>
        <v>18.302073050345513</v>
      </c>
      <c r="J16" s="1">
        <v>67890.625</v>
      </c>
      <c r="K16" s="1">
        <f t="shared" si="4"/>
        <v>26.958174343431825</v>
      </c>
      <c r="O16">
        <f t="shared" si="5"/>
        <v>1.6056875497229468</v>
      </c>
    </row>
    <row r="17" spans="1:19" x14ac:dyDescent="0.2">
      <c r="A17" s="1" t="s">
        <v>11</v>
      </c>
      <c r="B17">
        <v>0.22700000000000001</v>
      </c>
      <c r="C17">
        <v>0.374</v>
      </c>
      <c r="D17" s="1">
        <f t="shared" si="0"/>
        <v>0.30049999999999999</v>
      </c>
      <c r="E17" s="1">
        <f t="shared" si="1"/>
        <v>1.1135241855873643</v>
      </c>
      <c r="F17" s="1">
        <v>10</v>
      </c>
      <c r="G17" s="1">
        <f t="shared" si="2"/>
        <v>11.135241855873643</v>
      </c>
      <c r="H17" s="1">
        <v>3</v>
      </c>
      <c r="I17">
        <f t="shared" si="3"/>
        <v>33.405725567620927</v>
      </c>
      <c r="J17" s="1">
        <v>61250</v>
      </c>
      <c r="K17" s="1">
        <f t="shared" si="4"/>
        <v>54.539960110401509</v>
      </c>
      <c r="L17">
        <f>AVERAGE(K17:K19)</f>
        <v>48.714926911779337</v>
      </c>
      <c r="M17">
        <f>AVEDEV(K17:K19)</f>
        <v>3.8833554657481195</v>
      </c>
      <c r="N17">
        <v>3</v>
      </c>
      <c r="O17">
        <f t="shared" si="5"/>
        <v>3.2485187533848969</v>
      </c>
      <c r="P17">
        <f>AVERAGE(O17:O19)</f>
        <v>2.9015670954352069</v>
      </c>
      <c r="Q17">
        <f>AVEDEV(O17:O19)</f>
        <v>0.23130110529979322</v>
      </c>
      <c r="R17">
        <v>3</v>
      </c>
    </row>
    <row r="18" spans="1:19" x14ac:dyDescent="0.2">
      <c r="A18" s="1" t="s">
        <v>12</v>
      </c>
      <c r="B18">
        <v>0.315</v>
      </c>
      <c r="C18">
        <v>0.30599999999999999</v>
      </c>
      <c r="D18" s="1">
        <f t="shared" si="0"/>
        <v>0.3105</v>
      </c>
      <c r="E18" s="1">
        <f t="shared" si="1"/>
        <v>1.162882527147088</v>
      </c>
      <c r="F18" s="1">
        <v>10</v>
      </c>
      <c r="G18" s="1">
        <f t="shared" si="2"/>
        <v>11.62882527147088</v>
      </c>
      <c r="H18" s="1">
        <v>3</v>
      </c>
      <c r="I18">
        <f t="shared" si="3"/>
        <v>34.886475814412641</v>
      </c>
      <c r="J18" s="1">
        <v>76640.625</v>
      </c>
      <c r="K18" s="1">
        <f t="shared" si="4"/>
        <v>45.519560695665831</v>
      </c>
      <c r="O18">
        <f t="shared" si="5"/>
        <v>2.7112441275422108</v>
      </c>
    </row>
    <row r="19" spans="1:19" x14ac:dyDescent="0.2">
      <c r="A19" s="1" t="s">
        <v>13</v>
      </c>
      <c r="B19">
        <v>0.30099999999999999</v>
      </c>
      <c r="C19">
        <v>0.30299999999999999</v>
      </c>
      <c r="D19" s="1">
        <f t="shared" si="0"/>
        <v>0.30199999999999999</v>
      </c>
      <c r="E19" s="1">
        <f t="shared" si="1"/>
        <v>1.1209279368213227</v>
      </c>
      <c r="F19" s="1">
        <v>10</v>
      </c>
      <c r="G19" s="1">
        <f t="shared" si="2"/>
        <v>11.209279368213227</v>
      </c>
      <c r="H19" s="1">
        <v>3</v>
      </c>
      <c r="I19">
        <f t="shared" si="3"/>
        <v>33.627838104639679</v>
      </c>
      <c r="J19" s="1">
        <v>72968.75</v>
      </c>
      <c r="K19" s="1">
        <f t="shared" si="4"/>
        <v>46.085259929270656</v>
      </c>
      <c r="O19">
        <f t="shared" si="5"/>
        <v>2.7449384053785133</v>
      </c>
    </row>
    <row r="20" spans="1:19" x14ac:dyDescent="0.2">
      <c r="A20" s="1" t="s">
        <v>52</v>
      </c>
      <c r="B20">
        <v>0.27500000000000002</v>
      </c>
      <c r="C20">
        <v>0.27600000000000002</v>
      </c>
      <c r="D20" s="1">
        <f t="shared" si="0"/>
        <v>0.27550000000000002</v>
      </c>
      <c r="E20" s="1">
        <f t="shared" si="1"/>
        <v>0.99012833168805536</v>
      </c>
      <c r="F20" s="15">
        <v>50</v>
      </c>
      <c r="G20" s="1">
        <f t="shared" si="2"/>
        <v>49.506416584402771</v>
      </c>
      <c r="H20" s="1">
        <v>3</v>
      </c>
      <c r="I20">
        <f t="shared" si="3"/>
        <v>148.51924975320833</v>
      </c>
      <c r="J20" s="1">
        <v>78515.625</v>
      </c>
      <c r="K20" s="1">
        <f t="shared" si="4"/>
        <v>189.15884545682255</v>
      </c>
      <c r="L20">
        <f>AVERAGE(K20:K22)</f>
        <v>185.74573654232665</v>
      </c>
      <c r="M20">
        <f>AVEDEV(K20:K22)</f>
        <v>12.802785213955474</v>
      </c>
      <c r="N20">
        <v>3</v>
      </c>
      <c r="O20">
        <f t="shared" si="5"/>
        <v>11.26671261935765</v>
      </c>
      <c r="P20">
        <f>AVERAGE(O20:O22)</f>
        <v>11.063420422340249</v>
      </c>
      <c r="Q20">
        <f>AVEDEV(O20:O22)</f>
        <v>0.76256175800101822</v>
      </c>
      <c r="R20">
        <v>3</v>
      </c>
    </row>
    <row r="21" spans="1:19" x14ac:dyDescent="0.2">
      <c r="A21" s="1" t="s">
        <v>14</v>
      </c>
      <c r="B21">
        <v>0.246</v>
      </c>
      <c r="C21">
        <v>0.25</v>
      </c>
      <c r="D21" s="1">
        <f t="shared" si="0"/>
        <v>0.248</v>
      </c>
      <c r="E21" s="1">
        <f t="shared" si="1"/>
        <v>0.85439289239881544</v>
      </c>
      <c r="F21" s="15">
        <v>50</v>
      </c>
      <c r="G21" s="1">
        <f t="shared" si="2"/>
        <v>42.719644619940773</v>
      </c>
      <c r="H21" s="1">
        <v>3</v>
      </c>
      <c r="I21">
        <f t="shared" si="3"/>
        <v>128.15893385982233</v>
      </c>
      <c r="J21" s="1">
        <v>76953.125</v>
      </c>
      <c r="K21" s="1">
        <f t="shared" si="4"/>
        <v>166.54155872139347</v>
      </c>
      <c r="O21">
        <f t="shared" si="5"/>
        <v>9.9195777853387188</v>
      </c>
    </row>
    <row r="22" spans="1:19" x14ac:dyDescent="0.2">
      <c r="A22" s="1" t="s">
        <v>15</v>
      </c>
      <c r="B22">
        <v>0.28100000000000003</v>
      </c>
      <c r="C22">
        <v>0.29199999999999998</v>
      </c>
      <c r="D22" s="1">
        <f t="shared" si="0"/>
        <v>0.28649999999999998</v>
      </c>
      <c r="E22" s="1">
        <f t="shared" si="1"/>
        <v>1.0444225074037512</v>
      </c>
      <c r="F22" s="15">
        <v>50</v>
      </c>
      <c r="G22" s="1">
        <f t="shared" si="2"/>
        <v>52.221125370187558</v>
      </c>
      <c r="H22" s="1">
        <v>3</v>
      </c>
      <c r="I22">
        <f t="shared" si="3"/>
        <v>156.66337611056267</v>
      </c>
      <c r="J22" s="1">
        <v>77734.375</v>
      </c>
      <c r="K22" s="1">
        <f t="shared" si="4"/>
        <v>201.536805448764</v>
      </c>
      <c r="O22">
        <f t="shared" si="5"/>
        <v>12.003970862324373</v>
      </c>
    </row>
    <row r="23" spans="1:19" x14ac:dyDescent="0.2">
      <c r="A23" s="1" t="s">
        <v>16</v>
      </c>
      <c r="B23">
        <v>0.35199999999999998</v>
      </c>
      <c r="C23">
        <v>0.36599999999999999</v>
      </c>
      <c r="D23" s="1">
        <f t="shared" si="0"/>
        <v>0.35899999999999999</v>
      </c>
      <c r="E23" s="1">
        <f t="shared" si="1"/>
        <v>1.4022704837117475</v>
      </c>
      <c r="F23" s="15">
        <v>50</v>
      </c>
      <c r="G23" s="1">
        <f t="shared" si="2"/>
        <v>70.113524185587366</v>
      </c>
      <c r="H23" s="1">
        <v>3</v>
      </c>
      <c r="I23">
        <f t="shared" si="3"/>
        <v>210.34057255676208</v>
      </c>
      <c r="J23" s="1">
        <v>73671.875</v>
      </c>
      <c r="K23" s="1">
        <f t="shared" si="4"/>
        <v>285.51000304629423</v>
      </c>
      <c r="L23">
        <f>AVERAGE(K23:K25)</f>
        <v>272.40405025665774</v>
      </c>
      <c r="M23">
        <f>AVEDEV(K23:K25)</f>
        <v>10.897296213310691</v>
      </c>
      <c r="N23">
        <v>3</v>
      </c>
      <c r="O23">
        <f t="shared" si="5"/>
        <v>17.005597314288867</v>
      </c>
      <c r="P23">
        <f>AVERAGE(O23:O25)</f>
        <v>16.224978235508285</v>
      </c>
      <c r="Q23">
        <f>AVEDEV(O23:O25)</f>
        <v>0.64906668502272657</v>
      </c>
      <c r="R23">
        <v>3</v>
      </c>
    </row>
    <row r="24" spans="1:19" x14ac:dyDescent="0.2">
      <c r="A24" s="1" t="s">
        <v>17</v>
      </c>
      <c r="B24">
        <v>0.29599999999999999</v>
      </c>
      <c r="C24">
        <v>0.29799999999999999</v>
      </c>
      <c r="D24" s="1">
        <f t="shared" si="0"/>
        <v>0.29699999999999999</v>
      </c>
      <c r="E24" s="1">
        <f t="shared" si="1"/>
        <v>1.096248766041461</v>
      </c>
      <c r="F24" s="15">
        <v>50</v>
      </c>
      <c r="G24" s="1">
        <f t="shared" si="2"/>
        <v>54.812438302073055</v>
      </c>
      <c r="H24" s="1">
        <v>3</v>
      </c>
      <c r="I24">
        <f t="shared" si="3"/>
        <v>164.43731490621917</v>
      </c>
      <c r="J24" s="1">
        <v>64218.75</v>
      </c>
      <c r="K24" s="1">
        <f t="shared" si="4"/>
        <v>256.05810593669167</v>
      </c>
      <c r="O24">
        <f t="shared" si="5"/>
        <v>15.251378207974195</v>
      </c>
    </row>
    <row r="25" spans="1:19" x14ac:dyDescent="0.2">
      <c r="A25" s="1" t="s">
        <v>18</v>
      </c>
      <c r="B25">
        <v>0.35199999999999998</v>
      </c>
      <c r="C25">
        <v>0.35799999999999998</v>
      </c>
      <c r="D25" s="1">
        <f t="shared" si="0"/>
        <v>0.35499999999999998</v>
      </c>
      <c r="E25" s="1">
        <f t="shared" si="1"/>
        <v>1.382527147087858</v>
      </c>
      <c r="F25" s="15">
        <v>50</v>
      </c>
      <c r="G25" s="1">
        <f t="shared" si="2"/>
        <v>69.126357354392894</v>
      </c>
      <c r="H25" s="1">
        <v>3</v>
      </c>
      <c r="I25">
        <f t="shared" si="3"/>
        <v>207.37907206317868</v>
      </c>
      <c r="J25" s="1">
        <v>75234.375</v>
      </c>
      <c r="K25" s="1">
        <f t="shared" si="4"/>
        <v>275.64404178698726</v>
      </c>
      <c r="O25">
        <f t="shared" si="5"/>
        <v>16.417959184261793</v>
      </c>
    </row>
    <row r="26" spans="1:19" x14ac:dyDescent="0.2">
      <c r="A26" s="1" t="s">
        <v>19</v>
      </c>
      <c r="B26">
        <v>0.34300000000000003</v>
      </c>
      <c r="C26">
        <v>0.35699999999999998</v>
      </c>
      <c r="D26" s="1">
        <f t="shared" si="0"/>
        <v>0.35</v>
      </c>
      <c r="E26" s="1">
        <f t="shared" si="1"/>
        <v>1.357847976307996</v>
      </c>
      <c r="F26" s="15">
        <v>50</v>
      </c>
      <c r="G26" s="1">
        <f t="shared" si="2"/>
        <v>67.892398815399801</v>
      </c>
      <c r="H26" s="1">
        <v>3</v>
      </c>
      <c r="I26">
        <f t="shared" si="3"/>
        <v>203.67719644619939</v>
      </c>
      <c r="J26" s="1">
        <v>84140.625</v>
      </c>
      <c r="K26" s="1">
        <f t="shared" si="4"/>
        <v>242.06760580421098</v>
      </c>
      <c r="L26">
        <f>AVERAGE(K26:K28)</f>
        <v>261.62025928342894</v>
      </c>
      <c r="M26">
        <f>AVEDEV(K26:K28)</f>
        <v>13.035102319478634</v>
      </c>
      <c r="N26">
        <v>3</v>
      </c>
      <c r="O26">
        <f t="shared" si="5"/>
        <v>14.418073563863725</v>
      </c>
      <c r="P26">
        <f>AVERAGE(O26:O28)</f>
        <v>15.582672169676831</v>
      </c>
      <c r="Q26">
        <f>AVEDEV(O26:O28)</f>
        <v>0.77639907054206903</v>
      </c>
      <c r="R26">
        <v>3</v>
      </c>
    </row>
    <row r="27" spans="1:19" x14ac:dyDescent="0.2">
      <c r="A27" s="1" t="s">
        <v>20</v>
      </c>
      <c r="B27">
        <v>0.371</v>
      </c>
      <c r="C27">
        <v>0.375</v>
      </c>
      <c r="D27" s="1">
        <f t="shared" si="0"/>
        <v>0.373</v>
      </c>
      <c r="E27" s="1">
        <f t="shared" si="1"/>
        <v>1.4713721618953604</v>
      </c>
      <c r="F27" s="15">
        <v>50</v>
      </c>
      <c r="G27" s="1">
        <f t="shared" si="2"/>
        <v>73.568608094768024</v>
      </c>
      <c r="H27" s="1">
        <v>3</v>
      </c>
      <c r="I27">
        <f t="shared" si="3"/>
        <v>220.70582428430407</v>
      </c>
      <c r="J27" s="1">
        <v>82031.25</v>
      </c>
      <c r="K27" s="1">
        <f t="shared" si="4"/>
        <v>269.05090960372303</v>
      </c>
      <c r="O27">
        <f t="shared" si="5"/>
        <v>16.025257878695662</v>
      </c>
    </row>
    <row r="28" spans="1:19" x14ac:dyDescent="0.2">
      <c r="A28" s="1" t="s">
        <v>21</v>
      </c>
      <c r="B28">
        <v>0.35399999999999998</v>
      </c>
      <c r="C28">
        <v>0.36599999999999999</v>
      </c>
      <c r="D28" s="1">
        <f t="shared" si="0"/>
        <v>0.36</v>
      </c>
      <c r="E28" s="1">
        <f t="shared" si="1"/>
        <v>1.4072063178677197</v>
      </c>
      <c r="F28" s="15">
        <v>50</v>
      </c>
      <c r="G28" s="1">
        <f t="shared" si="2"/>
        <v>70.360315893385987</v>
      </c>
      <c r="H28" s="1">
        <v>3</v>
      </c>
      <c r="I28">
        <f t="shared" si="3"/>
        <v>211.08094768015798</v>
      </c>
      <c r="J28" s="1">
        <v>77109.375</v>
      </c>
      <c r="K28" s="1">
        <f t="shared" si="4"/>
        <v>273.7422624423528</v>
      </c>
      <c r="O28">
        <f t="shared" si="5"/>
        <v>16.304685066471102</v>
      </c>
    </row>
    <row r="31" spans="1:19" x14ac:dyDescent="0.2">
      <c r="A31" s="1" t="s">
        <v>74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9" x14ac:dyDescent="0.2">
      <c r="A32" s="1"/>
      <c r="B32" s="7" t="s">
        <v>22</v>
      </c>
      <c r="C32" s="7" t="s">
        <v>23</v>
      </c>
      <c r="D32" s="7" t="s">
        <v>0</v>
      </c>
      <c r="E32" s="7" t="s">
        <v>25</v>
      </c>
      <c r="F32" s="7" t="s">
        <v>26</v>
      </c>
      <c r="G32" s="7" t="s">
        <v>25</v>
      </c>
      <c r="H32" s="16" t="s">
        <v>128</v>
      </c>
      <c r="I32" s="16" t="s">
        <v>129</v>
      </c>
      <c r="J32" s="7" t="s">
        <v>24</v>
      </c>
      <c r="K32" s="7" t="s">
        <v>28</v>
      </c>
      <c r="L32" s="7" t="s">
        <v>48</v>
      </c>
      <c r="M32" s="7" t="s">
        <v>49</v>
      </c>
      <c r="N32" s="7" t="s">
        <v>50</v>
      </c>
      <c r="O32" s="10" t="s">
        <v>124</v>
      </c>
      <c r="S32" t="s">
        <v>118</v>
      </c>
    </row>
    <row r="33" spans="1:21" x14ac:dyDescent="0.2">
      <c r="A33" s="1" t="s">
        <v>2</v>
      </c>
      <c r="B33">
        <v>0.26600000000000001</v>
      </c>
      <c r="C33">
        <v>0.26500000000000001</v>
      </c>
      <c r="D33" s="1">
        <f t="shared" ref="D33:D56" si="6">AVERAGE(B33:C33)</f>
        <v>0.26550000000000001</v>
      </c>
      <c r="E33" s="1">
        <f>(D33-0.0749)/0.2026</f>
        <v>0.94076999012833173</v>
      </c>
      <c r="F33" s="1">
        <v>5</v>
      </c>
      <c r="G33" s="1">
        <f>E33*F33</f>
        <v>4.7038499506416587</v>
      </c>
      <c r="H33" s="1">
        <v>3</v>
      </c>
      <c r="I33">
        <f>G33*H33</f>
        <v>14.111549851924977</v>
      </c>
      <c r="J33">
        <v>63593.75</v>
      </c>
      <c r="K33" s="1">
        <f t="shared" ref="K33:K56" si="7">I33/J33*100000</f>
        <v>22.190152101307088</v>
      </c>
      <c r="L33">
        <f>AVERAGE(K33:K38)</f>
        <v>12.394582912490165</v>
      </c>
      <c r="M33">
        <f>AVEDEV(K33:K38)</f>
        <v>3.2651897296056411</v>
      </c>
      <c r="N33">
        <v>6</v>
      </c>
      <c r="O33">
        <f>K33/$L$11</f>
        <v>1.333983262365376</v>
      </c>
      <c r="P33">
        <f>AVERAGE(O33:O38)</f>
        <v>0.7451127902943866</v>
      </c>
      <c r="Q33">
        <f>AVEDEV(O33:O38)</f>
        <v>0.19629015735699637</v>
      </c>
      <c r="R33">
        <v>6</v>
      </c>
      <c r="S33">
        <f>K33/$L$33</f>
        <v>1.7903105137120681</v>
      </c>
      <c r="T33">
        <f>AVERAGE(S33:S38)</f>
        <v>1</v>
      </c>
      <c r="U33">
        <f>AVEDEV(S33:S38)</f>
        <v>0.26343683790402267</v>
      </c>
    </row>
    <row r="34" spans="1:21" x14ac:dyDescent="0.2">
      <c r="A34" s="1" t="s">
        <v>3</v>
      </c>
      <c r="B34">
        <v>0.16300000000000001</v>
      </c>
      <c r="C34">
        <v>0.16400000000000001</v>
      </c>
      <c r="D34" s="1">
        <f t="shared" si="6"/>
        <v>0.16350000000000001</v>
      </c>
      <c r="E34" s="1">
        <f t="shared" ref="E34:E56" si="8">(D34-0.0749)/0.2026</f>
        <v>0.43731490621915109</v>
      </c>
      <c r="F34" s="1">
        <v>5</v>
      </c>
      <c r="G34" s="1">
        <f t="shared" ref="G34:G56" si="9">E34*F34</f>
        <v>2.1865745310957556</v>
      </c>
      <c r="H34" s="1">
        <v>3</v>
      </c>
      <c r="I34">
        <f t="shared" ref="I34:I55" si="10">G34*H34</f>
        <v>6.5597235932872664</v>
      </c>
      <c r="J34">
        <v>60937.5</v>
      </c>
      <c r="K34" s="1">
        <f t="shared" si="7"/>
        <v>10.764674614625259</v>
      </c>
      <c r="O34">
        <f t="shared" ref="O34:O56" si="11">K34/$L$11</f>
        <v>0.64712921728344952</v>
      </c>
      <c r="S34">
        <f t="shared" ref="S34:S56" si="12">K34/$L$33</f>
        <v>0.86849833436327828</v>
      </c>
    </row>
    <row r="35" spans="1:21" x14ac:dyDescent="0.2">
      <c r="A35" s="1" t="s">
        <v>4</v>
      </c>
      <c r="B35">
        <v>0.14699999999999999</v>
      </c>
      <c r="C35">
        <v>0.14499999999999999</v>
      </c>
      <c r="D35" s="1">
        <f t="shared" si="6"/>
        <v>0.14599999999999999</v>
      </c>
      <c r="E35" s="1">
        <f t="shared" si="8"/>
        <v>0.35093780848963474</v>
      </c>
      <c r="F35" s="1">
        <v>5</v>
      </c>
      <c r="G35" s="1">
        <f t="shared" si="9"/>
        <v>1.7546890424481738</v>
      </c>
      <c r="H35" s="1">
        <v>3</v>
      </c>
      <c r="I35">
        <f t="shared" si="10"/>
        <v>5.2640671273445214</v>
      </c>
      <c r="J35">
        <v>63437.5</v>
      </c>
      <c r="K35" s="1">
        <f t="shared" si="7"/>
        <v>8.2980368509864384</v>
      </c>
      <c r="O35">
        <f t="shared" si="11"/>
        <v>0.49884481274262943</v>
      </c>
      <c r="S35">
        <f t="shared" si="12"/>
        <v>0.6694889944722876</v>
      </c>
    </row>
    <row r="36" spans="1:21" x14ac:dyDescent="0.2">
      <c r="A36" s="1" t="s">
        <v>53</v>
      </c>
      <c r="B36">
        <v>0.17599999999999999</v>
      </c>
      <c r="C36">
        <v>0.17299999999999999</v>
      </c>
      <c r="D36" s="1">
        <f t="shared" si="6"/>
        <v>0.17449999999999999</v>
      </c>
      <c r="E36" s="1">
        <f t="shared" si="8"/>
        <v>0.49160908193484698</v>
      </c>
      <c r="F36" s="1">
        <v>5</v>
      </c>
      <c r="G36" s="1">
        <f t="shared" si="9"/>
        <v>2.4580454096742348</v>
      </c>
      <c r="H36" s="1">
        <v>3</v>
      </c>
      <c r="I36">
        <f t="shared" si="10"/>
        <v>7.3741362290227048</v>
      </c>
      <c r="J36">
        <v>62421.875</v>
      </c>
      <c r="K36" s="1">
        <f t="shared" si="7"/>
        <v>11.813384697307963</v>
      </c>
      <c r="O36">
        <f t="shared" si="11"/>
        <v>0.71017347633069294</v>
      </c>
      <c r="S36">
        <f t="shared" si="12"/>
        <v>0.95310869116890407</v>
      </c>
    </row>
    <row r="37" spans="1:21" x14ac:dyDescent="0.2">
      <c r="A37" s="1" t="s">
        <v>54</v>
      </c>
      <c r="B37">
        <v>0.154</v>
      </c>
      <c r="C37">
        <v>0.156</v>
      </c>
      <c r="D37" s="1">
        <f t="shared" si="6"/>
        <v>0.155</v>
      </c>
      <c r="E37" s="1">
        <f t="shared" si="8"/>
        <v>0.39536031589338599</v>
      </c>
      <c r="F37" s="1">
        <v>5</v>
      </c>
      <c r="G37" s="1">
        <f t="shared" si="9"/>
        <v>1.97680157946693</v>
      </c>
      <c r="H37" s="1">
        <v>3</v>
      </c>
      <c r="I37">
        <f t="shared" si="10"/>
        <v>5.9304047384007905</v>
      </c>
      <c r="J37">
        <v>50390.625</v>
      </c>
      <c r="K37" s="1">
        <f t="shared" si="7"/>
        <v>11.768865217291491</v>
      </c>
      <c r="O37">
        <f t="shared" si="11"/>
        <v>0.7074971431122431</v>
      </c>
      <c r="S37">
        <f t="shared" si="12"/>
        <v>0.94951684138010561</v>
      </c>
    </row>
    <row r="38" spans="1:21" x14ac:dyDescent="0.2">
      <c r="A38" s="1" t="s">
        <v>55</v>
      </c>
      <c r="B38">
        <v>0.14499999999999999</v>
      </c>
      <c r="C38">
        <v>0.14199999999999999</v>
      </c>
      <c r="D38" s="1">
        <f t="shared" si="6"/>
        <v>0.14349999999999999</v>
      </c>
      <c r="E38" s="1">
        <f t="shared" si="8"/>
        <v>0.33859822309970383</v>
      </c>
      <c r="F38" s="1">
        <v>5</v>
      </c>
      <c r="G38" s="1">
        <f t="shared" si="9"/>
        <v>1.6929911154985191</v>
      </c>
      <c r="H38" s="1">
        <v>3</v>
      </c>
      <c r="I38">
        <f t="shared" si="10"/>
        <v>5.0789733464955571</v>
      </c>
      <c r="J38">
        <v>53281.25</v>
      </c>
      <c r="K38" s="1">
        <f t="shared" si="7"/>
        <v>9.5323839934227479</v>
      </c>
      <c r="O38">
        <f t="shared" si="11"/>
        <v>0.57304882993192918</v>
      </c>
      <c r="S38">
        <f t="shared" si="12"/>
        <v>0.76907662490335627</v>
      </c>
    </row>
    <row r="39" spans="1:21" x14ac:dyDescent="0.2">
      <c r="A39" s="1" t="s">
        <v>5</v>
      </c>
      <c r="B39">
        <v>0.161</v>
      </c>
      <c r="C39">
        <v>0.157</v>
      </c>
      <c r="D39" s="1">
        <f t="shared" si="6"/>
        <v>0.159</v>
      </c>
      <c r="E39" s="1">
        <f t="shared" si="8"/>
        <v>0.41510365251727543</v>
      </c>
      <c r="F39" s="1">
        <v>5</v>
      </c>
      <c r="G39" s="1">
        <f t="shared" si="9"/>
        <v>2.0755182625863773</v>
      </c>
      <c r="H39" s="1">
        <v>3</v>
      </c>
      <c r="I39">
        <f t="shared" si="10"/>
        <v>6.2265547877591318</v>
      </c>
      <c r="J39">
        <v>60546.875</v>
      </c>
      <c r="K39" s="1">
        <f t="shared" si="7"/>
        <v>10.283858230105405</v>
      </c>
      <c r="L39">
        <f>AVERAGE(K39:K41)</f>
        <v>10.844223403369909</v>
      </c>
      <c r="M39">
        <f>AVEDEV(K39:K41)</f>
        <v>0.37357678217633605</v>
      </c>
      <c r="N39">
        <v>3</v>
      </c>
      <c r="O39">
        <f t="shared" si="11"/>
        <v>0.61822445780761259</v>
      </c>
      <c r="P39">
        <f>AVERAGE(O39:O41)</f>
        <v>0.65191137254954856</v>
      </c>
      <c r="Q39">
        <f>AVEDEV(O39:O41)</f>
        <v>2.2457943161290572E-2</v>
      </c>
      <c r="R39">
        <v>3</v>
      </c>
      <c r="S39">
        <f t="shared" si="12"/>
        <v>0.82970587253422157</v>
      </c>
      <c r="T39">
        <f>AVERAGE(S39:S41)</f>
        <v>0.8749163630542226</v>
      </c>
      <c r="U39">
        <f>AVEDEV(S39:S41)</f>
        <v>3.0140327013334061E-2</v>
      </c>
    </row>
    <row r="40" spans="1:21" x14ac:dyDescent="0.2">
      <c r="A40" s="1" t="s">
        <v>6</v>
      </c>
      <c r="B40">
        <v>0.157</v>
      </c>
      <c r="C40">
        <v>0.153</v>
      </c>
      <c r="D40" s="1">
        <f t="shared" si="6"/>
        <v>0.155</v>
      </c>
      <c r="E40" s="1">
        <f t="shared" si="8"/>
        <v>0.39536031589338599</v>
      </c>
      <c r="F40" s="1">
        <v>5</v>
      </c>
      <c r="G40" s="1">
        <f t="shared" si="9"/>
        <v>1.97680157946693</v>
      </c>
      <c r="H40" s="1">
        <v>3</v>
      </c>
      <c r="I40">
        <f t="shared" si="10"/>
        <v>5.9304047384007905</v>
      </c>
      <c r="J40">
        <v>54296.875</v>
      </c>
      <c r="K40" s="1">
        <f t="shared" si="7"/>
        <v>10.922184266407211</v>
      </c>
      <c r="O40">
        <f t="shared" si="11"/>
        <v>0.65659806806819676</v>
      </c>
      <c r="S40">
        <f t="shared" si="12"/>
        <v>0.88120627725204037</v>
      </c>
    </row>
    <row r="41" spans="1:21" x14ac:dyDescent="0.2">
      <c r="A41" s="1" t="s">
        <v>7</v>
      </c>
      <c r="B41">
        <v>0.155</v>
      </c>
      <c r="C41">
        <v>0.154</v>
      </c>
      <c r="D41" s="1">
        <f t="shared" si="6"/>
        <v>0.1545</v>
      </c>
      <c r="E41" s="1">
        <f t="shared" si="8"/>
        <v>0.39289239881539983</v>
      </c>
      <c r="F41" s="1">
        <v>5</v>
      </c>
      <c r="G41" s="1">
        <f t="shared" si="9"/>
        <v>1.9644619940769992</v>
      </c>
      <c r="H41" s="1">
        <v>3</v>
      </c>
      <c r="I41">
        <f t="shared" si="10"/>
        <v>5.8933859822309973</v>
      </c>
      <c r="J41">
        <v>52031.25</v>
      </c>
      <c r="K41" s="1">
        <f t="shared" si="7"/>
        <v>11.326627713597112</v>
      </c>
      <c r="O41">
        <f t="shared" si="11"/>
        <v>0.68091159177283611</v>
      </c>
      <c r="S41">
        <f t="shared" si="12"/>
        <v>0.91383693937640598</v>
      </c>
    </row>
    <row r="42" spans="1:21" x14ac:dyDescent="0.2">
      <c r="A42" s="1" t="s">
        <v>8</v>
      </c>
      <c r="B42">
        <v>0.125</v>
      </c>
      <c r="C42">
        <v>0.127</v>
      </c>
      <c r="D42" s="1">
        <f t="shared" si="6"/>
        <v>0.126</v>
      </c>
      <c r="E42" s="1">
        <f t="shared" si="8"/>
        <v>0.25222112537018759</v>
      </c>
      <c r="F42" s="1">
        <v>10</v>
      </c>
      <c r="G42" s="1">
        <f t="shared" si="9"/>
        <v>2.5222112537018759</v>
      </c>
      <c r="H42" s="1">
        <v>3</v>
      </c>
      <c r="I42">
        <f t="shared" si="10"/>
        <v>7.5666337611056278</v>
      </c>
      <c r="J42">
        <v>50937.5</v>
      </c>
      <c r="K42" s="1">
        <f t="shared" si="7"/>
        <v>14.854741126096938</v>
      </c>
      <c r="L42">
        <f>AVERAGE(K42:K44)</f>
        <v>14.643194956373677</v>
      </c>
      <c r="M42">
        <f>AVEDEV(K42:K44)</f>
        <v>0.37198243747888898</v>
      </c>
      <c r="N42">
        <v>3</v>
      </c>
      <c r="O42">
        <f t="shared" si="11"/>
        <v>0.89300767018251626</v>
      </c>
      <c r="P42">
        <f>AVERAGE(O42:O44)</f>
        <v>0.88029035989370064</v>
      </c>
      <c r="Q42">
        <f>AVEDEV(O42:O44)</f>
        <v>2.2362097529808445E-2</v>
      </c>
      <c r="R42">
        <v>3</v>
      </c>
      <c r="S42">
        <f t="shared" si="12"/>
        <v>1.1984865671540785</v>
      </c>
      <c r="T42">
        <f>AVERAGE(S42:S44)</f>
        <v>1.1814189359786813</v>
      </c>
      <c r="U42">
        <f>AVEDEV(S42:S44)</f>
        <v>3.0011694633470754E-2</v>
      </c>
    </row>
    <row r="43" spans="1:21" x14ac:dyDescent="0.2">
      <c r="A43" s="1" t="s">
        <v>9</v>
      </c>
      <c r="B43">
        <v>0.13400000000000001</v>
      </c>
      <c r="C43">
        <v>0.13500000000000001</v>
      </c>
      <c r="D43" s="1">
        <f t="shared" si="6"/>
        <v>0.13450000000000001</v>
      </c>
      <c r="E43" s="1">
        <f t="shared" si="8"/>
        <v>0.29417571569595269</v>
      </c>
      <c r="F43" s="1">
        <v>10</v>
      </c>
      <c r="G43" s="1">
        <f t="shared" si="9"/>
        <v>2.9417571569595271</v>
      </c>
      <c r="H43" s="1">
        <v>3</v>
      </c>
      <c r="I43">
        <f t="shared" si="10"/>
        <v>8.8252714708785813</v>
      </c>
      <c r="J43">
        <v>62656.25</v>
      </c>
      <c r="K43" s="1">
        <f t="shared" si="7"/>
        <v>14.085221300155341</v>
      </c>
      <c r="O43">
        <f t="shared" si="11"/>
        <v>0.84674721359898797</v>
      </c>
      <c r="S43">
        <f t="shared" si="12"/>
        <v>1.1364013940284752</v>
      </c>
    </row>
    <row r="44" spans="1:21" x14ac:dyDescent="0.2">
      <c r="A44" s="1" t="s">
        <v>10</v>
      </c>
      <c r="B44">
        <v>0.13100000000000001</v>
      </c>
      <c r="C44">
        <v>0.13300000000000001</v>
      </c>
      <c r="D44" s="1">
        <f t="shared" si="6"/>
        <v>0.13200000000000001</v>
      </c>
      <c r="E44" s="1">
        <f t="shared" si="8"/>
        <v>0.28183613030602178</v>
      </c>
      <c r="F44" s="1">
        <v>10</v>
      </c>
      <c r="G44" s="1">
        <f t="shared" si="9"/>
        <v>2.8183613030602177</v>
      </c>
      <c r="H44" s="1">
        <v>3</v>
      </c>
      <c r="I44">
        <f t="shared" si="10"/>
        <v>8.4550839091806527</v>
      </c>
      <c r="J44">
        <v>56406.25</v>
      </c>
      <c r="K44" s="1">
        <f t="shared" si="7"/>
        <v>14.989622442868747</v>
      </c>
      <c r="O44">
        <f t="shared" si="11"/>
        <v>0.90111619589959768</v>
      </c>
      <c r="S44">
        <f t="shared" si="12"/>
        <v>1.2093688467534902</v>
      </c>
    </row>
    <row r="45" spans="1:21" x14ac:dyDescent="0.2">
      <c r="A45" s="1" t="s">
        <v>11</v>
      </c>
      <c r="B45">
        <v>0.188</v>
      </c>
      <c r="C45">
        <v>0.188</v>
      </c>
      <c r="D45" s="1">
        <f t="shared" si="6"/>
        <v>0.188</v>
      </c>
      <c r="E45" s="1">
        <f t="shared" si="8"/>
        <v>0.55824284304047389</v>
      </c>
      <c r="F45" s="1">
        <v>10</v>
      </c>
      <c r="G45" s="1">
        <f t="shared" si="9"/>
        <v>5.5824284304047387</v>
      </c>
      <c r="H45" s="1">
        <v>3</v>
      </c>
      <c r="I45">
        <f t="shared" si="10"/>
        <v>16.747285291214215</v>
      </c>
      <c r="J45">
        <v>64375</v>
      </c>
      <c r="K45" s="1">
        <f t="shared" si="7"/>
        <v>26.015200452371598</v>
      </c>
      <c r="L45">
        <f>AVERAGE(K45:K47)</f>
        <v>25.421890096654874</v>
      </c>
      <c r="M45">
        <f>AVEDEV(K45:K47)</f>
        <v>2.0365612127003061</v>
      </c>
      <c r="N45">
        <v>3</v>
      </c>
      <c r="O45">
        <f t="shared" si="11"/>
        <v>1.5639298825941654</v>
      </c>
      <c r="P45">
        <f>AVERAGE(O45:O47)</f>
        <v>1.5282624351471723</v>
      </c>
      <c r="Q45">
        <f>AVEDEV(O45:O47)</f>
        <v>0.12242992108038386</v>
      </c>
      <c r="R45">
        <v>3</v>
      </c>
      <c r="S45">
        <f t="shared" si="12"/>
        <v>2.0989169733300006</v>
      </c>
      <c r="T45">
        <f>AVERAGE(S45:S47)</f>
        <v>2.05104845206505</v>
      </c>
      <c r="U45">
        <f>AVEDEV(S45:S47)</f>
        <v>0.16431058851105348</v>
      </c>
    </row>
    <row r="46" spans="1:21" x14ac:dyDescent="0.2">
      <c r="A46" s="1" t="s">
        <v>12</v>
      </c>
      <c r="B46">
        <v>0.185</v>
      </c>
      <c r="C46">
        <v>0.184</v>
      </c>
      <c r="D46" s="1">
        <f t="shared" si="6"/>
        <v>0.1845</v>
      </c>
      <c r="E46" s="1">
        <f t="shared" si="8"/>
        <v>0.54096742349457061</v>
      </c>
      <c r="F46" s="1">
        <v>10</v>
      </c>
      <c r="G46" s="1">
        <f t="shared" si="9"/>
        <v>5.4096742349457063</v>
      </c>
      <c r="H46" s="1">
        <v>3</v>
      </c>
      <c r="I46">
        <f t="shared" si="10"/>
        <v>16.229022704837121</v>
      </c>
      <c r="J46">
        <v>58203.125</v>
      </c>
      <c r="K46" s="1">
        <f t="shared" si="7"/>
        <v>27.883421559988609</v>
      </c>
      <c r="O46">
        <f t="shared" si="11"/>
        <v>1.6762398693207547</v>
      </c>
      <c r="S46">
        <f t="shared" si="12"/>
        <v>2.2496458135666799</v>
      </c>
    </row>
    <row r="47" spans="1:21" x14ac:dyDescent="0.2">
      <c r="A47" s="1" t="s">
        <v>13</v>
      </c>
      <c r="B47">
        <v>0.17499999999999999</v>
      </c>
      <c r="C47">
        <v>0.17399999999999999</v>
      </c>
      <c r="D47" s="1">
        <f t="shared" si="6"/>
        <v>0.17449999999999999</v>
      </c>
      <c r="E47" s="1">
        <f t="shared" si="8"/>
        <v>0.49160908193484698</v>
      </c>
      <c r="F47" s="1">
        <v>10</v>
      </c>
      <c r="G47" s="1">
        <f t="shared" si="9"/>
        <v>4.9160908193484696</v>
      </c>
      <c r="H47" s="1">
        <v>3</v>
      </c>
      <c r="I47">
        <f t="shared" si="10"/>
        <v>14.74827245804541</v>
      </c>
      <c r="J47">
        <v>65937.5</v>
      </c>
      <c r="K47" s="1">
        <f t="shared" si="7"/>
        <v>22.367048277604415</v>
      </c>
      <c r="O47">
        <f t="shared" si="11"/>
        <v>1.3446175535265963</v>
      </c>
      <c r="S47">
        <f t="shared" si="12"/>
        <v>1.8045825692984701</v>
      </c>
    </row>
    <row r="48" spans="1:21" x14ac:dyDescent="0.2">
      <c r="A48" s="1" t="s">
        <v>52</v>
      </c>
      <c r="B48">
        <v>0.19600000000000001</v>
      </c>
      <c r="C48">
        <v>0.20200000000000001</v>
      </c>
      <c r="D48" s="1">
        <f t="shared" si="6"/>
        <v>0.19900000000000001</v>
      </c>
      <c r="E48" s="1">
        <f t="shared" si="8"/>
        <v>0.61253701875616984</v>
      </c>
      <c r="F48" s="15">
        <v>50</v>
      </c>
      <c r="G48" s="1">
        <f t="shared" si="9"/>
        <v>30.626850937808491</v>
      </c>
      <c r="H48" s="1">
        <v>3</v>
      </c>
      <c r="I48">
        <f t="shared" si="10"/>
        <v>91.880552813425481</v>
      </c>
      <c r="J48">
        <v>88984.375</v>
      </c>
      <c r="K48" s="1">
        <f t="shared" si="7"/>
        <v>103.2547037762815</v>
      </c>
      <c r="L48">
        <f>AVERAGE(K48:K50)</f>
        <v>117.75181816860216</v>
      </c>
      <c r="M48">
        <f>AVEDEV(K48:K50)</f>
        <v>9.735173520981121</v>
      </c>
      <c r="N48">
        <v>3</v>
      </c>
      <c r="O48">
        <f t="shared" si="11"/>
        <v>6.2072601381556574</v>
      </c>
      <c r="P48">
        <f>AVERAGE(O48:O50)</f>
        <v>7.0787687183430279</v>
      </c>
      <c r="Q48">
        <f>AVEDEV(O48:O50)</f>
        <v>0.58523972588932638</v>
      </c>
      <c r="R48">
        <v>3</v>
      </c>
      <c r="S48">
        <f t="shared" si="12"/>
        <v>8.3306315755272848</v>
      </c>
      <c r="T48">
        <f>AVERAGE(S48:S50)</f>
        <v>9.5002646720723671</v>
      </c>
      <c r="U48">
        <f>AVEDEV(S48:S50)</f>
        <v>0.78543776662067977</v>
      </c>
    </row>
    <row r="49" spans="1:21" x14ac:dyDescent="0.2">
      <c r="A49" s="1" t="s">
        <v>14</v>
      </c>
      <c r="B49">
        <v>0.223</v>
      </c>
      <c r="C49">
        <v>0.224</v>
      </c>
      <c r="D49" s="1">
        <f t="shared" si="6"/>
        <v>0.2235</v>
      </c>
      <c r="E49" s="1">
        <f t="shared" si="8"/>
        <v>0.73346495557749258</v>
      </c>
      <c r="F49" s="15">
        <v>50</v>
      </c>
      <c r="G49" s="1">
        <f t="shared" si="9"/>
        <v>36.673247778874632</v>
      </c>
      <c r="H49" s="1">
        <v>3</v>
      </c>
      <c r="I49">
        <f t="shared" si="10"/>
        <v>110.01974333662389</v>
      </c>
      <c r="J49">
        <v>83125</v>
      </c>
      <c r="K49" s="1">
        <f t="shared" si="7"/>
        <v>132.35457845007383</v>
      </c>
      <c r="O49">
        <f t="shared" si="11"/>
        <v>7.9566283071770183</v>
      </c>
      <c r="S49">
        <f t="shared" si="12"/>
        <v>10.678421322003388</v>
      </c>
    </row>
    <row r="50" spans="1:21" x14ac:dyDescent="0.2">
      <c r="A50" s="1" t="s">
        <v>15</v>
      </c>
      <c r="B50">
        <v>0.20300000000000001</v>
      </c>
      <c r="C50">
        <v>0.20699999999999999</v>
      </c>
      <c r="D50" s="1">
        <f t="shared" si="6"/>
        <v>0.20500000000000002</v>
      </c>
      <c r="E50" s="1">
        <f t="shared" si="8"/>
        <v>0.64215202369200408</v>
      </c>
      <c r="F50" s="15">
        <v>50</v>
      </c>
      <c r="G50" s="1">
        <f t="shared" si="9"/>
        <v>32.107601184600206</v>
      </c>
      <c r="H50" s="1">
        <v>3</v>
      </c>
      <c r="I50">
        <f t="shared" si="10"/>
        <v>96.322803553800611</v>
      </c>
      <c r="J50">
        <v>81875</v>
      </c>
      <c r="K50" s="1">
        <f t="shared" si="7"/>
        <v>117.64617227945112</v>
      </c>
      <c r="O50">
        <f t="shared" si="11"/>
        <v>7.0724177096964098</v>
      </c>
      <c r="S50">
        <f t="shared" si="12"/>
        <v>9.4917411186864307</v>
      </c>
    </row>
    <row r="51" spans="1:21" x14ac:dyDescent="0.2">
      <c r="A51" s="1" t="s">
        <v>16</v>
      </c>
      <c r="B51">
        <v>0.23699999999999999</v>
      </c>
      <c r="C51">
        <v>0.248</v>
      </c>
      <c r="D51" s="1">
        <f t="shared" si="6"/>
        <v>0.24249999999999999</v>
      </c>
      <c r="E51" s="1">
        <f t="shared" si="8"/>
        <v>0.82724580454096741</v>
      </c>
      <c r="F51" s="15">
        <v>50</v>
      </c>
      <c r="G51" s="1">
        <f t="shared" si="9"/>
        <v>41.362290227048369</v>
      </c>
      <c r="H51" s="1">
        <v>3</v>
      </c>
      <c r="I51">
        <f t="shared" si="10"/>
        <v>124.08687068114511</v>
      </c>
      <c r="J51">
        <v>76953.125</v>
      </c>
      <c r="K51" s="1">
        <f t="shared" si="7"/>
        <v>161.24994362625964</v>
      </c>
      <c r="L51">
        <f>AVERAGE(K51:K53)</f>
        <v>148.44444730588498</v>
      </c>
      <c r="M51">
        <f>AVEDEV(K51:K53)</f>
        <v>8.5369975469164388</v>
      </c>
      <c r="N51">
        <v>3</v>
      </c>
      <c r="O51">
        <f t="shared" si="11"/>
        <v>9.6937021825154712</v>
      </c>
      <c r="P51">
        <f>AVERAGE(O51:O53)</f>
        <v>8.9238869203363986</v>
      </c>
      <c r="Q51">
        <f>AVEDEV(O51:O53)</f>
        <v>0.5132101747860478</v>
      </c>
      <c r="R51">
        <v>3</v>
      </c>
      <c r="S51">
        <f t="shared" si="12"/>
        <v>13.009711158877819</v>
      </c>
      <c r="T51">
        <f>AVERAGE(S51:S53)</f>
        <v>11.976558497688194</v>
      </c>
      <c r="U51">
        <f>AVEDEV(S51:S53)</f>
        <v>0.68876844079308286</v>
      </c>
    </row>
    <row r="52" spans="1:21" x14ac:dyDescent="0.2">
      <c r="A52" s="1" t="s">
        <v>17</v>
      </c>
      <c r="B52">
        <v>0.22500000000000001</v>
      </c>
      <c r="C52">
        <v>0.23200000000000001</v>
      </c>
      <c r="D52" s="1">
        <f t="shared" si="6"/>
        <v>0.22850000000000001</v>
      </c>
      <c r="E52" s="1">
        <f t="shared" si="8"/>
        <v>0.75814412635735451</v>
      </c>
      <c r="F52" s="15">
        <v>50</v>
      </c>
      <c r="G52" s="1">
        <f t="shared" si="9"/>
        <v>37.907206317867725</v>
      </c>
      <c r="H52" s="1">
        <v>3</v>
      </c>
      <c r="I52">
        <f t="shared" si="10"/>
        <v>113.72161895360318</v>
      </c>
      <c r="J52">
        <v>79765.625</v>
      </c>
      <c r="K52" s="1">
        <f t="shared" si="7"/>
        <v>142.5697083845368</v>
      </c>
      <c r="O52">
        <f t="shared" si="11"/>
        <v>8.5707210945202128</v>
      </c>
      <c r="S52">
        <f t="shared" si="12"/>
        <v>11.502582167639352</v>
      </c>
    </row>
    <row r="53" spans="1:21" x14ac:dyDescent="0.2">
      <c r="A53" s="1" t="s">
        <v>18</v>
      </c>
      <c r="B53">
        <v>0.221</v>
      </c>
      <c r="C53">
        <v>0.217</v>
      </c>
      <c r="D53" s="1">
        <f t="shared" si="6"/>
        <v>0.219</v>
      </c>
      <c r="E53" s="1">
        <f t="shared" si="8"/>
        <v>0.71125370187561698</v>
      </c>
      <c r="F53" s="15">
        <v>50</v>
      </c>
      <c r="G53" s="1">
        <f t="shared" si="9"/>
        <v>35.56268509378085</v>
      </c>
      <c r="H53" s="1">
        <v>3</v>
      </c>
      <c r="I53">
        <f t="shared" si="10"/>
        <v>106.68805528134254</v>
      </c>
      <c r="J53">
        <v>75390.625</v>
      </c>
      <c r="K53" s="1">
        <f t="shared" si="7"/>
        <v>141.5136899068585</v>
      </c>
      <c r="O53">
        <f t="shared" si="11"/>
        <v>8.5072374839735136</v>
      </c>
      <c r="S53">
        <f t="shared" si="12"/>
        <v>11.417382166547412</v>
      </c>
    </row>
    <row r="54" spans="1:21" x14ac:dyDescent="0.2">
      <c r="A54" s="1" t="s">
        <v>19</v>
      </c>
      <c r="B54">
        <v>0.24199999999999999</v>
      </c>
      <c r="C54">
        <v>0.245</v>
      </c>
      <c r="D54" s="1">
        <f t="shared" si="6"/>
        <v>0.24349999999999999</v>
      </c>
      <c r="E54" s="1">
        <f t="shared" si="8"/>
        <v>0.83218163869693973</v>
      </c>
      <c r="F54" s="15">
        <v>50</v>
      </c>
      <c r="G54" s="1">
        <f t="shared" si="9"/>
        <v>41.609081934846984</v>
      </c>
      <c r="H54" s="1">
        <v>3</v>
      </c>
      <c r="I54">
        <f t="shared" si="10"/>
        <v>124.82724580454095</v>
      </c>
      <c r="J54">
        <v>85234.375</v>
      </c>
      <c r="K54" s="1">
        <f t="shared" si="7"/>
        <v>146.45176409698664</v>
      </c>
      <c r="L54">
        <f>AVERAGE(K54:K56)</f>
        <v>137.91117973131333</v>
      </c>
      <c r="M54">
        <f>AVEDEV(K54:K56)</f>
        <v>10.532258420459078</v>
      </c>
      <c r="N54">
        <v>3</v>
      </c>
      <c r="O54">
        <f t="shared" si="11"/>
        <v>8.8040947694880796</v>
      </c>
      <c r="P54">
        <f>AVERAGE(O54:O56)</f>
        <v>8.2906689694929323</v>
      </c>
      <c r="Q54">
        <f>AVEDEV(O54:O56)</f>
        <v>0.63315728453125841</v>
      </c>
      <c r="R54">
        <v>3</v>
      </c>
      <c r="S54">
        <f t="shared" si="12"/>
        <v>11.81578800440356</v>
      </c>
      <c r="T54">
        <f>AVERAGE(S54:S56)</f>
        <v>11.126730177611593</v>
      </c>
      <c r="U54">
        <f>AVEDEV(S54:S56)</f>
        <v>0.84974690111158147</v>
      </c>
    </row>
    <row r="55" spans="1:21" x14ac:dyDescent="0.2">
      <c r="A55" s="1" t="s">
        <v>20</v>
      </c>
      <c r="B55">
        <v>0.219</v>
      </c>
      <c r="C55">
        <v>0.23</v>
      </c>
      <c r="D55" s="1">
        <f t="shared" si="6"/>
        <v>0.22450000000000001</v>
      </c>
      <c r="E55" s="1">
        <f t="shared" si="8"/>
        <v>0.73840078973346501</v>
      </c>
      <c r="F55" s="15">
        <v>50</v>
      </c>
      <c r="G55" s="1">
        <f t="shared" si="9"/>
        <v>36.920039486673254</v>
      </c>
      <c r="H55" s="1">
        <v>3</v>
      </c>
      <c r="I55">
        <f t="shared" si="10"/>
        <v>110.76011846001975</v>
      </c>
      <c r="J55">
        <v>90703.125</v>
      </c>
      <c r="K55" s="1">
        <f t="shared" si="7"/>
        <v>122.1127921006247</v>
      </c>
      <c r="O55">
        <f t="shared" si="11"/>
        <v>7.3409330426960437</v>
      </c>
      <c r="S55">
        <f t="shared" si="12"/>
        <v>9.8521098259442219</v>
      </c>
    </row>
    <row r="56" spans="1:21" x14ac:dyDescent="0.2">
      <c r="A56" s="1" t="s">
        <v>21</v>
      </c>
      <c r="B56">
        <v>0.23599999999999999</v>
      </c>
      <c r="C56">
        <v>0.24099999999999999</v>
      </c>
      <c r="D56" s="1">
        <f t="shared" si="6"/>
        <v>0.23849999999999999</v>
      </c>
      <c r="E56" s="1">
        <f t="shared" si="8"/>
        <v>0.80750246791707792</v>
      </c>
      <c r="F56" s="15">
        <v>50</v>
      </c>
      <c r="G56" s="1">
        <f t="shared" si="9"/>
        <v>40.375123395853898</v>
      </c>
      <c r="H56" s="1">
        <v>3</v>
      </c>
      <c r="I56">
        <f>G56*H56</f>
        <v>121.12537018756169</v>
      </c>
      <c r="J56">
        <v>83437.5</v>
      </c>
      <c r="K56" s="1">
        <f t="shared" si="7"/>
        <v>145.16898299632862</v>
      </c>
      <c r="O56">
        <f t="shared" si="11"/>
        <v>8.7269790962946718</v>
      </c>
      <c r="S56">
        <f t="shared" si="12"/>
        <v>11.712292702487</v>
      </c>
    </row>
    <row r="57" spans="1:21" x14ac:dyDescent="0.2">
      <c r="F57" s="14"/>
    </row>
    <row r="59" spans="1:21" x14ac:dyDescent="0.2">
      <c r="A59" s="1" t="s">
        <v>119</v>
      </c>
      <c r="D59" s="1"/>
      <c r="E59" s="1"/>
      <c r="F59" s="1"/>
      <c r="G59" s="1"/>
      <c r="H59" s="1"/>
      <c r="I59" s="1"/>
      <c r="J59" s="1"/>
      <c r="K59" s="1"/>
    </row>
    <row r="60" spans="1:21" x14ac:dyDescent="0.2">
      <c r="A60" s="1"/>
      <c r="B60" s="7" t="s">
        <v>22</v>
      </c>
      <c r="C60" s="7" t="s">
        <v>23</v>
      </c>
      <c r="D60" s="7" t="s">
        <v>0</v>
      </c>
      <c r="E60" s="7" t="s">
        <v>25</v>
      </c>
      <c r="F60" s="7" t="s">
        <v>26</v>
      </c>
      <c r="G60" s="7" t="s">
        <v>25</v>
      </c>
      <c r="H60" s="16" t="s">
        <v>128</v>
      </c>
      <c r="I60" s="16" t="s">
        <v>129</v>
      </c>
      <c r="J60" s="7" t="s">
        <v>24</v>
      </c>
      <c r="K60" s="7" t="s">
        <v>28</v>
      </c>
      <c r="L60" s="7" t="s">
        <v>48</v>
      </c>
      <c r="M60" s="7" t="s">
        <v>49</v>
      </c>
      <c r="N60" s="7" t="s">
        <v>50</v>
      </c>
      <c r="O60" s="10" t="s">
        <v>124</v>
      </c>
      <c r="S60" t="s">
        <v>118</v>
      </c>
    </row>
    <row r="61" spans="1:21" x14ac:dyDescent="0.2">
      <c r="A61" s="1" t="s">
        <v>2</v>
      </c>
      <c r="B61">
        <v>0.13</v>
      </c>
      <c r="C61">
        <v>0.13300000000000001</v>
      </c>
      <c r="D61" s="1">
        <f t="shared" ref="D61:D72" si="13">AVERAGE(B61:C61)</f>
        <v>0.13150000000000001</v>
      </c>
      <c r="E61" s="1">
        <f>(D61-0.0749)/0.2026</f>
        <v>0.27936821322803557</v>
      </c>
      <c r="F61" s="1">
        <v>5</v>
      </c>
      <c r="G61" s="1">
        <f>E61*F61</f>
        <v>1.3968410661401778</v>
      </c>
      <c r="H61" s="1">
        <v>3</v>
      </c>
      <c r="I61">
        <f>G61*H61</f>
        <v>4.1905231984205331</v>
      </c>
      <c r="J61">
        <v>56093.75</v>
      </c>
      <c r="K61" s="1">
        <f>I61/J61*100000</f>
        <v>7.4705706044265776</v>
      </c>
      <c r="L61">
        <f>AVERAGE(K61:K66)</f>
        <v>9.2665221473495034</v>
      </c>
      <c r="M61">
        <f>AVEDEV(K61:K66)</f>
        <v>0.81386862430390172</v>
      </c>
      <c r="N61">
        <v>6</v>
      </c>
      <c r="O61">
        <f>K61/$L$11</f>
        <v>0.44910084893184798</v>
      </c>
      <c r="P61">
        <f>AVERAGE(O61:O66)</f>
        <v>0.55706627825116006</v>
      </c>
      <c r="Q61">
        <f>AVEDEV(O61:O66)</f>
        <v>4.8926529103051432E-2</v>
      </c>
      <c r="R61">
        <v>6</v>
      </c>
      <c r="S61">
        <f>K61/$L$61</f>
        <v>0.80618925694397436</v>
      </c>
      <c r="T61">
        <f>AVERAGE(S61:S66)</f>
        <v>1.0000000000000002</v>
      </c>
      <c r="U61">
        <f>AVEDEV(S61:S66)</f>
        <v>8.7828919130862049E-2</v>
      </c>
    </row>
    <row r="62" spans="1:21" x14ac:dyDescent="0.2">
      <c r="A62" s="1" t="s">
        <v>3</v>
      </c>
      <c r="B62">
        <v>0.155</v>
      </c>
      <c r="C62">
        <v>0.155</v>
      </c>
      <c r="D62" s="1">
        <f t="shared" si="13"/>
        <v>0.155</v>
      </c>
      <c r="E62" s="1">
        <f t="shared" ref="E62:E84" si="14">(D62-0.0749)/0.2026</f>
        <v>0.39536031589338599</v>
      </c>
      <c r="F62" s="1">
        <v>5</v>
      </c>
      <c r="G62" s="1">
        <f t="shared" ref="G62:G84" si="15">E62*F62</f>
        <v>1.97680157946693</v>
      </c>
      <c r="H62" s="1">
        <v>3</v>
      </c>
      <c r="I62">
        <f t="shared" ref="I62:I84" si="16">G62*H62</f>
        <v>5.9304047384007905</v>
      </c>
      <c r="J62">
        <v>66640.625</v>
      </c>
      <c r="K62" s="1">
        <f t="shared" ref="K62:K84" si="17">I62/J62*100000</f>
        <v>8.8990833120199451</v>
      </c>
      <c r="O62">
        <f t="shared" ref="O62:O84" si="18">K62/$L$11</f>
        <v>0.53497732392426356</v>
      </c>
      <c r="S62">
        <f t="shared" ref="S62:S84" si="19">K62/$L$61</f>
        <v>0.96034770872104847</v>
      </c>
    </row>
    <row r="63" spans="1:21" x14ac:dyDescent="0.2">
      <c r="A63" s="1" t="s">
        <v>4</v>
      </c>
      <c r="B63">
        <v>0.153</v>
      </c>
      <c r="C63">
        <v>0.154</v>
      </c>
      <c r="D63" s="1">
        <f t="shared" si="13"/>
        <v>0.1535</v>
      </c>
      <c r="E63" s="1">
        <f t="shared" si="14"/>
        <v>0.38795656465942746</v>
      </c>
      <c r="F63" s="1">
        <v>5</v>
      </c>
      <c r="G63" s="1">
        <f t="shared" si="15"/>
        <v>1.9397828232971372</v>
      </c>
      <c r="H63" s="1">
        <v>3</v>
      </c>
      <c r="I63">
        <f t="shared" si="16"/>
        <v>5.8193484698914117</v>
      </c>
      <c r="J63">
        <v>60546.875</v>
      </c>
      <c r="K63" s="1">
        <f t="shared" si="17"/>
        <v>9.6113110212400077</v>
      </c>
      <c r="O63">
        <f t="shared" si="18"/>
        <v>0.57779360741591357</v>
      </c>
      <c r="S63">
        <f t="shared" si="19"/>
        <v>1.0372080127158736</v>
      </c>
    </row>
    <row r="64" spans="1:21" x14ac:dyDescent="0.2">
      <c r="A64" s="1" t="s">
        <v>53</v>
      </c>
      <c r="B64">
        <v>0.156</v>
      </c>
      <c r="C64">
        <v>0.153</v>
      </c>
      <c r="D64" s="1">
        <f t="shared" si="13"/>
        <v>0.1545</v>
      </c>
      <c r="E64" s="1">
        <f t="shared" si="14"/>
        <v>0.39289239881539983</v>
      </c>
      <c r="F64" s="1">
        <v>5</v>
      </c>
      <c r="G64" s="1">
        <f t="shared" si="15"/>
        <v>1.9644619940769992</v>
      </c>
      <c r="H64" s="1">
        <v>3</v>
      </c>
      <c r="I64">
        <f t="shared" si="16"/>
        <v>5.8933859822309973</v>
      </c>
      <c r="J64">
        <v>56250</v>
      </c>
      <c r="K64" s="1">
        <f t="shared" si="17"/>
        <v>10.477130635077328</v>
      </c>
      <c r="O64">
        <f t="shared" si="18"/>
        <v>0.62984322238987345</v>
      </c>
      <c r="S64">
        <f t="shared" si="19"/>
        <v>1.1306432411726437</v>
      </c>
    </row>
    <row r="65" spans="1:21" x14ac:dyDescent="0.2">
      <c r="A65" s="1" t="s">
        <v>54</v>
      </c>
      <c r="B65">
        <v>0.14699999999999999</v>
      </c>
      <c r="C65">
        <v>0.15</v>
      </c>
      <c r="D65" s="1">
        <f t="shared" si="13"/>
        <v>0.14849999999999999</v>
      </c>
      <c r="E65" s="1">
        <f t="shared" si="14"/>
        <v>0.36327739387956565</v>
      </c>
      <c r="F65" s="1">
        <v>5</v>
      </c>
      <c r="G65" s="1">
        <f t="shared" si="15"/>
        <v>1.8163869693978283</v>
      </c>
      <c r="H65" s="1">
        <v>3</v>
      </c>
      <c r="I65">
        <f t="shared" si="16"/>
        <v>5.4491609081934849</v>
      </c>
      <c r="J65">
        <v>53671.875</v>
      </c>
      <c r="K65" s="1">
        <f t="shared" si="17"/>
        <v>10.152730658642882</v>
      </c>
      <c r="O65">
        <f t="shared" si="18"/>
        <v>0.6103415922568477</v>
      </c>
      <c r="S65">
        <f t="shared" si="19"/>
        <v>1.0956355035040692</v>
      </c>
    </row>
    <row r="66" spans="1:21" x14ac:dyDescent="0.2">
      <c r="A66" s="1" t="s">
        <v>55</v>
      </c>
      <c r="B66">
        <v>0.14699999999999999</v>
      </c>
      <c r="C66">
        <v>0.15</v>
      </c>
      <c r="D66" s="1">
        <f t="shared" si="13"/>
        <v>0.14849999999999999</v>
      </c>
      <c r="E66" s="1">
        <f t="shared" si="14"/>
        <v>0.36327739387956565</v>
      </c>
      <c r="F66" s="1">
        <v>5</v>
      </c>
      <c r="G66" s="1">
        <f t="shared" si="15"/>
        <v>1.8163869693978283</v>
      </c>
      <c r="H66" s="1">
        <v>3</v>
      </c>
      <c r="I66">
        <f t="shared" si="16"/>
        <v>5.4491609081934849</v>
      </c>
      <c r="J66">
        <v>60625</v>
      </c>
      <c r="K66" s="1">
        <f t="shared" si="17"/>
        <v>8.9883066526902855</v>
      </c>
      <c r="O66">
        <f t="shared" si="18"/>
        <v>0.54034107458821456</v>
      </c>
      <c r="S66">
        <f t="shared" si="19"/>
        <v>0.96997627694239141</v>
      </c>
    </row>
    <row r="67" spans="1:21" x14ac:dyDescent="0.2">
      <c r="A67" s="1" t="s">
        <v>5</v>
      </c>
      <c r="B67">
        <v>0.128</v>
      </c>
      <c r="C67">
        <v>0.128</v>
      </c>
      <c r="D67" s="1">
        <f t="shared" si="13"/>
        <v>0.128</v>
      </c>
      <c r="E67" s="1">
        <f t="shared" si="14"/>
        <v>0.26209279368213234</v>
      </c>
      <c r="F67" s="1">
        <v>5</v>
      </c>
      <c r="G67" s="1">
        <f t="shared" si="15"/>
        <v>1.3104639684106618</v>
      </c>
      <c r="H67" s="1">
        <v>3</v>
      </c>
      <c r="I67">
        <f t="shared" si="16"/>
        <v>3.9313919052319855</v>
      </c>
      <c r="J67">
        <v>59687.5</v>
      </c>
      <c r="K67" s="1">
        <f t="shared" si="17"/>
        <v>6.5866251815404988</v>
      </c>
      <c r="L67">
        <f>AVERAGE(K67:K69)</f>
        <v>8.4697364964392676</v>
      </c>
      <c r="M67">
        <f>AVEDEV(K67:K69)</f>
        <v>1.3904179330777398</v>
      </c>
      <c r="N67">
        <v>3</v>
      </c>
      <c r="O67">
        <f t="shared" si="18"/>
        <v>0.3959615827568741</v>
      </c>
      <c r="P67">
        <f>AVERAGE(O67:O69)</f>
        <v>0.50916670923718532</v>
      </c>
      <c r="Q67">
        <f>AVEDEV(O67:O69)</f>
        <v>8.3586369392624038E-2</v>
      </c>
      <c r="R67">
        <v>3</v>
      </c>
      <c r="S67">
        <f t="shared" si="19"/>
        <v>0.7107979754221454</v>
      </c>
      <c r="T67">
        <f>AVERAGE(S67:S69)</f>
        <v>0.91401459595732593</v>
      </c>
      <c r="U67">
        <f>AVEDEV(S67:S69)</f>
        <v>0.15004744077317511</v>
      </c>
    </row>
    <row r="68" spans="1:21" x14ac:dyDescent="0.2">
      <c r="A68" s="1" t="s">
        <v>6</v>
      </c>
      <c r="B68">
        <v>0.16300000000000001</v>
      </c>
      <c r="C68">
        <v>0.161</v>
      </c>
      <c r="D68" s="1">
        <f t="shared" si="13"/>
        <v>0.16200000000000001</v>
      </c>
      <c r="E68" s="1">
        <f t="shared" si="14"/>
        <v>0.42991115498519256</v>
      </c>
      <c r="F68" s="1">
        <v>5</v>
      </c>
      <c r="G68" s="1">
        <f t="shared" si="15"/>
        <v>2.1495557749259628</v>
      </c>
      <c r="H68" s="1">
        <v>3</v>
      </c>
      <c r="I68">
        <f t="shared" si="16"/>
        <v>6.4486673247778885</v>
      </c>
      <c r="J68">
        <v>61093.75</v>
      </c>
      <c r="K68" s="1">
        <f t="shared" si="17"/>
        <v>10.555363396055878</v>
      </c>
      <c r="O68">
        <f t="shared" si="18"/>
        <v>0.63454626332612141</v>
      </c>
      <c r="S68">
        <f t="shared" si="19"/>
        <v>1.1390857571170885</v>
      </c>
    </row>
    <row r="69" spans="1:21" x14ac:dyDescent="0.2">
      <c r="A69" s="1" t="s">
        <v>7</v>
      </c>
      <c r="B69">
        <v>0.153</v>
      </c>
      <c r="C69">
        <v>0.154</v>
      </c>
      <c r="D69" s="1">
        <f t="shared" si="13"/>
        <v>0.1535</v>
      </c>
      <c r="E69" s="1">
        <f t="shared" si="14"/>
        <v>0.38795656465942746</v>
      </c>
      <c r="F69" s="1">
        <v>5</v>
      </c>
      <c r="G69" s="1">
        <f t="shared" si="15"/>
        <v>1.9397828232971372</v>
      </c>
      <c r="H69" s="1">
        <v>3</v>
      </c>
      <c r="I69">
        <f t="shared" si="16"/>
        <v>5.8193484698914117</v>
      </c>
      <c r="J69">
        <v>70390.625</v>
      </c>
      <c r="K69" s="1">
        <f t="shared" si="17"/>
        <v>8.2672209117214273</v>
      </c>
      <c r="O69">
        <f t="shared" si="18"/>
        <v>0.49699228162856052</v>
      </c>
      <c r="S69">
        <f t="shared" si="19"/>
        <v>0.89216005533274367</v>
      </c>
    </row>
    <row r="70" spans="1:21" x14ac:dyDescent="0.2">
      <c r="A70" s="1" t="s">
        <v>8</v>
      </c>
      <c r="B70">
        <v>0.17399999999999999</v>
      </c>
      <c r="C70">
        <v>0.17299999999999999</v>
      </c>
      <c r="D70" s="1">
        <f t="shared" si="13"/>
        <v>0.17349999999999999</v>
      </c>
      <c r="E70" s="1">
        <f t="shared" si="14"/>
        <v>0.48667324777887461</v>
      </c>
      <c r="F70" s="1">
        <v>10</v>
      </c>
      <c r="G70" s="1">
        <f t="shared" si="15"/>
        <v>4.8667324777887462</v>
      </c>
      <c r="H70" s="1">
        <v>3</v>
      </c>
      <c r="I70">
        <f t="shared" si="16"/>
        <v>14.600197433366239</v>
      </c>
      <c r="J70">
        <v>58984.375</v>
      </c>
      <c r="K70" s="1">
        <f t="shared" si="17"/>
        <v>24.752652602263293</v>
      </c>
      <c r="L70">
        <f>AVERAGE(K70:K72)</f>
        <v>22.956361500836749</v>
      </c>
      <c r="M70">
        <f>AVEDEV(K70:K72)</f>
        <v>1.1975274009510268</v>
      </c>
      <c r="N70">
        <v>3</v>
      </c>
      <c r="O70">
        <f t="shared" si="18"/>
        <v>1.488030551562511</v>
      </c>
      <c r="P70">
        <f>AVERAGE(O70:O72)</f>
        <v>1.3800447093429922</v>
      </c>
      <c r="Q70">
        <f>AVEDEV(O70:O72)</f>
        <v>7.1990561479679263E-2</v>
      </c>
      <c r="R70">
        <v>3</v>
      </c>
      <c r="S70">
        <f t="shared" si="19"/>
        <v>2.6711912202512003</v>
      </c>
      <c r="T70">
        <f>AVERAGE(S70:S72)</f>
        <v>2.4773438336197082</v>
      </c>
      <c r="U70">
        <f>AVEDEV(S70:S72)</f>
        <v>0.12923159108766122</v>
      </c>
    </row>
    <row r="71" spans="1:21" x14ac:dyDescent="0.2">
      <c r="A71" s="1" t="s">
        <v>9</v>
      </c>
      <c r="B71">
        <v>0.16500000000000001</v>
      </c>
      <c r="C71">
        <v>0.16600000000000001</v>
      </c>
      <c r="D71" s="1">
        <f t="shared" si="13"/>
        <v>0.16550000000000001</v>
      </c>
      <c r="E71" s="1">
        <f t="shared" si="14"/>
        <v>0.44718657453109584</v>
      </c>
      <c r="F71" s="1">
        <v>10</v>
      </c>
      <c r="G71" s="1">
        <f t="shared" si="15"/>
        <v>4.471865745310958</v>
      </c>
      <c r="H71" s="1">
        <v>3</v>
      </c>
      <c r="I71">
        <f t="shared" si="16"/>
        <v>13.415597235932875</v>
      </c>
      <c r="J71">
        <v>58593.75</v>
      </c>
      <c r="K71" s="1">
        <f t="shared" si="17"/>
        <v>22.895952615992108</v>
      </c>
      <c r="O71">
        <f t="shared" si="18"/>
        <v>1.3764131686075789</v>
      </c>
      <c r="S71">
        <f t="shared" si="19"/>
        <v>2.4708247875435143</v>
      </c>
    </row>
    <row r="72" spans="1:21" x14ac:dyDescent="0.2">
      <c r="A72" s="1" t="s">
        <v>10</v>
      </c>
      <c r="B72">
        <v>0.17599999999999999</v>
      </c>
      <c r="C72">
        <v>0.17599999999999999</v>
      </c>
      <c r="D72" s="1">
        <f t="shared" si="13"/>
        <v>0.17599999999999999</v>
      </c>
      <c r="E72" s="1">
        <f t="shared" si="14"/>
        <v>0.49901283316880551</v>
      </c>
      <c r="F72" s="1">
        <v>10</v>
      </c>
      <c r="G72" s="1">
        <f t="shared" si="15"/>
        <v>4.9901283316880551</v>
      </c>
      <c r="H72" s="1">
        <v>3</v>
      </c>
      <c r="I72">
        <f t="shared" si="16"/>
        <v>14.970384995064165</v>
      </c>
      <c r="J72">
        <v>70546.875</v>
      </c>
      <c r="K72" s="1">
        <f t="shared" si="17"/>
        <v>21.220479284254854</v>
      </c>
      <c r="O72">
        <f t="shared" si="18"/>
        <v>1.2756904078588864</v>
      </c>
      <c r="S72">
        <f t="shared" si="19"/>
        <v>2.2900154930644105</v>
      </c>
    </row>
    <row r="73" spans="1:21" x14ac:dyDescent="0.2">
      <c r="A73" s="1" t="s">
        <v>11</v>
      </c>
      <c r="B73">
        <v>0.33300000000000002</v>
      </c>
      <c r="C73">
        <v>0.33200000000000002</v>
      </c>
      <c r="D73" s="1">
        <f t="shared" ref="D73:D84" si="20">AVERAGE(B73:C73)</f>
        <v>0.33250000000000002</v>
      </c>
      <c r="E73" s="1">
        <f t="shared" si="14"/>
        <v>1.2714708785784801</v>
      </c>
      <c r="F73" s="1">
        <v>10</v>
      </c>
      <c r="G73" s="1">
        <f t="shared" si="15"/>
        <v>12.714708785784801</v>
      </c>
      <c r="H73" s="1">
        <v>3</v>
      </c>
      <c r="I73">
        <f t="shared" si="16"/>
        <v>38.144126357354402</v>
      </c>
      <c r="J73">
        <v>70468.75</v>
      </c>
      <c r="K73" s="1">
        <f t="shared" si="17"/>
        <v>54.129137181168112</v>
      </c>
      <c r="L73">
        <f>AVERAGE(K73:K75)</f>
        <v>51.431265500617236</v>
      </c>
      <c r="M73">
        <f>AVEDEV(K73:K75)</f>
        <v>7.2582746620155092</v>
      </c>
      <c r="N73">
        <v>3</v>
      </c>
      <c r="O73">
        <f t="shared" si="18"/>
        <v>3.2540274026199354</v>
      </c>
      <c r="P73">
        <f>AVERAGE(O73:O75)</f>
        <v>3.0918421391105242</v>
      </c>
      <c r="Q73">
        <f>AVEDEV(O73:O75)</f>
        <v>0.43633846530547488</v>
      </c>
      <c r="R73">
        <v>3</v>
      </c>
      <c r="S73">
        <f t="shared" si="19"/>
        <v>5.8413648961763531</v>
      </c>
      <c r="T73">
        <f>AVERAGE(S73:S75)</f>
        <v>5.550223123928764</v>
      </c>
      <c r="U73">
        <f>AVEDEV(S73:S75)</f>
        <v>0.78327926557555239</v>
      </c>
    </row>
    <row r="74" spans="1:21" x14ac:dyDescent="0.2">
      <c r="A74" s="1" t="s">
        <v>12</v>
      </c>
      <c r="B74">
        <v>0.26500000000000001</v>
      </c>
      <c r="C74">
        <v>0.26</v>
      </c>
      <c r="D74" s="1">
        <f t="shared" si="20"/>
        <v>0.26250000000000001</v>
      </c>
      <c r="E74" s="1">
        <f t="shared" si="14"/>
        <v>0.92596248766041467</v>
      </c>
      <c r="F74" s="1">
        <v>10</v>
      </c>
      <c r="G74" s="1">
        <f t="shared" si="15"/>
        <v>9.2596248766041462</v>
      </c>
      <c r="H74" s="1">
        <v>3</v>
      </c>
      <c r="I74">
        <f t="shared" si="16"/>
        <v>27.778874629812439</v>
      </c>
      <c r="J74">
        <v>68515.625</v>
      </c>
      <c r="K74" s="1">
        <f t="shared" si="17"/>
        <v>40.54385350759398</v>
      </c>
      <c r="O74">
        <f t="shared" si="18"/>
        <v>2.4373344411523115</v>
      </c>
      <c r="S74">
        <f t="shared" si="19"/>
        <v>4.3753042255654355</v>
      </c>
    </row>
    <row r="75" spans="1:21" x14ac:dyDescent="0.2">
      <c r="A75" s="1" t="s">
        <v>13</v>
      </c>
      <c r="B75">
        <v>0.32100000000000001</v>
      </c>
      <c r="C75">
        <v>0.317</v>
      </c>
      <c r="D75" s="1">
        <f t="shared" si="20"/>
        <v>0.31900000000000001</v>
      </c>
      <c r="E75" s="1">
        <f t="shared" si="14"/>
        <v>1.2048371174728529</v>
      </c>
      <c r="F75" s="1">
        <v>10</v>
      </c>
      <c r="G75" s="1">
        <f t="shared" si="15"/>
        <v>12.04837117472853</v>
      </c>
      <c r="H75" s="1">
        <v>3</v>
      </c>
      <c r="I75">
        <f t="shared" si="16"/>
        <v>36.145113524185589</v>
      </c>
      <c r="J75">
        <v>60625</v>
      </c>
      <c r="K75" s="1">
        <f t="shared" si="17"/>
        <v>59.620805813089632</v>
      </c>
      <c r="O75">
        <f t="shared" si="18"/>
        <v>3.5841645735593248</v>
      </c>
      <c r="S75">
        <f t="shared" si="19"/>
        <v>6.4340002500445035</v>
      </c>
    </row>
    <row r="76" spans="1:21" x14ac:dyDescent="0.2">
      <c r="A76" s="1" t="s">
        <v>52</v>
      </c>
      <c r="B76">
        <v>0.35599999999999998</v>
      </c>
      <c r="C76">
        <v>0.36099999999999999</v>
      </c>
      <c r="D76" s="1">
        <f t="shared" si="20"/>
        <v>0.35849999999999999</v>
      </c>
      <c r="E76" s="1">
        <f t="shared" si="14"/>
        <v>1.399802566633761</v>
      </c>
      <c r="F76" s="15">
        <v>50</v>
      </c>
      <c r="G76" s="1">
        <f t="shared" si="15"/>
        <v>69.990128331688055</v>
      </c>
      <c r="H76" s="1">
        <v>3</v>
      </c>
      <c r="I76">
        <f t="shared" si="16"/>
        <v>209.97038499506417</v>
      </c>
      <c r="J76">
        <v>75703.125</v>
      </c>
      <c r="K76" s="1">
        <f t="shared" si="17"/>
        <v>277.36026088099294</v>
      </c>
      <c r="L76">
        <f>AVERAGE(K76:K78)</f>
        <v>275.91894520287559</v>
      </c>
      <c r="M76">
        <f>AVEDEV(K76:K78)</f>
        <v>2.1372651958358611</v>
      </c>
      <c r="N76">
        <v>3</v>
      </c>
      <c r="O76">
        <f t="shared" si="18"/>
        <v>16.673790426102784</v>
      </c>
      <c r="P76">
        <f>AVERAGE(O76:O78)</f>
        <v>16.587144287688972</v>
      </c>
      <c r="Q76">
        <f>AVEDEV(O76:O78)</f>
        <v>0.12848384208746211</v>
      </c>
      <c r="R76">
        <v>3</v>
      </c>
      <c r="S76">
        <f t="shared" si="19"/>
        <v>29.931430203328883</v>
      </c>
      <c r="T76">
        <f>AVERAGE(S76:S78)</f>
        <v>29.775890114480163</v>
      </c>
      <c r="U76">
        <f>AVEDEV(S76:S78)</f>
        <v>0.23064372607658376</v>
      </c>
    </row>
    <row r="77" spans="1:21" x14ac:dyDescent="0.2">
      <c r="A77" s="1" t="s">
        <v>14</v>
      </c>
      <c r="B77">
        <v>0.36699999999999999</v>
      </c>
      <c r="C77">
        <v>0.37</v>
      </c>
      <c r="D77" s="1">
        <f t="shared" si="20"/>
        <v>0.36849999999999999</v>
      </c>
      <c r="E77" s="1">
        <f t="shared" si="14"/>
        <v>1.4491609081934846</v>
      </c>
      <c r="F77" s="15">
        <v>50</v>
      </c>
      <c r="G77" s="1">
        <f t="shared" si="15"/>
        <v>72.458045409674227</v>
      </c>
      <c r="H77" s="1">
        <v>3</v>
      </c>
      <c r="I77">
        <f t="shared" si="16"/>
        <v>217.37413622902267</v>
      </c>
      <c r="J77">
        <v>78281.25</v>
      </c>
      <c r="K77" s="1">
        <f t="shared" si="17"/>
        <v>277.68352731851201</v>
      </c>
      <c r="O77">
        <f t="shared" si="18"/>
        <v>16.693223912406356</v>
      </c>
      <c r="S77">
        <f t="shared" si="19"/>
        <v>29.966315614746318</v>
      </c>
    </row>
    <row r="78" spans="1:21" x14ac:dyDescent="0.2">
      <c r="A78" s="1" t="s">
        <v>15</v>
      </c>
      <c r="B78">
        <v>0.36</v>
      </c>
      <c r="C78">
        <v>0.378</v>
      </c>
      <c r="D78" s="1">
        <f t="shared" si="20"/>
        <v>0.36899999999999999</v>
      </c>
      <c r="E78" s="1">
        <f t="shared" si="14"/>
        <v>1.4516288252714711</v>
      </c>
      <c r="F78" s="15">
        <v>50</v>
      </c>
      <c r="G78" s="1">
        <f t="shared" si="15"/>
        <v>72.581441263573552</v>
      </c>
      <c r="H78" s="1">
        <v>3</v>
      </c>
      <c r="I78">
        <f t="shared" si="16"/>
        <v>217.74432379072067</v>
      </c>
      <c r="J78">
        <v>79843.75</v>
      </c>
      <c r="K78" s="1">
        <f t="shared" si="17"/>
        <v>272.71304740912177</v>
      </c>
      <c r="O78">
        <f t="shared" si="18"/>
        <v>16.394418524557782</v>
      </c>
      <c r="S78">
        <f t="shared" si="19"/>
        <v>29.429924525365287</v>
      </c>
    </row>
    <row r="79" spans="1:21" x14ac:dyDescent="0.2">
      <c r="A79" s="1" t="s">
        <v>16</v>
      </c>
      <c r="B79">
        <v>0.38300000000000001</v>
      </c>
      <c r="C79">
        <v>0.39300000000000002</v>
      </c>
      <c r="D79" s="1">
        <f t="shared" si="20"/>
        <v>0.38800000000000001</v>
      </c>
      <c r="E79" s="1">
        <f t="shared" si="14"/>
        <v>1.5454096742349459</v>
      </c>
      <c r="F79" s="15">
        <v>50</v>
      </c>
      <c r="G79" s="1">
        <f t="shared" si="15"/>
        <v>77.270483711747289</v>
      </c>
      <c r="H79" s="1">
        <v>3</v>
      </c>
      <c r="I79">
        <f t="shared" si="16"/>
        <v>231.81145113524187</v>
      </c>
      <c r="J79">
        <v>78359.375</v>
      </c>
      <c r="K79" s="1">
        <f t="shared" si="17"/>
        <v>295.83116396122591</v>
      </c>
      <c r="L79">
        <f>AVERAGE(K79:K81)</f>
        <v>228.96760237693437</v>
      </c>
      <c r="M79">
        <f>AVEDEV(K79:K81)</f>
        <v>44.575707722861011</v>
      </c>
      <c r="N79">
        <v>3</v>
      </c>
      <c r="O79">
        <f t="shared" si="18"/>
        <v>17.784187301136033</v>
      </c>
      <c r="P79">
        <f>AVERAGE(O79:O81)</f>
        <v>13.764617195966386</v>
      </c>
      <c r="Q79">
        <f>AVEDEV(O79:O81)</f>
        <v>2.6797134034464332</v>
      </c>
      <c r="R79">
        <v>3</v>
      </c>
      <c r="S79">
        <f t="shared" si="19"/>
        <v>31.924724212291693</v>
      </c>
      <c r="T79">
        <f>AVERAGE(S79:S81)</f>
        <v>24.709119423237535</v>
      </c>
      <c r="U79">
        <f>AVEDEV(S79:S81)</f>
        <v>4.8104031927027755</v>
      </c>
    </row>
    <row r="80" spans="1:21" x14ac:dyDescent="0.2">
      <c r="A80" s="1" t="s">
        <v>17</v>
      </c>
      <c r="B80">
        <v>0.26900000000000002</v>
      </c>
      <c r="C80">
        <v>0.27800000000000002</v>
      </c>
      <c r="D80" s="1">
        <f t="shared" si="20"/>
        <v>0.27350000000000002</v>
      </c>
      <c r="E80" s="1">
        <f t="shared" si="14"/>
        <v>0.98025666337611073</v>
      </c>
      <c r="F80" s="15">
        <v>50</v>
      </c>
      <c r="G80" s="1">
        <f t="shared" si="15"/>
        <v>49.012833168805535</v>
      </c>
      <c r="H80" s="1">
        <v>3</v>
      </c>
      <c r="I80">
        <f t="shared" si="16"/>
        <v>147.0384995064166</v>
      </c>
      <c r="J80">
        <v>72343.75</v>
      </c>
      <c r="K80" s="1">
        <f t="shared" si="17"/>
        <v>203.24976173673139</v>
      </c>
      <c r="O80">
        <f t="shared" si="18"/>
        <v>12.218563396894407</v>
      </c>
      <c r="S80">
        <f t="shared" si="19"/>
        <v>21.933769596057864</v>
      </c>
    </row>
    <row r="81" spans="1:21" x14ac:dyDescent="0.2">
      <c r="A81" s="1" t="s">
        <v>18</v>
      </c>
      <c r="B81">
        <v>0.28999999999999998</v>
      </c>
      <c r="C81">
        <v>0.32</v>
      </c>
      <c r="D81" s="1">
        <f t="shared" si="20"/>
        <v>0.30499999999999999</v>
      </c>
      <c r="E81" s="1">
        <f t="shared" si="14"/>
        <v>1.1357354392892398</v>
      </c>
      <c r="F81" s="15">
        <v>50</v>
      </c>
      <c r="G81" s="1">
        <f t="shared" si="15"/>
        <v>56.786771964461991</v>
      </c>
      <c r="H81" s="1">
        <v>3</v>
      </c>
      <c r="I81">
        <f t="shared" si="16"/>
        <v>170.36031589338597</v>
      </c>
      <c r="J81">
        <v>90703.125</v>
      </c>
      <c r="K81" s="1">
        <f t="shared" si="17"/>
        <v>187.82188143284586</v>
      </c>
      <c r="O81">
        <f t="shared" si="18"/>
        <v>11.291100889868712</v>
      </c>
      <c r="S81">
        <f t="shared" si="19"/>
        <v>20.268864461363037</v>
      </c>
    </row>
    <row r="82" spans="1:21" x14ac:dyDescent="0.2">
      <c r="A82" s="1" t="s">
        <v>19</v>
      </c>
      <c r="B82">
        <v>0.36799999999999999</v>
      </c>
      <c r="C82">
        <v>0.372</v>
      </c>
      <c r="D82" s="1">
        <f t="shared" si="20"/>
        <v>0.37</v>
      </c>
      <c r="E82" s="1">
        <f t="shared" si="14"/>
        <v>1.4565646594274433</v>
      </c>
      <c r="F82" s="15">
        <v>50</v>
      </c>
      <c r="G82" s="1">
        <f t="shared" si="15"/>
        <v>72.828232971372159</v>
      </c>
      <c r="H82" s="1">
        <v>3</v>
      </c>
      <c r="I82">
        <f t="shared" si="16"/>
        <v>218.48469891411648</v>
      </c>
      <c r="J82">
        <v>80312.5</v>
      </c>
      <c r="K82" s="1">
        <f t="shared" si="17"/>
        <v>272.04320487360809</v>
      </c>
      <c r="L82">
        <f>AVERAGE(K82:K84)</f>
        <v>265.50999582133608</v>
      </c>
      <c r="M82">
        <f>AVEDEV(K82:K84)</f>
        <v>31.174467922457239</v>
      </c>
      <c r="N82">
        <v>3</v>
      </c>
      <c r="O82">
        <f t="shared" si="18"/>
        <v>16.354150268318879</v>
      </c>
      <c r="P82">
        <f>AVERAGE(O82:O84)</f>
        <v>15.961399849778417</v>
      </c>
      <c r="Q82">
        <f>AVEDEV(O82:O84)</f>
        <v>1.8740844241105801</v>
      </c>
      <c r="R82">
        <v>3</v>
      </c>
      <c r="S82">
        <f t="shared" si="19"/>
        <v>29.357638232313555</v>
      </c>
      <c r="T82">
        <f>AVERAGE(S82:S84)</f>
        <v>28.652604677287655</v>
      </c>
      <c r="U82">
        <f>AVEDEV(S82:S84)</f>
        <v>3.3642036814614493</v>
      </c>
    </row>
    <row r="83" spans="1:21" x14ac:dyDescent="0.2">
      <c r="A83" s="1" t="s">
        <v>20</v>
      </c>
      <c r="B83">
        <v>0.32700000000000001</v>
      </c>
      <c r="C83">
        <v>0.33200000000000002</v>
      </c>
      <c r="D83" s="1">
        <f t="shared" si="20"/>
        <v>0.32950000000000002</v>
      </c>
      <c r="E83" s="1">
        <f t="shared" si="14"/>
        <v>1.256663376110563</v>
      </c>
      <c r="F83" s="15">
        <v>50</v>
      </c>
      <c r="G83" s="1">
        <f t="shared" si="15"/>
        <v>62.833168805528153</v>
      </c>
      <c r="H83" s="1">
        <v>3</v>
      </c>
      <c r="I83">
        <f t="shared" si="16"/>
        <v>188.49950641658447</v>
      </c>
      <c r="J83">
        <v>86171.875</v>
      </c>
      <c r="K83" s="1">
        <f t="shared" si="17"/>
        <v>218.74829393765017</v>
      </c>
      <c r="O83">
        <f t="shared" si="18"/>
        <v>13.150273213612547</v>
      </c>
      <c r="S83">
        <f t="shared" si="19"/>
        <v>23.606299155095485</v>
      </c>
    </row>
    <row r="84" spans="1:21" x14ac:dyDescent="0.2">
      <c r="A84" s="1" t="s">
        <v>21</v>
      </c>
      <c r="B84">
        <v>0.377</v>
      </c>
      <c r="C84">
        <v>0.38900000000000001</v>
      </c>
      <c r="D84" s="1">
        <f t="shared" si="20"/>
        <v>0.38300000000000001</v>
      </c>
      <c r="E84" s="1">
        <f t="shared" si="14"/>
        <v>1.520730503455084</v>
      </c>
      <c r="F84" s="15">
        <v>50</v>
      </c>
      <c r="G84" s="1">
        <f t="shared" si="15"/>
        <v>76.036525172754196</v>
      </c>
      <c r="H84" s="1">
        <v>3</v>
      </c>
      <c r="I84">
        <f t="shared" si="16"/>
        <v>228.1095755182626</v>
      </c>
      <c r="J84">
        <v>74609.375</v>
      </c>
      <c r="K84" s="1">
        <f t="shared" si="17"/>
        <v>305.73848865274988</v>
      </c>
      <c r="O84">
        <f t="shared" si="18"/>
        <v>18.379776067403824</v>
      </c>
      <c r="S84">
        <f t="shared" si="19"/>
        <v>32.993876644453934</v>
      </c>
    </row>
    <row r="88" spans="1:21" x14ac:dyDescent="0.2">
      <c r="A88" s="1" t="s">
        <v>51</v>
      </c>
      <c r="C88" s="1"/>
      <c r="D88" s="1"/>
      <c r="E88" s="1"/>
      <c r="F88" s="1"/>
      <c r="G88" s="1"/>
      <c r="H88" s="1"/>
      <c r="I88" s="1"/>
      <c r="J88" s="1"/>
      <c r="K88" s="1"/>
    </row>
    <row r="89" spans="1:21" x14ac:dyDescent="0.2">
      <c r="A89" s="1"/>
      <c r="B89" s="10" t="s">
        <v>22</v>
      </c>
      <c r="C89" s="10" t="s">
        <v>23</v>
      </c>
      <c r="D89" s="10" t="s">
        <v>0</v>
      </c>
      <c r="E89" s="10" t="s">
        <v>25</v>
      </c>
      <c r="F89" s="10" t="s">
        <v>26</v>
      </c>
      <c r="G89" s="10" t="s">
        <v>25</v>
      </c>
      <c r="H89" s="16" t="s">
        <v>128</v>
      </c>
      <c r="I89" s="16" t="s">
        <v>129</v>
      </c>
      <c r="J89" s="10" t="s">
        <v>24</v>
      </c>
      <c r="K89" s="10" t="s">
        <v>28</v>
      </c>
      <c r="L89" s="10" t="s">
        <v>48</v>
      </c>
      <c r="M89" s="10" t="s">
        <v>49</v>
      </c>
      <c r="N89" s="10" t="s">
        <v>50</v>
      </c>
      <c r="O89" s="10" t="s">
        <v>124</v>
      </c>
      <c r="S89" t="s">
        <v>118</v>
      </c>
    </row>
    <row r="90" spans="1:21" x14ac:dyDescent="0.2">
      <c r="A90" s="1" t="s">
        <v>2</v>
      </c>
      <c r="B90">
        <v>0.11799999999999999</v>
      </c>
      <c r="C90">
        <v>0.1</v>
      </c>
      <c r="D90" s="1">
        <f t="shared" ref="D90:D113" si="21">AVERAGE(B90:C90)</f>
        <v>0.109</v>
      </c>
      <c r="E90" s="1">
        <f>(D90-0.0886)/0.2212</f>
        <v>9.2224231464737794E-2</v>
      </c>
      <c r="F90" s="1">
        <v>5</v>
      </c>
      <c r="G90" s="1">
        <f>E90*F90</f>
        <v>0.46112115732368897</v>
      </c>
      <c r="H90" s="1">
        <v>3</v>
      </c>
      <c r="I90" s="12">
        <f>G90*H90</f>
        <v>1.3833634719710668</v>
      </c>
      <c r="J90">
        <v>51171.875</v>
      </c>
      <c r="K90" s="1">
        <f>I90/J90*100000</f>
        <v>2.7033667849205583</v>
      </c>
      <c r="L90">
        <f>AVERAGE(K90:K95)</f>
        <v>9.8558124542420096</v>
      </c>
      <c r="M90">
        <f>AVEDEV(K90:K95)</f>
        <v>4.5695818076354646</v>
      </c>
      <c r="N90">
        <v>6</v>
      </c>
      <c r="O90">
        <f>K90/$L$11</f>
        <v>0.16251560722317454</v>
      </c>
      <c r="P90">
        <f>AVERAGE(O90:O95)</f>
        <v>0.59249205642878922</v>
      </c>
      <c r="Q90">
        <f>AVEDEV(O90:O95)</f>
        <v>0.27470499614267918</v>
      </c>
      <c r="R90">
        <v>6</v>
      </c>
      <c r="S90">
        <f>K90/$L$90</f>
        <v>0.27429162207292312</v>
      </c>
      <c r="T90">
        <f>AVERAGE(S90:S95)</f>
        <v>0.99999999999999989</v>
      </c>
      <c r="U90">
        <f>AVEDEV(S90:S95)</f>
        <v>0.46364334029800708</v>
      </c>
    </row>
    <row r="91" spans="1:21" x14ac:dyDescent="0.2">
      <c r="A91" s="1" t="s">
        <v>3</v>
      </c>
      <c r="B91">
        <v>0.21299999999999999</v>
      </c>
      <c r="C91">
        <v>0.189</v>
      </c>
      <c r="D91" s="1">
        <f t="shared" si="21"/>
        <v>0.20100000000000001</v>
      </c>
      <c r="E91" s="1">
        <f t="shared" ref="E91:E113" si="22">(D91-0.0886)/0.2212</f>
        <v>0.50813743218806517</v>
      </c>
      <c r="F91" s="1">
        <v>5</v>
      </c>
      <c r="G91" s="1">
        <f t="shared" ref="G91:G113" si="23">E91*F91</f>
        <v>2.5406871609403261</v>
      </c>
      <c r="H91" s="1">
        <v>3</v>
      </c>
      <c r="I91" s="12">
        <f t="shared" ref="I91:I113" si="24">G91*H91</f>
        <v>7.6220614828209783</v>
      </c>
      <c r="J91">
        <v>57968.75</v>
      </c>
      <c r="K91" s="1">
        <f t="shared" ref="K91:K113" si="25">I91/J91*100000</f>
        <v>13.148569673869073</v>
      </c>
      <c r="O91">
        <f t="shared" ref="O91:O113" si="26">K91/$L$11</f>
        <v>0.79043946111361441</v>
      </c>
      <c r="S91">
        <f t="shared" ref="S91:S113" si="27">K91/$L$90</f>
        <v>1.3340929258662828</v>
      </c>
    </row>
    <row r="92" spans="1:21" x14ac:dyDescent="0.2">
      <c r="A92" s="1" t="s">
        <v>4</v>
      </c>
      <c r="B92">
        <v>0.13700000000000001</v>
      </c>
      <c r="C92">
        <v>0.125</v>
      </c>
      <c r="D92" s="1">
        <f t="shared" si="21"/>
        <v>0.13100000000000001</v>
      </c>
      <c r="E92" s="1">
        <f t="shared" si="22"/>
        <v>0.19168173598553348</v>
      </c>
      <c r="F92" s="1">
        <v>5</v>
      </c>
      <c r="G92" s="1">
        <f t="shared" si="23"/>
        <v>0.95840867992766743</v>
      </c>
      <c r="H92" s="1">
        <v>3</v>
      </c>
      <c r="I92" s="12">
        <f t="shared" si="24"/>
        <v>2.8752260397830023</v>
      </c>
      <c r="J92">
        <v>57500</v>
      </c>
      <c r="K92" s="1">
        <f t="shared" si="25"/>
        <v>5.0003931126660914</v>
      </c>
      <c r="O92">
        <f t="shared" si="26"/>
        <v>0.30060365008272089</v>
      </c>
      <c r="S92">
        <f t="shared" si="27"/>
        <v>0.50735473466866632</v>
      </c>
    </row>
    <row r="93" spans="1:21" x14ac:dyDescent="0.2">
      <c r="A93" s="1" t="s">
        <v>53</v>
      </c>
      <c r="B93">
        <v>0.25700000000000001</v>
      </c>
      <c r="C93">
        <v>0.24399999999999999</v>
      </c>
      <c r="D93" s="1">
        <f t="shared" si="21"/>
        <v>0.2505</v>
      </c>
      <c r="E93" s="1">
        <f t="shared" si="22"/>
        <v>0.73191681735985525</v>
      </c>
      <c r="F93" s="1">
        <v>5</v>
      </c>
      <c r="G93" s="1">
        <f t="shared" si="23"/>
        <v>3.6595840867992764</v>
      </c>
      <c r="H93" s="1">
        <v>3</v>
      </c>
      <c r="I93" s="12">
        <f t="shared" si="24"/>
        <v>10.97875226039783</v>
      </c>
      <c r="J93">
        <v>55546.875</v>
      </c>
      <c r="K93" s="1">
        <f t="shared" si="25"/>
        <v>19.764842325329425</v>
      </c>
      <c r="O93">
        <f t="shared" si="26"/>
        <v>1.1881833312772627</v>
      </c>
      <c r="S93">
        <f t="shared" si="27"/>
        <v>2.0053995971506642</v>
      </c>
    </row>
    <row r="94" spans="1:21" x14ac:dyDescent="0.2">
      <c r="A94" s="1" t="s">
        <v>54</v>
      </c>
      <c r="B94">
        <v>0.16200000000000001</v>
      </c>
      <c r="C94">
        <v>0.155</v>
      </c>
      <c r="D94" s="1">
        <f t="shared" si="21"/>
        <v>0.1585</v>
      </c>
      <c r="E94" s="1">
        <f t="shared" si="22"/>
        <v>0.31600361663652804</v>
      </c>
      <c r="F94" s="1">
        <v>5</v>
      </c>
      <c r="G94" s="1">
        <f t="shared" si="23"/>
        <v>1.5800180831826403</v>
      </c>
      <c r="H94" s="1">
        <v>3</v>
      </c>
      <c r="I94" s="12">
        <f t="shared" si="24"/>
        <v>4.7400542495479208</v>
      </c>
      <c r="J94">
        <v>58125</v>
      </c>
      <c r="K94" s="1">
        <f t="shared" si="25"/>
        <v>8.1549320422329821</v>
      </c>
      <c r="O94">
        <f t="shared" si="26"/>
        <v>0.49024192355243484</v>
      </c>
      <c r="S94">
        <f t="shared" si="27"/>
        <v>0.82742362236438893</v>
      </c>
    </row>
    <row r="95" spans="1:21" x14ac:dyDescent="0.2">
      <c r="A95" s="1" t="s">
        <v>55</v>
      </c>
      <c r="B95">
        <v>0.17799999999999999</v>
      </c>
      <c r="C95">
        <v>0.16300000000000001</v>
      </c>
      <c r="D95" s="1">
        <f t="shared" si="21"/>
        <v>0.17049999999999998</v>
      </c>
      <c r="E95" s="1">
        <f t="shared" si="22"/>
        <v>0.37025316455696194</v>
      </c>
      <c r="F95" s="1">
        <v>5</v>
      </c>
      <c r="G95" s="1">
        <f t="shared" si="23"/>
        <v>1.8512658227848098</v>
      </c>
      <c r="H95" s="1">
        <v>3</v>
      </c>
      <c r="I95" s="12">
        <f t="shared" si="24"/>
        <v>5.5537974683544293</v>
      </c>
      <c r="J95">
        <v>53593.75</v>
      </c>
      <c r="K95" s="1">
        <f t="shared" si="25"/>
        <v>10.36277078643392</v>
      </c>
      <c r="O95">
        <f t="shared" si="26"/>
        <v>0.62296836532352828</v>
      </c>
      <c r="S95">
        <f t="shared" si="27"/>
        <v>1.0514374978770737</v>
      </c>
    </row>
    <row r="96" spans="1:21" ht="15.75" x14ac:dyDescent="0.25">
      <c r="A96" s="1" t="s">
        <v>5</v>
      </c>
      <c r="B96" s="9">
        <v>0.11899999999999999</v>
      </c>
      <c r="C96">
        <v>0.113</v>
      </c>
      <c r="D96" s="1">
        <f t="shared" si="21"/>
        <v>0.11599999999999999</v>
      </c>
      <c r="E96" s="1">
        <f t="shared" si="22"/>
        <v>0.12386980108499093</v>
      </c>
      <c r="F96" s="1">
        <v>10</v>
      </c>
      <c r="G96" s="1">
        <f t="shared" si="23"/>
        <v>1.2386980108499093</v>
      </c>
      <c r="H96" s="1">
        <v>3</v>
      </c>
      <c r="I96" s="12">
        <f t="shared" si="24"/>
        <v>3.7160940325497278</v>
      </c>
      <c r="J96">
        <v>46562.5</v>
      </c>
      <c r="K96" s="1">
        <f t="shared" si="25"/>
        <v>7.980873090039684</v>
      </c>
      <c r="L96">
        <f>AVERAGE(K96:K98)</f>
        <v>25.121762673482895</v>
      </c>
      <c r="M96">
        <f>AVEDEV(K96:K98)</f>
        <v>23.193356781967889</v>
      </c>
      <c r="N96">
        <v>3</v>
      </c>
      <c r="O96">
        <f t="shared" si="26"/>
        <v>0.47977819496550739</v>
      </c>
      <c r="P96">
        <f>AVERAGE(O96:O98)</f>
        <v>1.5102199739120963</v>
      </c>
      <c r="Q96">
        <f>AVEDEV(O96:O98)</f>
        <v>1.3942919185033968</v>
      </c>
      <c r="R96">
        <v>3</v>
      </c>
      <c r="S96">
        <f t="shared" si="27"/>
        <v>0.80976308417929166</v>
      </c>
      <c r="T96">
        <f>AVERAGE(S96:S98)</f>
        <v>2.5489286438958483</v>
      </c>
      <c r="U96">
        <f>AVEDEV(S96:S98)</f>
        <v>2.3532668554366931</v>
      </c>
    </row>
    <row r="97" spans="1:22" ht="15.75" x14ac:dyDescent="0.25">
      <c r="A97" s="1" t="s">
        <v>6</v>
      </c>
      <c r="B97" s="9">
        <v>0.11799999999999999</v>
      </c>
      <c r="C97">
        <v>0.11799999999999999</v>
      </c>
      <c r="D97" s="1">
        <f t="shared" si="21"/>
        <v>0.11799999999999999</v>
      </c>
      <c r="E97" s="1">
        <f t="shared" si="22"/>
        <v>0.13291139240506328</v>
      </c>
      <c r="F97" s="1">
        <v>10</v>
      </c>
      <c r="G97" s="1">
        <f t="shared" si="23"/>
        <v>1.3291139240506329</v>
      </c>
      <c r="H97" s="1">
        <v>3</v>
      </c>
      <c r="I97" s="12">
        <f t="shared" si="24"/>
        <v>3.9873417721518987</v>
      </c>
      <c r="J97">
        <v>53359.375</v>
      </c>
      <c r="K97" s="1">
        <f t="shared" si="25"/>
        <v>7.472617083974276</v>
      </c>
      <c r="O97">
        <f t="shared" si="26"/>
        <v>0.4492238751035903</v>
      </c>
      <c r="S97">
        <f t="shared" si="27"/>
        <v>0.75819392045736522</v>
      </c>
    </row>
    <row r="98" spans="1:22" ht="15.75" x14ac:dyDescent="0.25">
      <c r="A98" s="1" t="s">
        <v>7</v>
      </c>
      <c r="B98" s="9">
        <v>0.37</v>
      </c>
      <c r="C98">
        <v>0.309</v>
      </c>
      <c r="D98" s="1">
        <f t="shared" si="21"/>
        <v>0.33950000000000002</v>
      </c>
      <c r="E98" s="1">
        <f t="shared" si="22"/>
        <v>1.1342676311030742</v>
      </c>
      <c r="F98" s="1">
        <v>10</v>
      </c>
      <c r="G98" s="1">
        <f t="shared" si="23"/>
        <v>11.342676311030742</v>
      </c>
      <c r="H98" s="1">
        <v>3</v>
      </c>
      <c r="I98" s="12">
        <f t="shared" si="24"/>
        <v>34.028028933092223</v>
      </c>
      <c r="J98">
        <v>56796.875</v>
      </c>
      <c r="K98" s="1">
        <f t="shared" si="25"/>
        <v>59.911797846434723</v>
      </c>
      <c r="O98">
        <f t="shared" si="26"/>
        <v>3.6016578516671913</v>
      </c>
      <c r="S98">
        <f t="shared" si="27"/>
        <v>6.0788289270508873</v>
      </c>
    </row>
    <row r="99" spans="1:22" x14ac:dyDescent="0.2">
      <c r="A99" s="1" t="s">
        <v>8</v>
      </c>
      <c r="B99">
        <v>0.51600000000000001</v>
      </c>
      <c r="C99">
        <v>0.498</v>
      </c>
      <c r="D99" s="1">
        <f t="shared" si="21"/>
        <v>0.50700000000000001</v>
      </c>
      <c r="E99" s="1">
        <f t="shared" si="22"/>
        <v>1.891500904159132</v>
      </c>
      <c r="F99" s="1">
        <v>5</v>
      </c>
      <c r="G99" s="1">
        <f t="shared" si="23"/>
        <v>9.4575045207956592</v>
      </c>
      <c r="H99" s="1">
        <v>3</v>
      </c>
      <c r="I99" s="12">
        <f t="shared" si="24"/>
        <v>28.372513562386978</v>
      </c>
      <c r="J99">
        <v>67265.625</v>
      </c>
      <c r="K99" s="1">
        <f t="shared" si="25"/>
        <v>42.179811103200151</v>
      </c>
      <c r="L99">
        <f>AVERAGE(K99:K101)</f>
        <v>53.211237435248876</v>
      </c>
      <c r="M99">
        <f>AVEDEV(K99:K101)</f>
        <v>15.061645477734411</v>
      </c>
      <c r="N99">
        <v>3</v>
      </c>
      <c r="O99">
        <f t="shared" si="26"/>
        <v>2.5356816737677019</v>
      </c>
      <c r="P99">
        <f>AVERAGE(O99:O101)</f>
        <v>3.1988469382411644</v>
      </c>
      <c r="Q99">
        <f>AVEDEV(O99:O101)</f>
        <v>0.90544593291883591</v>
      </c>
      <c r="R99">
        <v>3</v>
      </c>
      <c r="S99">
        <f t="shared" si="27"/>
        <v>4.2796888941454716</v>
      </c>
      <c r="T99">
        <f>AVERAGE(S99:S101)</f>
        <v>5.3989701693589351</v>
      </c>
      <c r="U99">
        <f>AVEDEV(S99:S101)</f>
        <v>1.5281992781073852</v>
      </c>
    </row>
    <row r="100" spans="1:22" x14ac:dyDescent="0.2">
      <c r="A100" s="1" t="s">
        <v>9</v>
      </c>
      <c r="B100">
        <v>0.65100000000000002</v>
      </c>
      <c r="C100">
        <v>0.54100000000000004</v>
      </c>
      <c r="D100" s="1">
        <f t="shared" si="21"/>
        <v>0.59600000000000009</v>
      </c>
      <c r="E100" s="1">
        <f t="shared" si="22"/>
        <v>2.293851717902351</v>
      </c>
      <c r="F100" s="1">
        <v>5</v>
      </c>
      <c r="G100" s="1">
        <f t="shared" si="23"/>
        <v>11.469258589511755</v>
      </c>
      <c r="H100" s="1">
        <v>3</v>
      </c>
      <c r="I100" s="12">
        <f t="shared" si="24"/>
        <v>34.407775768535267</v>
      </c>
      <c r="J100">
        <v>45390.625</v>
      </c>
      <c r="K100" s="1">
        <f t="shared" si="25"/>
        <v>75.803705651850493</v>
      </c>
      <c r="O100">
        <f t="shared" si="26"/>
        <v>4.5570158376194181</v>
      </c>
      <c r="S100">
        <f t="shared" si="27"/>
        <v>7.6912690865200117</v>
      </c>
    </row>
    <row r="101" spans="1:22" ht="15.75" x14ac:dyDescent="0.25">
      <c r="A101" s="1" t="s">
        <v>10</v>
      </c>
      <c r="B101" s="9">
        <v>0.45700000000000002</v>
      </c>
      <c r="C101">
        <v>0.46300000000000002</v>
      </c>
      <c r="D101" s="1">
        <f t="shared" si="21"/>
        <v>0.46</v>
      </c>
      <c r="E101" s="1">
        <f t="shared" si="22"/>
        <v>1.6790235081374321</v>
      </c>
      <c r="F101" s="1">
        <v>5</v>
      </c>
      <c r="G101" s="1">
        <f t="shared" si="23"/>
        <v>8.3951175406871599</v>
      </c>
      <c r="H101" s="1">
        <v>3</v>
      </c>
      <c r="I101" s="12">
        <f t="shared" si="24"/>
        <v>25.18535262206148</v>
      </c>
      <c r="J101">
        <v>60468.75</v>
      </c>
      <c r="K101" s="1">
        <f t="shared" si="25"/>
        <v>41.650195550695983</v>
      </c>
      <c r="O101">
        <f t="shared" si="26"/>
        <v>2.5038433033363727</v>
      </c>
      <c r="S101">
        <f t="shared" si="27"/>
        <v>4.2259525274113194</v>
      </c>
    </row>
    <row r="102" spans="1:22" ht="15.75" x14ac:dyDescent="0.25">
      <c r="A102" s="1" t="s">
        <v>11</v>
      </c>
      <c r="B102" s="9">
        <v>2.4529999999999998</v>
      </c>
      <c r="C102">
        <v>2.4009999999999998</v>
      </c>
      <c r="D102" s="1">
        <f t="shared" si="21"/>
        <v>2.4269999999999996</v>
      </c>
      <c r="E102" s="1">
        <f t="shared" si="22"/>
        <v>10.571428571428569</v>
      </c>
      <c r="F102" s="1">
        <v>10</v>
      </c>
      <c r="G102" s="1">
        <f t="shared" si="23"/>
        <v>105.71428571428569</v>
      </c>
      <c r="H102" s="1">
        <v>3</v>
      </c>
      <c r="I102" s="12">
        <f t="shared" si="24"/>
        <v>317.14285714285711</v>
      </c>
      <c r="J102">
        <v>53593.75</v>
      </c>
      <c r="K102" s="1">
        <f t="shared" si="25"/>
        <v>591.75343606830484</v>
      </c>
      <c r="L102">
        <f>AVERAGE(K102:K104)</f>
        <v>267.23391398598636</v>
      </c>
      <c r="M102">
        <f>AVEDEV(K102:K104)</f>
        <v>216.34634805487903</v>
      </c>
      <c r="N102">
        <v>3</v>
      </c>
      <c r="O102">
        <f t="shared" si="26"/>
        <v>35.573851659891055</v>
      </c>
      <c r="P102">
        <f>AVERAGE(O102:O104)</f>
        <v>16.065034920274197</v>
      </c>
      <c r="Q102">
        <f>AVEDEV(O102:O104)</f>
        <v>13.005877826411236</v>
      </c>
      <c r="R102">
        <v>3</v>
      </c>
      <c r="S102">
        <f t="shared" si="27"/>
        <v>60.041060928833936</v>
      </c>
      <c r="T102">
        <f>AVERAGE(S102:S104)</f>
        <v>27.114346506356966</v>
      </c>
      <c r="U102">
        <f>AVEDEV(S102:S104)</f>
        <v>21.95114294831798</v>
      </c>
    </row>
    <row r="103" spans="1:22" ht="15.75" x14ac:dyDescent="0.25">
      <c r="A103" s="1" t="s">
        <v>12</v>
      </c>
      <c r="B103" s="9">
        <v>0.71699999999999997</v>
      </c>
      <c r="C103">
        <v>0.68799999999999994</v>
      </c>
      <c r="D103" s="1">
        <f t="shared" si="21"/>
        <v>0.7024999999999999</v>
      </c>
      <c r="E103" s="1">
        <f t="shared" si="22"/>
        <v>2.7753164556962018</v>
      </c>
      <c r="F103" s="1">
        <v>10</v>
      </c>
      <c r="G103" s="1">
        <f t="shared" si="23"/>
        <v>27.75316455696202</v>
      </c>
      <c r="H103" s="1">
        <v>3</v>
      </c>
      <c r="I103" s="12">
        <f t="shared" si="24"/>
        <v>83.259493670886059</v>
      </c>
      <c r="J103">
        <v>55781.25</v>
      </c>
      <c r="K103" s="1">
        <f t="shared" si="25"/>
        <v>149.26071694500581</v>
      </c>
      <c r="O103">
        <f t="shared" si="26"/>
        <v>8.9729577888546945</v>
      </c>
      <c r="S103">
        <f t="shared" si="27"/>
        <v>15.144435594527062</v>
      </c>
    </row>
    <row r="104" spans="1:22" ht="15.75" x14ac:dyDescent="0.25">
      <c r="A104" s="1" t="s">
        <v>13</v>
      </c>
      <c r="B104" s="9">
        <v>0.39500000000000002</v>
      </c>
      <c r="C104">
        <v>0.373</v>
      </c>
      <c r="D104" s="1">
        <f t="shared" si="21"/>
        <v>0.38400000000000001</v>
      </c>
      <c r="E104" s="1">
        <f t="shared" si="22"/>
        <v>1.3354430379746836</v>
      </c>
      <c r="F104" s="1">
        <v>10</v>
      </c>
      <c r="G104" s="1">
        <f t="shared" si="23"/>
        <v>13.354430379746836</v>
      </c>
      <c r="H104" s="1">
        <v>3</v>
      </c>
      <c r="I104" s="12">
        <f t="shared" si="24"/>
        <v>40.063291139240505</v>
      </c>
      <c r="J104">
        <v>66015.625</v>
      </c>
      <c r="K104" s="1">
        <f t="shared" si="25"/>
        <v>60.68758894464834</v>
      </c>
      <c r="O104">
        <f t="shared" si="26"/>
        <v>3.6482953120768502</v>
      </c>
      <c r="S104">
        <f t="shared" si="27"/>
        <v>6.1575429957099059</v>
      </c>
    </row>
    <row r="105" spans="1:22" ht="15.75" x14ac:dyDescent="0.25">
      <c r="A105" s="1" t="s">
        <v>52</v>
      </c>
      <c r="B105" s="9">
        <v>0.38900000000000001</v>
      </c>
      <c r="C105">
        <v>0.40699999999999997</v>
      </c>
      <c r="D105" s="1">
        <f t="shared" si="21"/>
        <v>0.39800000000000002</v>
      </c>
      <c r="E105" s="1">
        <f t="shared" si="22"/>
        <v>1.3987341772151898</v>
      </c>
      <c r="F105" s="15">
        <v>100</v>
      </c>
      <c r="G105" s="1">
        <f t="shared" si="23"/>
        <v>139.87341772151899</v>
      </c>
      <c r="H105" s="1">
        <v>3</v>
      </c>
      <c r="I105" s="12">
        <f t="shared" si="24"/>
        <v>419.62025316455697</v>
      </c>
      <c r="J105">
        <v>87265.625</v>
      </c>
      <c r="K105" s="1">
        <f t="shared" si="25"/>
        <v>480.85400541686028</v>
      </c>
      <c r="L105">
        <f>AVERAGE(K105:K107)</f>
        <v>440.94229720453069</v>
      </c>
      <c r="M105">
        <f>AVEDEV(K105:K107)</f>
        <v>44.44584487283894</v>
      </c>
      <c r="N105">
        <v>3</v>
      </c>
      <c r="O105">
        <f t="shared" si="26"/>
        <v>28.907021093814738</v>
      </c>
      <c r="P105">
        <f>AVERAGE(O105:O107)</f>
        <v>26.507688701472897</v>
      </c>
      <c r="Q105">
        <f>AVEDEV(O105:O107)</f>
        <v>2.6719065678942648</v>
      </c>
      <c r="R105">
        <v>3</v>
      </c>
      <c r="S105">
        <f t="shared" si="27"/>
        <v>48.788875361553515</v>
      </c>
      <c r="T105">
        <f>AVERAGE(S105:S107)</f>
        <v>44.739314922205743</v>
      </c>
      <c r="U105">
        <f>AVEDEV(S105:S107)</f>
        <v>4.5096074097584022</v>
      </c>
    </row>
    <row r="106" spans="1:22" x14ac:dyDescent="0.2">
      <c r="A106" s="1" t="s">
        <v>14</v>
      </c>
      <c r="B106">
        <v>0.32900000000000001</v>
      </c>
      <c r="C106">
        <v>0.33200000000000002</v>
      </c>
      <c r="D106" s="1">
        <f t="shared" si="21"/>
        <v>0.33050000000000002</v>
      </c>
      <c r="E106" s="1">
        <f t="shared" si="22"/>
        <v>1.0935804701627487</v>
      </c>
      <c r="F106" s="15">
        <v>100</v>
      </c>
      <c r="G106" s="1">
        <f t="shared" si="23"/>
        <v>109.35804701627487</v>
      </c>
      <c r="H106" s="1">
        <v>3</v>
      </c>
      <c r="I106" s="12">
        <f t="shared" si="24"/>
        <v>328.07414104882457</v>
      </c>
      <c r="J106">
        <v>87656.25</v>
      </c>
      <c r="K106" s="1">
        <f t="shared" si="25"/>
        <v>374.27352989527225</v>
      </c>
      <c r="O106">
        <f t="shared" si="26"/>
        <v>22.499828849631502</v>
      </c>
      <c r="S106">
        <f t="shared" si="27"/>
        <v>37.974903807568126</v>
      </c>
    </row>
    <row r="107" spans="1:22" x14ac:dyDescent="0.2">
      <c r="A107" s="1" t="s">
        <v>15</v>
      </c>
      <c r="B107">
        <v>0.29499999999999998</v>
      </c>
      <c r="C107">
        <v>0.379</v>
      </c>
      <c r="D107" s="1">
        <f t="shared" si="21"/>
        <v>0.33699999999999997</v>
      </c>
      <c r="E107" s="1">
        <f t="shared" si="22"/>
        <v>1.1229656419529834</v>
      </c>
      <c r="F107" s="15">
        <v>100</v>
      </c>
      <c r="G107" s="1">
        <f t="shared" si="23"/>
        <v>112.29656419529834</v>
      </c>
      <c r="H107" s="1">
        <v>3</v>
      </c>
      <c r="I107" s="12">
        <f t="shared" si="24"/>
        <v>336.88969258589503</v>
      </c>
      <c r="J107">
        <v>72031.25</v>
      </c>
      <c r="K107" s="1">
        <f t="shared" si="25"/>
        <v>467.69935630145949</v>
      </c>
      <c r="O107">
        <f t="shared" si="26"/>
        <v>28.116216160972456</v>
      </c>
      <c r="S107">
        <f t="shared" si="27"/>
        <v>47.45416559749556</v>
      </c>
    </row>
    <row r="108" spans="1:22" x14ac:dyDescent="0.2">
      <c r="A108" s="1" t="s">
        <v>16</v>
      </c>
      <c r="B108">
        <v>0.55200000000000005</v>
      </c>
      <c r="C108">
        <v>0.52600000000000002</v>
      </c>
      <c r="D108" s="1">
        <f t="shared" si="21"/>
        <v>0.53900000000000003</v>
      </c>
      <c r="E108" s="1">
        <f t="shared" si="22"/>
        <v>2.0361663652802893</v>
      </c>
      <c r="F108" s="15">
        <v>100</v>
      </c>
      <c r="G108" s="1">
        <f t="shared" si="23"/>
        <v>203.61663652802892</v>
      </c>
      <c r="H108" s="1">
        <v>3</v>
      </c>
      <c r="I108" s="12">
        <f t="shared" si="24"/>
        <v>610.84990958408673</v>
      </c>
      <c r="J108">
        <v>75468.75</v>
      </c>
      <c r="K108" s="1">
        <f t="shared" si="25"/>
        <v>809.40774768905897</v>
      </c>
      <c r="L108">
        <f>AVERAGE(K108:K110)</f>
        <v>833.23291218589475</v>
      </c>
      <c r="M108">
        <f>AVEDEV(K108:K110)</f>
        <v>18.764384212245318</v>
      </c>
      <c r="N108">
        <v>3</v>
      </c>
      <c r="O108">
        <f t="shared" si="26"/>
        <v>48.658359028663945</v>
      </c>
      <c r="P108">
        <f>AVERAGE(O108:O110)</f>
        <v>50.090632701993506</v>
      </c>
      <c r="Q108">
        <f>AVEDEV(O108:O110)</f>
        <v>1.1280397878054178</v>
      </c>
      <c r="R108">
        <v>3</v>
      </c>
      <c r="S108">
        <f t="shared" si="27"/>
        <v>82.124913744750117</v>
      </c>
      <c r="T108">
        <f>AVERAGE(S108:S110)</f>
        <v>84.542285687190159</v>
      </c>
      <c r="U108">
        <f>AVEDEV(S108:S110)</f>
        <v>1.9038901459786786</v>
      </c>
      <c r="V108" s="14"/>
    </row>
    <row r="109" spans="1:22" x14ac:dyDescent="0.2">
      <c r="A109" s="1" t="s">
        <v>17</v>
      </c>
      <c r="B109">
        <v>0.47199999999999998</v>
      </c>
      <c r="C109">
        <v>0.47299999999999998</v>
      </c>
      <c r="D109" s="1">
        <f t="shared" si="21"/>
        <v>0.47249999999999998</v>
      </c>
      <c r="E109" s="1">
        <f t="shared" si="22"/>
        <v>1.7355334538878839</v>
      </c>
      <c r="F109" s="15">
        <v>100</v>
      </c>
      <c r="G109" s="1">
        <f t="shared" si="23"/>
        <v>173.55334538878839</v>
      </c>
      <c r="H109" s="1">
        <v>3</v>
      </c>
      <c r="I109" s="12">
        <f t="shared" si="24"/>
        <v>520.66003616636522</v>
      </c>
      <c r="J109">
        <v>62812.5</v>
      </c>
      <c r="K109" s="1">
        <f t="shared" si="25"/>
        <v>828.9115003643625</v>
      </c>
      <c r="O109">
        <f t="shared" si="26"/>
        <v>49.83084669361493</v>
      </c>
      <c r="Q109" s="14"/>
      <c r="S109">
        <f t="shared" si="27"/>
        <v>84.103822410662175</v>
      </c>
    </row>
    <row r="110" spans="1:22" x14ac:dyDescent="0.2">
      <c r="A110" s="1" t="s">
        <v>18</v>
      </c>
      <c r="B110">
        <v>0.55700000000000005</v>
      </c>
      <c r="C110">
        <v>0.55800000000000005</v>
      </c>
      <c r="D110" s="1">
        <f t="shared" si="21"/>
        <v>0.55750000000000011</v>
      </c>
      <c r="E110" s="1">
        <f t="shared" si="22"/>
        <v>2.119801084990959</v>
      </c>
      <c r="F110" s="15">
        <v>100</v>
      </c>
      <c r="G110" s="1">
        <f t="shared" si="23"/>
        <v>211.98010849909591</v>
      </c>
      <c r="H110" s="1">
        <v>3</v>
      </c>
      <c r="I110" s="12">
        <f t="shared" si="24"/>
        <v>635.94032549728774</v>
      </c>
      <c r="J110">
        <v>73828.125</v>
      </c>
      <c r="K110" s="1">
        <f t="shared" si="25"/>
        <v>861.37948850426267</v>
      </c>
      <c r="O110">
        <f t="shared" si="26"/>
        <v>51.782692383701622</v>
      </c>
      <c r="S110">
        <f t="shared" si="27"/>
        <v>87.398120906158169</v>
      </c>
    </row>
    <row r="111" spans="1:22" x14ac:dyDescent="0.2">
      <c r="A111" s="1" t="s">
        <v>19</v>
      </c>
      <c r="B111">
        <v>1.0629999999999999</v>
      </c>
      <c r="C111">
        <v>1.407</v>
      </c>
      <c r="D111" s="1">
        <f t="shared" si="21"/>
        <v>1.2349999999999999</v>
      </c>
      <c r="E111" s="1">
        <f t="shared" si="22"/>
        <v>5.1826401446654602</v>
      </c>
      <c r="F111" s="15">
        <v>100</v>
      </c>
      <c r="G111" s="1">
        <f t="shared" si="23"/>
        <v>518.26401446654597</v>
      </c>
      <c r="H111" s="1">
        <v>3</v>
      </c>
      <c r="I111" s="12">
        <f t="shared" si="24"/>
        <v>1554.7920433996378</v>
      </c>
      <c r="J111">
        <v>74843.75</v>
      </c>
      <c r="K111" s="1">
        <f t="shared" si="25"/>
        <v>2077.3839410767605</v>
      </c>
      <c r="L111">
        <f>AVERAGE(K111:K113)</f>
        <v>1889.3181676125605</v>
      </c>
      <c r="M111">
        <f>AVEDEV(K111:K113)</f>
        <v>935.71544579586043</v>
      </c>
      <c r="N111">
        <v>3</v>
      </c>
      <c r="O111">
        <f t="shared" si="26"/>
        <v>124.88402036414092</v>
      </c>
      <c r="P111">
        <f>AVERAGE(O111:O113)</f>
        <v>155.76686245182168</v>
      </c>
      <c r="Q111">
        <f>AVEDEV(O111:O113)</f>
        <v>30.882842087680757</v>
      </c>
      <c r="R111">
        <v>3</v>
      </c>
      <c r="S111">
        <f t="shared" si="27"/>
        <v>210.777543781552</v>
      </c>
      <c r="T111">
        <f>AVERAGE(S111:S113)</f>
        <v>262.90118282884191</v>
      </c>
      <c r="U111">
        <f>AVEDEV(S111:S113)</f>
        <v>52.123639047289927</v>
      </c>
    </row>
    <row r="112" spans="1:22" x14ac:dyDescent="0.2">
      <c r="A112" s="1" t="s">
        <v>20</v>
      </c>
      <c r="B112">
        <v>0.41799999999999998</v>
      </c>
      <c r="C112">
        <v>0.40500000000000003</v>
      </c>
      <c r="D112" s="1">
        <f t="shared" si="21"/>
        <v>0.41149999999999998</v>
      </c>
      <c r="E112" s="1">
        <f t="shared" si="22"/>
        <v>1.4597649186256778</v>
      </c>
      <c r="F112" s="15">
        <v>100</v>
      </c>
      <c r="G112" s="1">
        <f t="shared" si="23"/>
        <v>145.97649186256777</v>
      </c>
      <c r="H112" s="1">
        <v>3</v>
      </c>
      <c r="I112" s="12">
        <f t="shared" si="24"/>
        <v>437.92947558770334</v>
      </c>
      <c r="J112">
        <v>90156.25</v>
      </c>
      <c r="K112" s="18">
        <f t="shared" si="25"/>
        <v>485.7449989187698</v>
      </c>
      <c r="P112" s="17">
        <f>K112/$L$11</f>
        <v>29.201048076509498</v>
      </c>
      <c r="T112" s="17">
        <f>K112/$L$90</f>
        <v>49.285130086835387</v>
      </c>
    </row>
    <row r="113" spans="1:21" x14ac:dyDescent="0.2">
      <c r="A113" s="1" t="s">
        <v>21</v>
      </c>
      <c r="B113">
        <v>1.3979999999999999</v>
      </c>
      <c r="C113">
        <v>1.3939999999999999</v>
      </c>
      <c r="D113" s="1">
        <f t="shared" si="21"/>
        <v>1.3959999999999999</v>
      </c>
      <c r="E113" s="1">
        <f t="shared" si="22"/>
        <v>5.9104882459312833</v>
      </c>
      <c r="F113" s="15">
        <v>100</v>
      </c>
      <c r="G113" s="1">
        <f t="shared" si="23"/>
        <v>591.0488245931283</v>
      </c>
      <c r="H113" s="1">
        <v>3</v>
      </c>
      <c r="I113" s="12">
        <f t="shared" si="24"/>
        <v>1773.1464737793849</v>
      </c>
      <c r="J113">
        <v>57109.375</v>
      </c>
      <c r="K113" s="1">
        <f t="shared" si="25"/>
        <v>3104.8255628421512</v>
      </c>
      <c r="O113">
        <f t="shared" si="26"/>
        <v>186.64970453950244</v>
      </c>
      <c r="S113">
        <f t="shared" si="27"/>
        <v>315.02482187613185</v>
      </c>
    </row>
    <row r="114" spans="1:21" x14ac:dyDescent="0.2">
      <c r="F114" s="14"/>
    </row>
    <row r="117" spans="1:21" x14ac:dyDescent="0.2">
      <c r="A117" s="1" t="s">
        <v>126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21" x14ac:dyDescent="0.2">
      <c r="A118" s="1"/>
      <c r="B118" s="10" t="s">
        <v>22</v>
      </c>
      <c r="C118" s="10" t="s">
        <v>23</v>
      </c>
      <c r="D118" s="10" t="s">
        <v>0</v>
      </c>
      <c r="E118" s="10" t="s">
        <v>25</v>
      </c>
      <c r="F118" s="10" t="s">
        <v>26</v>
      </c>
      <c r="G118" s="10" t="s">
        <v>25</v>
      </c>
      <c r="H118" s="10"/>
      <c r="I118" s="10" t="s">
        <v>24</v>
      </c>
      <c r="J118" s="10" t="s">
        <v>24</v>
      </c>
      <c r="K118" s="10" t="s">
        <v>28</v>
      </c>
      <c r="L118" s="10" t="s">
        <v>48</v>
      </c>
      <c r="M118" s="10" t="s">
        <v>49</v>
      </c>
      <c r="N118" s="10" t="s">
        <v>50</v>
      </c>
      <c r="O118" s="10" t="s">
        <v>124</v>
      </c>
      <c r="S118" t="s">
        <v>118</v>
      </c>
    </row>
    <row r="119" spans="1:21" x14ac:dyDescent="0.2">
      <c r="A119" s="1" t="s">
        <v>2</v>
      </c>
      <c r="D119" s="1" t="e">
        <f>AVERAGE(B119:C119)</f>
        <v>#DIV/0!</v>
      </c>
      <c r="E119" s="1" t="e">
        <f>(D119-0.1116)/0.4271</f>
        <v>#DIV/0!</v>
      </c>
      <c r="F119" s="1">
        <v>5</v>
      </c>
      <c r="G119" s="1" t="e">
        <f>E119*F119</f>
        <v>#DIV/0!</v>
      </c>
      <c r="H119" s="1"/>
      <c r="I119" s="12"/>
      <c r="J119" s="12"/>
      <c r="K119" s="1" t="e">
        <f>G119/I119*100000</f>
        <v>#DIV/0!</v>
      </c>
      <c r="L119" t="e">
        <f>AVERAGE(K119:K121)</f>
        <v>#DIV/0!</v>
      </c>
      <c r="M119" t="e">
        <f>AVEDEV(K119:K121)</f>
        <v>#DIV/0!</v>
      </c>
      <c r="N119">
        <v>3</v>
      </c>
      <c r="O119" t="e">
        <f>K119/$L$11</f>
        <v>#DIV/0!</v>
      </c>
      <c r="P119" t="e">
        <f>AVERAGE(O119:O121)</f>
        <v>#DIV/0!</v>
      </c>
      <c r="Q119" t="e">
        <f>AVEDEV(O119:O121)</f>
        <v>#DIV/0!</v>
      </c>
      <c r="R119">
        <v>3</v>
      </c>
      <c r="S119" t="e">
        <f t="shared" ref="S119:S136" si="28">K119/$L$96</f>
        <v>#DIV/0!</v>
      </c>
      <c r="T119" t="e">
        <f>AVERAGE(S119:S121)</f>
        <v>#DIV/0!</v>
      </c>
      <c r="U119" t="e">
        <f>AVEDEV(S119:S121)</f>
        <v>#DIV/0!</v>
      </c>
    </row>
    <row r="120" spans="1:21" x14ac:dyDescent="0.2">
      <c r="A120" s="1" t="s">
        <v>3</v>
      </c>
      <c r="D120" s="1" t="e">
        <f t="shared" ref="D120:D142" si="29">AVERAGE(B120:C120)</f>
        <v>#DIV/0!</v>
      </c>
      <c r="E120" s="1" t="e">
        <f t="shared" ref="E120:E142" si="30">(D120-0.1116)/0.4271</f>
        <v>#DIV/0!</v>
      </c>
      <c r="F120" s="1">
        <v>5</v>
      </c>
      <c r="G120" s="1" t="e">
        <f t="shared" ref="G120:G142" si="31">E120*F120</f>
        <v>#DIV/0!</v>
      </c>
      <c r="H120" s="1"/>
      <c r="I120" s="12"/>
      <c r="J120" s="12"/>
      <c r="K120" s="1" t="e">
        <f t="shared" ref="K120:K142" si="32">G120/I120*100000</f>
        <v>#DIV/0!</v>
      </c>
      <c r="O120" t="e">
        <f t="shared" ref="O120:O136" si="33">K120/$L$11</f>
        <v>#DIV/0!</v>
      </c>
      <c r="S120" t="e">
        <f t="shared" si="28"/>
        <v>#DIV/0!</v>
      </c>
    </row>
    <row r="121" spans="1:21" x14ac:dyDescent="0.2">
      <c r="A121" s="1" t="s">
        <v>4</v>
      </c>
      <c r="D121" s="1" t="e">
        <f t="shared" si="29"/>
        <v>#DIV/0!</v>
      </c>
      <c r="E121" s="1" t="e">
        <f t="shared" si="30"/>
        <v>#DIV/0!</v>
      </c>
      <c r="F121" s="1">
        <v>5</v>
      </c>
      <c r="G121" s="1" t="e">
        <f t="shared" si="31"/>
        <v>#DIV/0!</v>
      </c>
      <c r="H121" s="1"/>
      <c r="I121" s="12"/>
      <c r="J121" s="12"/>
      <c r="K121" s="1" t="e">
        <f t="shared" si="32"/>
        <v>#DIV/0!</v>
      </c>
      <c r="O121" t="e">
        <f t="shared" si="33"/>
        <v>#DIV/0!</v>
      </c>
      <c r="S121" t="e">
        <f t="shared" si="28"/>
        <v>#DIV/0!</v>
      </c>
    </row>
    <row r="122" spans="1:21" x14ac:dyDescent="0.2">
      <c r="A122" s="1" t="s">
        <v>53</v>
      </c>
      <c r="D122" s="1" t="e">
        <f t="shared" si="29"/>
        <v>#DIV/0!</v>
      </c>
      <c r="E122" s="1" t="e">
        <f t="shared" si="30"/>
        <v>#DIV/0!</v>
      </c>
      <c r="F122" s="1">
        <v>5</v>
      </c>
      <c r="G122" s="1" t="e">
        <f t="shared" si="31"/>
        <v>#DIV/0!</v>
      </c>
      <c r="H122" s="1"/>
      <c r="I122" s="12"/>
      <c r="J122" s="12"/>
      <c r="K122" s="1" t="e">
        <f t="shared" si="32"/>
        <v>#DIV/0!</v>
      </c>
      <c r="L122" t="e">
        <f>AVERAGE(K122:K124)</f>
        <v>#DIV/0!</v>
      </c>
      <c r="M122" t="e">
        <f>AVEDEV(K122:K124)</f>
        <v>#DIV/0!</v>
      </c>
      <c r="N122">
        <v>3</v>
      </c>
      <c r="O122" t="e">
        <f t="shared" si="33"/>
        <v>#DIV/0!</v>
      </c>
      <c r="P122" t="e">
        <f>AVERAGE(O122:O124)</f>
        <v>#DIV/0!</v>
      </c>
      <c r="Q122" t="e">
        <f>AVEDEV(O122:O124)</f>
        <v>#DIV/0!</v>
      </c>
      <c r="S122" t="e">
        <f t="shared" si="28"/>
        <v>#DIV/0!</v>
      </c>
      <c r="T122" t="e">
        <f>AVERAGE(S122:S124)</f>
        <v>#DIV/0!</v>
      </c>
      <c r="U122" t="e">
        <f>AVEDEV(S122:S124)</f>
        <v>#DIV/0!</v>
      </c>
    </row>
    <row r="123" spans="1:21" x14ac:dyDescent="0.2">
      <c r="A123" s="1" t="s">
        <v>54</v>
      </c>
      <c r="D123" s="1" t="e">
        <f t="shared" si="29"/>
        <v>#DIV/0!</v>
      </c>
      <c r="E123" s="1" t="e">
        <f t="shared" si="30"/>
        <v>#DIV/0!</v>
      </c>
      <c r="F123" s="1">
        <v>5</v>
      </c>
      <c r="G123" s="1" t="e">
        <f t="shared" si="31"/>
        <v>#DIV/0!</v>
      </c>
      <c r="H123" s="1"/>
      <c r="I123" s="12"/>
      <c r="J123" s="12"/>
      <c r="K123" s="1" t="e">
        <f t="shared" si="32"/>
        <v>#DIV/0!</v>
      </c>
      <c r="O123" t="e">
        <f t="shared" si="33"/>
        <v>#DIV/0!</v>
      </c>
      <c r="S123" t="e">
        <f t="shared" si="28"/>
        <v>#DIV/0!</v>
      </c>
    </row>
    <row r="124" spans="1:21" x14ac:dyDescent="0.2">
      <c r="A124" s="1" t="s">
        <v>55</v>
      </c>
      <c r="D124" s="1" t="e">
        <f t="shared" si="29"/>
        <v>#DIV/0!</v>
      </c>
      <c r="E124" s="1" t="e">
        <f t="shared" si="30"/>
        <v>#DIV/0!</v>
      </c>
      <c r="F124" s="1">
        <v>5</v>
      </c>
      <c r="G124" s="1" t="e">
        <f t="shared" si="31"/>
        <v>#DIV/0!</v>
      </c>
      <c r="H124" s="1"/>
      <c r="I124" s="12"/>
      <c r="J124" s="12"/>
      <c r="K124" s="1" t="e">
        <f t="shared" si="32"/>
        <v>#DIV/0!</v>
      </c>
      <c r="O124" t="e">
        <f t="shared" si="33"/>
        <v>#DIV/0!</v>
      </c>
      <c r="S124" t="e">
        <f t="shared" si="28"/>
        <v>#DIV/0!</v>
      </c>
    </row>
    <row r="125" spans="1:21" x14ac:dyDescent="0.2">
      <c r="A125" s="1" t="s">
        <v>5</v>
      </c>
      <c r="D125" s="1" t="e">
        <f t="shared" si="29"/>
        <v>#DIV/0!</v>
      </c>
      <c r="E125" s="1" t="e">
        <f t="shared" si="30"/>
        <v>#DIV/0!</v>
      </c>
      <c r="F125" s="1">
        <v>5</v>
      </c>
      <c r="G125" s="1" t="e">
        <f t="shared" si="31"/>
        <v>#DIV/0!</v>
      </c>
      <c r="H125" s="1"/>
      <c r="I125" s="12"/>
      <c r="J125" s="12"/>
      <c r="K125" s="1" t="e">
        <f t="shared" si="32"/>
        <v>#DIV/0!</v>
      </c>
      <c r="L125" t="e">
        <f>AVERAGE(K125:K127)</f>
        <v>#DIV/0!</v>
      </c>
      <c r="M125" t="e">
        <f>AVEDEV(K125:K127)</f>
        <v>#DIV/0!</v>
      </c>
      <c r="N125">
        <v>3</v>
      </c>
      <c r="O125" t="e">
        <f t="shared" si="33"/>
        <v>#DIV/0!</v>
      </c>
      <c r="P125" t="e">
        <f>AVERAGE(O125:O127)</f>
        <v>#DIV/0!</v>
      </c>
      <c r="Q125" t="e">
        <f>AVEDEV(O125:O127)</f>
        <v>#DIV/0!</v>
      </c>
      <c r="R125">
        <v>3</v>
      </c>
      <c r="S125" t="e">
        <f t="shared" si="28"/>
        <v>#DIV/0!</v>
      </c>
      <c r="T125" t="e">
        <f>AVERAGE(S125:S127)</f>
        <v>#DIV/0!</v>
      </c>
      <c r="U125" t="e">
        <f>AVEDEV(S125:S127)</f>
        <v>#DIV/0!</v>
      </c>
    </row>
    <row r="126" spans="1:21" x14ac:dyDescent="0.2">
      <c r="A126" s="1" t="s">
        <v>6</v>
      </c>
      <c r="D126" s="1" t="e">
        <f t="shared" si="29"/>
        <v>#DIV/0!</v>
      </c>
      <c r="E126" s="1" t="e">
        <f t="shared" si="30"/>
        <v>#DIV/0!</v>
      </c>
      <c r="F126" s="1">
        <v>5</v>
      </c>
      <c r="G126" s="1" t="e">
        <f t="shared" si="31"/>
        <v>#DIV/0!</v>
      </c>
      <c r="H126" s="1"/>
      <c r="I126" s="12"/>
      <c r="J126" s="12"/>
      <c r="K126" s="1" t="e">
        <f t="shared" si="32"/>
        <v>#DIV/0!</v>
      </c>
      <c r="O126" t="e">
        <f t="shared" si="33"/>
        <v>#DIV/0!</v>
      </c>
      <c r="S126" t="e">
        <f t="shared" si="28"/>
        <v>#DIV/0!</v>
      </c>
    </row>
    <row r="127" spans="1:21" x14ac:dyDescent="0.2">
      <c r="A127" s="1" t="s">
        <v>7</v>
      </c>
      <c r="D127" s="1" t="e">
        <f t="shared" si="29"/>
        <v>#DIV/0!</v>
      </c>
      <c r="E127" s="1" t="e">
        <f t="shared" si="30"/>
        <v>#DIV/0!</v>
      </c>
      <c r="F127" s="1">
        <v>5</v>
      </c>
      <c r="G127" s="1" t="e">
        <f t="shared" si="31"/>
        <v>#DIV/0!</v>
      </c>
      <c r="H127" s="1"/>
      <c r="I127" s="12"/>
      <c r="J127" s="12"/>
      <c r="K127" s="1" t="e">
        <f t="shared" si="32"/>
        <v>#DIV/0!</v>
      </c>
      <c r="O127" t="e">
        <f t="shared" si="33"/>
        <v>#DIV/0!</v>
      </c>
      <c r="S127" t="e">
        <f t="shared" si="28"/>
        <v>#DIV/0!</v>
      </c>
    </row>
    <row r="128" spans="1:21" x14ac:dyDescent="0.2">
      <c r="A128" s="1" t="s">
        <v>8</v>
      </c>
      <c r="D128" s="1" t="e">
        <f t="shared" si="29"/>
        <v>#DIV/0!</v>
      </c>
      <c r="E128" s="1" t="e">
        <f t="shared" si="30"/>
        <v>#DIV/0!</v>
      </c>
      <c r="F128" s="1">
        <v>10</v>
      </c>
      <c r="G128" s="1" t="e">
        <f t="shared" si="31"/>
        <v>#DIV/0!</v>
      </c>
      <c r="H128" s="1"/>
      <c r="I128" s="12"/>
      <c r="J128" s="12"/>
      <c r="K128" s="1" t="e">
        <f t="shared" si="32"/>
        <v>#DIV/0!</v>
      </c>
      <c r="L128" t="e">
        <f>AVERAGE(K128:K130)</f>
        <v>#DIV/0!</v>
      </c>
      <c r="M128" t="e">
        <f>AVEDEV(K128:K130)</f>
        <v>#DIV/0!</v>
      </c>
      <c r="N128">
        <v>3</v>
      </c>
      <c r="O128" t="e">
        <f t="shared" si="33"/>
        <v>#DIV/0!</v>
      </c>
      <c r="P128" t="e">
        <f>AVERAGE(O128:O130)</f>
        <v>#DIV/0!</v>
      </c>
      <c r="Q128" t="e">
        <f>AVEDEV(O128:O130)</f>
        <v>#DIV/0!</v>
      </c>
      <c r="R128">
        <v>3</v>
      </c>
      <c r="S128" t="e">
        <f t="shared" si="28"/>
        <v>#DIV/0!</v>
      </c>
      <c r="T128" t="e">
        <f>AVERAGE(S128:S130)</f>
        <v>#DIV/0!</v>
      </c>
      <c r="U128" t="e">
        <f>AVEDEV(S128:S130)</f>
        <v>#DIV/0!</v>
      </c>
    </row>
    <row r="129" spans="1:21" x14ac:dyDescent="0.2">
      <c r="A129" s="1" t="s">
        <v>9</v>
      </c>
      <c r="D129" s="1" t="e">
        <f t="shared" si="29"/>
        <v>#DIV/0!</v>
      </c>
      <c r="E129" s="1" t="e">
        <f t="shared" si="30"/>
        <v>#DIV/0!</v>
      </c>
      <c r="F129" s="1">
        <v>10</v>
      </c>
      <c r="G129" s="1" t="e">
        <f t="shared" si="31"/>
        <v>#DIV/0!</v>
      </c>
      <c r="H129" s="1"/>
      <c r="I129" s="12"/>
      <c r="J129" s="12"/>
      <c r="K129" s="1" t="e">
        <f t="shared" si="32"/>
        <v>#DIV/0!</v>
      </c>
      <c r="O129" t="e">
        <f t="shared" si="33"/>
        <v>#DIV/0!</v>
      </c>
      <c r="S129" t="e">
        <f t="shared" si="28"/>
        <v>#DIV/0!</v>
      </c>
    </row>
    <row r="130" spans="1:21" x14ac:dyDescent="0.2">
      <c r="A130" s="1" t="s">
        <v>10</v>
      </c>
      <c r="D130" s="1" t="e">
        <f t="shared" si="29"/>
        <v>#DIV/0!</v>
      </c>
      <c r="E130" s="1" t="e">
        <f t="shared" si="30"/>
        <v>#DIV/0!</v>
      </c>
      <c r="F130" s="1">
        <v>10</v>
      </c>
      <c r="G130" s="1" t="e">
        <f t="shared" si="31"/>
        <v>#DIV/0!</v>
      </c>
      <c r="H130" s="1"/>
      <c r="I130" s="12"/>
      <c r="J130" s="12"/>
      <c r="K130" s="1" t="e">
        <f t="shared" si="32"/>
        <v>#DIV/0!</v>
      </c>
      <c r="O130" t="e">
        <f t="shared" si="33"/>
        <v>#DIV/0!</v>
      </c>
      <c r="S130" t="e">
        <f t="shared" si="28"/>
        <v>#DIV/0!</v>
      </c>
    </row>
    <row r="131" spans="1:21" x14ac:dyDescent="0.2">
      <c r="A131" s="1" t="s">
        <v>11</v>
      </c>
      <c r="D131" s="1" t="e">
        <f t="shared" si="29"/>
        <v>#DIV/0!</v>
      </c>
      <c r="E131" s="1" t="e">
        <f t="shared" si="30"/>
        <v>#DIV/0!</v>
      </c>
      <c r="F131" s="1">
        <v>10</v>
      </c>
      <c r="G131" s="1" t="e">
        <f t="shared" si="31"/>
        <v>#DIV/0!</v>
      </c>
      <c r="H131" s="1"/>
      <c r="I131" s="12"/>
      <c r="J131" s="12"/>
      <c r="K131" s="1" t="e">
        <f t="shared" si="32"/>
        <v>#DIV/0!</v>
      </c>
      <c r="L131" t="e">
        <f>AVERAGE(K131:K133)</f>
        <v>#DIV/0!</v>
      </c>
      <c r="M131" t="e">
        <f>AVEDEV(K131:K133)</f>
        <v>#DIV/0!</v>
      </c>
      <c r="N131">
        <v>3</v>
      </c>
      <c r="O131" t="e">
        <f t="shared" si="33"/>
        <v>#DIV/0!</v>
      </c>
      <c r="P131" t="e">
        <f>AVERAGE(O131:O133)</f>
        <v>#DIV/0!</v>
      </c>
      <c r="Q131" t="e">
        <f>AVEDEV(O131:O133)</f>
        <v>#DIV/0!</v>
      </c>
      <c r="R131">
        <v>3</v>
      </c>
      <c r="S131" t="e">
        <f t="shared" si="28"/>
        <v>#DIV/0!</v>
      </c>
      <c r="T131" t="e">
        <f>AVERAGE(S131:S133)</f>
        <v>#DIV/0!</v>
      </c>
      <c r="U131" t="e">
        <f>AVEDEV(S131:S133)</f>
        <v>#DIV/0!</v>
      </c>
    </row>
    <row r="132" spans="1:21" x14ac:dyDescent="0.2">
      <c r="A132" s="1" t="s">
        <v>12</v>
      </c>
      <c r="D132" s="1" t="e">
        <f t="shared" si="29"/>
        <v>#DIV/0!</v>
      </c>
      <c r="E132" s="1" t="e">
        <f t="shared" si="30"/>
        <v>#DIV/0!</v>
      </c>
      <c r="F132" s="1">
        <v>10</v>
      </c>
      <c r="G132" s="1" t="e">
        <f t="shared" si="31"/>
        <v>#DIV/0!</v>
      </c>
      <c r="H132" s="1"/>
      <c r="I132" s="12"/>
      <c r="J132" s="12"/>
      <c r="K132" s="1" t="e">
        <f t="shared" si="32"/>
        <v>#DIV/0!</v>
      </c>
      <c r="O132" t="e">
        <f t="shared" si="33"/>
        <v>#DIV/0!</v>
      </c>
      <c r="S132" t="e">
        <f t="shared" si="28"/>
        <v>#DIV/0!</v>
      </c>
    </row>
    <row r="133" spans="1:21" x14ac:dyDescent="0.2">
      <c r="A133" s="1" t="s">
        <v>13</v>
      </c>
      <c r="D133" s="1" t="e">
        <f t="shared" si="29"/>
        <v>#DIV/0!</v>
      </c>
      <c r="E133" s="1" t="e">
        <f t="shared" si="30"/>
        <v>#DIV/0!</v>
      </c>
      <c r="F133" s="1">
        <v>10</v>
      </c>
      <c r="G133" s="1" t="e">
        <f t="shared" si="31"/>
        <v>#DIV/0!</v>
      </c>
      <c r="H133" s="1"/>
      <c r="I133" s="12"/>
      <c r="J133" s="12"/>
      <c r="K133" s="1" t="e">
        <f t="shared" si="32"/>
        <v>#DIV/0!</v>
      </c>
      <c r="O133" t="e">
        <f t="shared" si="33"/>
        <v>#DIV/0!</v>
      </c>
      <c r="S133" t="e">
        <f t="shared" si="28"/>
        <v>#DIV/0!</v>
      </c>
    </row>
    <row r="134" spans="1:21" x14ac:dyDescent="0.2">
      <c r="A134" s="1" t="s">
        <v>52</v>
      </c>
      <c r="D134" s="1" t="e">
        <f t="shared" si="29"/>
        <v>#DIV/0!</v>
      </c>
      <c r="E134" s="1" t="e">
        <f t="shared" si="30"/>
        <v>#DIV/0!</v>
      </c>
      <c r="F134" s="15">
        <v>100</v>
      </c>
      <c r="G134" s="1" t="e">
        <f t="shared" si="31"/>
        <v>#DIV/0!</v>
      </c>
      <c r="H134" s="1"/>
      <c r="I134" s="12"/>
      <c r="J134" s="12"/>
      <c r="K134" s="1" t="e">
        <f t="shared" si="32"/>
        <v>#DIV/0!</v>
      </c>
      <c r="L134" t="e">
        <f>AVERAGE(K134:K136)</f>
        <v>#DIV/0!</v>
      </c>
      <c r="M134" t="e">
        <f>AVEDEV(K134:K136)</f>
        <v>#DIV/0!</v>
      </c>
      <c r="N134">
        <v>3</v>
      </c>
      <c r="O134" t="e">
        <f t="shared" si="33"/>
        <v>#DIV/0!</v>
      </c>
      <c r="P134" t="e">
        <f>AVERAGE(O134:O136)</f>
        <v>#DIV/0!</v>
      </c>
      <c r="Q134" t="e">
        <f>AVEDEV(O134:O136)</f>
        <v>#DIV/0!</v>
      </c>
      <c r="R134">
        <v>3</v>
      </c>
      <c r="S134" t="e">
        <f t="shared" si="28"/>
        <v>#DIV/0!</v>
      </c>
      <c r="T134" t="e">
        <f>AVERAGE(S134:S136)</f>
        <v>#DIV/0!</v>
      </c>
      <c r="U134" t="e">
        <f>AVEDEV(S134:S136)</f>
        <v>#DIV/0!</v>
      </c>
    </row>
    <row r="135" spans="1:21" x14ac:dyDescent="0.2">
      <c r="A135" s="1" t="s">
        <v>14</v>
      </c>
      <c r="D135" s="1" t="e">
        <f t="shared" si="29"/>
        <v>#DIV/0!</v>
      </c>
      <c r="E135" s="1" t="e">
        <f t="shared" si="30"/>
        <v>#DIV/0!</v>
      </c>
      <c r="F135" s="15">
        <v>100</v>
      </c>
      <c r="G135" s="1" t="e">
        <f t="shared" si="31"/>
        <v>#DIV/0!</v>
      </c>
      <c r="H135" s="1"/>
      <c r="I135" s="12"/>
      <c r="J135" s="12"/>
      <c r="K135" s="1" t="e">
        <f t="shared" si="32"/>
        <v>#DIV/0!</v>
      </c>
      <c r="O135" t="e">
        <f t="shared" si="33"/>
        <v>#DIV/0!</v>
      </c>
      <c r="S135" t="e">
        <f t="shared" si="28"/>
        <v>#DIV/0!</v>
      </c>
    </row>
    <row r="136" spans="1:21" x14ac:dyDescent="0.2">
      <c r="A136" s="1" t="s">
        <v>15</v>
      </c>
      <c r="D136" s="1" t="e">
        <f t="shared" si="29"/>
        <v>#DIV/0!</v>
      </c>
      <c r="E136" s="1" t="e">
        <f t="shared" si="30"/>
        <v>#DIV/0!</v>
      </c>
      <c r="F136" s="15">
        <v>100</v>
      </c>
      <c r="G136" s="1" t="e">
        <f t="shared" si="31"/>
        <v>#DIV/0!</v>
      </c>
      <c r="H136" s="1"/>
      <c r="I136" s="12"/>
      <c r="J136" s="12"/>
      <c r="K136" s="1" t="e">
        <f t="shared" si="32"/>
        <v>#DIV/0!</v>
      </c>
      <c r="O136" t="e">
        <f t="shared" si="33"/>
        <v>#DIV/0!</v>
      </c>
      <c r="S136" t="e">
        <f t="shared" si="28"/>
        <v>#DIV/0!</v>
      </c>
    </row>
    <row r="137" spans="1:21" x14ac:dyDescent="0.2">
      <c r="A137" s="1" t="s">
        <v>16</v>
      </c>
      <c r="D137" s="1" t="e">
        <f t="shared" si="29"/>
        <v>#DIV/0!</v>
      </c>
      <c r="E137" s="1" t="e">
        <f t="shared" si="30"/>
        <v>#DIV/0!</v>
      </c>
      <c r="F137" s="15">
        <v>100</v>
      </c>
      <c r="G137" s="1" t="e">
        <f t="shared" si="31"/>
        <v>#DIV/0!</v>
      </c>
      <c r="H137" s="1"/>
      <c r="I137" s="12"/>
      <c r="J137" s="12"/>
      <c r="K137" s="1" t="e">
        <f t="shared" si="32"/>
        <v>#DIV/0!</v>
      </c>
      <c r="L137" t="e">
        <f>AVERAGE(K137:K139)</f>
        <v>#DIV/0!</v>
      </c>
      <c r="M137" t="e">
        <f>AVEDEV(K137:K139)</f>
        <v>#DIV/0!</v>
      </c>
      <c r="N137">
        <v>3</v>
      </c>
      <c r="P137" t="e">
        <f>AVERAGE(O137:O139)</f>
        <v>#DIV/0!</v>
      </c>
      <c r="Q137" t="e">
        <f>AVEDEV(O137:O139)</f>
        <v>#DIV/0!</v>
      </c>
      <c r="R137">
        <v>3</v>
      </c>
      <c r="T137" t="e">
        <f>AVERAGE(S137:S139)</f>
        <v>#DIV/0!</v>
      </c>
      <c r="U137" t="e">
        <f>AVEDEV(S137:S139)</f>
        <v>#DIV/0!</v>
      </c>
    </row>
    <row r="138" spans="1:21" x14ac:dyDescent="0.2">
      <c r="A138" s="1" t="s">
        <v>17</v>
      </c>
      <c r="D138" s="1" t="e">
        <f t="shared" si="29"/>
        <v>#DIV/0!</v>
      </c>
      <c r="E138" s="1" t="e">
        <f t="shared" si="30"/>
        <v>#DIV/0!</v>
      </c>
      <c r="F138" s="15">
        <v>100</v>
      </c>
      <c r="G138" s="1" t="e">
        <f t="shared" si="31"/>
        <v>#DIV/0!</v>
      </c>
      <c r="H138" s="1"/>
      <c r="I138" s="12"/>
      <c r="J138" s="12"/>
      <c r="K138" s="1" t="e">
        <f t="shared" si="32"/>
        <v>#DIV/0!</v>
      </c>
      <c r="O138" t="e">
        <f>K138/$L$11</f>
        <v>#DIV/0!</v>
      </c>
      <c r="Q138" s="14"/>
      <c r="S138" t="e">
        <f>K138/$L$96</f>
        <v>#DIV/0!</v>
      </c>
    </row>
    <row r="139" spans="1:21" x14ac:dyDescent="0.2">
      <c r="A139" s="1" t="s">
        <v>18</v>
      </c>
      <c r="D139" s="1" t="e">
        <f t="shared" si="29"/>
        <v>#DIV/0!</v>
      </c>
      <c r="E139" s="1" t="e">
        <f t="shared" si="30"/>
        <v>#DIV/0!</v>
      </c>
      <c r="F139" s="15">
        <v>100</v>
      </c>
      <c r="G139" s="1" t="e">
        <f t="shared" si="31"/>
        <v>#DIV/0!</v>
      </c>
      <c r="H139" s="1"/>
      <c r="I139" s="12"/>
      <c r="J139" s="12"/>
      <c r="K139" s="1" t="e">
        <f t="shared" si="32"/>
        <v>#DIV/0!</v>
      </c>
      <c r="O139" t="e">
        <f>K139/$L$11</f>
        <v>#DIV/0!</v>
      </c>
      <c r="S139" t="e">
        <f>K139/$L$96</f>
        <v>#DIV/0!</v>
      </c>
    </row>
    <row r="140" spans="1:21" x14ac:dyDescent="0.2">
      <c r="A140" s="1" t="s">
        <v>19</v>
      </c>
      <c r="D140" s="1" t="e">
        <f t="shared" si="29"/>
        <v>#DIV/0!</v>
      </c>
      <c r="E140" s="1" t="e">
        <f t="shared" si="30"/>
        <v>#DIV/0!</v>
      </c>
      <c r="F140" s="15">
        <v>100</v>
      </c>
      <c r="G140" s="1" t="e">
        <f t="shared" si="31"/>
        <v>#DIV/0!</v>
      </c>
      <c r="H140" s="1"/>
      <c r="I140" s="12"/>
      <c r="J140" s="12"/>
      <c r="K140" s="1" t="e">
        <f t="shared" si="32"/>
        <v>#DIV/0!</v>
      </c>
      <c r="L140" t="e">
        <f>AVERAGE(K140:K142)</f>
        <v>#DIV/0!</v>
      </c>
      <c r="M140" t="e">
        <f>AVEDEV(K140:K142)</f>
        <v>#DIV/0!</v>
      </c>
      <c r="N140">
        <v>3</v>
      </c>
      <c r="O140" t="e">
        <f>K140/$L$11</f>
        <v>#DIV/0!</v>
      </c>
      <c r="P140" t="e">
        <f>AVERAGE(O140:O142)</f>
        <v>#DIV/0!</v>
      </c>
      <c r="Q140" t="e">
        <f>AVEDEV(O140:O142)</f>
        <v>#DIV/0!</v>
      </c>
      <c r="R140">
        <v>3</v>
      </c>
      <c r="S140" t="e">
        <f>K140/$L$96</f>
        <v>#DIV/0!</v>
      </c>
      <c r="T140" t="e">
        <f>AVERAGE(S140:S142)</f>
        <v>#DIV/0!</v>
      </c>
      <c r="U140" t="e">
        <f>AVEDEV(S140:S142)</f>
        <v>#DIV/0!</v>
      </c>
    </row>
    <row r="141" spans="1:21" x14ac:dyDescent="0.2">
      <c r="A141" s="1" t="s">
        <v>20</v>
      </c>
      <c r="D141" s="1" t="e">
        <f t="shared" si="29"/>
        <v>#DIV/0!</v>
      </c>
      <c r="E141" s="1" t="e">
        <f t="shared" si="30"/>
        <v>#DIV/0!</v>
      </c>
      <c r="F141" s="15">
        <v>100</v>
      </c>
      <c r="G141" s="1" t="e">
        <f t="shared" si="31"/>
        <v>#DIV/0!</v>
      </c>
      <c r="H141" s="1"/>
      <c r="I141" s="12"/>
      <c r="J141" s="12"/>
      <c r="K141" s="1" t="e">
        <f t="shared" si="32"/>
        <v>#DIV/0!</v>
      </c>
      <c r="O141" t="e">
        <f>K141/$L$11</f>
        <v>#DIV/0!</v>
      </c>
      <c r="S141" t="e">
        <f>K141/$L$96</f>
        <v>#DIV/0!</v>
      </c>
    </row>
    <row r="142" spans="1:21" x14ac:dyDescent="0.2">
      <c r="A142" s="1" t="s">
        <v>21</v>
      </c>
      <c r="D142" s="1" t="e">
        <f t="shared" si="29"/>
        <v>#DIV/0!</v>
      </c>
      <c r="E142" s="1" t="e">
        <f t="shared" si="30"/>
        <v>#DIV/0!</v>
      </c>
      <c r="F142" s="15">
        <v>100</v>
      </c>
      <c r="G142" s="1" t="e">
        <f t="shared" si="31"/>
        <v>#DIV/0!</v>
      </c>
      <c r="H142" s="1"/>
      <c r="I142" s="12"/>
      <c r="J142" s="12"/>
      <c r="K142" s="1" t="e">
        <f t="shared" si="32"/>
        <v>#DIV/0!</v>
      </c>
      <c r="O142" t="e">
        <f>K142/$L$11</f>
        <v>#DIV/0!</v>
      </c>
      <c r="S142" t="e">
        <f>K142/$L$96</f>
        <v>#DIV/0!</v>
      </c>
    </row>
    <row r="143" spans="1:21" x14ac:dyDescent="0.2">
      <c r="F143" s="14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43"/>
  <sheetViews>
    <sheetView topLeftCell="I30" workbookViewId="0">
      <selection activeCell="H33" sqref="H33"/>
    </sheetView>
  </sheetViews>
  <sheetFormatPr baseColWidth="10" defaultRowHeight="12.75" x14ac:dyDescent="0.2"/>
  <cols>
    <col min="1" max="1" width="13.42578125" customWidth="1"/>
    <col min="2" max="7" width="11.42578125" customWidth="1"/>
    <col min="8" max="8" width="14.42578125" customWidth="1"/>
    <col min="9" max="9" width="17.85546875" customWidth="1"/>
    <col min="10" max="10" width="22.28515625" customWidth="1"/>
    <col min="11" max="11" width="25.7109375" customWidth="1"/>
    <col min="12" max="14" width="11.42578125" customWidth="1"/>
    <col min="15" max="15" width="18.42578125" customWidth="1"/>
  </cols>
  <sheetData>
    <row r="3" spans="1:21" x14ac:dyDescent="0.2">
      <c r="A3" s="1" t="s">
        <v>138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21" x14ac:dyDescent="0.2">
      <c r="A4" s="1"/>
      <c r="B4" s="16" t="s">
        <v>22</v>
      </c>
      <c r="C4" s="16" t="s">
        <v>23</v>
      </c>
      <c r="D4" s="16" t="s">
        <v>0</v>
      </c>
      <c r="E4" s="16" t="s">
        <v>25</v>
      </c>
      <c r="F4" s="16" t="s">
        <v>26</v>
      </c>
      <c r="G4" s="16" t="s">
        <v>25</v>
      </c>
      <c r="H4" s="16" t="s">
        <v>128</v>
      </c>
      <c r="I4" s="16" t="s">
        <v>129</v>
      </c>
      <c r="J4" s="16" t="s">
        <v>24</v>
      </c>
      <c r="K4" s="16" t="s">
        <v>28</v>
      </c>
      <c r="L4" s="16" t="s">
        <v>48</v>
      </c>
      <c r="M4" s="16" t="s">
        <v>49</v>
      </c>
      <c r="N4" s="16" t="s">
        <v>50</v>
      </c>
      <c r="O4" s="10" t="s">
        <v>124</v>
      </c>
    </row>
    <row r="5" spans="1:21" x14ac:dyDescent="0.2">
      <c r="A5" s="1" t="s">
        <v>2</v>
      </c>
      <c r="B5">
        <v>0.13600000000000001</v>
      </c>
      <c r="C5">
        <v>0.14000000000000001</v>
      </c>
      <c r="D5" s="1">
        <f t="shared" ref="D5:D28" si="0">AVERAGE(B5:C5)</f>
        <v>0.13800000000000001</v>
      </c>
      <c r="E5" s="1">
        <f>(D5-0.0749)/0.2026</f>
        <v>0.31145113524185597</v>
      </c>
      <c r="F5" s="1">
        <v>5</v>
      </c>
      <c r="G5" s="1">
        <f>E5*F5</f>
        <v>1.5572556762092797</v>
      </c>
      <c r="H5" s="1">
        <v>3</v>
      </c>
      <c r="I5">
        <f>G5*H5</f>
        <v>4.6717670286278388</v>
      </c>
      <c r="J5">
        <v>91015.625</v>
      </c>
      <c r="K5" s="1">
        <f>I5/J5*100000</f>
        <v>5.1329285808099856</v>
      </c>
      <c r="L5">
        <f>AVERAGE(K5:K10)</f>
        <v>5.252074229448616</v>
      </c>
      <c r="M5">
        <f>AVEDEV(K5:K10)</f>
        <v>1.0665013070698535</v>
      </c>
      <c r="N5">
        <v>6</v>
      </c>
      <c r="O5">
        <f>K5/$L$5</f>
        <v>0.97731455355855879</v>
      </c>
      <c r="P5">
        <f>AVERAGE(O5:O10)</f>
        <v>1.0000000000000002</v>
      </c>
      <c r="Q5">
        <f>AVEDEV(O5:O7)</f>
        <v>0.13953436652114126</v>
      </c>
      <c r="R5">
        <v>6</v>
      </c>
    </row>
    <row r="6" spans="1:21" x14ac:dyDescent="0.2">
      <c r="A6" s="1" t="s">
        <v>3</v>
      </c>
      <c r="B6">
        <v>0.113</v>
      </c>
      <c r="C6">
        <v>0.11899999999999999</v>
      </c>
      <c r="D6" s="1">
        <f t="shared" si="0"/>
        <v>0.11599999999999999</v>
      </c>
      <c r="E6" s="1">
        <f t="shared" ref="E6:E28" si="1">(D6-0.0749)/0.2026</f>
        <v>0.20286278381046396</v>
      </c>
      <c r="F6" s="1">
        <v>5</v>
      </c>
      <c r="G6" s="1">
        <f t="shared" ref="G6:G28" si="2">E6*F6</f>
        <v>1.0143139190523198</v>
      </c>
      <c r="H6" s="1">
        <v>3</v>
      </c>
      <c r="I6">
        <f t="shared" ref="I6:I28" si="3">G6*H6</f>
        <v>3.0429417571569592</v>
      </c>
      <c r="J6">
        <v>74531.25</v>
      </c>
      <c r="K6" s="1">
        <f t="shared" ref="K6:K28" si="4">I6/J6*100000</f>
        <v>4.0827730075061925</v>
      </c>
      <c r="O6">
        <f t="shared" ref="O6:O28" si="5">K6/$L$5</f>
        <v>0.77736391930904192</v>
      </c>
    </row>
    <row r="7" spans="1:21" x14ac:dyDescent="0.2">
      <c r="A7" s="1" t="s">
        <v>4</v>
      </c>
      <c r="B7">
        <v>0.13</v>
      </c>
      <c r="C7">
        <v>0.129</v>
      </c>
      <c r="D7" s="1">
        <f t="shared" si="0"/>
        <v>0.1295</v>
      </c>
      <c r="E7" s="1">
        <f t="shared" si="1"/>
        <v>0.26949654491609087</v>
      </c>
      <c r="F7" s="1">
        <v>5</v>
      </c>
      <c r="G7" s="1">
        <f t="shared" si="2"/>
        <v>1.3474827245804544</v>
      </c>
      <c r="H7" s="1">
        <v>3</v>
      </c>
      <c r="I7">
        <f t="shared" si="3"/>
        <v>4.0424481737413629</v>
      </c>
      <c r="J7">
        <v>64609.375</v>
      </c>
      <c r="K7" s="1">
        <f t="shared" si="4"/>
        <v>6.2567517078463668</v>
      </c>
      <c r="O7">
        <f t="shared" si="5"/>
        <v>1.1912915611063681</v>
      </c>
      <c r="U7" t="s">
        <v>68</v>
      </c>
    </row>
    <row r="8" spans="1:21" x14ac:dyDescent="0.2">
      <c r="A8" s="1" t="s">
        <v>53</v>
      </c>
      <c r="B8">
        <v>0.13400000000000001</v>
      </c>
      <c r="C8">
        <v>0.121</v>
      </c>
      <c r="D8" s="1">
        <f t="shared" si="0"/>
        <v>0.1275</v>
      </c>
      <c r="E8" s="1">
        <f t="shared" si="1"/>
        <v>0.25962487660414613</v>
      </c>
      <c r="F8" s="1">
        <v>5</v>
      </c>
      <c r="G8" s="1">
        <f t="shared" si="2"/>
        <v>1.2981243830207307</v>
      </c>
      <c r="H8" s="1">
        <v>3</v>
      </c>
      <c r="I8">
        <f t="shared" si="3"/>
        <v>3.8943731490621922</v>
      </c>
      <c r="J8">
        <v>116562.5</v>
      </c>
      <c r="K8" s="1">
        <f t="shared" si="4"/>
        <v>3.3410171788201111</v>
      </c>
      <c r="O8">
        <f t="shared" si="5"/>
        <v>0.63613289395014216</v>
      </c>
      <c r="U8" t="s">
        <v>69</v>
      </c>
    </row>
    <row r="9" spans="1:21" x14ac:dyDescent="0.2">
      <c r="A9" s="1" t="s">
        <v>54</v>
      </c>
      <c r="B9">
        <v>0.13</v>
      </c>
      <c r="C9">
        <v>0.129</v>
      </c>
      <c r="D9" s="1">
        <f t="shared" si="0"/>
        <v>0.1295</v>
      </c>
      <c r="E9" s="1">
        <f t="shared" si="1"/>
        <v>0.26949654491609087</v>
      </c>
      <c r="F9" s="1">
        <v>5</v>
      </c>
      <c r="G9" s="1">
        <f t="shared" si="2"/>
        <v>1.3474827245804544</v>
      </c>
      <c r="H9" s="1">
        <v>3</v>
      </c>
      <c r="I9">
        <f t="shared" si="3"/>
        <v>4.0424481737413629</v>
      </c>
      <c r="J9">
        <v>63046.875</v>
      </c>
      <c r="K9" s="1">
        <f t="shared" si="4"/>
        <v>6.4118137080408237</v>
      </c>
      <c r="O9">
        <f t="shared" si="5"/>
        <v>1.2208155155327958</v>
      </c>
      <c r="U9" t="s">
        <v>70</v>
      </c>
    </row>
    <row r="10" spans="1:21" x14ac:dyDescent="0.2">
      <c r="A10" s="1" t="s">
        <v>55</v>
      </c>
      <c r="B10">
        <v>0.13300000000000001</v>
      </c>
      <c r="C10">
        <v>0.126</v>
      </c>
      <c r="D10" s="1">
        <f t="shared" si="0"/>
        <v>0.1295</v>
      </c>
      <c r="E10" s="1">
        <f t="shared" si="1"/>
        <v>0.26949654491609087</v>
      </c>
      <c r="F10" s="1">
        <v>5</v>
      </c>
      <c r="G10" s="1">
        <f t="shared" si="2"/>
        <v>1.3474827245804544</v>
      </c>
      <c r="H10" s="1">
        <v>3</v>
      </c>
      <c r="I10">
        <f t="shared" si="3"/>
        <v>4.0424481737413629</v>
      </c>
      <c r="J10">
        <v>64296.875</v>
      </c>
      <c r="K10" s="1">
        <f t="shared" si="4"/>
        <v>6.2871611936682195</v>
      </c>
      <c r="O10">
        <f t="shared" si="5"/>
        <v>1.1970815565430939</v>
      </c>
      <c r="U10" t="s">
        <v>71</v>
      </c>
    </row>
    <row r="11" spans="1:21" x14ac:dyDescent="0.2">
      <c r="A11" s="1" t="s">
        <v>5</v>
      </c>
      <c r="B11">
        <v>0.19800000000000001</v>
      </c>
      <c r="C11">
        <v>0.19800000000000001</v>
      </c>
      <c r="D11" s="1">
        <f t="shared" si="0"/>
        <v>0.19800000000000001</v>
      </c>
      <c r="E11" s="1">
        <f t="shared" si="1"/>
        <v>0.60760118460019752</v>
      </c>
      <c r="F11" s="1">
        <v>5</v>
      </c>
      <c r="G11" s="1">
        <f t="shared" si="2"/>
        <v>3.0380059230009877</v>
      </c>
      <c r="H11" s="1">
        <v>3</v>
      </c>
      <c r="I11">
        <f t="shared" si="3"/>
        <v>9.1140177690029631</v>
      </c>
      <c r="J11">
        <v>61875</v>
      </c>
      <c r="K11" s="1">
        <f t="shared" si="4"/>
        <v>14.729725687277515</v>
      </c>
      <c r="L11">
        <f>AVERAGE(K11:K13)</f>
        <v>12.787220284317497</v>
      </c>
      <c r="M11">
        <f>AVEDEV(K11:K13)</f>
        <v>3.1856929347365335</v>
      </c>
      <c r="N11">
        <v>3</v>
      </c>
      <c r="O11">
        <f t="shared" si="5"/>
        <v>2.804553980727706</v>
      </c>
      <c r="P11">
        <f>AVERAGE(O11:O13)</f>
        <v>2.4346990780554809</v>
      </c>
      <c r="Q11">
        <f>AVEDEV(O11:O13)</f>
        <v>0.60655900803423735</v>
      </c>
      <c r="R11">
        <v>3</v>
      </c>
      <c r="U11" t="s">
        <v>72</v>
      </c>
    </row>
    <row r="12" spans="1:21" x14ac:dyDescent="0.2">
      <c r="A12" s="1" t="s">
        <v>6</v>
      </c>
      <c r="B12">
        <v>0.22600000000000001</v>
      </c>
      <c r="C12">
        <v>0.17899999999999999</v>
      </c>
      <c r="D12" s="1">
        <f t="shared" si="0"/>
        <v>0.20250000000000001</v>
      </c>
      <c r="E12" s="1">
        <f t="shared" si="1"/>
        <v>0.62981243830207312</v>
      </c>
      <c r="F12" s="1">
        <v>5</v>
      </c>
      <c r="G12" s="1">
        <f t="shared" si="2"/>
        <v>3.1490621915103656</v>
      </c>
      <c r="H12" s="1">
        <v>3</v>
      </c>
      <c r="I12">
        <f t="shared" si="3"/>
        <v>9.4471865745310968</v>
      </c>
      <c r="J12">
        <v>60468.75</v>
      </c>
      <c r="K12" s="1">
        <f t="shared" si="4"/>
        <v>15.623254283462279</v>
      </c>
      <c r="O12">
        <f t="shared" si="5"/>
        <v>2.9746826874346119</v>
      </c>
      <c r="U12" t="s">
        <v>73</v>
      </c>
    </row>
    <row r="13" spans="1:21" x14ac:dyDescent="0.2">
      <c r="A13" s="1" t="s">
        <v>7</v>
      </c>
      <c r="B13">
        <v>0.17100000000000001</v>
      </c>
      <c r="C13">
        <v>0.17299999999999999</v>
      </c>
      <c r="D13" s="1">
        <f t="shared" si="0"/>
        <v>0.17199999999999999</v>
      </c>
      <c r="E13" s="1">
        <f t="shared" si="1"/>
        <v>0.47926949654491602</v>
      </c>
      <c r="F13" s="1">
        <v>5</v>
      </c>
      <c r="G13" s="1">
        <f t="shared" si="2"/>
        <v>2.3963474827245799</v>
      </c>
      <c r="H13" s="1">
        <v>3</v>
      </c>
      <c r="I13">
        <f t="shared" si="3"/>
        <v>7.1890424481737396</v>
      </c>
      <c r="J13">
        <v>89765.625</v>
      </c>
      <c r="K13" s="1">
        <f t="shared" si="4"/>
        <v>8.0086808822126958</v>
      </c>
      <c r="O13">
        <f t="shared" si="5"/>
        <v>1.524860566004125</v>
      </c>
    </row>
    <row r="14" spans="1:21" x14ac:dyDescent="0.2">
      <c r="A14" s="1" t="s">
        <v>8</v>
      </c>
      <c r="B14">
        <v>0.25600000000000001</v>
      </c>
      <c r="C14">
        <v>0.27600000000000002</v>
      </c>
      <c r="D14" s="1">
        <f t="shared" si="0"/>
        <v>0.26600000000000001</v>
      </c>
      <c r="E14" s="1">
        <f t="shared" si="1"/>
        <v>0.94323790720631795</v>
      </c>
      <c r="F14" s="1">
        <v>10</v>
      </c>
      <c r="G14" s="1">
        <f t="shared" si="2"/>
        <v>9.4323790720631795</v>
      </c>
      <c r="H14" s="1">
        <v>3</v>
      </c>
      <c r="I14">
        <f t="shared" si="3"/>
        <v>28.29713721618954</v>
      </c>
      <c r="J14">
        <v>76328.125</v>
      </c>
      <c r="K14" s="1">
        <f t="shared" si="4"/>
        <v>37.073014981292332</v>
      </c>
      <c r="L14">
        <f>AVERAGE(K14:K16)</f>
        <v>34.863068234639016</v>
      </c>
      <c r="M14">
        <f>AVEDEV(K14:K16)</f>
        <v>1.473297831102208</v>
      </c>
      <c r="N14">
        <v>3</v>
      </c>
      <c r="O14">
        <f t="shared" si="5"/>
        <v>7.0587378170366044</v>
      </c>
      <c r="P14">
        <f>AVERAGE(O14:O16)</f>
        <v>6.6379618245226295</v>
      </c>
      <c r="Q14">
        <f>AVEDEV(O14:O16)</f>
        <v>0.28051732834265025</v>
      </c>
      <c r="R14">
        <v>3</v>
      </c>
    </row>
    <row r="15" spans="1:21" x14ac:dyDescent="0.2">
      <c r="A15" s="1" t="s">
        <v>9</v>
      </c>
      <c r="B15">
        <v>0.246</v>
      </c>
      <c r="C15">
        <v>0.25800000000000001</v>
      </c>
      <c r="D15" s="1">
        <f t="shared" si="0"/>
        <v>0.252</v>
      </c>
      <c r="E15" s="1">
        <f t="shared" si="1"/>
        <v>0.87413622902270482</v>
      </c>
      <c r="F15" s="1">
        <v>10</v>
      </c>
      <c r="G15" s="1">
        <f t="shared" si="2"/>
        <v>8.7413622902270482</v>
      </c>
      <c r="H15" s="1">
        <v>3</v>
      </c>
      <c r="I15">
        <f t="shared" si="3"/>
        <v>26.224086870681145</v>
      </c>
      <c r="J15">
        <v>75312.5</v>
      </c>
      <c r="K15" s="1">
        <f t="shared" si="4"/>
        <v>34.820364309618121</v>
      </c>
      <c r="O15">
        <f t="shared" si="5"/>
        <v>6.6298309560018733</v>
      </c>
    </row>
    <row r="16" spans="1:21" x14ac:dyDescent="0.2">
      <c r="A16" s="1" t="s">
        <v>10</v>
      </c>
      <c r="B16">
        <v>0.26100000000000001</v>
      </c>
      <c r="C16">
        <v>0.26900000000000002</v>
      </c>
      <c r="D16" s="1">
        <f t="shared" si="0"/>
        <v>0.26500000000000001</v>
      </c>
      <c r="E16" s="1">
        <f t="shared" si="1"/>
        <v>0.93830207305034563</v>
      </c>
      <c r="F16" s="1">
        <v>10</v>
      </c>
      <c r="G16" s="1">
        <f t="shared" si="2"/>
        <v>9.383020730503457</v>
      </c>
      <c r="H16" s="1">
        <v>3</v>
      </c>
      <c r="I16">
        <f t="shared" si="3"/>
        <v>28.149062191510371</v>
      </c>
      <c r="J16">
        <v>86093.75</v>
      </c>
      <c r="K16" s="1">
        <f t="shared" si="4"/>
        <v>32.695825413006602</v>
      </c>
      <c r="O16">
        <f t="shared" si="5"/>
        <v>6.2253167005294099</v>
      </c>
    </row>
    <row r="17" spans="1:19" x14ac:dyDescent="0.2">
      <c r="A17" s="1" t="s">
        <v>11</v>
      </c>
      <c r="B17">
        <v>0.435</v>
      </c>
      <c r="C17">
        <v>0.45500000000000002</v>
      </c>
      <c r="D17" s="1">
        <f t="shared" si="0"/>
        <v>0.44500000000000001</v>
      </c>
      <c r="E17" s="1">
        <f t="shared" si="1"/>
        <v>1.8267522211253702</v>
      </c>
      <c r="F17" s="1">
        <v>10</v>
      </c>
      <c r="G17" s="1">
        <f t="shared" si="2"/>
        <v>18.267522211253702</v>
      </c>
      <c r="H17" s="1">
        <v>3</v>
      </c>
      <c r="I17">
        <f t="shared" si="3"/>
        <v>54.802566633761103</v>
      </c>
      <c r="J17">
        <v>73750</v>
      </c>
      <c r="K17" s="1">
        <f t="shared" si="4"/>
        <v>74.308564927133702</v>
      </c>
      <c r="L17">
        <f>AVERAGE(K17:K19)</f>
        <v>69.187852972810902</v>
      </c>
      <c r="M17">
        <f>AVEDEV(K17:K19)</f>
        <v>4.5802970906024614</v>
      </c>
      <c r="N17">
        <v>3</v>
      </c>
      <c r="O17">
        <f t="shared" si="5"/>
        <v>14.148422448121972</v>
      </c>
      <c r="P17">
        <f>AVERAGE(O17:O19)</f>
        <v>13.173433952032036</v>
      </c>
      <c r="Q17">
        <f>AVEDEV(O17:O19)</f>
        <v>0.8720929846955574</v>
      </c>
      <c r="R17">
        <v>3</v>
      </c>
    </row>
    <row r="18" spans="1:19" x14ac:dyDescent="0.2">
      <c r="A18" s="1" t="s">
        <v>12</v>
      </c>
      <c r="B18">
        <v>0.39900000000000002</v>
      </c>
      <c r="C18">
        <v>0.41699999999999998</v>
      </c>
      <c r="D18" s="1">
        <f t="shared" si="0"/>
        <v>0.40800000000000003</v>
      </c>
      <c r="E18" s="1">
        <f t="shared" si="1"/>
        <v>1.6441263573543932</v>
      </c>
      <c r="F18" s="1">
        <v>10</v>
      </c>
      <c r="G18" s="1">
        <f t="shared" si="2"/>
        <v>16.441263573543932</v>
      </c>
      <c r="H18" s="1">
        <v>3</v>
      </c>
      <c r="I18">
        <f t="shared" si="3"/>
        <v>49.323790720631791</v>
      </c>
      <c r="J18">
        <v>69531.25</v>
      </c>
      <c r="K18" s="1">
        <f t="shared" si="4"/>
        <v>70.937586654391794</v>
      </c>
      <c r="O18">
        <f t="shared" si="5"/>
        <v>13.50658493298544</v>
      </c>
    </row>
    <row r="19" spans="1:19" x14ac:dyDescent="0.2">
      <c r="A19" s="1" t="s">
        <v>13</v>
      </c>
      <c r="B19">
        <v>0.42799999999999999</v>
      </c>
      <c r="C19">
        <v>0.45500000000000002</v>
      </c>
      <c r="D19" s="1">
        <f t="shared" si="0"/>
        <v>0.4415</v>
      </c>
      <c r="E19" s="1">
        <f t="shared" si="1"/>
        <v>1.8094768015794671</v>
      </c>
      <c r="F19" s="1">
        <v>10</v>
      </c>
      <c r="G19" s="1">
        <f t="shared" si="2"/>
        <v>18.094768015794671</v>
      </c>
      <c r="H19" s="1">
        <v>3</v>
      </c>
      <c r="I19">
        <f t="shared" si="3"/>
        <v>54.284304047384012</v>
      </c>
      <c r="J19">
        <v>87109.375</v>
      </c>
      <c r="K19" s="1">
        <f t="shared" si="4"/>
        <v>62.317407336907209</v>
      </c>
      <c r="O19">
        <f t="shared" si="5"/>
        <v>11.865294474988703</v>
      </c>
    </row>
    <row r="20" spans="1:19" x14ac:dyDescent="0.2">
      <c r="A20" s="1" t="s">
        <v>52</v>
      </c>
      <c r="B20">
        <v>0.28000000000000003</v>
      </c>
      <c r="C20">
        <v>0.25</v>
      </c>
      <c r="D20" s="1">
        <f t="shared" si="0"/>
        <v>0.26500000000000001</v>
      </c>
      <c r="E20" s="1">
        <f t="shared" si="1"/>
        <v>0.93830207305034563</v>
      </c>
      <c r="F20" s="15">
        <v>50</v>
      </c>
      <c r="G20" s="1">
        <f t="shared" si="2"/>
        <v>46.915103652517281</v>
      </c>
      <c r="H20" s="1">
        <v>3</v>
      </c>
      <c r="I20">
        <f t="shared" si="3"/>
        <v>140.74531095755185</v>
      </c>
      <c r="J20">
        <v>61250</v>
      </c>
      <c r="K20" s="1">
        <f t="shared" si="4"/>
        <v>229.78826278783976</v>
      </c>
      <c r="L20">
        <f>AVERAGE(K20:K22)</f>
        <v>157.42730820505042</v>
      </c>
      <c r="M20">
        <f>AVEDEV(K20:K22)</f>
        <v>48.240636388526241</v>
      </c>
      <c r="N20">
        <v>3</v>
      </c>
      <c r="O20">
        <f t="shared" si="5"/>
        <v>43.751906913159502</v>
      </c>
      <c r="P20">
        <f>AVERAGE(O20:O22)</f>
        <v>29.974311353474103</v>
      </c>
      <c r="Q20">
        <f>AVEDEV(O20:O22)</f>
        <v>9.1850637064569316</v>
      </c>
      <c r="R20">
        <v>3</v>
      </c>
    </row>
    <row r="21" spans="1:19" x14ac:dyDescent="0.2">
      <c r="A21" s="1" t="s">
        <v>14</v>
      </c>
      <c r="B21">
        <v>0.21099999999999999</v>
      </c>
      <c r="C21">
        <v>0.2</v>
      </c>
      <c r="D21" s="1">
        <f t="shared" si="0"/>
        <v>0.20550000000000002</v>
      </c>
      <c r="E21" s="1">
        <f t="shared" si="1"/>
        <v>0.64461994076999019</v>
      </c>
      <c r="F21" s="15">
        <v>50</v>
      </c>
      <c r="G21" s="1">
        <f t="shared" si="2"/>
        <v>32.23099703849951</v>
      </c>
      <c r="H21" s="1">
        <v>3</v>
      </c>
      <c r="I21">
        <f t="shared" si="3"/>
        <v>96.692991115498529</v>
      </c>
      <c r="J21">
        <v>85781.25</v>
      </c>
      <c r="K21" s="1">
        <f t="shared" si="4"/>
        <v>112.72042680130976</v>
      </c>
      <c r="O21">
        <f t="shared" si="5"/>
        <v>21.462078005158659</v>
      </c>
    </row>
    <row r="22" spans="1:19" x14ac:dyDescent="0.2">
      <c r="A22" s="1" t="s">
        <v>15</v>
      </c>
      <c r="B22">
        <v>0.21199999999999999</v>
      </c>
      <c r="C22">
        <v>0.224</v>
      </c>
      <c r="D22" s="1">
        <f t="shared" si="0"/>
        <v>0.218</v>
      </c>
      <c r="E22" s="1">
        <f t="shared" si="1"/>
        <v>0.70631786771964467</v>
      </c>
      <c r="F22" s="15">
        <v>50</v>
      </c>
      <c r="G22" s="1">
        <f t="shared" si="2"/>
        <v>35.315893385982235</v>
      </c>
      <c r="H22" s="1">
        <v>3</v>
      </c>
      <c r="I22">
        <f t="shared" si="3"/>
        <v>105.94768015794671</v>
      </c>
      <c r="J22">
        <v>81640.625</v>
      </c>
      <c r="K22" s="1">
        <f t="shared" si="4"/>
        <v>129.77323502600171</v>
      </c>
      <c r="O22">
        <f t="shared" si="5"/>
        <v>24.708949142104153</v>
      </c>
    </row>
    <row r="23" spans="1:19" x14ac:dyDescent="0.2">
      <c r="A23" s="1" t="s">
        <v>16</v>
      </c>
      <c r="B23">
        <v>0.33600000000000002</v>
      </c>
      <c r="C23">
        <v>0.32200000000000001</v>
      </c>
      <c r="D23" s="1">
        <f t="shared" si="0"/>
        <v>0.32900000000000001</v>
      </c>
      <c r="E23" s="1">
        <f t="shared" si="1"/>
        <v>1.2541954590325766</v>
      </c>
      <c r="F23" s="15">
        <v>50</v>
      </c>
      <c r="G23" s="1">
        <f t="shared" si="2"/>
        <v>62.709772951628828</v>
      </c>
      <c r="H23" s="1">
        <v>3</v>
      </c>
      <c r="I23">
        <f t="shared" si="3"/>
        <v>188.12931885488649</v>
      </c>
      <c r="J23">
        <v>63125</v>
      </c>
      <c r="K23" s="1">
        <f t="shared" si="4"/>
        <v>298.02664373051329</v>
      </c>
      <c r="L23">
        <f>AVERAGE(K23:K25)</f>
        <v>286.46663783000264</v>
      </c>
      <c r="M23">
        <f>AVEDEV(K23:K25)</f>
        <v>16.771375542626554</v>
      </c>
      <c r="N23">
        <v>3</v>
      </c>
      <c r="O23">
        <f t="shared" si="5"/>
        <v>56.744560474691028</v>
      </c>
      <c r="P23">
        <f>AVERAGE(O23:O25)</f>
        <v>54.543524199214723</v>
      </c>
      <c r="Q23">
        <f>AVEDEV(O23:O25)</f>
        <v>3.1932860827801526</v>
      </c>
      <c r="R23">
        <v>3</v>
      </c>
    </row>
    <row r="24" spans="1:19" x14ac:dyDescent="0.2">
      <c r="A24" s="1" t="s">
        <v>17</v>
      </c>
      <c r="B24">
        <v>0.372</v>
      </c>
      <c r="C24">
        <v>0.34899999999999998</v>
      </c>
      <c r="D24" s="1">
        <f t="shared" si="0"/>
        <v>0.36049999999999999</v>
      </c>
      <c r="E24" s="1">
        <f t="shared" si="1"/>
        <v>1.4096742349457057</v>
      </c>
      <c r="F24" s="15">
        <v>50</v>
      </c>
      <c r="G24" s="1">
        <f t="shared" si="2"/>
        <v>70.483711747285284</v>
      </c>
      <c r="H24" s="1">
        <v>3</v>
      </c>
      <c r="I24">
        <f t="shared" si="3"/>
        <v>211.45113524185587</v>
      </c>
      <c r="J24">
        <v>70468.75</v>
      </c>
      <c r="K24" s="1">
        <f t="shared" si="4"/>
        <v>300.06369524343182</v>
      </c>
      <c r="O24">
        <f t="shared" si="5"/>
        <v>57.132417047908653</v>
      </c>
    </row>
    <row r="25" spans="1:19" x14ac:dyDescent="0.2">
      <c r="A25" s="1" t="s">
        <v>18</v>
      </c>
      <c r="B25">
        <v>0.33900000000000002</v>
      </c>
      <c r="C25">
        <v>0.35399999999999998</v>
      </c>
      <c r="D25" s="1">
        <f t="shared" si="0"/>
        <v>0.34650000000000003</v>
      </c>
      <c r="E25" s="1">
        <f t="shared" si="1"/>
        <v>1.3405725567620932</v>
      </c>
      <c r="F25" s="15">
        <v>50</v>
      </c>
      <c r="G25" s="1">
        <f t="shared" si="2"/>
        <v>67.028627838104654</v>
      </c>
      <c r="H25" s="1">
        <v>3</v>
      </c>
      <c r="I25">
        <f t="shared" si="3"/>
        <v>201.08588351431396</v>
      </c>
      <c r="J25">
        <v>76953.125</v>
      </c>
      <c r="K25" s="1">
        <f t="shared" si="4"/>
        <v>261.30957451606281</v>
      </c>
      <c r="O25">
        <f t="shared" si="5"/>
        <v>49.753595075044501</v>
      </c>
    </row>
    <row r="26" spans="1:19" x14ac:dyDescent="0.2">
      <c r="A26" s="1" t="s">
        <v>19</v>
      </c>
      <c r="B26">
        <v>0.39300000000000002</v>
      </c>
      <c r="C26">
        <v>0.39100000000000001</v>
      </c>
      <c r="D26" s="1">
        <f t="shared" si="0"/>
        <v>0.39200000000000002</v>
      </c>
      <c r="E26" s="1">
        <f t="shared" si="1"/>
        <v>1.5651530108588354</v>
      </c>
      <c r="F26" s="15">
        <v>50</v>
      </c>
      <c r="G26" s="1">
        <f t="shared" si="2"/>
        <v>78.257650542941775</v>
      </c>
      <c r="H26" s="1">
        <v>3</v>
      </c>
      <c r="I26">
        <f t="shared" si="3"/>
        <v>234.77295162882533</v>
      </c>
      <c r="J26">
        <v>64843.75</v>
      </c>
      <c r="K26" s="1">
        <f t="shared" si="4"/>
        <v>362.05949166854992</v>
      </c>
      <c r="L26">
        <f>AVERAGE(K26:K28)</f>
        <v>345.61270447908481</v>
      </c>
      <c r="M26">
        <f>AVEDEV(K26:K28)</f>
        <v>41.35703002654045</v>
      </c>
      <c r="N26">
        <v>3</v>
      </c>
      <c r="O26">
        <f t="shared" si="5"/>
        <v>68.936476495032394</v>
      </c>
      <c r="P26">
        <f>AVERAGE(O26:O28)</f>
        <v>65.804992347826854</v>
      </c>
      <c r="Q26">
        <f>AVEDEV(O26:O28)</f>
        <v>7.874418414471319</v>
      </c>
      <c r="R26">
        <v>3</v>
      </c>
    </row>
    <row r="27" spans="1:19" x14ac:dyDescent="0.2">
      <c r="A27" s="1" t="s">
        <v>20</v>
      </c>
      <c r="B27">
        <v>0.39600000000000002</v>
      </c>
      <c r="C27">
        <v>0.378</v>
      </c>
      <c r="D27" s="1">
        <f t="shared" si="0"/>
        <v>0.38700000000000001</v>
      </c>
      <c r="E27" s="1">
        <f t="shared" si="1"/>
        <v>1.5404738400789735</v>
      </c>
      <c r="F27" s="15">
        <v>50</v>
      </c>
      <c r="G27" s="1">
        <f t="shared" si="2"/>
        <v>77.023692003948668</v>
      </c>
      <c r="H27" s="1">
        <v>3</v>
      </c>
      <c r="I27">
        <f t="shared" si="3"/>
        <v>231.071076011846</v>
      </c>
      <c r="J27">
        <v>81484.375</v>
      </c>
      <c r="K27" s="1">
        <f t="shared" si="4"/>
        <v>283.57715943927411</v>
      </c>
      <c r="O27">
        <f t="shared" si="5"/>
        <v>53.993364726119871</v>
      </c>
    </row>
    <row r="28" spans="1:19" x14ac:dyDescent="0.2">
      <c r="A28" s="1" t="s">
        <v>21</v>
      </c>
      <c r="B28">
        <v>0.438</v>
      </c>
      <c r="C28">
        <v>0.40200000000000002</v>
      </c>
      <c r="D28" s="1">
        <f t="shared" si="0"/>
        <v>0.42000000000000004</v>
      </c>
      <c r="E28" s="1">
        <f t="shared" si="1"/>
        <v>1.7033563672260617</v>
      </c>
      <c r="F28" s="15">
        <v>50</v>
      </c>
      <c r="G28" s="1">
        <f t="shared" si="2"/>
        <v>85.167818361303077</v>
      </c>
      <c r="H28" s="1">
        <v>3</v>
      </c>
      <c r="I28">
        <f t="shared" si="3"/>
        <v>255.50345508390922</v>
      </c>
      <c r="J28">
        <v>65312.5</v>
      </c>
      <c r="K28" s="1">
        <f t="shared" si="4"/>
        <v>391.20146232943034</v>
      </c>
      <c r="O28">
        <f t="shared" si="5"/>
        <v>74.485135822328289</v>
      </c>
    </row>
    <row r="31" spans="1:19" x14ac:dyDescent="0.2">
      <c r="A31" s="1" t="s">
        <v>139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9" x14ac:dyDescent="0.2">
      <c r="A32" s="1"/>
      <c r="B32" s="16" t="s">
        <v>22</v>
      </c>
      <c r="C32" s="16" t="s">
        <v>23</v>
      </c>
      <c r="D32" s="16" t="s">
        <v>0</v>
      </c>
      <c r="E32" s="16" t="s">
        <v>25</v>
      </c>
      <c r="F32" s="16" t="s">
        <v>26</v>
      </c>
      <c r="G32" s="16" t="s">
        <v>25</v>
      </c>
      <c r="H32" s="16" t="s">
        <v>128</v>
      </c>
      <c r="I32" s="16" t="s">
        <v>129</v>
      </c>
      <c r="J32" s="16" t="s">
        <v>24</v>
      </c>
      <c r="K32" s="16" t="s">
        <v>28</v>
      </c>
      <c r="L32" s="16" t="s">
        <v>48</v>
      </c>
      <c r="M32" s="16" t="s">
        <v>49</v>
      </c>
      <c r="N32" s="16" t="s">
        <v>50</v>
      </c>
      <c r="O32" s="10" t="s">
        <v>124</v>
      </c>
      <c r="S32" t="s">
        <v>118</v>
      </c>
    </row>
    <row r="33" spans="1:21" x14ac:dyDescent="0.2">
      <c r="A33" s="1" t="s">
        <v>2</v>
      </c>
      <c r="B33">
        <v>0.112</v>
      </c>
      <c r="C33">
        <v>0.11</v>
      </c>
      <c r="D33" s="1">
        <f t="shared" ref="D33:D56" si="6">AVERAGE(B33:C33)</f>
        <v>0.111</v>
      </c>
      <c r="E33" s="1">
        <f>(D33-0.0749)/0.2026</f>
        <v>0.17818361303060221</v>
      </c>
      <c r="F33" s="1">
        <v>5</v>
      </c>
      <c r="G33" s="1">
        <f>E33*F33</f>
        <v>0.89091806515301109</v>
      </c>
      <c r="H33" s="1">
        <v>3</v>
      </c>
      <c r="I33">
        <f>G33*H33</f>
        <v>2.6727541954590333</v>
      </c>
      <c r="J33">
        <v>53671.875</v>
      </c>
      <c r="K33" s="1">
        <f t="shared" ref="K33:K56" si="7">I33/J33*100000</f>
        <v>4.9798040322963066</v>
      </c>
      <c r="L33">
        <f>AVERAGE(K33:K38)</f>
        <v>7.9348089149855907</v>
      </c>
      <c r="M33">
        <f>AVEDEV(K33:K38)</f>
        <v>2.3004464732870864</v>
      </c>
      <c r="N33">
        <v>6</v>
      </c>
      <c r="O33">
        <f>K33/$L$11</f>
        <v>0.38943600888800189</v>
      </c>
      <c r="P33">
        <f>AVERAGE(O33:O38)</f>
        <v>0.62052648961690282</v>
      </c>
      <c r="Q33">
        <f>AVEDEV(O33:O38)</f>
        <v>0.17990199763027467</v>
      </c>
      <c r="R33">
        <v>6</v>
      </c>
      <c r="S33">
        <f>K33/$L$33</f>
        <v>0.62758966040020259</v>
      </c>
      <c r="T33">
        <f>AVERAGE(S33:S38)</f>
        <v>1</v>
      </c>
      <c r="U33">
        <f>AVEDEV(S33:S38)</f>
        <v>0.28991832039489812</v>
      </c>
    </row>
    <row r="34" spans="1:21" x14ac:dyDescent="0.2">
      <c r="A34" s="1" t="s">
        <v>3</v>
      </c>
      <c r="B34">
        <v>0.11799999999999999</v>
      </c>
      <c r="C34">
        <v>0.112</v>
      </c>
      <c r="D34" s="1">
        <f t="shared" si="6"/>
        <v>0.11499999999999999</v>
      </c>
      <c r="E34" s="1">
        <f t="shared" ref="E34:E56" si="8">(D34-0.0749)/0.2026</f>
        <v>0.19792694965449159</v>
      </c>
      <c r="F34" s="1">
        <v>5</v>
      </c>
      <c r="G34" s="1">
        <f t="shared" ref="G34:G56" si="9">E34*F34</f>
        <v>0.9896347482724579</v>
      </c>
      <c r="H34" s="1">
        <v>3</v>
      </c>
      <c r="I34">
        <f t="shared" ref="I34:I55" si="10">G34*H34</f>
        <v>2.9689042448173737</v>
      </c>
      <c r="J34">
        <v>30781.25</v>
      </c>
      <c r="K34" s="1">
        <f t="shared" si="7"/>
        <v>9.6451711506757327</v>
      </c>
      <c r="O34">
        <f t="shared" ref="O34:O56" si="11">K34/$L$11</f>
        <v>0.75428208290935317</v>
      </c>
      <c r="S34">
        <f t="shared" ref="S34:S56" si="12">K34/$L$33</f>
        <v>1.2155517863145981</v>
      </c>
    </row>
    <row r="35" spans="1:21" x14ac:dyDescent="0.2">
      <c r="A35" s="1" t="s">
        <v>4</v>
      </c>
      <c r="B35">
        <v>0.109</v>
      </c>
      <c r="C35">
        <v>0.112</v>
      </c>
      <c r="D35" s="1">
        <f t="shared" si="6"/>
        <v>0.1105</v>
      </c>
      <c r="E35" s="1">
        <f t="shared" si="8"/>
        <v>0.17571569595261602</v>
      </c>
      <c r="F35" s="1">
        <v>5</v>
      </c>
      <c r="G35" s="1">
        <f t="shared" si="9"/>
        <v>0.87857847976308012</v>
      </c>
      <c r="H35" s="1">
        <v>3</v>
      </c>
      <c r="I35">
        <f t="shared" si="10"/>
        <v>2.6357354392892405</v>
      </c>
      <c r="J35">
        <v>27343.75</v>
      </c>
      <c r="K35" s="1">
        <f t="shared" si="7"/>
        <v>9.6392610351149361</v>
      </c>
      <c r="O35">
        <f t="shared" si="11"/>
        <v>0.75381989367436786</v>
      </c>
      <c r="S35">
        <f t="shared" si="12"/>
        <v>1.2148069523023215</v>
      </c>
    </row>
    <row r="36" spans="1:21" x14ac:dyDescent="0.2">
      <c r="A36" s="1" t="s">
        <v>53</v>
      </c>
      <c r="B36">
        <v>0.12</v>
      </c>
      <c r="C36">
        <v>0.121</v>
      </c>
      <c r="D36" s="1">
        <f t="shared" si="6"/>
        <v>0.1205</v>
      </c>
      <c r="E36" s="1">
        <f t="shared" si="8"/>
        <v>0.22507403751233959</v>
      </c>
      <c r="F36" s="1">
        <v>5</v>
      </c>
      <c r="G36" s="1">
        <f t="shared" si="9"/>
        <v>1.1253701875616979</v>
      </c>
      <c r="H36" s="1">
        <v>3</v>
      </c>
      <c r="I36">
        <f t="shared" si="10"/>
        <v>3.3761105626850938</v>
      </c>
      <c r="J36">
        <v>54765.625</v>
      </c>
      <c r="K36" s="1">
        <f t="shared" si="7"/>
        <v>6.1646526679556626</v>
      </c>
      <c r="O36">
        <f t="shared" si="11"/>
        <v>0.4820948205229651</v>
      </c>
      <c r="S36">
        <f t="shared" si="12"/>
        <v>0.77691255504756629</v>
      </c>
    </row>
    <row r="37" spans="1:21" x14ac:dyDescent="0.2">
      <c r="A37" s="1" t="s">
        <v>54</v>
      </c>
      <c r="B37">
        <v>0.113</v>
      </c>
      <c r="C37">
        <v>0.113</v>
      </c>
      <c r="D37" s="1">
        <f t="shared" si="6"/>
        <v>0.113</v>
      </c>
      <c r="E37" s="1">
        <f t="shared" si="8"/>
        <v>0.18805528134254693</v>
      </c>
      <c r="F37" s="1">
        <v>5</v>
      </c>
      <c r="G37" s="1">
        <f t="shared" si="9"/>
        <v>0.9402764067127346</v>
      </c>
      <c r="H37" s="1">
        <v>3</v>
      </c>
      <c r="I37">
        <f t="shared" si="10"/>
        <v>2.8208292201382039</v>
      </c>
      <c r="J37">
        <v>48984.375</v>
      </c>
      <c r="K37" s="1">
        <f t="shared" si="7"/>
        <v>5.7586306248435424</v>
      </c>
      <c r="O37">
        <f t="shared" si="11"/>
        <v>0.45034264654891748</v>
      </c>
      <c r="S37">
        <f t="shared" si="12"/>
        <v>0.72574282336753659</v>
      </c>
    </row>
    <row r="38" spans="1:21" x14ac:dyDescent="0.2">
      <c r="A38" s="1" t="s">
        <v>55</v>
      </c>
      <c r="B38">
        <v>0.126</v>
      </c>
      <c r="C38">
        <v>0.126</v>
      </c>
      <c r="D38" s="1">
        <f t="shared" si="6"/>
        <v>0.126</v>
      </c>
      <c r="E38" s="1">
        <f t="shared" si="8"/>
        <v>0.25222112537018759</v>
      </c>
      <c r="F38" s="1">
        <v>5</v>
      </c>
      <c r="G38" s="1">
        <f t="shared" si="9"/>
        <v>1.261105626850938</v>
      </c>
      <c r="H38" s="1">
        <v>3</v>
      </c>
      <c r="I38">
        <f t="shared" si="10"/>
        <v>3.7833168805528139</v>
      </c>
      <c r="J38">
        <v>33125</v>
      </c>
      <c r="K38" s="1">
        <f t="shared" si="7"/>
        <v>11.421333979027363</v>
      </c>
      <c r="O38">
        <f t="shared" si="11"/>
        <v>0.89318348515781143</v>
      </c>
      <c r="S38">
        <f t="shared" si="12"/>
        <v>1.4393962225677748</v>
      </c>
    </row>
    <row r="39" spans="1:21" x14ac:dyDescent="0.2">
      <c r="A39" s="1" t="s">
        <v>5</v>
      </c>
      <c r="B39">
        <v>0.13400000000000001</v>
      </c>
      <c r="C39">
        <v>0.13700000000000001</v>
      </c>
      <c r="D39" s="1">
        <f t="shared" si="6"/>
        <v>0.13550000000000001</v>
      </c>
      <c r="E39" s="1">
        <f t="shared" si="8"/>
        <v>0.29911154985192506</v>
      </c>
      <c r="F39" s="1">
        <v>5</v>
      </c>
      <c r="G39" s="1">
        <f t="shared" si="9"/>
        <v>1.4955577492596253</v>
      </c>
      <c r="H39" s="1">
        <v>3</v>
      </c>
      <c r="I39">
        <f t="shared" si="10"/>
        <v>4.4866732477788762</v>
      </c>
      <c r="J39">
        <v>56406.25</v>
      </c>
      <c r="K39" s="1">
        <f t="shared" si="7"/>
        <v>7.9542129600511924</v>
      </c>
      <c r="L39">
        <f>AVERAGE(K39:K41)</f>
        <v>7.7588932071296002</v>
      </c>
      <c r="M39">
        <f>AVEDEV(K39:K41)</f>
        <v>0.67499196557453234</v>
      </c>
      <c r="N39">
        <v>3</v>
      </c>
      <c r="O39">
        <f t="shared" si="11"/>
        <v>0.62204394568899379</v>
      </c>
      <c r="P39">
        <f>AVERAGE(O39:O41)</f>
        <v>0.60676933959175339</v>
      </c>
      <c r="Q39">
        <f>AVEDEV(O39:O41)</f>
        <v>5.2786450109282623E-2</v>
      </c>
      <c r="R39">
        <v>3</v>
      </c>
      <c r="S39">
        <f t="shared" si="12"/>
        <v>1.0024454331885617</v>
      </c>
      <c r="T39">
        <f>AVERAGE(S39:S41)</f>
        <v>0.97782987470262117</v>
      </c>
      <c r="U39">
        <f>AVEDEV(S39:S41)</f>
        <v>8.5067198568543903E-2</v>
      </c>
    </row>
    <row r="40" spans="1:21" x14ac:dyDescent="0.2">
      <c r="A40" s="1" t="s">
        <v>6</v>
      </c>
      <c r="B40">
        <v>0.128</v>
      </c>
      <c r="C40">
        <v>0.13200000000000001</v>
      </c>
      <c r="D40" s="1">
        <f t="shared" si="6"/>
        <v>0.13</v>
      </c>
      <c r="E40" s="1">
        <f t="shared" si="8"/>
        <v>0.27196446199407703</v>
      </c>
      <c r="F40" s="1">
        <v>5</v>
      </c>
      <c r="G40" s="1">
        <f t="shared" si="9"/>
        <v>1.3598223099703852</v>
      </c>
      <c r="H40" s="1">
        <v>3</v>
      </c>
      <c r="I40">
        <f t="shared" si="10"/>
        <v>4.0794669299111561</v>
      </c>
      <c r="J40">
        <v>60468.75</v>
      </c>
      <c r="K40" s="1">
        <f t="shared" si="7"/>
        <v>6.7464052587678029</v>
      </c>
      <c r="O40">
        <f t="shared" si="11"/>
        <v>0.52758966442782951</v>
      </c>
      <c r="S40">
        <f t="shared" si="12"/>
        <v>0.8502290768498052</v>
      </c>
    </row>
    <row r="41" spans="1:21" x14ac:dyDescent="0.2">
      <c r="A41" s="1" t="s">
        <v>7</v>
      </c>
      <c r="B41">
        <v>0.13900000000000001</v>
      </c>
      <c r="C41">
        <v>0.14599999999999999</v>
      </c>
      <c r="D41" s="1">
        <f t="shared" si="6"/>
        <v>0.14250000000000002</v>
      </c>
      <c r="E41" s="1">
        <f t="shared" si="8"/>
        <v>0.33366238894373157</v>
      </c>
      <c r="F41" s="1">
        <v>5</v>
      </c>
      <c r="G41" s="1">
        <f t="shared" si="9"/>
        <v>1.6683119447186578</v>
      </c>
      <c r="H41" s="1">
        <v>3</v>
      </c>
      <c r="I41">
        <f t="shared" si="10"/>
        <v>5.0049358341559733</v>
      </c>
      <c r="J41">
        <v>58359.375</v>
      </c>
      <c r="K41" s="1">
        <f t="shared" si="7"/>
        <v>8.5760614025698079</v>
      </c>
      <c r="O41">
        <f t="shared" si="11"/>
        <v>0.67067440865843697</v>
      </c>
      <c r="S41">
        <f t="shared" si="12"/>
        <v>1.0808151140694964</v>
      </c>
    </row>
    <row r="42" spans="1:21" x14ac:dyDescent="0.2">
      <c r="A42" s="1" t="s">
        <v>8</v>
      </c>
      <c r="B42">
        <v>0.192</v>
      </c>
      <c r="C42">
        <v>0.19800000000000001</v>
      </c>
      <c r="D42" s="1">
        <f t="shared" si="6"/>
        <v>0.19500000000000001</v>
      </c>
      <c r="E42" s="1">
        <f t="shared" si="8"/>
        <v>0.59279368213228045</v>
      </c>
      <c r="F42" s="1">
        <v>10</v>
      </c>
      <c r="G42" s="1">
        <f t="shared" si="9"/>
        <v>5.9279368213228043</v>
      </c>
      <c r="H42" s="1">
        <v>3</v>
      </c>
      <c r="I42">
        <f t="shared" si="10"/>
        <v>17.783810463968415</v>
      </c>
      <c r="J42">
        <v>44218.75</v>
      </c>
      <c r="K42" s="1">
        <f t="shared" si="7"/>
        <v>40.217804582826098</v>
      </c>
      <c r="L42">
        <f>AVERAGE(K42:K44)</f>
        <v>42.144562172851415</v>
      </c>
      <c r="M42">
        <f>AVEDEV(K42:K44)</f>
        <v>12.552312597745512</v>
      </c>
      <c r="N42">
        <v>3</v>
      </c>
      <c r="O42">
        <f t="shared" si="11"/>
        <v>3.145156155020651</v>
      </c>
      <c r="P42">
        <f>AVERAGE(O42:O44)</f>
        <v>3.2958345313358173</v>
      </c>
      <c r="Q42">
        <f>AVEDEV(O42:O44)</f>
        <v>0.98162949559412216</v>
      </c>
      <c r="R42">
        <v>3</v>
      </c>
      <c r="S42">
        <f t="shared" si="12"/>
        <v>5.0685284313364125</v>
      </c>
      <c r="T42">
        <f>AVERAGE(S42:S44)</f>
        <v>5.3113518705230147</v>
      </c>
      <c r="U42">
        <f>AVEDEV(S42:S44)</f>
        <v>1.5819300416975832</v>
      </c>
    </row>
    <row r="43" spans="1:21" x14ac:dyDescent="0.2">
      <c r="A43" s="1" t="s">
        <v>9</v>
      </c>
      <c r="B43">
        <v>0.19</v>
      </c>
      <c r="C43">
        <v>0.19500000000000001</v>
      </c>
      <c r="D43" s="1">
        <f t="shared" si="6"/>
        <v>0.1925</v>
      </c>
      <c r="E43" s="1">
        <f t="shared" si="8"/>
        <v>0.58045409674234949</v>
      </c>
      <c r="F43" s="1">
        <v>10</v>
      </c>
      <c r="G43" s="1">
        <f t="shared" si="9"/>
        <v>5.8045409674234953</v>
      </c>
      <c r="H43" s="1">
        <v>3</v>
      </c>
      <c r="I43">
        <f t="shared" si="10"/>
        <v>17.413622902270486</v>
      </c>
      <c r="J43">
        <v>68984.375</v>
      </c>
      <c r="K43" s="1">
        <f t="shared" si="7"/>
        <v>25.242850866258461</v>
      </c>
      <c r="O43">
        <f t="shared" si="11"/>
        <v>1.9740686642598</v>
      </c>
      <c r="S43">
        <f t="shared" si="12"/>
        <v>3.1812802471632424</v>
      </c>
    </row>
    <row r="44" spans="1:21" x14ac:dyDescent="0.2">
      <c r="A44" s="1" t="s">
        <v>10</v>
      </c>
      <c r="B44">
        <v>0.23300000000000001</v>
      </c>
      <c r="C44">
        <v>0.24299999999999999</v>
      </c>
      <c r="D44" s="1">
        <f t="shared" si="6"/>
        <v>0.23799999999999999</v>
      </c>
      <c r="E44" s="1">
        <f t="shared" si="8"/>
        <v>0.80503455083909181</v>
      </c>
      <c r="F44" s="1">
        <v>10</v>
      </c>
      <c r="G44" s="1">
        <f t="shared" si="9"/>
        <v>8.0503455083909188</v>
      </c>
      <c r="H44" s="1">
        <v>3</v>
      </c>
      <c r="I44">
        <f t="shared" si="10"/>
        <v>24.151036525172756</v>
      </c>
      <c r="J44">
        <v>39609.375</v>
      </c>
      <c r="K44" s="1">
        <f t="shared" si="7"/>
        <v>60.973031069469684</v>
      </c>
      <c r="O44">
        <f t="shared" si="11"/>
        <v>4.7682787747270003</v>
      </c>
      <c r="S44">
        <f t="shared" si="12"/>
        <v>7.6842469330693906</v>
      </c>
    </row>
    <row r="45" spans="1:21" x14ac:dyDescent="0.2">
      <c r="A45" s="1" t="s">
        <v>11</v>
      </c>
      <c r="B45">
        <v>0.22600000000000001</v>
      </c>
      <c r="C45">
        <v>0.23599999999999999</v>
      </c>
      <c r="D45" s="1">
        <f t="shared" si="6"/>
        <v>0.23099999999999998</v>
      </c>
      <c r="E45" s="1">
        <f t="shared" si="8"/>
        <v>0.77048371174728525</v>
      </c>
      <c r="F45" s="1">
        <v>10</v>
      </c>
      <c r="G45" s="1">
        <f t="shared" si="9"/>
        <v>7.7048371174728523</v>
      </c>
      <c r="H45" s="1">
        <v>3</v>
      </c>
      <c r="I45">
        <f t="shared" si="10"/>
        <v>23.114511352418557</v>
      </c>
      <c r="J45">
        <v>69921.875</v>
      </c>
      <c r="K45" s="1">
        <f t="shared" si="7"/>
        <v>33.057625174408663</v>
      </c>
      <c r="L45">
        <f>AVERAGE(K45:K47)</f>
        <v>39.944202886249563</v>
      </c>
      <c r="M45">
        <f>AVEDEV(K45:K47)</f>
        <v>4.591051807893936</v>
      </c>
      <c r="N45">
        <v>3</v>
      </c>
      <c r="O45">
        <f t="shared" si="11"/>
        <v>2.5852080780176436</v>
      </c>
      <c r="P45">
        <f>AVERAGE(O45:O47)</f>
        <v>3.1237596598877659</v>
      </c>
      <c r="Q45">
        <f>AVEDEV(O45:O47)</f>
        <v>0.35903438791341485</v>
      </c>
      <c r="R45">
        <v>3</v>
      </c>
      <c r="S45">
        <f t="shared" si="12"/>
        <v>4.1661526482353475</v>
      </c>
      <c r="T45">
        <f>AVERAGE(S45:S47)</f>
        <v>5.0340472359468409</v>
      </c>
      <c r="U45">
        <f>AVEDEV(S45:S47)</f>
        <v>0.57859639180766231</v>
      </c>
    </row>
    <row r="46" spans="1:21" x14ac:dyDescent="0.2">
      <c r="A46" s="1" t="s">
        <v>12</v>
      </c>
      <c r="B46">
        <v>0.25800000000000001</v>
      </c>
      <c r="C46">
        <v>0.27200000000000002</v>
      </c>
      <c r="D46" s="1">
        <f t="shared" si="6"/>
        <v>0.26500000000000001</v>
      </c>
      <c r="E46" s="1">
        <f t="shared" si="8"/>
        <v>0.93830207305034563</v>
      </c>
      <c r="F46" s="1">
        <v>10</v>
      </c>
      <c r="G46" s="1">
        <f t="shared" si="9"/>
        <v>9.383020730503457</v>
      </c>
      <c r="H46" s="1">
        <v>3</v>
      </c>
      <c r="I46">
        <f t="shared" si="10"/>
        <v>28.149062191510371</v>
      </c>
      <c r="J46">
        <v>64765.625</v>
      </c>
      <c r="K46" s="1">
        <f t="shared" si="7"/>
        <v>43.462966954322404</v>
      </c>
      <c r="O46">
        <f t="shared" si="11"/>
        <v>3.3989378448126257</v>
      </c>
      <c r="S46">
        <f t="shared" si="12"/>
        <v>5.4775064428128486</v>
      </c>
    </row>
    <row r="47" spans="1:21" x14ac:dyDescent="0.2">
      <c r="A47" s="1" t="s">
        <v>13</v>
      </c>
      <c r="B47">
        <v>0.317</v>
      </c>
      <c r="C47">
        <v>0.30399999999999999</v>
      </c>
      <c r="D47" s="1">
        <f t="shared" si="6"/>
        <v>0.3105</v>
      </c>
      <c r="E47" s="1">
        <f t="shared" si="8"/>
        <v>1.162882527147088</v>
      </c>
      <c r="F47" s="1">
        <v>10</v>
      </c>
      <c r="G47" s="1">
        <f t="shared" si="9"/>
        <v>11.62882527147088</v>
      </c>
      <c r="H47" s="1">
        <v>3</v>
      </c>
      <c r="I47">
        <f t="shared" si="10"/>
        <v>34.886475814412641</v>
      </c>
      <c r="J47">
        <v>80546.875</v>
      </c>
      <c r="K47" s="1">
        <f t="shared" si="7"/>
        <v>43.31201653001763</v>
      </c>
      <c r="O47">
        <f t="shared" si="11"/>
        <v>3.3871330568330285</v>
      </c>
      <c r="S47">
        <f t="shared" si="12"/>
        <v>5.4584826167923266</v>
      </c>
    </row>
    <row r="48" spans="1:21" x14ac:dyDescent="0.2">
      <c r="A48" s="1" t="s">
        <v>52</v>
      </c>
      <c r="B48">
        <v>0.17799999999999999</v>
      </c>
      <c r="C48">
        <v>0.188</v>
      </c>
      <c r="D48" s="1">
        <f t="shared" si="6"/>
        <v>0.183</v>
      </c>
      <c r="E48" s="1">
        <f t="shared" si="8"/>
        <v>0.53356367226061208</v>
      </c>
      <c r="F48" s="15">
        <v>50</v>
      </c>
      <c r="G48" s="1">
        <f t="shared" si="9"/>
        <v>26.678183613030605</v>
      </c>
      <c r="H48" s="1">
        <v>3</v>
      </c>
      <c r="I48">
        <f t="shared" si="10"/>
        <v>80.034550839091821</v>
      </c>
      <c r="J48">
        <v>102734.375</v>
      </c>
      <c r="K48" s="1">
        <f t="shared" si="7"/>
        <v>77.904353668469597</v>
      </c>
      <c r="L48">
        <f>AVERAGE(K48:K50)</f>
        <v>103.13689229904935</v>
      </c>
      <c r="M48">
        <f>AVEDEV(K48:K50)</f>
        <v>20.475831375769403</v>
      </c>
      <c r="N48">
        <v>3</v>
      </c>
      <c r="O48">
        <f t="shared" si="11"/>
        <v>6.0923603360468466</v>
      </c>
      <c r="P48">
        <f>AVERAGE(O48:O50)</f>
        <v>8.0656225517236546</v>
      </c>
      <c r="Q48">
        <f>AVEDEV(O48:O50)</f>
        <v>1.6012730617365978</v>
      </c>
      <c r="R48">
        <v>3</v>
      </c>
      <c r="S48">
        <f t="shared" si="12"/>
        <v>9.818050378168568</v>
      </c>
      <c r="T48">
        <f>AVERAGE(S48:S50)</f>
        <v>12.998031005417937</v>
      </c>
      <c r="U48">
        <f>AVEDEV(S48:S50)</f>
        <v>2.5805071798388219</v>
      </c>
    </row>
    <row r="49" spans="1:21" x14ac:dyDescent="0.2">
      <c r="A49" s="1" t="s">
        <v>14</v>
      </c>
      <c r="B49">
        <v>0.16900000000000001</v>
      </c>
      <c r="C49">
        <v>0.16300000000000001</v>
      </c>
      <c r="D49" s="1">
        <f t="shared" si="6"/>
        <v>0.16600000000000001</v>
      </c>
      <c r="E49" s="1">
        <f t="shared" si="8"/>
        <v>0.449654491609082</v>
      </c>
      <c r="F49" s="15">
        <v>50</v>
      </c>
      <c r="G49" s="1">
        <f t="shared" si="9"/>
        <v>22.4827245804541</v>
      </c>
      <c r="H49" s="1">
        <v>3</v>
      </c>
      <c r="I49">
        <f t="shared" si="10"/>
        <v>67.448173741362297</v>
      </c>
      <c r="J49">
        <v>50390.625</v>
      </c>
      <c r="K49" s="1">
        <f t="shared" si="7"/>
        <v>133.85063936270348</v>
      </c>
      <c r="O49">
        <f t="shared" si="11"/>
        <v>10.467532144328551</v>
      </c>
      <c r="S49">
        <f t="shared" si="12"/>
        <v>16.86879177517617</v>
      </c>
    </row>
    <row r="50" spans="1:21" x14ac:dyDescent="0.2">
      <c r="A50" s="1" t="s">
        <v>15</v>
      </c>
      <c r="B50">
        <v>0.17799999999999999</v>
      </c>
      <c r="C50">
        <v>0.19500000000000001</v>
      </c>
      <c r="D50" s="1">
        <f t="shared" si="6"/>
        <v>0.1865</v>
      </c>
      <c r="E50" s="1">
        <f t="shared" si="8"/>
        <v>0.55083909180651536</v>
      </c>
      <c r="F50" s="15">
        <v>50</v>
      </c>
      <c r="G50" s="1">
        <f t="shared" si="9"/>
        <v>27.541954590325769</v>
      </c>
      <c r="H50" s="1">
        <v>3</v>
      </c>
      <c r="I50">
        <f t="shared" si="10"/>
        <v>82.625863770977304</v>
      </c>
      <c r="J50">
        <v>84609.375</v>
      </c>
      <c r="K50" s="1">
        <f t="shared" si="7"/>
        <v>97.655683865975021</v>
      </c>
      <c r="O50">
        <f t="shared" si="11"/>
        <v>7.6369751747955661</v>
      </c>
      <c r="S50">
        <f t="shared" si="12"/>
        <v>12.307250862909074</v>
      </c>
    </row>
    <row r="51" spans="1:21" x14ac:dyDescent="0.2">
      <c r="A51" s="1" t="s">
        <v>16</v>
      </c>
      <c r="B51">
        <v>0.26900000000000002</v>
      </c>
      <c r="C51">
        <v>0.26700000000000002</v>
      </c>
      <c r="D51" s="1">
        <f t="shared" si="6"/>
        <v>0.26800000000000002</v>
      </c>
      <c r="E51" s="1">
        <f t="shared" si="8"/>
        <v>0.9531095755182627</v>
      </c>
      <c r="F51" s="15">
        <v>50</v>
      </c>
      <c r="G51" s="1">
        <f t="shared" si="9"/>
        <v>47.655478775913132</v>
      </c>
      <c r="H51" s="1">
        <v>3</v>
      </c>
      <c r="I51">
        <f t="shared" si="10"/>
        <v>142.96643632773939</v>
      </c>
      <c r="J51">
        <v>92187.5</v>
      </c>
      <c r="K51" s="1">
        <f t="shared" si="7"/>
        <v>155.08223601653086</v>
      </c>
      <c r="L51">
        <f>AVERAGE(K51:K53)</f>
        <v>173.07071373686361</v>
      </c>
      <c r="M51">
        <f>AVEDEV(K51:K53)</f>
        <v>45.986718798194467</v>
      </c>
      <c r="N51">
        <v>3</v>
      </c>
      <c r="O51">
        <f t="shared" si="11"/>
        <v>12.127908377923763</v>
      </c>
      <c r="P51">
        <f>AVERAGE(O51:O53)</f>
        <v>13.534662724870785</v>
      </c>
      <c r="Q51">
        <f>AVEDEV(O51:O53)</f>
        <v>3.5963030100133264</v>
      </c>
      <c r="R51">
        <v>3</v>
      </c>
      <c r="S51">
        <f t="shared" si="12"/>
        <v>19.544545770175297</v>
      </c>
      <c r="T51">
        <f>AVERAGE(S51:S53)</f>
        <v>21.811579282017018</v>
      </c>
      <c r="U51">
        <f>AVEDEV(S51:S53)</f>
        <v>5.7955672645556069</v>
      </c>
    </row>
    <row r="52" spans="1:21" x14ac:dyDescent="0.2">
      <c r="A52" s="1" t="s">
        <v>17</v>
      </c>
      <c r="B52">
        <v>0.307</v>
      </c>
      <c r="C52">
        <v>0.32400000000000001</v>
      </c>
      <c r="D52" s="1">
        <f t="shared" si="6"/>
        <v>0.3155</v>
      </c>
      <c r="E52" s="1">
        <f t="shared" si="8"/>
        <v>1.1875616979269497</v>
      </c>
      <c r="F52" s="15">
        <v>50</v>
      </c>
      <c r="G52" s="1">
        <f t="shared" si="9"/>
        <v>59.378084896347481</v>
      </c>
      <c r="H52" s="1">
        <v>3</v>
      </c>
      <c r="I52">
        <f t="shared" si="10"/>
        <v>178.13425468904245</v>
      </c>
      <c r="J52">
        <v>73593.75</v>
      </c>
      <c r="K52" s="1">
        <f t="shared" si="7"/>
        <v>242.05079193415534</v>
      </c>
      <c r="O52">
        <f t="shared" si="11"/>
        <v>18.929117239890775</v>
      </c>
      <c r="S52">
        <f t="shared" si="12"/>
        <v>30.504930178850426</v>
      </c>
    </row>
    <row r="53" spans="1:21" x14ac:dyDescent="0.2">
      <c r="A53" s="1" t="s">
        <v>18</v>
      </c>
      <c r="B53">
        <v>0.24199999999999999</v>
      </c>
      <c r="C53">
        <v>0.23499999999999999</v>
      </c>
      <c r="D53" s="1">
        <f t="shared" si="6"/>
        <v>0.23849999999999999</v>
      </c>
      <c r="E53" s="1">
        <f t="shared" si="8"/>
        <v>0.80750246791707792</v>
      </c>
      <c r="F53" s="15">
        <v>50</v>
      </c>
      <c r="G53" s="1">
        <f t="shared" si="9"/>
        <v>40.375123395853898</v>
      </c>
      <c r="H53" s="1">
        <v>3</v>
      </c>
      <c r="I53">
        <f t="shared" si="10"/>
        <v>121.12537018756169</v>
      </c>
      <c r="J53">
        <v>99218.75</v>
      </c>
      <c r="K53" s="1">
        <f t="shared" si="7"/>
        <v>122.07911325990469</v>
      </c>
      <c r="O53">
        <f t="shared" si="11"/>
        <v>9.5469625567978174</v>
      </c>
      <c r="S53">
        <f t="shared" si="12"/>
        <v>15.385261897025327</v>
      </c>
    </row>
    <row r="54" spans="1:21" x14ac:dyDescent="0.2">
      <c r="A54" s="1" t="s">
        <v>19</v>
      </c>
      <c r="B54">
        <v>0.32200000000000001</v>
      </c>
      <c r="C54">
        <v>0.34300000000000003</v>
      </c>
      <c r="D54" s="1">
        <f t="shared" si="6"/>
        <v>0.33250000000000002</v>
      </c>
      <c r="E54" s="1">
        <f t="shared" si="8"/>
        <v>1.2714708785784801</v>
      </c>
      <c r="F54" s="15">
        <v>50</v>
      </c>
      <c r="G54" s="1">
        <f t="shared" si="9"/>
        <v>63.573543928924003</v>
      </c>
      <c r="H54" s="1">
        <v>3</v>
      </c>
      <c r="I54">
        <f t="shared" si="10"/>
        <v>190.720631786772</v>
      </c>
      <c r="J54">
        <v>91328.125</v>
      </c>
      <c r="K54" s="1">
        <f t="shared" si="7"/>
        <v>208.83011863735516</v>
      </c>
      <c r="L54">
        <f>AVERAGE(K54:K56)</f>
        <v>240.99146792080219</v>
      </c>
      <c r="M54">
        <f>AVEDEV(K54:K56)</f>
        <v>21.440899522298036</v>
      </c>
      <c r="N54">
        <v>3</v>
      </c>
      <c r="O54">
        <f t="shared" si="11"/>
        <v>16.331158296652525</v>
      </c>
      <c r="P54">
        <f>AVERAGE(O54:O56)</f>
        <v>18.846274840229267</v>
      </c>
      <c r="Q54">
        <f>AVEDEV(O54:O56)</f>
        <v>1.6767443623844958</v>
      </c>
      <c r="R54">
        <v>3</v>
      </c>
      <c r="S54">
        <f t="shared" si="12"/>
        <v>26.318229068246488</v>
      </c>
      <c r="T54">
        <f>AVERAGE(S54:S56)</f>
        <v>30.371426773197829</v>
      </c>
      <c r="U54">
        <f>AVEDEV(S54:S56)</f>
        <v>2.7021318033008961</v>
      </c>
    </row>
    <row r="55" spans="1:21" x14ac:dyDescent="0.2">
      <c r="A55" s="1" t="s">
        <v>20</v>
      </c>
      <c r="B55">
        <v>0.33600000000000002</v>
      </c>
      <c r="C55">
        <v>0.33400000000000002</v>
      </c>
      <c r="D55" s="1">
        <f t="shared" si="6"/>
        <v>0.33500000000000002</v>
      </c>
      <c r="E55" s="1">
        <f t="shared" si="8"/>
        <v>1.2838104639684107</v>
      </c>
      <c r="F55" s="15">
        <v>50</v>
      </c>
      <c r="G55" s="1">
        <f t="shared" si="9"/>
        <v>64.190523198420536</v>
      </c>
      <c r="H55" s="1">
        <v>3</v>
      </c>
      <c r="I55">
        <f t="shared" si="10"/>
        <v>192.57156959526162</v>
      </c>
      <c r="J55">
        <v>77500</v>
      </c>
      <c r="K55" s="1">
        <f t="shared" si="7"/>
        <v>248.47944463904724</v>
      </c>
      <c r="O55">
        <f t="shared" si="11"/>
        <v>19.431857676197804</v>
      </c>
      <c r="S55">
        <f t="shared" si="12"/>
        <v>31.315113861125472</v>
      </c>
    </row>
    <row r="56" spans="1:21" x14ac:dyDescent="0.2">
      <c r="A56" s="1" t="s">
        <v>21</v>
      </c>
      <c r="B56">
        <v>0.30099999999999999</v>
      </c>
      <c r="C56">
        <v>0.32200000000000001</v>
      </c>
      <c r="D56" s="1">
        <f t="shared" si="6"/>
        <v>0.3115</v>
      </c>
      <c r="E56" s="1">
        <f t="shared" si="8"/>
        <v>1.1678183613030602</v>
      </c>
      <c r="F56" s="15">
        <v>50</v>
      </c>
      <c r="G56" s="1">
        <f t="shared" si="9"/>
        <v>58.390918065153009</v>
      </c>
      <c r="H56" s="1">
        <v>3</v>
      </c>
      <c r="I56">
        <f>G56*H56</f>
        <v>175.17275419545902</v>
      </c>
      <c r="J56">
        <v>65937.5</v>
      </c>
      <c r="K56" s="1">
        <f t="shared" si="7"/>
        <v>265.66484048600421</v>
      </c>
      <c r="O56">
        <f t="shared" si="11"/>
        <v>20.775808547837475</v>
      </c>
      <c r="S56">
        <f t="shared" si="12"/>
        <v>33.480937390221534</v>
      </c>
    </row>
    <row r="57" spans="1:21" x14ac:dyDescent="0.2">
      <c r="F57" s="14"/>
    </row>
    <row r="59" spans="1:21" x14ac:dyDescent="0.2">
      <c r="A59" s="1"/>
      <c r="D59" s="1"/>
      <c r="E59" s="1"/>
      <c r="F59" s="1"/>
      <c r="G59" s="1"/>
      <c r="H59" s="1"/>
      <c r="I59" s="1"/>
      <c r="J59" s="1"/>
      <c r="K59" s="1"/>
    </row>
    <row r="60" spans="1:21" x14ac:dyDescent="0.2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0"/>
    </row>
    <row r="61" spans="1:21" x14ac:dyDescent="0.2">
      <c r="A61" s="1"/>
      <c r="D61" s="1"/>
      <c r="E61" s="1"/>
      <c r="F61" s="1"/>
      <c r="G61" s="1"/>
      <c r="H61" s="1"/>
      <c r="K61" s="1"/>
    </row>
    <row r="62" spans="1:21" x14ac:dyDescent="0.2">
      <c r="A62" s="1"/>
      <c r="D62" s="1"/>
      <c r="E62" s="1"/>
      <c r="F62" s="1"/>
      <c r="G62" s="1"/>
      <c r="H62" s="1"/>
      <c r="K62" s="1"/>
    </row>
    <row r="63" spans="1:21" x14ac:dyDescent="0.2">
      <c r="A63" s="1"/>
      <c r="D63" s="1"/>
      <c r="E63" s="1"/>
      <c r="F63" s="1"/>
      <c r="G63" s="1"/>
      <c r="H63" s="1"/>
      <c r="K63" s="1"/>
    </row>
    <row r="64" spans="1:21" x14ac:dyDescent="0.2">
      <c r="A64" s="1"/>
      <c r="D64" s="1"/>
      <c r="E64" s="1"/>
      <c r="F64" s="1"/>
      <c r="G64" s="1"/>
      <c r="H64" s="1"/>
      <c r="K64" s="1"/>
    </row>
    <row r="65" spans="1:11" x14ac:dyDescent="0.2">
      <c r="A65" s="1"/>
      <c r="D65" s="1"/>
      <c r="E65" s="1"/>
      <c r="F65" s="1"/>
      <c r="G65" s="1"/>
      <c r="H65" s="1"/>
      <c r="K65" s="1"/>
    </row>
    <row r="66" spans="1:11" x14ac:dyDescent="0.2">
      <c r="A66" s="1"/>
      <c r="D66" s="1"/>
      <c r="E66" s="1"/>
      <c r="F66" s="1"/>
      <c r="G66" s="1"/>
      <c r="H66" s="1"/>
      <c r="K66" s="1"/>
    </row>
    <row r="67" spans="1:11" x14ac:dyDescent="0.2">
      <c r="A67" s="1"/>
      <c r="D67" s="1"/>
      <c r="E67" s="1"/>
      <c r="F67" s="1"/>
      <c r="G67" s="1"/>
      <c r="H67" s="1"/>
      <c r="K67" s="1"/>
    </row>
    <row r="68" spans="1:11" x14ac:dyDescent="0.2">
      <c r="A68" s="1"/>
      <c r="D68" s="1"/>
      <c r="E68" s="1"/>
      <c r="F68" s="1"/>
      <c r="G68" s="1"/>
      <c r="H68" s="1"/>
      <c r="K68" s="1"/>
    </row>
    <row r="69" spans="1:11" x14ac:dyDescent="0.2">
      <c r="A69" s="1"/>
      <c r="D69" s="1"/>
      <c r="E69" s="1"/>
      <c r="F69" s="1"/>
      <c r="G69" s="1"/>
      <c r="H69" s="1"/>
      <c r="K69" s="1"/>
    </row>
    <row r="70" spans="1:11" x14ac:dyDescent="0.2">
      <c r="A70" s="1"/>
      <c r="D70" s="1"/>
      <c r="E70" s="1"/>
      <c r="F70" s="1"/>
      <c r="G70" s="1"/>
      <c r="H70" s="1"/>
      <c r="K70" s="1"/>
    </row>
    <row r="71" spans="1:11" x14ac:dyDescent="0.2">
      <c r="A71" s="1"/>
      <c r="D71" s="1"/>
      <c r="E71" s="1"/>
      <c r="F71" s="1"/>
      <c r="G71" s="1"/>
      <c r="H71" s="1"/>
      <c r="K71" s="1"/>
    </row>
    <row r="72" spans="1:11" x14ac:dyDescent="0.2">
      <c r="A72" s="1"/>
      <c r="D72" s="1"/>
      <c r="E72" s="1"/>
      <c r="F72" s="1"/>
      <c r="G72" s="1"/>
      <c r="H72" s="1"/>
      <c r="K72" s="1"/>
    </row>
    <row r="73" spans="1:11" x14ac:dyDescent="0.2">
      <c r="A73" s="1"/>
      <c r="D73" s="1"/>
      <c r="E73" s="1"/>
      <c r="F73" s="1"/>
      <c r="G73" s="1"/>
      <c r="H73" s="1"/>
      <c r="K73" s="1"/>
    </row>
    <row r="74" spans="1:11" x14ac:dyDescent="0.2">
      <c r="A74" s="1"/>
      <c r="D74" s="1"/>
      <c r="E74" s="1"/>
      <c r="F74" s="1"/>
      <c r="G74" s="1"/>
      <c r="H74" s="1"/>
      <c r="K74" s="1"/>
    </row>
    <row r="75" spans="1:11" x14ac:dyDescent="0.2">
      <c r="A75" s="1"/>
      <c r="D75" s="1"/>
      <c r="E75" s="1"/>
      <c r="F75" s="1"/>
      <c r="G75" s="1"/>
      <c r="H75" s="1"/>
      <c r="K75" s="1"/>
    </row>
    <row r="76" spans="1:11" x14ac:dyDescent="0.2">
      <c r="A76" s="1"/>
      <c r="D76" s="1"/>
      <c r="E76" s="1"/>
      <c r="F76" s="15"/>
      <c r="G76" s="1"/>
      <c r="H76" s="1"/>
      <c r="K76" s="1"/>
    </row>
    <row r="77" spans="1:11" x14ac:dyDescent="0.2">
      <c r="A77" s="1"/>
      <c r="D77" s="1"/>
      <c r="E77" s="1"/>
      <c r="F77" s="15"/>
      <c r="G77" s="1"/>
      <c r="H77" s="1"/>
      <c r="K77" s="1"/>
    </row>
    <row r="78" spans="1:11" x14ac:dyDescent="0.2">
      <c r="A78" s="1"/>
      <c r="D78" s="1"/>
      <c r="E78" s="1"/>
      <c r="F78" s="15"/>
      <c r="G78" s="1"/>
      <c r="H78" s="1"/>
      <c r="K78" s="1"/>
    </row>
    <row r="79" spans="1:11" x14ac:dyDescent="0.2">
      <c r="A79" s="1"/>
      <c r="D79" s="1"/>
      <c r="E79" s="1"/>
      <c r="F79" s="15"/>
      <c r="G79" s="1"/>
      <c r="H79" s="1"/>
      <c r="K79" s="1"/>
    </row>
    <row r="80" spans="1:11" x14ac:dyDescent="0.2">
      <c r="A80" s="1"/>
      <c r="D80" s="1"/>
      <c r="E80" s="1"/>
      <c r="F80" s="15"/>
      <c r="G80" s="1"/>
      <c r="H80" s="1"/>
      <c r="K80" s="1"/>
    </row>
    <row r="81" spans="1:15" x14ac:dyDescent="0.2">
      <c r="A81" s="1"/>
      <c r="D81" s="1"/>
      <c r="E81" s="1"/>
      <c r="F81" s="15"/>
      <c r="G81" s="1"/>
      <c r="H81" s="1"/>
      <c r="K81" s="1"/>
    </row>
    <row r="82" spans="1:15" x14ac:dyDescent="0.2">
      <c r="A82" s="1"/>
      <c r="D82" s="1"/>
      <c r="E82" s="1"/>
      <c r="F82" s="15"/>
      <c r="G82" s="1"/>
      <c r="H82" s="1"/>
      <c r="K82" s="1"/>
    </row>
    <row r="83" spans="1:15" x14ac:dyDescent="0.2">
      <c r="A83" s="1"/>
      <c r="D83" s="1"/>
      <c r="E83" s="1"/>
      <c r="F83" s="15"/>
      <c r="G83" s="1"/>
      <c r="H83" s="1"/>
      <c r="K83" s="1"/>
    </row>
    <row r="84" spans="1:15" x14ac:dyDescent="0.2">
      <c r="A84" s="1"/>
      <c r="D84" s="1"/>
      <c r="E84" s="1"/>
      <c r="F84" s="15"/>
      <c r="G84" s="1"/>
      <c r="H84" s="1"/>
      <c r="K84" s="1"/>
    </row>
    <row r="88" spans="1:15" x14ac:dyDescent="0.2">
      <c r="A88" s="1"/>
      <c r="C88" s="1"/>
      <c r="D88" s="1"/>
      <c r="E88" s="1"/>
      <c r="F88" s="1"/>
      <c r="G88" s="1"/>
      <c r="H88" s="1"/>
      <c r="I88" s="1"/>
      <c r="J88" s="1"/>
      <c r="K88" s="1"/>
    </row>
    <row r="89" spans="1:15" x14ac:dyDescent="0.2">
      <c r="A89" s="1"/>
      <c r="B89" s="10"/>
      <c r="C89" s="10"/>
      <c r="D89" s="10"/>
      <c r="E89" s="10"/>
      <c r="F89" s="10"/>
      <c r="G89" s="10"/>
      <c r="H89" s="16"/>
      <c r="I89" s="16"/>
      <c r="J89" s="10"/>
      <c r="K89" s="10"/>
      <c r="L89" s="10"/>
      <c r="M89" s="10"/>
      <c r="N89" s="10"/>
      <c r="O89" s="10"/>
    </row>
    <row r="90" spans="1:15" x14ac:dyDescent="0.2">
      <c r="A90" s="1"/>
      <c r="D90" s="1"/>
      <c r="E90" s="1"/>
      <c r="F90" s="1"/>
      <c r="G90" s="1"/>
      <c r="H90" s="1"/>
      <c r="I90" s="12"/>
      <c r="K90" s="1"/>
    </row>
    <row r="91" spans="1:15" x14ac:dyDescent="0.2">
      <c r="A91" s="1"/>
      <c r="D91" s="1"/>
      <c r="E91" s="1"/>
      <c r="F91" s="1"/>
      <c r="G91" s="1"/>
      <c r="H91" s="1"/>
      <c r="I91" s="12"/>
      <c r="K91" s="1"/>
    </row>
    <row r="92" spans="1:15" x14ac:dyDescent="0.2">
      <c r="A92" s="1"/>
      <c r="D92" s="1"/>
      <c r="E92" s="1"/>
      <c r="F92" s="1"/>
      <c r="G92" s="1"/>
      <c r="H92" s="1"/>
      <c r="I92" s="12"/>
      <c r="K92" s="1"/>
    </row>
    <row r="93" spans="1:15" x14ac:dyDescent="0.2">
      <c r="A93" s="1"/>
      <c r="D93" s="1"/>
      <c r="E93" s="1"/>
      <c r="F93" s="1"/>
      <c r="G93" s="1"/>
      <c r="H93" s="1"/>
      <c r="I93" s="12"/>
      <c r="K93" s="1"/>
    </row>
    <row r="94" spans="1:15" x14ac:dyDescent="0.2">
      <c r="A94" s="1"/>
      <c r="D94" s="1"/>
      <c r="E94" s="1"/>
      <c r="F94" s="1"/>
      <c r="G94" s="1"/>
      <c r="H94" s="1"/>
      <c r="I94" s="12"/>
      <c r="K94" s="1"/>
    </row>
    <row r="95" spans="1:15" x14ac:dyDescent="0.2">
      <c r="A95" s="1"/>
      <c r="D95" s="1"/>
      <c r="E95" s="1"/>
      <c r="F95" s="1"/>
      <c r="G95" s="1"/>
      <c r="H95" s="1"/>
      <c r="I95" s="12"/>
      <c r="K95" s="1"/>
    </row>
    <row r="96" spans="1:15" ht="15.75" x14ac:dyDescent="0.25">
      <c r="A96" s="1"/>
      <c r="B96" s="9"/>
      <c r="D96" s="1"/>
      <c r="E96" s="1"/>
      <c r="F96" s="1"/>
      <c r="G96" s="1"/>
      <c r="H96" s="1"/>
      <c r="I96" s="12"/>
      <c r="K96" s="1"/>
    </row>
    <row r="97" spans="1:22" ht="15.75" x14ac:dyDescent="0.25">
      <c r="A97" s="1"/>
      <c r="B97" s="9"/>
      <c r="D97" s="1"/>
      <c r="E97" s="1"/>
      <c r="F97" s="1"/>
      <c r="G97" s="1"/>
      <c r="H97" s="1"/>
      <c r="I97" s="12"/>
      <c r="K97" s="1"/>
    </row>
    <row r="98" spans="1:22" ht="15.75" x14ac:dyDescent="0.25">
      <c r="A98" s="1"/>
      <c r="B98" s="9"/>
      <c r="D98" s="1"/>
      <c r="E98" s="1"/>
      <c r="F98" s="1"/>
      <c r="G98" s="1"/>
      <c r="H98" s="1"/>
      <c r="I98" s="12"/>
      <c r="K98" s="1"/>
    </row>
    <row r="99" spans="1:22" x14ac:dyDescent="0.2">
      <c r="A99" s="1"/>
      <c r="D99" s="1"/>
      <c r="E99" s="1"/>
      <c r="F99" s="1"/>
      <c r="G99" s="1"/>
      <c r="H99" s="1"/>
      <c r="I99" s="12"/>
      <c r="K99" s="1"/>
    </row>
    <row r="100" spans="1:22" x14ac:dyDescent="0.2">
      <c r="A100" s="1"/>
      <c r="D100" s="1"/>
      <c r="E100" s="1"/>
      <c r="F100" s="1"/>
      <c r="G100" s="1"/>
      <c r="H100" s="1"/>
      <c r="I100" s="12"/>
      <c r="K100" s="1"/>
    </row>
    <row r="101" spans="1:22" ht="15.75" x14ac:dyDescent="0.25">
      <c r="A101" s="1"/>
      <c r="B101" s="9"/>
      <c r="D101" s="1"/>
      <c r="E101" s="1"/>
      <c r="F101" s="1"/>
      <c r="G101" s="1"/>
      <c r="H101" s="1"/>
      <c r="I101" s="12"/>
      <c r="K101" s="1"/>
    </row>
    <row r="102" spans="1:22" ht="15.75" x14ac:dyDescent="0.25">
      <c r="A102" s="1"/>
      <c r="B102" s="9"/>
      <c r="D102" s="1"/>
      <c r="E102" s="1"/>
      <c r="F102" s="1"/>
      <c r="G102" s="1"/>
      <c r="H102" s="1"/>
      <c r="I102" s="12"/>
      <c r="K102" s="1"/>
    </row>
    <row r="103" spans="1:22" ht="15.75" x14ac:dyDescent="0.25">
      <c r="A103" s="1"/>
      <c r="B103" s="9"/>
      <c r="D103" s="1"/>
      <c r="E103" s="1"/>
      <c r="F103" s="1"/>
      <c r="G103" s="1"/>
      <c r="H103" s="1"/>
      <c r="I103" s="12"/>
      <c r="K103" s="1"/>
    </row>
    <row r="104" spans="1:22" ht="15.75" x14ac:dyDescent="0.25">
      <c r="A104" s="1"/>
      <c r="B104" s="9"/>
      <c r="D104" s="1"/>
      <c r="E104" s="1"/>
      <c r="F104" s="1"/>
      <c r="G104" s="1"/>
      <c r="H104" s="1"/>
      <c r="I104" s="12"/>
      <c r="K104" s="1"/>
    </row>
    <row r="105" spans="1:22" ht="15.75" x14ac:dyDescent="0.25">
      <c r="A105" s="1"/>
      <c r="B105" s="9"/>
      <c r="D105" s="1"/>
      <c r="E105" s="1"/>
      <c r="F105" s="15"/>
      <c r="G105" s="1"/>
      <c r="H105" s="1"/>
      <c r="I105" s="12"/>
      <c r="K105" s="1"/>
    </row>
    <row r="106" spans="1:22" x14ac:dyDescent="0.2">
      <c r="A106" s="1"/>
      <c r="D106" s="1"/>
      <c r="E106" s="1"/>
      <c r="F106" s="15"/>
      <c r="G106" s="1"/>
      <c r="H106" s="1"/>
      <c r="I106" s="12"/>
      <c r="K106" s="1"/>
    </row>
    <row r="107" spans="1:22" x14ac:dyDescent="0.2">
      <c r="A107" s="1"/>
      <c r="D107" s="1"/>
      <c r="E107" s="1"/>
      <c r="F107" s="15"/>
      <c r="G107" s="1"/>
      <c r="H107" s="1"/>
      <c r="I107" s="12"/>
      <c r="K107" s="1"/>
    </row>
    <row r="108" spans="1:22" x14ac:dyDescent="0.2">
      <c r="A108" s="1"/>
      <c r="D108" s="1"/>
      <c r="E108" s="1"/>
      <c r="F108" s="15"/>
      <c r="G108" s="1"/>
      <c r="H108" s="1"/>
      <c r="I108" s="12"/>
      <c r="K108" s="1"/>
      <c r="V108" s="14"/>
    </row>
    <row r="109" spans="1:22" x14ac:dyDescent="0.2">
      <c r="A109" s="1"/>
      <c r="D109" s="1"/>
      <c r="E109" s="1"/>
      <c r="F109" s="15"/>
      <c r="G109" s="1"/>
      <c r="H109" s="1"/>
      <c r="I109" s="12"/>
      <c r="K109" s="1"/>
      <c r="Q109" s="14"/>
    </row>
    <row r="110" spans="1:22" x14ac:dyDescent="0.2">
      <c r="A110" s="1"/>
      <c r="D110" s="1"/>
      <c r="E110" s="1"/>
      <c r="F110" s="15"/>
      <c r="G110" s="1"/>
      <c r="H110" s="1"/>
      <c r="I110" s="12"/>
      <c r="K110" s="1"/>
    </row>
    <row r="111" spans="1:22" x14ac:dyDescent="0.2">
      <c r="A111" s="1"/>
      <c r="D111" s="1"/>
      <c r="E111" s="1"/>
      <c r="F111" s="15"/>
      <c r="G111" s="1"/>
      <c r="H111" s="1"/>
      <c r="I111" s="12"/>
      <c r="K111" s="1"/>
    </row>
    <row r="112" spans="1:22" x14ac:dyDescent="0.2">
      <c r="A112" s="1"/>
      <c r="D112" s="1"/>
      <c r="E112" s="1"/>
      <c r="F112" s="15"/>
      <c r="G112" s="1"/>
      <c r="H112" s="1"/>
      <c r="I112" s="12"/>
      <c r="K112" s="18"/>
      <c r="P112" s="17"/>
      <c r="T112" s="17"/>
    </row>
    <row r="113" spans="1:15" x14ac:dyDescent="0.2">
      <c r="A113" s="1"/>
      <c r="D113" s="1"/>
      <c r="E113" s="1"/>
      <c r="F113" s="15"/>
      <c r="G113" s="1"/>
      <c r="H113" s="1"/>
      <c r="I113" s="12"/>
      <c r="K113" s="1"/>
    </row>
    <row r="114" spans="1:15" x14ac:dyDescent="0.2">
      <c r="F114" s="14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5" x14ac:dyDescent="0.2">
      <c r="A118" s="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x14ac:dyDescent="0.2">
      <c r="A119" s="1"/>
      <c r="D119" s="1"/>
      <c r="E119" s="1"/>
      <c r="F119" s="1"/>
      <c r="G119" s="1"/>
      <c r="H119" s="1"/>
      <c r="I119" s="12"/>
      <c r="J119" s="12"/>
      <c r="K119" s="1"/>
    </row>
    <row r="120" spans="1:15" x14ac:dyDescent="0.2">
      <c r="A120" s="1"/>
      <c r="D120" s="1"/>
      <c r="E120" s="1"/>
      <c r="F120" s="1"/>
      <c r="G120" s="1"/>
      <c r="H120" s="1"/>
      <c r="I120" s="12"/>
      <c r="J120" s="12"/>
      <c r="K120" s="1"/>
    </row>
    <row r="121" spans="1:15" x14ac:dyDescent="0.2">
      <c r="A121" s="1"/>
      <c r="D121" s="1"/>
      <c r="E121" s="1"/>
      <c r="F121" s="1"/>
      <c r="G121" s="1"/>
      <c r="H121" s="1"/>
      <c r="I121" s="12"/>
      <c r="J121" s="12"/>
      <c r="K121" s="1"/>
    </row>
    <row r="122" spans="1:15" x14ac:dyDescent="0.2">
      <c r="A122" s="1"/>
      <c r="D122" s="1"/>
      <c r="E122" s="1"/>
      <c r="F122" s="1"/>
      <c r="G122" s="1"/>
      <c r="H122" s="1"/>
      <c r="I122" s="12"/>
      <c r="J122" s="12"/>
      <c r="K122" s="1"/>
    </row>
    <row r="123" spans="1:15" x14ac:dyDescent="0.2">
      <c r="A123" s="1"/>
      <c r="D123" s="1"/>
      <c r="E123" s="1"/>
      <c r="F123" s="1"/>
      <c r="G123" s="1"/>
      <c r="H123" s="1"/>
      <c r="I123" s="12"/>
      <c r="J123" s="12"/>
      <c r="K123" s="1"/>
    </row>
    <row r="124" spans="1:15" x14ac:dyDescent="0.2">
      <c r="A124" s="1"/>
      <c r="D124" s="1"/>
      <c r="E124" s="1"/>
      <c r="F124" s="1"/>
      <c r="G124" s="1"/>
      <c r="H124" s="1"/>
      <c r="I124" s="12"/>
      <c r="J124" s="12"/>
      <c r="K124" s="1"/>
    </row>
    <row r="125" spans="1:15" x14ac:dyDescent="0.2">
      <c r="A125" s="1"/>
      <c r="D125" s="1"/>
      <c r="E125" s="1"/>
      <c r="F125" s="1"/>
      <c r="G125" s="1"/>
      <c r="H125" s="1"/>
      <c r="I125" s="12"/>
      <c r="J125" s="12"/>
      <c r="K125" s="1"/>
    </row>
    <row r="126" spans="1:15" x14ac:dyDescent="0.2">
      <c r="A126" s="1"/>
      <c r="D126" s="1"/>
      <c r="E126" s="1"/>
      <c r="F126" s="1"/>
      <c r="G126" s="1"/>
      <c r="H126" s="1"/>
      <c r="I126" s="12"/>
      <c r="J126" s="12"/>
      <c r="K126" s="1"/>
    </row>
    <row r="127" spans="1:15" x14ac:dyDescent="0.2">
      <c r="A127" s="1"/>
      <c r="D127" s="1"/>
      <c r="E127" s="1"/>
      <c r="F127" s="1"/>
      <c r="G127" s="1"/>
      <c r="H127" s="1"/>
      <c r="I127" s="12"/>
      <c r="J127" s="12"/>
      <c r="K127" s="1"/>
    </row>
    <row r="128" spans="1:15" x14ac:dyDescent="0.2">
      <c r="A128" s="1"/>
      <c r="D128" s="1"/>
      <c r="E128" s="1"/>
      <c r="F128" s="1"/>
      <c r="G128" s="1"/>
      <c r="H128" s="1"/>
      <c r="I128" s="12"/>
      <c r="J128" s="12"/>
      <c r="K128" s="1"/>
    </row>
    <row r="129" spans="1:17" x14ac:dyDescent="0.2">
      <c r="A129" s="1"/>
      <c r="D129" s="1"/>
      <c r="E129" s="1"/>
      <c r="F129" s="1"/>
      <c r="G129" s="1"/>
      <c r="H129" s="1"/>
      <c r="I129" s="12"/>
      <c r="J129" s="12"/>
      <c r="K129" s="1"/>
    </row>
    <row r="130" spans="1:17" x14ac:dyDescent="0.2">
      <c r="A130" s="1"/>
      <c r="D130" s="1"/>
      <c r="E130" s="1"/>
      <c r="F130" s="1"/>
      <c r="G130" s="1"/>
      <c r="H130" s="1"/>
      <c r="I130" s="12"/>
      <c r="J130" s="12"/>
      <c r="K130" s="1"/>
    </row>
    <row r="131" spans="1:17" x14ac:dyDescent="0.2">
      <c r="A131" s="1"/>
      <c r="D131" s="1"/>
      <c r="E131" s="1"/>
      <c r="F131" s="1"/>
      <c r="G131" s="1"/>
      <c r="H131" s="1"/>
      <c r="I131" s="12"/>
      <c r="J131" s="12"/>
      <c r="K131" s="1"/>
    </row>
    <row r="132" spans="1:17" x14ac:dyDescent="0.2">
      <c r="A132" s="1"/>
      <c r="D132" s="1"/>
      <c r="E132" s="1"/>
      <c r="F132" s="1"/>
      <c r="G132" s="1"/>
      <c r="H132" s="1"/>
      <c r="I132" s="12"/>
      <c r="J132" s="12"/>
      <c r="K132" s="1"/>
    </row>
    <row r="133" spans="1:17" x14ac:dyDescent="0.2">
      <c r="A133" s="1"/>
      <c r="D133" s="1"/>
      <c r="E133" s="1"/>
      <c r="F133" s="1"/>
      <c r="G133" s="1"/>
      <c r="H133" s="1"/>
      <c r="I133" s="12"/>
      <c r="J133" s="12"/>
      <c r="K133" s="1"/>
    </row>
    <row r="134" spans="1:17" x14ac:dyDescent="0.2">
      <c r="A134" s="1"/>
      <c r="D134" s="1"/>
      <c r="E134" s="1"/>
      <c r="F134" s="15"/>
      <c r="G134" s="1"/>
      <c r="H134" s="1"/>
      <c r="I134" s="12"/>
      <c r="J134" s="12"/>
      <c r="K134" s="1"/>
    </row>
    <row r="135" spans="1:17" x14ac:dyDescent="0.2">
      <c r="A135" s="1"/>
      <c r="D135" s="1"/>
      <c r="E135" s="1"/>
      <c r="F135" s="15"/>
      <c r="G135" s="1"/>
      <c r="H135" s="1"/>
      <c r="I135" s="12"/>
      <c r="J135" s="12"/>
      <c r="K135" s="1"/>
    </row>
    <row r="136" spans="1:17" x14ac:dyDescent="0.2">
      <c r="A136" s="1"/>
      <c r="D136" s="1"/>
      <c r="E136" s="1"/>
      <c r="F136" s="15"/>
      <c r="G136" s="1"/>
      <c r="H136" s="1"/>
      <c r="I136" s="12"/>
      <c r="J136" s="12"/>
      <c r="K136" s="1"/>
    </row>
    <row r="137" spans="1:17" x14ac:dyDescent="0.2">
      <c r="A137" s="1"/>
      <c r="D137" s="1"/>
      <c r="E137" s="1"/>
      <c r="F137" s="15"/>
      <c r="G137" s="1"/>
      <c r="H137" s="1"/>
      <c r="I137" s="12"/>
      <c r="J137" s="12"/>
      <c r="K137" s="1"/>
    </row>
    <row r="138" spans="1:17" x14ac:dyDescent="0.2">
      <c r="A138" s="1"/>
      <c r="D138" s="1"/>
      <c r="E138" s="1"/>
      <c r="F138" s="15"/>
      <c r="G138" s="1"/>
      <c r="H138" s="1"/>
      <c r="I138" s="12"/>
      <c r="J138" s="12"/>
      <c r="K138" s="1"/>
      <c r="Q138" s="14"/>
    </row>
    <row r="139" spans="1:17" x14ac:dyDescent="0.2">
      <c r="A139" s="1"/>
      <c r="D139" s="1"/>
      <c r="E139" s="1"/>
      <c r="F139" s="15"/>
      <c r="G139" s="1"/>
      <c r="H139" s="1"/>
      <c r="I139" s="12"/>
      <c r="J139" s="12"/>
      <c r="K139" s="1"/>
    </row>
    <row r="140" spans="1:17" x14ac:dyDescent="0.2">
      <c r="A140" s="1"/>
      <c r="D140" s="1"/>
      <c r="E140" s="1"/>
      <c r="F140" s="15"/>
      <c r="G140" s="1"/>
      <c r="H140" s="1"/>
      <c r="I140" s="12"/>
      <c r="J140" s="12"/>
      <c r="K140" s="1"/>
    </row>
    <row r="141" spans="1:17" x14ac:dyDescent="0.2">
      <c r="A141" s="1"/>
      <c r="D141" s="1"/>
      <c r="E141" s="1"/>
      <c r="F141" s="15"/>
      <c r="G141" s="1"/>
      <c r="H141" s="1"/>
      <c r="I141" s="12"/>
      <c r="J141" s="12"/>
      <c r="K141" s="1"/>
    </row>
    <row r="142" spans="1:17" x14ac:dyDescent="0.2">
      <c r="A142" s="1"/>
      <c r="D142" s="1"/>
      <c r="E142" s="1"/>
      <c r="F142" s="15"/>
      <c r="G142" s="1"/>
      <c r="H142" s="1"/>
      <c r="I142" s="12"/>
      <c r="J142" s="12"/>
      <c r="K142" s="1"/>
    </row>
    <row r="143" spans="1:17" x14ac:dyDescent="0.2">
      <c r="F143" s="14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43"/>
  <sheetViews>
    <sheetView topLeftCell="A118" workbookViewId="0">
      <selection activeCell="M114" sqref="M114"/>
    </sheetView>
  </sheetViews>
  <sheetFormatPr baseColWidth="10" defaultRowHeight="12.75" x14ac:dyDescent="0.2"/>
  <cols>
    <col min="1" max="1" width="13.42578125" customWidth="1"/>
    <col min="2" max="7" width="11.42578125" customWidth="1"/>
    <col min="8" max="8" width="14.42578125" customWidth="1"/>
    <col min="9" max="9" width="17.85546875" customWidth="1"/>
    <col min="10" max="10" width="22.28515625" customWidth="1"/>
    <col min="11" max="11" width="25.7109375" customWidth="1"/>
    <col min="12" max="14" width="11.42578125" customWidth="1"/>
    <col min="15" max="15" width="18.42578125" customWidth="1"/>
  </cols>
  <sheetData>
    <row r="3" spans="1:2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21" x14ac:dyDescent="0.2">
      <c r="A4" s="1"/>
      <c r="B4" s="16" t="s">
        <v>22</v>
      </c>
      <c r="C4" s="16" t="s">
        <v>23</v>
      </c>
      <c r="D4" s="16" t="s">
        <v>0</v>
      </c>
      <c r="E4" s="16" t="s">
        <v>25</v>
      </c>
      <c r="F4" s="16" t="s">
        <v>26</v>
      </c>
      <c r="G4" s="16" t="s">
        <v>25</v>
      </c>
      <c r="H4" s="16" t="s">
        <v>128</v>
      </c>
      <c r="I4" s="16" t="s">
        <v>129</v>
      </c>
      <c r="J4" s="16" t="s">
        <v>24</v>
      </c>
      <c r="K4" s="16" t="s">
        <v>28</v>
      </c>
      <c r="L4" s="16" t="s">
        <v>48</v>
      </c>
      <c r="M4" s="16" t="s">
        <v>49</v>
      </c>
      <c r="N4" s="16" t="s">
        <v>50</v>
      </c>
      <c r="O4" s="10" t="s">
        <v>124</v>
      </c>
    </row>
    <row r="5" spans="1:21" x14ac:dyDescent="0.2">
      <c r="A5" s="1" t="s">
        <v>2</v>
      </c>
      <c r="B5">
        <v>0.34100000000000003</v>
      </c>
      <c r="C5">
        <v>0.29099999999999998</v>
      </c>
      <c r="D5" s="1">
        <f t="shared" ref="D5:D28" si="0">AVERAGE(B5:C5)</f>
        <v>0.316</v>
      </c>
      <c r="E5" s="1">
        <f>(D5-0.081)/0.366</f>
        <v>0.64207650273224037</v>
      </c>
      <c r="F5" s="1">
        <v>5</v>
      </c>
      <c r="G5" s="1">
        <f>E5*F5</f>
        <v>3.2103825136612016</v>
      </c>
      <c r="H5" s="1">
        <v>3</v>
      </c>
      <c r="I5">
        <f>G5*H5</f>
        <v>9.6311475409836049</v>
      </c>
      <c r="J5" s="1"/>
      <c r="K5" s="1" t="e">
        <f>I5/J5*100000</f>
        <v>#DIV/0!</v>
      </c>
      <c r="L5" t="e">
        <f>AVERAGE(K5:K10)</f>
        <v>#DIV/0!</v>
      </c>
      <c r="M5" t="e">
        <f>AVEDEV(K5:K10)</f>
        <v>#DIV/0!</v>
      </c>
      <c r="N5">
        <v>6</v>
      </c>
      <c r="O5" t="e">
        <f>K5/$L$5</f>
        <v>#DIV/0!</v>
      </c>
      <c r="P5" t="e">
        <f>AVERAGE(O5:O10)</f>
        <v>#DIV/0!</v>
      </c>
      <c r="Q5" t="e">
        <f>AVEDEV(O5:O7)</f>
        <v>#DIV/0!</v>
      </c>
      <c r="R5">
        <v>6</v>
      </c>
    </row>
    <row r="6" spans="1:21" x14ac:dyDescent="0.2">
      <c r="A6" s="1" t="s">
        <v>3</v>
      </c>
      <c r="B6">
        <v>0.30299999999999999</v>
      </c>
      <c r="C6">
        <v>0.39400000000000002</v>
      </c>
      <c r="D6" s="1">
        <f t="shared" si="0"/>
        <v>0.34850000000000003</v>
      </c>
      <c r="E6" s="1">
        <f t="shared" ref="E6:E28" si="1">(D6-0.081)/0.366</f>
        <v>0.7308743169398908</v>
      </c>
      <c r="F6" s="1">
        <v>5</v>
      </c>
      <c r="G6" s="1">
        <f t="shared" ref="G6:G28" si="2">E6*F6</f>
        <v>3.654371584699454</v>
      </c>
      <c r="H6" s="1">
        <v>3</v>
      </c>
      <c r="I6">
        <f t="shared" ref="I6:I28" si="3">G6*H6</f>
        <v>10.963114754098362</v>
      </c>
      <c r="J6" s="1"/>
      <c r="K6" s="1" t="e">
        <f t="shared" ref="K6:K28" si="4">I6/J6*100000</f>
        <v>#DIV/0!</v>
      </c>
      <c r="O6" t="e">
        <f t="shared" ref="O6:O28" si="5">K6/$L$5</f>
        <v>#DIV/0!</v>
      </c>
    </row>
    <row r="7" spans="1:21" x14ac:dyDescent="0.2">
      <c r="A7" s="1" t="s">
        <v>4</v>
      </c>
      <c r="B7">
        <v>0.32</v>
      </c>
      <c r="C7">
        <v>0.246</v>
      </c>
      <c r="D7" s="1">
        <f t="shared" si="0"/>
        <v>0.28300000000000003</v>
      </c>
      <c r="E7" s="1">
        <f t="shared" si="1"/>
        <v>0.55191256830601099</v>
      </c>
      <c r="F7" s="1">
        <v>5</v>
      </c>
      <c r="G7" s="1">
        <f t="shared" si="2"/>
        <v>2.7595628415300548</v>
      </c>
      <c r="H7" s="1">
        <v>3</v>
      </c>
      <c r="I7">
        <f t="shared" si="3"/>
        <v>8.278688524590164</v>
      </c>
      <c r="J7" s="1"/>
      <c r="K7" s="1" t="e">
        <f t="shared" si="4"/>
        <v>#DIV/0!</v>
      </c>
      <c r="O7" t="e">
        <f t="shared" si="5"/>
        <v>#DIV/0!</v>
      </c>
      <c r="U7" t="s">
        <v>68</v>
      </c>
    </row>
    <row r="8" spans="1:21" x14ac:dyDescent="0.2">
      <c r="A8" s="1" t="s">
        <v>53</v>
      </c>
      <c r="B8">
        <v>0.35</v>
      </c>
      <c r="C8">
        <v>0.16800000000000001</v>
      </c>
      <c r="D8" s="1">
        <f t="shared" si="0"/>
        <v>0.25900000000000001</v>
      </c>
      <c r="E8" s="1">
        <f t="shared" si="1"/>
        <v>0.48633879781420764</v>
      </c>
      <c r="F8" s="1">
        <v>5</v>
      </c>
      <c r="G8" s="1">
        <f t="shared" si="2"/>
        <v>2.4316939890710381</v>
      </c>
      <c r="H8" s="1">
        <v>3</v>
      </c>
      <c r="I8">
        <f t="shared" si="3"/>
        <v>7.2950819672131146</v>
      </c>
      <c r="J8" s="1"/>
      <c r="K8" s="1" t="e">
        <f t="shared" si="4"/>
        <v>#DIV/0!</v>
      </c>
      <c r="O8" t="e">
        <f t="shared" si="5"/>
        <v>#DIV/0!</v>
      </c>
      <c r="U8" t="s">
        <v>69</v>
      </c>
    </row>
    <row r="9" spans="1:21" x14ac:dyDescent="0.2">
      <c r="A9" s="1" t="s">
        <v>54</v>
      </c>
      <c r="B9">
        <v>0.28000000000000003</v>
      </c>
      <c r="C9">
        <v>0.16500000000000001</v>
      </c>
      <c r="D9" s="1">
        <f t="shared" si="0"/>
        <v>0.22250000000000003</v>
      </c>
      <c r="E9" s="1">
        <f t="shared" si="1"/>
        <v>0.38661202185792354</v>
      </c>
      <c r="F9" s="1">
        <v>5</v>
      </c>
      <c r="G9" s="1">
        <f t="shared" si="2"/>
        <v>1.9330601092896176</v>
      </c>
      <c r="H9" s="1">
        <v>3</v>
      </c>
      <c r="I9">
        <f t="shared" si="3"/>
        <v>5.7991803278688527</v>
      </c>
      <c r="J9" s="1"/>
      <c r="K9" s="1" t="e">
        <f t="shared" si="4"/>
        <v>#DIV/0!</v>
      </c>
      <c r="O9" t="e">
        <f t="shared" si="5"/>
        <v>#DIV/0!</v>
      </c>
      <c r="U9" t="s">
        <v>70</v>
      </c>
    </row>
    <row r="10" spans="1:21" x14ac:dyDescent="0.2">
      <c r="A10" s="1" t="s">
        <v>55</v>
      </c>
      <c r="B10">
        <v>0.28199999999999997</v>
      </c>
      <c r="C10">
        <v>0.16800000000000001</v>
      </c>
      <c r="D10" s="1">
        <f t="shared" si="0"/>
        <v>0.22499999999999998</v>
      </c>
      <c r="E10" s="1">
        <f t="shared" si="1"/>
        <v>0.39344262295081955</v>
      </c>
      <c r="F10" s="1">
        <v>5</v>
      </c>
      <c r="G10" s="1">
        <f t="shared" si="2"/>
        <v>1.9672131147540979</v>
      </c>
      <c r="H10" s="1">
        <v>3</v>
      </c>
      <c r="I10">
        <f t="shared" si="3"/>
        <v>5.9016393442622936</v>
      </c>
      <c r="J10" s="1"/>
      <c r="K10" s="1" t="e">
        <f t="shared" si="4"/>
        <v>#DIV/0!</v>
      </c>
      <c r="O10" t="e">
        <f t="shared" si="5"/>
        <v>#DIV/0!</v>
      </c>
      <c r="U10" t="s">
        <v>71</v>
      </c>
    </row>
    <row r="11" spans="1:21" x14ac:dyDescent="0.2">
      <c r="A11" s="1" t="s">
        <v>5</v>
      </c>
      <c r="B11">
        <v>0.44700000000000001</v>
      </c>
      <c r="C11">
        <v>0.19800000000000001</v>
      </c>
      <c r="D11" s="1">
        <f t="shared" si="0"/>
        <v>0.32250000000000001</v>
      </c>
      <c r="E11" s="1">
        <f t="shared" si="1"/>
        <v>0.6598360655737705</v>
      </c>
      <c r="F11" s="1">
        <v>5</v>
      </c>
      <c r="G11" s="1">
        <f t="shared" si="2"/>
        <v>3.2991803278688527</v>
      </c>
      <c r="H11" s="1">
        <v>3</v>
      </c>
      <c r="I11">
        <f t="shared" si="3"/>
        <v>9.8975409836065573</v>
      </c>
      <c r="J11" s="1"/>
      <c r="K11" s="1" t="e">
        <f t="shared" si="4"/>
        <v>#DIV/0!</v>
      </c>
      <c r="L11" t="e">
        <f>AVERAGE(K11:K13)</f>
        <v>#DIV/0!</v>
      </c>
      <c r="M11" t="e">
        <f>AVEDEV(K11:K13)</f>
        <v>#DIV/0!</v>
      </c>
      <c r="N11">
        <v>3</v>
      </c>
      <c r="O11" t="e">
        <f t="shared" si="5"/>
        <v>#DIV/0!</v>
      </c>
      <c r="P11" t="e">
        <f>AVERAGE(O11:O13)</f>
        <v>#DIV/0!</v>
      </c>
      <c r="Q11" t="e">
        <f>AVEDEV(O11:O13)</f>
        <v>#DIV/0!</v>
      </c>
      <c r="R11">
        <v>3</v>
      </c>
      <c r="U11" t="s">
        <v>72</v>
      </c>
    </row>
    <row r="12" spans="1:21" x14ac:dyDescent="0.2">
      <c r="A12" s="1" t="s">
        <v>6</v>
      </c>
      <c r="B12">
        <v>0.433</v>
      </c>
      <c r="C12">
        <v>0.19400000000000001</v>
      </c>
      <c r="D12" s="1">
        <f t="shared" si="0"/>
        <v>0.3135</v>
      </c>
      <c r="E12" s="1">
        <f t="shared" si="1"/>
        <v>0.63524590163934425</v>
      </c>
      <c r="F12" s="1">
        <v>5</v>
      </c>
      <c r="G12" s="1">
        <f t="shared" si="2"/>
        <v>3.1762295081967213</v>
      </c>
      <c r="H12" s="1">
        <v>3</v>
      </c>
      <c r="I12">
        <f t="shared" si="3"/>
        <v>9.528688524590164</v>
      </c>
      <c r="J12" s="1"/>
      <c r="K12" s="1" t="e">
        <f t="shared" si="4"/>
        <v>#DIV/0!</v>
      </c>
      <c r="O12" t="e">
        <f t="shared" si="5"/>
        <v>#DIV/0!</v>
      </c>
      <c r="U12" t="s">
        <v>73</v>
      </c>
    </row>
    <row r="13" spans="1:21" x14ac:dyDescent="0.2">
      <c r="A13" s="1" t="s">
        <v>7</v>
      </c>
      <c r="B13">
        <v>0.39800000000000002</v>
      </c>
      <c r="C13">
        <v>0.112</v>
      </c>
      <c r="D13" s="1">
        <f t="shared" si="0"/>
        <v>0.255</v>
      </c>
      <c r="E13" s="1">
        <f t="shared" si="1"/>
        <v>0.47540983606557374</v>
      </c>
      <c r="F13" s="1">
        <v>5</v>
      </c>
      <c r="G13" s="1">
        <f t="shared" si="2"/>
        <v>2.3770491803278686</v>
      </c>
      <c r="H13" s="1">
        <v>3</v>
      </c>
      <c r="I13">
        <f t="shared" si="3"/>
        <v>7.1311475409836058</v>
      </c>
      <c r="J13" s="1"/>
      <c r="K13" s="1" t="e">
        <f t="shared" si="4"/>
        <v>#DIV/0!</v>
      </c>
      <c r="O13" t="e">
        <f t="shared" si="5"/>
        <v>#DIV/0!</v>
      </c>
    </row>
    <row r="14" spans="1:21" x14ac:dyDescent="0.2">
      <c r="A14" s="1" t="s">
        <v>8</v>
      </c>
      <c r="B14">
        <v>0.53300000000000003</v>
      </c>
      <c r="C14">
        <v>0.28999999999999998</v>
      </c>
      <c r="D14" s="1">
        <f t="shared" si="0"/>
        <v>0.41149999999999998</v>
      </c>
      <c r="E14" s="1">
        <f t="shared" si="1"/>
        <v>0.90300546448087426</v>
      </c>
      <c r="F14" s="1">
        <v>10</v>
      </c>
      <c r="G14" s="1">
        <f t="shared" si="2"/>
        <v>9.0300546448087431</v>
      </c>
      <c r="H14" s="1">
        <v>3</v>
      </c>
      <c r="I14">
        <f t="shared" si="3"/>
        <v>27.090163934426229</v>
      </c>
      <c r="J14" s="1"/>
      <c r="K14" s="1" t="e">
        <f t="shared" si="4"/>
        <v>#DIV/0!</v>
      </c>
      <c r="L14" t="e">
        <f>AVERAGE(K14:K16)</f>
        <v>#DIV/0!</v>
      </c>
      <c r="M14" t="e">
        <f>AVEDEV(K14:K16)</f>
        <v>#DIV/0!</v>
      </c>
      <c r="N14">
        <v>3</v>
      </c>
      <c r="O14" t="e">
        <f t="shared" si="5"/>
        <v>#DIV/0!</v>
      </c>
      <c r="P14" t="e">
        <f>AVERAGE(O14:O16)</f>
        <v>#DIV/0!</v>
      </c>
      <c r="Q14" t="e">
        <f>AVEDEV(O14:O16)</f>
        <v>#DIV/0!</v>
      </c>
      <c r="R14">
        <v>3</v>
      </c>
    </row>
    <row r="15" spans="1:21" x14ac:dyDescent="0.2">
      <c r="A15" s="1" t="s">
        <v>9</v>
      </c>
      <c r="B15">
        <v>0.40300000000000002</v>
      </c>
      <c r="C15">
        <v>0.48599999999999999</v>
      </c>
      <c r="D15" s="1">
        <f t="shared" si="0"/>
        <v>0.44450000000000001</v>
      </c>
      <c r="E15" s="1">
        <f t="shared" si="1"/>
        <v>0.99316939890710387</v>
      </c>
      <c r="F15" s="1">
        <v>10</v>
      </c>
      <c r="G15" s="1">
        <f t="shared" si="2"/>
        <v>9.9316939890710394</v>
      </c>
      <c r="H15" s="1">
        <v>3</v>
      </c>
      <c r="I15">
        <f t="shared" si="3"/>
        <v>29.795081967213118</v>
      </c>
      <c r="J15" s="1"/>
      <c r="K15" s="1" t="e">
        <f t="shared" si="4"/>
        <v>#DIV/0!</v>
      </c>
      <c r="O15" t="e">
        <f t="shared" si="5"/>
        <v>#DIV/0!</v>
      </c>
    </row>
    <row r="16" spans="1:21" x14ac:dyDescent="0.2">
      <c r="A16" s="1" t="s">
        <v>10</v>
      </c>
      <c r="B16">
        <v>0.51100000000000001</v>
      </c>
      <c r="C16">
        <v>0.27200000000000002</v>
      </c>
      <c r="D16" s="1">
        <f t="shared" si="0"/>
        <v>0.39150000000000001</v>
      </c>
      <c r="E16" s="1">
        <f t="shared" si="1"/>
        <v>0.84836065573770492</v>
      </c>
      <c r="F16" s="1">
        <v>10</v>
      </c>
      <c r="G16" s="1">
        <f t="shared" si="2"/>
        <v>8.4836065573770494</v>
      </c>
      <c r="H16" s="1">
        <v>3</v>
      </c>
      <c r="I16">
        <f t="shared" si="3"/>
        <v>25.450819672131146</v>
      </c>
      <c r="J16" s="1"/>
      <c r="K16" s="1" t="e">
        <f t="shared" si="4"/>
        <v>#DIV/0!</v>
      </c>
      <c r="O16" t="e">
        <f t="shared" si="5"/>
        <v>#DIV/0!</v>
      </c>
    </row>
    <row r="17" spans="1:19" x14ac:dyDescent="0.2">
      <c r="A17" s="1" t="s">
        <v>11</v>
      </c>
      <c r="B17">
        <v>0.72599999999999998</v>
      </c>
      <c r="C17">
        <v>0.16700000000000001</v>
      </c>
      <c r="D17" s="1">
        <f t="shared" si="0"/>
        <v>0.44650000000000001</v>
      </c>
      <c r="E17" s="1">
        <f t="shared" si="1"/>
        <v>0.99863387978142082</v>
      </c>
      <c r="F17" s="1">
        <v>10</v>
      </c>
      <c r="G17" s="1">
        <f t="shared" si="2"/>
        <v>9.9863387978142075</v>
      </c>
      <c r="H17" s="1">
        <v>3</v>
      </c>
      <c r="I17">
        <f t="shared" si="3"/>
        <v>29.959016393442624</v>
      </c>
      <c r="J17" s="1"/>
      <c r="K17" s="1" t="e">
        <f t="shared" si="4"/>
        <v>#DIV/0!</v>
      </c>
      <c r="L17" t="e">
        <f>AVERAGE(K17:K19)</f>
        <v>#DIV/0!</v>
      </c>
      <c r="M17" t="e">
        <f>AVEDEV(K17:K19)</f>
        <v>#DIV/0!</v>
      </c>
      <c r="N17">
        <v>3</v>
      </c>
      <c r="O17" t="e">
        <f t="shared" si="5"/>
        <v>#DIV/0!</v>
      </c>
      <c r="P17" t="e">
        <f>AVERAGE(O17:O19)</f>
        <v>#DIV/0!</v>
      </c>
      <c r="Q17" t="e">
        <f>AVEDEV(O17:O19)</f>
        <v>#DIV/0!</v>
      </c>
      <c r="R17">
        <v>3</v>
      </c>
    </row>
    <row r="18" spans="1:19" x14ac:dyDescent="0.2">
      <c r="A18" s="1" t="s">
        <v>12</v>
      </c>
      <c r="B18">
        <v>0.81699999999999995</v>
      </c>
      <c r="C18">
        <v>0.188</v>
      </c>
      <c r="D18" s="1">
        <f t="shared" si="0"/>
        <v>0.50249999999999995</v>
      </c>
      <c r="E18" s="1">
        <f t="shared" si="1"/>
        <v>1.151639344262295</v>
      </c>
      <c r="F18" s="1">
        <v>10</v>
      </c>
      <c r="G18" s="1">
        <f t="shared" si="2"/>
        <v>11.516393442622949</v>
      </c>
      <c r="H18" s="1">
        <v>3</v>
      </c>
      <c r="I18">
        <f t="shared" si="3"/>
        <v>34.549180327868847</v>
      </c>
      <c r="J18" s="1"/>
      <c r="K18" s="1" t="e">
        <f t="shared" si="4"/>
        <v>#DIV/0!</v>
      </c>
      <c r="O18" t="e">
        <f t="shared" si="5"/>
        <v>#DIV/0!</v>
      </c>
    </row>
    <row r="19" spans="1:19" x14ac:dyDescent="0.2">
      <c r="A19" s="1" t="s">
        <v>13</v>
      </c>
      <c r="B19">
        <v>0.60399999999999998</v>
      </c>
      <c r="C19">
        <v>0.188</v>
      </c>
      <c r="D19" s="1">
        <f t="shared" si="0"/>
        <v>0.39600000000000002</v>
      </c>
      <c r="E19" s="1">
        <f t="shared" si="1"/>
        <v>0.8606557377049181</v>
      </c>
      <c r="F19" s="1">
        <v>10</v>
      </c>
      <c r="G19" s="1">
        <f t="shared" si="2"/>
        <v>8.6065573770491817</v>
      </c>
      <c r="H19" s="1">
        <v>3</v>
      </c>
      <c r="I19">
        <f t="shared" si="3"/>
        <v>25.819672131147545</v>
      </c>
      <c r="J19" s="1"/>
      <c r="K19" s="1" t="e">
        <f t="shared" si="4"/>
        <v>#DIV/0!</v>
      </c>
      <c r="O19" t="e">
        <f t="shared" si="5"/>
        <v>#DIV/0!</v>
      </c>
    </row>
    <row r="20" spans="1:19" x14ac:dyDescent="0.2">
      <c r="A20" s="1" t="s">
        <v>52</v>
      </c>
      <c r="B20">
        <v>0.32800000000000001</v>
      </c>
      <c r="C20">
        <v>0.182</v>
      </c>
      <c r="D20" s="1">
        <f t="shared" si="0"/>
        <v>0.255</v>
      </c>
      <c r="E20" s="1">
        <f t="shared" si="1"/>
        <v>0.47540983606557374</v>
      </c>
      <c r="F20" s="15">
        <v>50</v>
      </c>
      <c r="G20" s="1">
        <f t="shared" si="2"/>
        <v>23.770491803278688</v>
      </c>
      <c r="H20" s="1">
        <v>3</v>
      </c>
      <c r="I20">
        <f t="shared" si="3"/>
        <v>71.311475409836063</v>
      </c>
      <c r="J20" s="1"/>
      <c r="K20" s="1" t="e">
        <f t="shared" si="4"/>
        <v>#DIV/0!</v>
      </c>
      <c r="L20" t="e">
        <f>AVERAGE(K20:K22)</f>
        <v>#DIV/0!</v>
      </c>
      <c r="M20" t="e">
        <f>AVEDEV(K20:K22)</f>
        <v>#DIV/0!</v>
      </c>
      <c r="N20">
        <v>3</v>
      </c>
      <c r="O20" t="e">
        <f t="shared" si="5"/>
        <v>#DIV/0!</v>
      </c>
      <c r="P20" t="e">
        <f>AVERAGE(O20:O22)</f>
        <v>#DIV/0!</v>
      </c>
      <c r="Q20" t="e">
        <f>AVEDEV(O20:O22)</f>
        <v>#DIV/0!</v>
      </c>
      <c r="R20">
        <v>3</v>
      </c>
    </row>
    <row r="21" spans="1:19" x14ac:dyDescent="0.2">
      <c r="A21" s="1" t="s">
        <v>14</v>
      </c>
      <c r="B21">
        <v>0.23699999999999999</v>
      </c>
      <c r="C21">
        <v>0.14299999999999999</v>
      </c>
      <c r="D21" s="1">
        <f t="shared" si="0"/>
        <v>0.19</v>
      </c>
      <c r="E21" s="1">
        <f t="shared" si="1"/>
        <v>0.29781420765027322</v>
      </c>
      <c r="F21" s="15">
        <v>50</v>
      </c>
      <c r="G21" s="1">
        <f t="shared" si="2"/>
        <v>14.89071038251366</v>
      </c>
      <c r="H21" s="1">
        <v>3</v>
      </c>
      <c r="I21">
        <f t="shared" si="3"/>
        <v>44.672131147540981</v>
      </c>
      <c r="J21" s="1"/>
      <c r="K21" s="1" t="e">
        <f t="shared" si="4"/>
        <v>#DIV/0!</v>
      </c>
      <c r="O21" t="e">
        <f t="shared" si="5"/>
        <v>#DIV/0!</v>
      </c>
    </row>
    <row r="22" spans="1:19" x14ac:dyDescent="0.2">
      <c r="A22" s="1" t="s">
        <v>15</v>
      </c>
      <c r="B22">
        <v>0.34200000000000003</v>
      </c>
      <c r="C22">
        <v>0.114</v>
      </c>
      <c r="D22" s="1">
        <f t="shared" si="0"/>
        <v>0.22800000000000001</v>
      </c>
      <c r="E22" s="1">
        <f t="shared" si="1"/>
        <v>0.40163934426229514</v>
      </c>
      <c r="F22" s="15">
        <v>50</v>
      </c>
      <c r="G22" s="1">
        <f t="shared" si="2"/>
        <v>20.081967213114758</v>
      </c>
      <c r="H22" s="1">
        <v>3</v>
      </c>
      <c r="I22">
        <f t="shared" si="3"/>
        <v>60.245901639344275</v>
      </c>
      <c r="J22" s="1"/>
      <c r="K22" s="1" t="e">
        <f t="shared" si="4"/>
        <v>#DIV/0!</v>
      </c>
      <c r="O22" t="e">
        <f t="shared" si="5"/>
        <v>#DIV/0!</v>
      </c>
    </row>
    <row r="23" spans="1:19" x14ac:dyDescent="0.2">
      <c r="A23" s="1" t="s">
        <v>16</v>
      </c>
      <c r="B23">
        <v>0.71099999999999997</v>
      </c>
      <c r="C23">
        <v>0.28899999999999998</v>
      </c>
      <c r="D23" s="1">
        <f t="shared" si="0"/>
        <v>0.5</v>
      </c>
      <c r="E23" s="1">
        <f t="shared" si="1"/>
        <v>1.144808743169399</v>
      </c>
      <c r="F23" s="15">
        <v>50</v>
      </c>
      <c r="G23" s="1">
        <f t="shared" si="2"/>
        <v>57.240437158469945</v>
      </c>
      <c r="H23" s="1">
        <v>3</v>
      </c>
      <c r="I23">
        <f t="shared" si="3"/>
        <v>171.72131147540983</v>
      </c>
      <c r="J23" s="1"/>
      <c r="K23" s="1" t="e">
        <f t="shared" si="4"/>
        <v>#DIV/0!</v>
      </c>
      <c r="L23" t="e">
        <f>AVERAGE(K23:K25)</f>
        <v>#DIV/0!</v>
      </c>
      <c r="M23" t="e">
        <f>AVEDEV(K23:K25)</f>
        <v>#DIV/0!</v>
      </c>
      <c r="N23">
        <v>3</v>
      </c>
      <c r="O23" t="e">
        <f t="shared" si="5"/>
        <v>#DIV/0!</v>
      </c>
      <c r="P23" t="e">
        <f>AVERAGE(O23:O25)</f>
        <v>#DIV/0!</v>
      </c>
      <c r="Q23" t="e">
        <f>AVEDEV(O23:O25)</f>
        <v>#DIV/0!</v>
      </c>
      <c r="R23">
        <v>3</v>
      </c>
    </row>
    <row r="24" spans="1:19" x14ac:dyDescent="0.2">
      <c r="A24" s="1" t="s">
        <v>17</v>
      </c>
      <c r="B24">
        <v>0.61099999999999999</v>
      </c>
      <c r="C24">
        <v>0.41199999999999998</v>
      </c>
      <c r="D24" s="1">
        <f t="shared" si="0"/>
        <v>0.51149999999999995</v>
      </c>
      <c r="E24" s="1">
        <f t="shared" si="1"/>
        <v>1.1762295081967211</v>
      </c>
      <c r="F24" s="15">
        <v>50</v>
      </c>
      <c r="G24" s="1">
        <f t="shared" si="2"/>
        <v>58.811475409836056</v>
      </c>
      <c r="H24" s="1">
        <v>3</v>
      </c>
      <c r="I24">
        <f t="shared" si="3"/>
        <v>176.43442622950818</v>
      </c>
      <c r="J24" s="1"/>
      <c r="K24" s="1" t="e">
        <f t="shared" si="4"/>
        <v>#DIV/0!</v>
      </c>
      <c r="O24" t="e">
        <f t="shared" si="5"/>
        <v>#DIV/0!</v>
      </c>
    </row>
    <row r="25" spans="1:19" x14ac:dyDescent="0.2">
      <c r="A25" s="1" t="s">
        <v>18</v>
      </c>
      <c r="B25">
        <v>0.85199999999999998</v>
      </c>
      <c r="C25">
        <v>0.54400000000000004</v>
      </c>
      <c r="D25" s="1">
        <f t="shared" si="0"/>
        <v>0.69799999999999995</v>
      </c>
      <c r="E25" s="1">
        <f t="shared" si="1"/>
        <v>1.6857923497267759</v>
      </c>
      <c r="F25" s="15">
        <v>50</v>
      </c>
      <c r="G25" s="1">
        <f t="shared" si="2"/>
        <v>84.289617486338798</v>
      </c>
      <c r="H25" s="1">
        <v>3</v>
      </c>
      <c r="I25">
        <f t="shared" si="3"/>
        <v>252.86885245901641</v>
      </c>
      <c r="J25" s="1"/>
      <c r="K25" s="1" t="e">
        <f t="shared" si="4"/>
        <v>#DIV/0!</v>
      </c>
      <c r="O25" t="e">
        <f t="shared" si="5"/>
        <v>#DIV/0!</v>
      </c>
    </row>
    <row r="26" spans="1:19" x14ac:dyDescent="0.2">
      <c r="A26" s="1" t="s">
        <v>19</v>
      </c>
      <c r="B26">
        <v>0.74099999999999999</v>
      </c>
      <c r="C26">
        <v>0.14799999999999999</v>
      </c>
      <c r="D26" s="1">
        <f t="shared" si="0"/>
        <v>0.44450000000000001</v>
      </c>
      <c r="E26" s="1">
        <f t="shared" si="1"/>
        <v>0.99316939890710387</v>
      </c>
      <c r="F26" s="15">
        <v>50</v>
      </c>
      <c r="G26" s="1">
        <f t="shared" si="2"/>
        <v>49.658469945355193</v>
      </c>
      <c r="H26" s="1">
        <v>3</v>
      </c>
      <c r="I26">
        <f t="shared" si="3"/>
        <v>148.97540983606558</v>
      </c>
      <c r="J26" s="1"/>
      <c r="K26" s="1" t="e">
        <f t="shared" si="4"/>
        <v>#DIV/0!</v>
      </c>
      <c r="L26" t="e">
        <f>AVERAGE(K26:K28)</f>
        <v>#DIV/0!</v>
      </c>
      <c r="M26" t="e">
        <f>AVEDEV(K26:K28)</f>
        <v>#DIV/0!</v>
      </c>
      <c r="N26">
        <v>3</v>
      </c>
      <c r="O26" t="e">
        <f t="shared" si="5"/>
        <v>#DIV/0!</v>
      </c>
      <c r="P26" t="e">
        <f>AVERAGE(O26:O28)</f>
        <v>#DIV/0!</v>
      </c>
      <c r="Q26" t="e">
        <f>AVEDEV(O26:O28)</f>
        <v>#DIV/0!</v>
      </c>
      <c r="R26">
        <v>3</v>
      </c>
    </row>
    <row r="27" spans="1:19" x14ac:dyDescent="0.2">
      <c r="A27" s="1" t="s">
        <v>20</v>
      </c>
      <c r="B27">
        <v>0.73899999999999999</v>
      </c>
      <c r="C27">
        <v>0.187</v>
      </c>
      <c r="D27" s="1">
        <f t="shared" si="0"/>
        <v>0.46299999999999997</v>
      </c>
      <c r="E27" s="1">
        <f t="shared" si="1"/>
        <v>1.0437158469945353</v>
      </c>
      <c r="F27" s="15">
        <v>50</v>
      </c>
      <c r="G27" s="1">
        <f t="shared" si="2"/>
        <v>52.185792349726768</v>
      </c>
      <c r="H27" s="1">
        <v>3</v>
      </c>
      <c r="I27">
        <f t="shared" si="3"/>
        <v>156.5573770491803</v>
      </c>
      <c r="J27" s="1"/>
      <c r="K27" s="1" t="e">
        <f t="shared" si="4"/>
        <v>#DIV/0!</v>
      </c>
      <c r="O27" t="e">
        <f t="shared" si="5"/>
        <v>#DIV/0!</v>
      </c>
    </row>
    <row r="28" spans="1:19" x14ac:dyDescent="0.2">
      <c r="A28" s="1" t="s">
        <v>21</v>
      </c>
      <c r="B28">
        <v>0.94</v>
      </c>
      <c r="C28">
        <v>0.33300000000000002</v>
      </c>
      <c r="D28" s="1">
        <f t="shared" si="0"/>
        <v>0.63649999999999995</v>
      </c>
      <c r="E28" s="1">
        <f t="shared" si="1"/>
        <v>1.5177595628415301</v>
      </c>
      <c r="F28" s="15">
        <v>50</v>
      </c>
      <c r="G28" s="1">
        <f t="shared" si="2"/>
        <v>75.887978142076506</v>
      </c>
      <c r="H28" s="1">
        <v>3</v>
      </c>
      <c r="I28">
        <f t="shared" si="3"/>
        <v>227.6639344262295</v>
      </c>
      <c r="J28" s="1"/>
      <c r="K28" s="1" t="e">
        <f t="shared" si="4"/>
        <v>#DIV/0!</v>
      </c>
      <c r="O28" t="e">
        <f t="shared" si="5"/>
        <v>#DIV/0!</v>
      </c>
    </row>
    <row r="31" spans="1:19" x14ac:dyDescent="0.2">
      <c r="A31" s="1" t="s">
        <v>119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9" x14ac:dyDescent="0.2">
      <c r="A32" s="1"/>
      <c r="B32" s="16" t="s">
        <v>22</v>
      </c>
      <c r="C32" s="16" t="s">
        <v>23</v>
      </c>
      <c r="D32" s="16" t="s">
        <v>0</v>
      </c>
      <c r="E32" s="16" t="s">
        <v>25</v>
      </c>
      <c r="F32" s="16" t="s">
        <v>26</v>
      </c>
      <c r="G32" s="16" t="s">
        <v>25</v>
      </c>
      <c r="H32" s="16" t="s">
        <v>128</v>
      </c>
      <c r="I32" s="16" t="s">
        <v>129</v>
      </c>
      <c r="J32" s="16" t="s">
        <v>24</v>
      </c>
      <c r="K32" s="16" t="s">
        <v>28</v>
      </c>
      <c r="L32" s="16" t="s">
        <v>48</v>
      </c>
      <c r="M32" s="16" t="s">
        <v>49</v>
      </c>
      <c r="N32" s="16" t="s">
        <v>50</v>
      </c>
      <c r="O32" s="10" t="s">
        <v>124</v>
      </c>
      <c r="S32" t="s">
        <v>118</v>
      </c>
    </row>
    <row r="33" spans="1:21" x14ac:dyDescent="0.2">
      <c r="A33" s="1" t="s">
        <v>2</v>
      </c>
      <c r="B33">
        <v>0.16700000000000001</v>
      </c>
      <c r="C33">
        <v>0.186</v>
      </c>
      <c r="D33" s="1">
        <f t="shared" ref="D33:D56" si="6">AVERAGE(B33:C33)</f>
        <v>0.17649999999999999</v>
      </c>
      <c r="E33" s="1">
        <f>(D33-0.081)/0.366</f>
        <v>0.26092896174863384</v>
      </c>
      <c r="F33" s="1">
        <v>5</v>
      </c>
      <c r="G33" s="1">
        <f>E33*F33</f>
        <v>1.3046448087431692</v>
      </c>
      <c r="H33" s="1">
        <v>3</v>
      </c>
      <c r="I33">
        <f>G33*H33</f>
        <v>3.9139344262295079</v>
      </c>
      <c r="K33" s="1" t="e">
        <f t="shared" ref="K33:K56" si="7">I33/J33*100000</f>
        <v>#DIV/0!</v>
      </c>
      <c r="L33" t="e">
        <f>AVERAGE(K33:K38)</f>
        <v>#DIV/0!</v>
      </c>
      <c r="M33" t="e">
        <f>AVEDEV(K33:K38)</f>
        <v>#DIV/0!</v>
      </c>
      <c r="N33">
        <v>6</v>
      </c>
      <c r="O33" t="e">
        <f>K33/$L$11</f>
        <v>#DIV/0!</v>
      </c>
      <c r="P33" t="e">
        <f>AVERAGE(O33:O38)</f>
        <v>#DIV/0!</v>
      </c>
      <c r="Q33" t="e">
        <f>AVEDEV(O33:O38)</f>
        <v>#DIV/0!</v>
      </c>
      <c r="R33">
        <v>6</v>
      </c>
      <c r="S33" t="e">
        <f>K33/$L$33</f>
        <v>#DIV/0!</v>
      </c>
      <c r="T33" t="e">
        <f>AVERAGE(S33:S38)</f>
        <v>#DIV/0!</v>
      </c>
      <c r="U33" t="e">
        <f>AVEDEV(S33:S38)</f>
        <v>#DIV/0!</v>
      </c>
    </row>
    <row r="34" spans="1:21" x14ac:dyDescent="0.2">
      <c r="A34" s="1" t="s">
        <v>3</v>
      </c>
      <c r="B34">
        <v>0.16500000000000001</v>
      </c>
      <c r="C34">
        <v>0.14599999999999999</v>
      </c>
      <c r="D34" s="1">
        <f t="shared" si="6"/>
        <v>0.1555</v>
      </c>
      <c r="E34" s="1">
        <f t="shared" ref="E34:E56" si="8">(D34-0.081)/0.366</f>
        <v>0.20355191256830601</v>
      </c>
      <c r="F34" s="1">
        <v>5</v>
      </c>
      <c r="G34" s="1">
        <f t="shared" ref="G34:G56" si="9">E34*F34</f>
        <v>1.0177595628415301</v>
      </c>
      <c r="H34" s="1">
        <v>3</v>
      </c>
      <c r="I34">
        <f t="shared" ref="I34:I55" si="10">G34*H34</f>
        <v>3.0532786885245904</v>
      </c>
      <c r="K34" s="1" t="e">
        <f t="shared" si="7"/>
        <v>#DIV/0!</v>
      </c>
      <c r="O34" t="e">
        <f t="shared" ref="O34:O56" si="11">K34/$L$11</f>
        <v>#DIV/0!</v>
      </c>
      <c r="S34" t="e">
        <f t="shared" ref="S34:S56" si="12">K34/$L$33</f>
        <v>#DIV/0!</v>
      </c>
    </row>
    <row r="35" spans="1:21" x14ac:dyDescent="0.2">
      <c r="A35" s="1" t="s">
        <v>4</v>
      </c>
      <c r="B35">
        <v>0.16600000000000001</v>
      </c>
      <c r="C35">
        <v>0.112</v>
      </c>
      <c r="D35" s="1">
        <f t="shared" si="6"/>
        <v>0.13900000000000001</v>
      </c>
      <c r="E35" s="1">
        <f t="shared" si="8"/>
        <v>0.15846994535519129</v>
      </c>
      <c r="F35" s="1">
        <v>5</v>
      </c>
      <c r="G35" s="1">
        <f t="shared" si="9"/>
        <v>0.7923497267759565</v>
      </c>
      <c r="H35" s="1">
        <v>3</v>
      </c>
      <c r="I35">
        <f t="shared" si="10"/>
        <v>2.3770491803278695</v>
      </c>
      <c r="K35" s="1" t="e">
        <f t="shared" si="7"/>
        <v>#DIV/0!</v>
      </c>
      <c r="O35" t="e">
        <f t="shared" si="11"/>
        <v>#DIV/0!</v>
      </c>
      <c r="S35" t="e">
        <f t="shared" si="12"/>
        <v>#DIV/0!</v>
      </c>
    </row>
    <row r="36" spans="1:21" x14ac:dyDescent="0.2">
      <c r="A36" s="1" t="s">
        <v>53</v>
      </c>
      <c r="B36">
        <v>0.17799999999999999</v>
      </c>
      <c r="C36">
        <v>0.31</v>
      </c>
      <c r="D36" s="1">
        <f t="shared" si="6"/>
        <v>0.24399999999999999</v>
      </c>
      <c r="E36" s="1">
        <f t="shared" si="8"/>
        <v>0.44535519125683054</v>
      </c>
      <c r="F36" s="1">
        <v>5</v>
      </c>
      <c r="G36" s="1">
        <f t="shared" si="9"/>
        <v>2.2267759562841527</v>
      </c>
      <c r="H36" s="1">
        <v>3</v>
      </c>
      <c r="I36">
        <f t="shared" si="10"/>
        <v>6.6803278688524586</v>
      </c>
      <c r="K36" s="1" t="e">
        <f t="shared" si="7"/>
        <v>#DIV/0!</v>
      </c>
      <c r="O36" t="e">
        <f t="shared" si="11"/>
        <v>#DIV/0!</v>
      </c>
      <c r="S36" t="e">
        <f t="shared" si="12"/>
        <v>#DIV/0!</v>
      </c>
    </row>
    <row r="37" spans="1:21" x14ac:dyDescent="0.2">
      <c r="A37" s="1" t="s">
        <v>54</v>
      </c>
      <c r="B37">
        <v>0.17199999999999999</v>
      </c>
      <c r="C37">
        <v>0.51400000000000001</v>
      </c>
      <c r="D37" s="1">
        <f t="shared" si="6"/>
        <v>0.34299999999999997</v>
      </c>
      <c r="E37" s="1">
        <f t="shared" si="8"/>
        <v>0.71584699453551903</v>
      </c>
      <c r="F37" s="1">
        <v>5</v>
      </c>
      <c r="G37" s="1">
        <f t="shared" si="9"/>
        <v>3.5792349726775949</v>
      </c>
      <c r="H37" s="1">
        <v>3</v>
      </c>
      <c r="I37">
        <f t="shared" si="10"/>
        <v>10.737704918032785</v>
      </c>
      <c r="K37" s="1" t="e">
        <f t="shared" si="7"/>
        <v>#DIV/0!</v>
      </c>
      <c r="O37" t="e">
        <f t="shared" si="11"/>
        <v>#DIV/0!</v>
      </c>
      <c r="S37" t="e">
        <f t="shared" si="12"/>
        <v>#DIV/0!</v>
      </c>
    </row>
    <row r="38" spans="1:21" x14ac:dyDescent="0.2">
      <c r="A38" s="1" t="s">
        <v>55</v>
      </c>
      <c r="B38">
        <v>0.17</v>
      </c>
      <c r="C38">
        <v>0.434</v>
      </c>
      <c r="D38" s="1">
        <f t="shared" si="6"/>
        <v>0.30199999999999999</v>
      </c>
      <c r="E38" s="1">
        <f t="shared" si="8"/>
        <v>0.60382513661202175</v>
      </c>
      <c r="F38" s="1">
        <v>5</v>
      </c>
      <c r="G38" s="1">
        <f t="shared" si="9"/>
        <v>3.0191256830601088</v>
      </c>
      <c r="H38" s="1">
        <v>3</v>
      </c>
      <c r="I38">
        <f t="shared" si="10"/>
        <v>9.0573770491803263</v>
      </c>
      <c r="K38" s="1" t="e">
        <f t="shared" si="7"/>
        <v>#DIV/0!</v>
      </c>
      <c r="O38" t="e">
        <f t="shared" si="11"/>
        <v>#DIV/0!</v>
      </c>
      <c r="S38" t="e">
        <f t="shared" si="12"/>
        <v>#DIV/0!</v>
      </c>
    </row>
    <row r="39" spans="1:21" x14ac:dyDescent="0.2">
      <c r="A39" s="1" t="s">
        <v>5</v>
      </c>
      <c r="B39">
        <v>0.19</v>
      </c>
      <c r="C39">
        <v>0.17399999999999999</v>
      </c>
      <c r="D39" s="1">
        <f t="shared" si="6"/>
        <v>0.182</v>
      </c>
      <c r="E39" s="1">
        <f t="shared" si="8"/>
        <v>0.27595628415300544</v>
      </c>
      <c r="F39" s="1">
        <v>5</v>
      </c>
      <c r="G39" s="1">
        <f t="shared" si="9"/>
        <v>1.3797814207650272</v>
      </c>
      <c r="H39" s="1">
        <v>3</v>
      </c>
      <c r="I39">
        <f t="shared" si="10"/>
        <v>4.1393442622950811</v>
      </c>
      <c r="K39" s="1" t="e">
        <f t="shared" si="7"/>
        <v>#DIV/0!</v>
      </c>
      <c r="L39" t="e">
        <f>AVERAGE(K39:K41)</f>
        <v>#DIV/0!</v>
      </c>
      <c r="M39" t="e">
        <f>AVEDEV(K39:K41)</f>
        <v>#DIV/0!</v>
      </c>
      <c r="N39">
        <v>3</v>
      </c>
      <c r="O39" t="e">
        <f t="shared" si="11"/>
        <v>#DIV/0!</v>
      </c>
      <c r="P39" t="e">
        <f>AVERAGE(O39:O41)</f>
        <v>#DIV/0!</v>
      </c>
      <c r="Q39" t="e">
        <f>AVEDEV(O39:O41)</f>
        <v>#DIV/0!</v>
      </c>
      <c r="R39">
        <v>3</v>
      </c>
      <c r="S39" t="e">
        <f t="shared" si="12"/>
        <v>#DIV/0!</v>
      </c>
      <c r="T39" t="e">
        <f>AVERAGE(S39:S41)</f>
        <v>#DIV/0!</v>
      </c>
      <c r="U39" t="e">
        <f>AVEDEV(S39:S41)</f>
        <v>#DIV/0!</v>
      </c>
    </row>
    <row r="40" spans="1:21" x14ac:dyDescent="0.2">
      <c r="A40" s="1" t="s">
        <v>6</v>
      </c>
      <c r="B40">
        <v>0.17899999999999999</v>
      </c>
      <c r="C40">
        <v>0.214</v>
      </c>
      <c r="D40" s="1">
        <f t="shared" si="6"/>
        <v>0.19650000000000001</v>
      </c>
      <c r="E40" s="1">
        <f t="shared" si="8"/>
        <v>0.3155737704918033</v>
      </c>
      <c r="F40" s="1">
        <v>5</v>
      </c>
      <c r="G40" s="1">
        <f t="shared" si="9"/>
        <v>1.5778688524590165</v>
      </c>
      <c r="H40" s="1">
        <v>3</v>
      </c>
      <c r="I40">
        <f t="shared" si="10"/>
        <v>4.7336065573770494</v>
      </c>
      <c r="K40" s="1" t="e">
        <f t="shared" si="7"/>
        <v>#DIV/0!</v>
      </c>
      <c r="O40" t="e">
        <f t="shared" si="11"/>
        <v>#DIV/0!</v>
      </c>
      <c r="S40" t="e">
        <f t="shared" si="12"/>
        <v>#DIV/0!</v>
      </c>
    </row>
    <row r="41" spans="1:21" x14ac:dyDescent="0.2">
      <c r="A41" s="1" t="s">
        <v>7</v>
      </c>
      <c r="B41">
        <v>0.16400000000000001</v>
      </c>
      <c r="C41">
        <v>0.32100000000000001</v>
      </c>
      <c r="D41" s="1">
        <f t="shared" si="6"/>
        <v>0.24249999999999999</v>
      </c>
      <c r="E41" s="1">
        <f t="shared" si="8"/>
        <v>0.44125683060109283</v>
      </c>
      <c r="F41" s="1">
        <v>5</v>
      </c>
      <c r="G41" s="1">
        <f t="shared" si="9"/>
        <v>2.206284153005464</v>
      </c>
      <c r="H41" s="1">
        <v>3</v>
      </c>
      <c r="I41">
        <f t="shared" si="10"/>
        <v>6.6188524590163915</v>
      </c>
      <c r="K41" s="1" t="e">
        <f t="shared" si="7"/>
        <v>#DIV/0!</v>
      </c>
      <c r="O41" t="e">
        <f t="shared" si="11"/>
        <v>#DIV/0!</v>
      </c>
      <c r="S41" t="e">
        <f t="shared" si="12"/>
        <v>#DIV/0!</v>
      </c>
    </row>
    <row r="42" spans="1:21" x14ac:dyDescent="0.2">
      <c r="A42" s="1" t="s">
        <v>8</v>
      </c>
      <c r="B42">
        <v>0.20200000000000001</v>
      </c>
      <c r="C42">
        <v>0.17599999999999999</v>
      </c>
      <c r="D42" s="1">
        <f t="shared" si="6"/>
        <v>0.189</v>
      </c>
      <c r="E42" s="1">
        <f t="shared" si="8"/>
        <v>0.29508196721311475</v>
      </c>
      <c r="F42" s="1">
        <v>10</v>
      </c>
      <c r="G42" s="1">
        <f t="shared" si="9"/>
        <v>2.9508196721311473</v>
      </c>
      <c r="H42" s="1">
        <v>3</v>
      </c>
      <c r="I42">
        <f t="shared" si="10"/>
        <v>8.8524590163934427</v>
      </c>
      <c r="K42" s="1" t="e">
        <f t="shared" si="7"/>
        <v>#DIV/0!</v>
      </c>
      <c r="L42" t="e">
        <f>AVERAGE(K42:K44)</f>
        <v>#DIV/0!</v>
      </c>
      <c r="M42" t="e">
        <f>AVEDEV(K42:K44)</f>
        <v>#DIV/0!</v>
      </c>
      <c r="N42">
        <v>3</v>
      </c>
      <c r="O42" t="e">
        <f t="shared" si="11"/>
        <v>#DIV/0!</v>
      </c>
      <c r="P42" t="e">
        <f>AVERAGE(O42:O44)</f>
        <v>#DIV/0!</v>
      </c>
      <c r="Q42" t="e">
        <f>AVEDEV(O42:O44)</f>
        <v>#DIV/0!</v>
      </c>
      <c r="R42">
        <v>3</v>
      </c>
      <c r="S42" t="e">
        <f t="shared" si="12"/>
        <v>#DIV/0!</v>
      </c>
      <c r="T42" t="e">
        <f>AVERAGE(S42:S44)</f>
        <v>#DIV/0!</v>
      </c>
      <c r="U42" t="e">
        <f>AVEDEV(S42:S44)</f>
        <v>#DIV/0!</v>
      </c>
    </row>
    <row r="43" spans="1:21" x14ac:dyDescent="0.2">
      <c r="A43" s="1" t="s">
        <v>9</v>
      </c>
      <c r="B43">
        <v>0.20300000000000001</v>
      </c>
      <c r="C43">
        <v>0.17199999999999999</v>
      </c>
      <c r="D43" s="1">
        <f t="shared" si="6"/>
        <v>0.1875</v>
      </c>
      <c r="E43" s="1">
        <f t="shared" si="8"/>
        <v>0.29098360655737704</v>
      </c>
      <c r="F43" s="1">
        <v>10</v>
      </c>
      <c r="G43" s="1">
        <f t="shared" si="9"/>
        <v>2.9098360655737703</v>
      </c>
      <c r="H43" s="1">
        <v>3</v>
      </c>
      <c r="I43">
        <f t="shared" si="10"/>
        <v>8.7295081967213104</v>
      </c>
      <c r="K43" s="1" t="e">
        <f t="shared" si="7"/>
        <v>#DIV/0!</v>
      </c>
      <c r="O43" t="e">
        <f t="shared" si="11"/>
        <v>#DIV/0!</v>
      </c>
      <c r="S43" t="e">
        <f t="shared" si="12"/>
        <v>#DIV/0!</v>
      </c>
    </row>
    <row r="44" spans="1:21" x14ac:dyDescent="0.2">
      <c r="A44" s="1" t="s">
        <v>10</v>
      </c>
      <c r="B44">
        <v>0.22700000000000001</v>
      </c>
      <c r="C44">
        <v>0.11899999999999999</v>
      </c>
      <c r="D44" s="1">
        <f t="shared" si="6"/>
        <v>0.17299999999999999</v>
      </c>
      <c r="E44" s="1">
        <f t="shared" si="8"/>
        <v>0.25136612021857918</v>
      </c>
      <c r="F44" s="1">
        <v>10</v>
      </c>
      <c r="G44" s="1">
        <f t="shared" si="9"/>
        <v>2.5136612021857916</v>
      </c>
      <c r="H44" s="1">
        <v>3</v>
      </c>
      <c r="I44">
        <f t="shared" si="10"/>
        <v>7.5409836065573748</v>
      </c>
      <c r="K44" s="1" t="e">
        <f t="shared" si="7"/>
        <v>#DIV/0!</v>
      </c>
      <c r="O44" t="e">
        <f t="shared" si="11"/>
        <v>#DIV/0!</v>
      </c>
      <c r="S44" t="e">
        <f t="shared" si="12"/>
        <v>#DIV/0!</v>
      </c>
    </row>
    <row r="45" spans="1:21" x14ac:dyDescent="0.2">
      <c r="A45" s="1" t="s">
        <v>11</v>
      </c>
      <c r="B45">
        <v>0.44400000000000001</v>
      </c>
      <c r="C45">
        <v>0.26100000000000001</v>
      </c>
      <c r="D45" s="1">
        <f t="shared" si="6"/>
        <v>0.35250000000000004</v>
      </c>
      <c r="E45" s="1">
        <f t="shared" si="8"/>
        <v>0.74180327868852469</v>
      </c>
      <c r="F45" s="1">
        <v>10</v>
      </c>
      <c r="G45" s="1">
        <f t="shared" si="9"/>
        <v>7.4180327868852469</v>
      </c>
      <c r="H45" s="1">
        <v>3</v>
      </c>
      <c r="I45">
        <f t="shared" si="10"/>
        <v>22.254098360655739</v>
      </c>
      <c r="K45" s="1" t="e">
        <f t="shared" si="7"/>
        <v>#DIV/0!</v>
      </c>
      <c r="L45" t="e">
        <f>AVERAGE(K45:K47)</f>
        <v>#DIV/0!</v>
      </c>
      <c r="M45" t="e">
        <f>AVEDEV(K45:K47)</f>
        <v>#DIV/0!</v>
      </c>
      <c r="N45">
        <v>3</v>
      </c>
      <c r="O45" t="e">
        <f t="shared" si="11"/>
        <v>#DIV/0!</v>
      </c>
      <c r="P45" t="e">
        <f>AVERAGE(O45:O47)</f>
        <v>#DIV/0!</v>
      </c>
      <c r="Q45" t="e">
        <f>AVEDEV(O45:O47)</f>
        <v>#DIV/0!</v>
      </c>
      <c r="R45">
        <v>3</v>
      </c>
      <c r="S45" t="e">
        <f t="shared" si="12"/>
        <v>#DIV/0!</v>
      </c>
      <c r="T45" t="e">
        <f>AVERAGE(S45:S47)</f>
        <v>#DIV/0!</v>
      </c>
      <c r="U45" t="e">
        <f>AVEDEV(S45:S47)</f>
        <v>#DIV/0!</v>
      </c>
    </row>
    <row r="46" spans="1:21" x14ac:dyDescent="0.2">
      <c r="A46" s="1" t="s">
        <v>12</v>
      </c>
      <c r="B46">
        <v>0.36299999999999999</v>
      </c>
      <c r="C46">
        <v>0.71699999999999997</v>
      </c>
      <c r="D46" s="1">
        <f t="shared" si="6"/>
        <v>0.54</v>
      </c>
      <c r="E46" s="1">
        <f t="shared" si="8"/>
        <v>1.2540983606557379</v>
      </c>
      <c r="F46" s="1">
        <v>10</v>
      </c>
      <c r="G46" s="1">
        <f t="shared" si="9"/>
        <v>12.540983606557379</v>
      </c>
      <c r="H46" s="1">
        <v>3</v>
      </c>
      <c r="I46">
        <f t="shared" si="10"/>
        <v>37.622950819672141</v>
      </c>
      <c r="K46" s="1" t="e">
        <f t="shared" si="7"/>
        <v>#DIV/0!</v>
      </c>
      <c r="O46" t="e">
        <f t="shared" si="11"/>
        <v>#DIV/0!</v>
      </c>
      <c r="S46" t="e">
        <f t="shared" si="12"/>
        <v>#DIV/0!</v>
      </c>
    </row>
    <row r="47" spans="1:21" x14ac:dyDescent="0.2">
      <c r="A47" s="1" t="s">
        <v>13</v>
      </c>
      <c r="B47">
        <v>0.34799999999999998</v>
      </c>
      <c r="C47">
        <v>0.54</v>
      </c>
      <c r="D47" s="1">
        <f t="shared" si="6"/>
        <v>0.44400000000000001</v>
      </c>
      <c r="E47" s="1">
        <f t="shared" si="8"/>
        <v>0.99180327868852458</v>
      </c>
      <c r="F47" s="1">
        <v>10</v>
      </c>
      <c r="G47" s="1">
        <f t="shared" si="9"/>
        <v>9.9180327868852451</v>
      </c>
      <c r="H47" s="1">
        <v>3</v>
      </c>
      <c r="I47">
        <f t="shared" si="10"/>
        <v>29.754098360655735</v>
      </c>
      <c r="K47" s="1" t="e">
        <f t="shared" si="7"/>
        <v>#DIV/0!</v>
      </c>
      <c r="O47" t="e">
        <f t="shared" si="11"/>
        <v>#DIV/0!</v>
      </c>
      <c r="S47" t="e">
        <f t="shared" si="12"/>
        <v>#DIV/0!</v>
      </c>
    </row>
    <row r="48" spans="1:21" x14ac:dyDescent="0.2">
      <c r="A48" s="1" t="s">
        <v>52</v>
      </c>
      <c r="B48">
        <v>0.20399999999999999</v>
      </c>
      <c r="C48">
        <v>0.17699999999999999</v>
      </c>
      <c r="D48" s="1">
        <f t="shared" si="6"/>
        <v>0.1905</v>
      </c>
      <c r="E48" s="1">
        <f t="shared" si="8"/>
        <v>0.29918032786885246</v>
      </c>
      <c r="F48" s="15">
        <v>50</v>
      </c>
      <c r="G48" s="1">
        <f t="shared" si="9"/>
        <v>14.959016393442623</v>
      </c>
      <c r="H48" s="1">
        <v>3</v>
      </c>
      <c r="I48">
        <f t="shared" si="10"/>
        <v>44.877049180327866</v>
      </c>
      <c r="K48" s="1" t="e">
        <f t="shared" si="7"/>
        <v>#DIV/0!</v>
      </c>
      <c r="L48" t="e">
        <f>AVERAGE(K48:K50)</f>
        <v>#DIV/0!</v>
      </c>
      <c r="M48" t="e">
        <f>AVEDEV(K48:K50)</f>
        <v>#DIV/0!</v>
      </c>
      <c r="N48">
        <v>3</v>
      </c>
      <c r="O48" t="e">
        <f t="shared" si="11"/>
        <v>#DIV/0!</v>
      </c>
      <c r="P48" t="e">
        <f>AVERAGE(O48:O50)</f>
        <v>#DIV/0!</v>
      </c>
      <c r="Q48" t="e">
        <f>AVEDEV(O48:O50)</f>
        <v>#DIV/0!</v>
      </c>
      <c r="R48">
        <v>3</v>
      </c>
      <c r="S48" t="e">
        <f t="shared" si="12"/>
        <v>#DIV/0!</v>
      </c>
      <c r="T48" t="e">
        <f>AVERAGE(S48:S50)</f>
        <v>#DIV/0!</v>
      </c>
      <c r="U48" t="e">
        <f>AVEDEV(S48:S50)</f>
        <v>#DIV/0!</v>
      </c>
    </row>
    <row r="49" spans="1:21" x14ac:dyDescent="0.2">
      <c r="A49" s="1" t="s">
        <v>14</v>
      </c>
      <c r="B49">
        <v>0.17</v>
      </c>
      <c r="C49">
        <v>0.437</v>
      </c>
      <c r="D49" s="1">
        <f t="shared" si="6"/>
        <v>0.30349999999999999</v>
      </c>
      <c r="E49" s="1">
        <f t="shared" si="8"/>
        <v>0.60792349726775952</v>
      </c>
      <c r="F49" s="15">
        <v>50</v>
      </c>
      <c r="G49" s="1">
        <f t="shared" si="9"/>
        <v>30.396174863387976</v>
      </c>
      <c r="H49" s="1">
        <v>3</v>
      </c>
      <c r="I49">
        <f t="shared" si="10"/>
        <v>91.188524590163922</v>
      </c>
      <c r="K49" s="1" t="e">
        <f t="shared" si="7"/>
        <v>#DIV/0!</v>
      </c>
      <c r="O49" t="e">
        <f t="shared" si="11"/>
        <v>#DIV/0!</v>
      </c>
      <c r="S49" t="e">
        <f t="shared" si="12"/>
        <v>#DIV/0!</v>
      </c>
    </row>
    <row r="50" spans="1:21" x14ac:dyDescent="0.2">
      <c r="A50" s="1" t="s">
        <v>15</v>
      </c>
      <c r="B50">
        <v>0.2</v>
      </c>
      <c r="C50">
        <v>0.34899999999999998</v>
      </c>
      <c r="D50" s="1">
        <f t="shared" si="6"/>
        <v>0.27449999999999997</v>
      </c>
      <c r="E50" s="1">
        <f t="shared" si="8"/>
        <v>0.5286885245901638</v>
      </c>
      <c r="F50" s="15">
        <v>50</v>
      </c>
      <c r="G50" s="1">
        <f t="shared" si="9"/>
        <v>26.43442622950819</v>
      </c>
      <c r="H50" s="1">
        <v>3</v>
      </c>
      <c r="I50">
        <f t="shared" si="10"/>
        <v>79.303278688524571</v>
      </c>
      <c r="K50" s="1" t="e">
        <f t="shared" si="7"/>
        <v>#DIV/0!</v>
      </c>
      <c r="O50" t="e">
        <f t="shared" si="11"/>
        <v>#DIV/0!</v>
      </c>
      <c r="S50" t="e">
        <f t="shared" si="12"/>
        <v>#DIV/0!</v>
      </c>
    </row>
    <row r="51" spans="1:21" x14ac:dyDescent="0.2">
      <c r="A51" s="1" t="s">
        <v>16</v>
      </c>
      <c r="B51">
        <v>0.34100000000000003</v>
      </c>
      <c r="C51">
        <v>0.17899999999999999</v>
      </c>
      <c r="D51" s="1">
        <f t="shared" si="6"/>
        <v>0.26</v>
      </c>
      <c r="E51" s="1">
        <f t="shared" si="8"/>
        <v>0.48907103825136611</v>
      </c>
      <c r="F51" s="15">
        <v>50</v>
      </c>
      <c r="G51" s="1">
        <f t="shared" si="9"/>
        <v>24.453551912568305</v>
      </c>
      <c r="H51" s="1">
        <v>3</v>
      </c>
      <c r="I51">
        <f t="shared" si="10"/>
        <v>73.360655737704917</v>
      </c>
      <c r="K51" s="1" t="e">
        <f t="shared" si="7"/>
        <v>#DIV/0!</v>
      </c>
      <c r="L51" t="e">
        <f>AVERAGE(K51:K53)</f>
        <v>#DIV/0!</v>
      </c>
      <c r="M51" t="e">
        <f>AVEDEV(K51:K53)</f>
        <v>#DIV/0!</v>
      </c>
      <c r="N51">
        <v>3</v>
      </c>
      <c r="O51" t="e">
        <f t="shared" si="11"/>
        <v>#DIV/0!</v>
      </c>
      <c r="P51" t="e">
        <f>AVERAGE(O51:O53)</f>
        <v>#DIV/0!</v>
      </c>
      <c r="Q51" t="e">
        <f>AVEDEV(O51:O53)</f>
        <v>#DIV/0!</v>
      </c>
      <c r="R51">
        <v>3</v>
      </c>
      <c r="S51" t="e">
        <f t="shared" si="12"/>
        <v>#DIV/0!</v>
      </c>
      <c r="T51" t="e">
        <f>AVERAGE(S51:S53)</f>
        <v>#DIV/0!</v>
      </c>
      <c r="U51" t="e">
        <f>AVEDEV(S51:S53)</f>
        <v>#DIV/0!</v>
      </c>
    </row>
    <row r="52" spans="1:21" x14ac:dyDescent="0.2">
      <c r="A52" s="1" t="s">
        <v>17</v>
      </c>
      <c r="B52">
        <v>0.32400000000000001</v>
      </c>
      <c r="C52">
        <v>0.216</v>
      </c>
      <c r="D52" s="1">
        <f t="shared" si="6"/>
        <v>0.27</v>
      </c>
      <c r="E52" s="1">
        <f t="shared" si="8"/>
        <v>0.51639344262295084</v>
      </c>
      <c r="F52" s="15">
        <v>50</v>
      </c>
      <c r="G52" s="1">
        <f t="shared" si="9"/>
        <v>25.819672131147541</v>
      </c>
      <c r="H52" s="1">
        <v>3</v>
      </c>
      <c r="I52">
        <f t="shared" si="10"/>
        <v>77.459016393442624</v>
      </c>
      <c r="K52" s="1" t="e">
        <f t="shared" si="7"/>
        <v>#DIV/0!</v>
      </c>
      <c r="O52" t="e">
        <f t="shared" si="11"/>
        <v>#DIV/0!</v>
      </c>
      <c r="S52" t="e">
        <f t="shared" si="12"/>
        <v>#DIV/0!</v>
      </c>
    </row>
    <row r="53" spans="1:21" x14ac:dyDescent="0.2">
      <c r="A53" s="1" t="s">
        <v>18</v>
      </c>
      <c r="B53">
        <v>0.36199999999999999</v>
      </c>
      <c r="C53">
        <v>0.13300000000000001</v>
      </c>
      <c r="D53" s="1">
        <f t="shared" si="6"/>
        <v>0.2475</v>
      </c>
      <c r="E53" s="1">
        <f t="shared" si="8"/>
        <v>0.4549180327868852</v>
      </c>
      <c r="F53" s="15">
        <v>50</v>
      </c>
      <c r="G53" s="1">
        <f t="shared" si="9"/>
        <v>22.745901639344261</v>
      </c>
      <c r="H53" s="1">
        <v>3</v>
      </c>
      <c r="I53">
        <f t="shared" si="10"/>
        <v>68.23770491803279</v>
      </c>
      <c r="K53" s="1" t="e">
        <f t="shared" si="7"/>
        <v>#DIV/0!</v>
      </c>
      <c r="O53" t="e">
        <f t="shared" si="11"/>
        <v>#DIV/0!</v>
      </c>
      <c r="S53" t="e">
        <f t="shared" si="12"/>
        <v>#DIV/0!</v>
      </c>
    </row>
    <row r="54" spans="1:21" x14ac:dyDescent="0.2">
      <c r="A54" s="1" t="s">
        <v>19</v>
      </c>
      <c r="B54">
        <v>0.36199999999999999</v>
      </c>
      <c r="C54">
        <v>0.26900000000000002</v>
      </c>
      <c r="D54" s="1">
        <f t="shared" si="6"/>
        <v>0.3155</v>
      </c>
      <c r="E54" s="1">
        <f t="shared" si="8"/>
        <v>0.64071038251366119</v>
      </c>
      <c r="F54" s="15">
        <v>50</v>
      </c>
      <c r="G54" s="1">
        <f t="shared" si="9"/>
        <v>32.035519125683059</v>
      </c>
      <c r="H54" s="1">
        <v>3</v>
      </c>
      <c r="I54">
        <f t="shared" si="10"/>
        <v>96.106557377049171</v>
      </c>
      <c r="K54" s="1" t="e">
        <f t="shared" si="7"/>
        <v>#DIV/0!</v>
      </c>
      <c r="L54" t="e">
        <f>AVERAGE(K54:K56)</f>
        <v>#DIV/0!</v>
      </c>
      <c r="M54" t="e">
        <f>AVEDEV(K54:K56)</f>
        <v>#DIV/0!</v>
      </c>
      <c r="N54">
        <v>3</v>
      </c>
      <c r="O54" t="e">
        <f t="shared" si="11"/>
        <v>#DIV/0!</v>
      </c>
      <c r="P54" t="e">
        <f>AVERAGE(O54:O56)</f>
        <v>#DIV/0!</v>
      </c>
      <c r="Q54" t="e">
        <f>AVEDEV(O54:O56)</f>
        <v>#DIV/0!</v>
      </c>
      <c r="R54">
        <v>3</v>
      </c>
      <c r="S54" t="e">
        <f t="shared" si="12"/>
        <v>#DIV/0!</v>
      </c>
      <c r="T54" t="e">
        <f>AVERAGE(S54:S56)</f>
        <v>#DIV/0!</v>
      </c>
      <c r="U54" t="e">
        <f>AVEDEV(S54:S56)</f>
        <v>#DIV/0!</v>
      </c>
    </row>
    <row r="55" spans="1:21" x14ac:dyDescent="0.2">
      <c r="A55" s="1" t="s">
        <v>20</v>
      </c>
      <c r="B55">
        <v>0.376</v>
      </c>
      <c r="C55">
        <v>0.82</v>
      </c>
      <c r="D55" s="1">
        <f t="shared" si="6"/>
        <v>0.59799999999999998</v>
      </c>
      <c r="E55" s="1">
        <f t="shared" si="8"/>
        <v>1.4125683060109291</v>
      </c>
      <c r="F55" s="15">
        <v>50</v>
      </c>
      <c r="G55" s="1">
        <f t="shared" si="9"/>
        <v>70.62841530054645</v>
      </c>
      <c r="H55" s="1">
        <v>3</v>
      </c>
      <c r="I55">
        <f t="shared" si="10"/>
        <v>211.88524590163934</v>
      </c>
      <c r="K55" s="1" t="e">
        <f t="shared" si="7"/>
        <v>#DIV/0!</v>
      </c>
      <c r="O55" t="e">
        <f t="shared" si="11"/>
        <v>#DIV/0!</v>
      </c>
      <c r="S55" t="e">
        <f t="shared" si="12"/>
        <v>#DIV/0!</v>
      </c>
    </row>
    <row r="56" spans="1:21" x14ac:dyDescent="0.2">
      <c r="A56" s="1" t="s">
        <v>21</v>
      </c>
      <c r="B56">
        <v>0.41399999999999998</v>
      </c>
      <c r="C56">
        <v>0.75900000000000001</v>
      </c>
      <c r="D56" s="1">
        <f t="shared" si="6"/>
        <v>0.58650000000000002</v>
      </c>
      <c r="E56" s="1">
        <f t="shared" si="8"/>
        <v>1.3811475409836067</v>
      </c>
      <c r="F56" s="15">
        <v>50</v>
      </c>
      <c r="G56" s="1">
        <f t="shared" si="9"/>
        <v>69.057377049180332</v>
      </c>
      <c r="H56" s="1">
        <v>3</v>
      </c>
      <c r="I56">
        <f>G56*H56</f>
        <v>207.17213114754099</v>
      </c>
      <c r="K56" s="1" t="e">
        <f t="shared" si="7"/>
        <v>#DIV/0!</v>
      </c>
      <c r="O56" t="e">
        <f t="shared" si="11"/>
        <v>#DIV/0!</v>
      </c>
      <c r="S56" t="e">
        <f t="shared" si="12"/>
        <v>#DIV/0!</v>
      </c>
    </row>
    <row r="57" spans="1:21" x14ac:dyDescent="0.2">
      <c r="F57" s="14"/>
    </row>
    <row r="59" spans="1:21" x14ac:dyDescent="0.2">
      <c r="A59" s="1" t="s">
        <v>74</v>
      </c>
      <c r="D59" s="1"/>
      <c r="E59" s="1"/>
      <c r="F59" s="1"/>
      <c r="G59" s="1"/>
      <c r="H59" s="1"/>
      <c r="I59" s="1"/>
      <c r="J59" s="1"/>
      <c r="K59" s="1"/>
    </row>
    <row r="60" spans="1:21" x14ac:dyDescent="0.2">
      <c r="A60" s="1"/>
      <c r="B60" s="16" t="s">
        <v>22</v>
      </c>
      <c r="C60" s="16" t="s">
        <v>23</v>
      </c>
      <c r="D60" s="16" t="s">
        <v>0</v>
      </c>
      <c r="E60" s="16" t="s">
        <v>25</v>
      </c>
      <c r="F60" s="16" t="s">
        <v>26</v>
      </c>
      <c r="G60" s="16" t="s">
        <v>25</v>
      </c>
      <c r="H60" s="16" t="s">
        <v>128</v>
      </c>
      <c r="I60" s="16" t="s">
        <v>129</v>
      </c>
      <c r="J60" s="16" t="s">
        <v>24</v>
      </c>
      <c r="K60" s="16" t="s">
        <v>28</v>
      </c>
      <c r="L60" s="16" t="s">
        <v>48</v>
      </c>
      <c r="M60" s="16" t="s">
        <v>49</v>
      </c>
      <c r="N60" s="16" t="s">
        <v>50</v>
      </c>
      <c r="O60" s="10" t="s">
        <v>124</v>
      </c>
      <c r="S60" t="s">
        <v>118</v>
      </c>
    </row>
    <row r="61" spans="1:21" x14ac:dyDescent="0.2">
      <c r="A61" s="1" t="s">
        <v>2</v>
      </c>
      <c r="B61">
        <v>0.21</v>
      </c>
      <c r="C61">
        <v>0.17499999999999999</v>
      </c>
      <c r="D61" s="1">
        <f t="shared" ref="D61:D84" si="13">AVERAGE(B61:C61)</f>
        <v>0.1925</v>
      </c>
      <c r="E61" s="1">
        <f>(D61-0.081)/0.366</f>
        <v>0.3046448087431694</v>
      </c>
      <c r="F61" s="1">
        <v>5</v>
      </c>
      <c r="G61" s="1">
        <f>E61*F61</f>
        <v>1.5232240437158471</v>
      </c>
      <c r="H61" s="1">
        <v>3</v>
      </c>
      <c r="I61">
        <f>G61*H61</f>
        <v>4.5696721311475414</v>
      </c>
      <c r="K61" s="1" t="e">
        <f>I61/J61*100000</f>
        <v>#DIV/0!</v>
      </c>
      <c r="L61" t="e">
        <f>AVERAGE(K61:K66)</f>
        <v>#DIV/0!</v>
      </c>
      <c r="M61" t="e">
        <f>AVEDEV(K61:K66)</f>
        <v>#DIV/0!</v>
      </c>
      <c r="N61">
        <v>6</v>
      </c>
      <c r="O61" t="e">
        <f>K61/$L$11</f>
        <v>#DIV/0!</v>
      </c>
      <c r="P61" t="e">
        <f>AVERAGE(O61:O66)</f>
        <v>#DIV/0!</v>
      </c>
      <c r="Q61" t="e">
        <f>AVEDEV(O61:O66)</f>
        <v>#DIV/0!</v>
      </c>
      <c r="R61">
        <v>6</v>
      </c>
      <c r="S61" t="e">
        <f>K61/$L$61</f>
        <v>#DIV/0!</v>
      </c>
      <c r="T61" t="e">
        <f>AVERAGE(S61:S66)</f>
        <v>#DIV/0!</v>
      </c>
      <c r="U61" t="e">
        <f>AVEDEV(S61:S66)</f>
        <v>#DIV/0!</v>
      </c>
    </row>
    <row r="62" spans="1:21" x14ac:dyDescent="0.2">
      <c r="A62" s="1" t="s">
        <v>3</v>
      </c>
      <c r="B62">
        <v>0.18099999999999999</v>
      </c>
      <c r="C62">
        <v>0.35099999999999998</v>
      </c>
      <c r="D62" s="1">
        <f t="shared" si="13"/>
        <v>0.26600000000000001</v>
      </c>
      <c r="E62" s="1">
        <f t="shared" ref="E62:E84" si="14">(D62-0.081)/0.366</f>
        <v>0.50546448087431695</v>
      </c>
      <c r="F62" s="1">
        <v>5</v>
      </c>
      <c r="G62" s="1">
        <f t="shared" ref="G62:G84" si="15">E62*F62</f>
        <v>2.527322404371585</v>
      </c>
      <c r="H62" s="1">
        <v>3</v>
      </c>
      <c r="I62">
        <f t="shared" ref="I62:I84" si="16">G62*H62</f>
        <v>7.5819672131147549</v>
      </c>
      <c r="K62" s="1" t="e">
        <f t="shared" ref="K62:K84" si="17">I62/J62*100000</f>
        <v>#DIV/0!</v>
      </c>
      <c r="O62" t="e">
        <f t="shared" ref="O62:O84" si="18">K62/$L$11</f>
        <v>#DIV/0!</v>
      </c>
      <c r="S62" t="e">
        <f t="shared" ref="S62:S84" si="19">K62/$L$61</f>
        <v>#DIV/0!</v>
      </c>
    </row>
    <row r="63" spans="1:21" x14ac:dyDescent="0.2">
      <c r="A63" s="1" t="s">
        <v>4</v>
      </c>
      <c r="B63">
        <v>0.17899999999999999</v>
      </c>
      <c r="C63">
        <v>0.36599999999999999</v>
      </c>
      <c r="D63" s="1">
        <f t="shared" si="13"/>
        <v>0.27249999999999996</v>
      </c>
      <c r="E63" s="1">
        <f t="shared" si="14"/>
        <v>0.52322404371584685</v>
      </c>
      <c r="F63" s="1">
        <v>5</v>
      </c>
      <c r="G63" s="1">
        <f t="shared" si="15"/>
        <v>2.6161202185792343</v>
      </c>
      <c r="H63" s="1">
        <v>3</v>
      </c>
      <c r="I63">
        <f t="shared" si="16"/>
        <v>7.8483606557377028</v>
      </c>
      <c r="K63" s="1" t="e">
        <f t="shared" si="17"/>
        <v>#DIV/0!</v>
      </c>
      <c r="O63" t="e">
        <f t="shared" si="18"/>
        <v>#DIV/0!</v>
      </c>
      <c r="S63" t="e">
        <f t="shared" si="19"/>
        <v>#DIV/0!</v>
      </c>
    </row>
    <row r="64" spans="1:21" x14ac:dyDescent="0.2">
      <c r="A64" s="1" t="s">
        <v>53</v>
      </c>
      <c r="B64">
        <v>0.17499999999999999</v>
      </c>
      <c r="C64">
        <v>0.222</v>
      </c>
      <c r="D64" s="1">
        <f t="shared" si="13"/>
        <v>0.19850000000000001</v>
      </c>
      <c r="E64" s="1">
        <f t="shared" si="14"/>
        <v>0.32103825136612024</v>
      </c>
      <c r="F64" s="1">
        <v>5</v>
      </c>
      <c r="G64" s="1">
        <f t="shared" si="15"/>
        <v>1.6051912568306013</v>
      </c>
      <c r="H64" s="1">
        <v>3</v>
      </c>
      <c r="I64">
        <f t="shared" si="16"/>
        <v>4.8155737704918042</v>
      </c>
      <c r="K64" s="1" t="e">
        <f t="shared" si="17"/>
        <v>#DIV/0!</v>
      </c>
      <c r="O64" t="e">
        <f t="shared" si="18"/>
        <v>#DIV/0!</v>
      </c>
      <c r="S64" t="e">
        <f t="shared" si="19"/>
        <v>#DIV/0!</v>
      </c>
    </row>
    <row r="65" spans="1:21" x14ac:dyDescent="0.2">
      <c r="A65" s="1" t="s">
        <v>54</v>
      </c>
      <c r="B65">
        <v>0.17899999999999999</v>
      </c>
      <c r="C65">
        <v>0.253</v>
      </c>
      <c r="D65" s="1">
        <f t="shared" si="13"/>
        <v>0.216</v>
      </c>
      <c r="E65" s="1">
        <f t="shared" si="14"/>
        <v>0.36885245901639346</v>
      </c>
      <c r="F65" s="1">
        <v>5</v>
      </c>
      <c r="G65" s="1">
        <f t="shared" si="15"/>
        <v>1.8442622950819674</v>
      </c>
      <c r="H65" s="1">
        <v>3</v>
      </c>
      <c r="I65">
        <f t="shared" si="16"/>
        <v>5.5327868852459021</v>
      </c>
      <c r="K65" s="1" t="e">
        <f t="shared" si="17"/>
        <v>#DIV/0!</v>
      </c>
      <c r="O65" t="e">
        <f t="shared" si="18"/>
        <v>#DIV/0!</v>
      </c>
      <c r="S65" t="e">
        <f t="shared" si="19"/>
        <v>#DIV/0!</v>
      </c>
    </row>
    <row r="66" spans="1:21" x14ac:dyDescent="0.2">
      <c r="A66" s="1" t="s">
        <v>55</v>
      </c>
      <c r="B66">
        <v>0.24299999999999999</v>
      </c>
      <c r="C66">
        <v>0.17399999999999999</v>
      </c>
      <c r="D66" s="1">
        <f t="shared" si="13"/>
        <v>0.20849999999999999</v>
      </c>
      <c r="E66" s="1">
        <f t="shared" si="14"/>
        <v>0.34836065573770492</v>
      </c>
      <c r="F66" s="1">
        <v>5</v>
      </c>
      <c r="G66" s="1">
        <f t="shared" si="15"/>
        <v>1.7418032786885247</v>
      </c>
      <c r="H66" s="1">
        <v>3</v>
      </c>
      <c r="I66">
        <f t="shared" si="16"/>
        <v>5.2254098360655741</v>
      </c>
      <c r="K66" s="1" t="e">
        <f t="shared" si="17"/>
        <v>#DIV/0!</v>
      </c>
      <c r="O66" t="e">
        <f t="shared" si="18"/>
        <v>#DIV/0!</v>
      </c>
      <c r="S66" t="e">
        <f t="shared" si="19"/>
        <v>#DIV/0!</v>
      </c>
    </row>
    <row r="67" spans="1:21" x14ac:dyDescent="0.2">
      <c r="A67" s="1" t="s">
        <v>5</v>
      </c>
      <c r="B67">
        <v>0.214</v>
      </c>
      <c r="C67">
        <v>0.41</v>
      </c>
      <c r="D67" s="1">
        <f t="shared" si="13"/>
        <v>0.312</v>
      </c>
      <c r="E67" s="1">
        <f t="shared" si="14"/>
        <v>0.63114754098360648</v>
      </c>
      <c r="F67" s="1">
        <v>5</v>
      </c>
      <c r="G67" s="1">
        <f t="shared" si="15"/>
        <v>3.1557377049180326</v>
      </c>
      <c r="H67" s="1">
        <v>3</v>
      </c>
      <c r="I67">
        <f t="shared" si="16"/>
        <v>9.4672131147540988</v>
      </c>
      <c r="K67" s="1" t="e">
        <f t="shared" si="17"/>
        <v>#DIV/0!</v>
      </c>
      <c r="L67" t="e">
        <f>AVERAGE(K67:K69)</f>
        <v>#DIV/0!</v>
      </c>
      <c r="M67" t="e">
        <f>AVEDEV(K67:K69)</f>
        <v>#DIV/0!</v>
      </c>
      <c r="N67">
        <v>3</v>
      </c>
      <c r="O67" t="e">
        <f t="shared" si="18"/>
        <v>#DIV/0!</v>
      </c>
      <c r="P67" t="e">
        <f>AVERAGE(O67:O69)</f>
        <v>#DIV/0!</v>
      </c>
      <c r="Q67" t="e">
        <f>AVEDEV(O67:O69)</f>
        <v>#DIV/0!</v>
      </c>
      <c r="R67">
        <v>3</v>
      </c>
      <c r="S67" t="e">
        <f t="shared" si="19"/>
        <v>#DIV/0!</v>
      </c>
      <c r="T67" t="e">
        <f>AVERAGE(S67:S69)</f>
        <v>#DIV/0!</v>
      </c>
      <c r="U67" t="e">
        <f>AVEDEV(S67:S69)</f>
        <v>#DIV/0!</v>
      </c>
    </row>
    <row r="68" spans="1:21" x14ac:dyDescent="0.2">
      <c r="A68" s="1" t="s">
        <v>6</v>
      </c>
      <c r="B68">
        <v>0.17100000000000001</v>
      </c>
      <c r="C68">
        <v>0.61199999999999999</v>
      </c>
      <c r="D68" s="1">
        <f t="shared" si="13"/>
        <v>0.39150000000000001</v>
      </c>
      <c r="E68" s="1">
        <f t="shared" si="14"/>
        <v>0.84836065573770492</v>
      </c>
      <c r="F68" s="1">
        <v>5</v>
      </c>
      <c r="G68" s="1">
        <f t="shared" si="15"/>
        <v>4.2418032786885247</v>
      </c>
      <c r="H68" s="1">
        <v>3</v>
      </c>
      <c r="I68">
        <f t="shared" si="16"/>
        <v>12.725409836065573</v>
      </c>
      <c r="K68" s="1" t="e">
        <f t="shared" si="17"/>
        <v>#DIV/0!</v>
      </c>
      <c r="O68" t="e">
        <f t="shared" si="18"/>
        <v>#DIV/0!</v>
      </c>
      <c r="S68" t="e">
        <f t="shared" si="19"/>
        <v>#DIV/0!</v>
      </c>
    </row>
    <row r="69" spans="1:21" x14ac:dyDescent="0.2">
      <c r="A69" s="1" t="s">
        <v>7</v>
      </c>
      <c r="B69">
        <v>0.19</v>
      </c>
      <c r="C69">
        <v>0.67</v>
      </c>
      <c r="D69" s="1">
        <f t="shared" si="13"/>
        <v>0.43000000000000005</v>
      </c>
      <c r="E69" s="1">
        <f t="shared" si="14"/>
        <v>0.95355191256830607</v>
      </c>
      <c r="F69" s="1">
        <v>5</v>
      </c>
      <c r="G69" s="1">
        <f t="shared" si="15"/>
        <v>4.7677595628415306</v>
      </c>
      <c r="H69" s="1">
        <v>3</v>
      </c>
      <c r="I69">
        <f t="shared" si="16"/>
        <v>14.303278688524593</v>
      </c>
      <c r="K69" s="1" t="e">
        <f t="shared" si="17"/>
        <v>#DIV/0!</v>
      </c>
      <c r="O69" t="e">
        <f t="shared" si="18"/>
        <v>#DIV/0!</v>
      </c>
      <c r="S69" t="e">
        <f t="shared" si="19"/>
        <v>#DIV/0!</v>
      </c>
    </row>
    <row r="70" spans="1:21" x14ac:dyDescent="0.2">
      <c r="A70" s="1" t="s">
        <v>8</v>
      </c>
      <c r="B70">
        <v>0.14099999999999999</v>
      </c>
      <c r="C70">
        <v>0.16800000000000001</v>
      </c>
      <c r="D70" s="1">
        <f t="shared" si="13"/>
        <v>0.1545</v>
      </c>
      <c r="E70" s="1">
        <f t="shared" si="14"/>
        <v>0.20081967213114754</v>
      </c>
      <c r="F70" s="1">
        <v>10</v>
      </c>
      <c r="G70" s="1">
        <f t="shared" si="15"/>
        <v>2.0081967213114753</v>
      </c>
      <c r="H70" s="1">
        <v>3</v>
      </c>
      <c r="I70">
        <f t="shared" si="16"/>
        <v>6.0245901639344259</v>
      </c>
      <c r="K70" s="1" t="e">
        <f t="shared" si="17"/>
        <v>#DIV/0!</v>
      </c>
      <c r="L70" t="e">
        <f>AVERAGE(K70:K72)</f>
        <v>#DIV/0!</v>
      </c>
      <c r="M70" t="e">
        <f>AVEDEV(K70:K72)</f>
        <v>#DIV/0!</v>
      </c>
      <c r="N70">
        <v>3</v>
      </c>
      <c r="O70" t="e">
        <f t="shared" si="18"/>
        <v>#DIV/0!</v>
      </c>
      <c r="P70" t="e">
        <f>AVERAGE(O70:O72)</f>
        <v>#DIV/0!</v>
      </c>
      <c r="Q70" t="e">
        <f>AVEDEV(O70:O72)</f>
        <v>#DIV/0!</v>
      </c>
      <c r="R70">
        <v>3</v>
      </c>
      <c r="S70" t="e">
        <f t="shared" si="19"/>
        <v>#DIV/0!</v>
      </c>
      <c r="T70" t="e">
        <f>AVERAGE(S70:S72)</f>
        <v>#DIV/0!</v>
      </c>
      <c r="U70" t="e">
        <f>AVEDEV(S70:S72)</f>
        <v>#DIV/0!</v>
      </c>
    </row>
    <row r="71" spans="1:21" x14ac:dyDescent="0.2">
      <c r="A71" s="1" t="s">
        <v>9</v>
      </c>
      <c r="B71">
        <v>0.14899999999999999</v>
      </c>
      <c r="C71">
        <v>0.33</v>
      </c>
      <c r="D71" s="1">
        <f t="shared" si="13"/>
        <v>0.23949999999999999</v>
      </c>
      <c r="E71" s="1">
        <f t="shared" si="14"/>
        <v>0.43306010928961741</v>
      </c>
      <c r="F71" s="1">
        <v>10</v>
      </c>
      <c r="G71" s="1">
        <f t="shared" si="15"/>
        <v>4.330601092896174</v>
      </c>
      <c r="H71" s="1">
        <v>3</v>
      </c>
      <c r="I71">
        <f t="shared" si="16"/>
        <v>12.991803278688522</v>
      </c>
      <c r="K71" s="1" t="e">
        <f t="shared" si="17"/>
        <v>#DIV/0!</v>
      </c>
      <c r="O71" t="e">
        <f t="shared" si="18"/>
        <v>#DIV/0!</v>
      </c>
      <c r="S71" t="e">
        <f t="shared" si="19"/>
        <v>#DIV/0!</v>
      </c>
    </row>
    <row r="72" spans="1:21" x14ac:dyDescent="0.2">
      <c r="A72" s="1" t="s">
        <v>10</v>
      </c>
      <c r="B72">
        <v>0.159</v>
      </c>
      <c r="C72">
        <v>0.372</v>
      </c>
      <c r="D72" s="1">
        <f t="shared" si="13"/>
        <v>0.26550000000000001</v>
      </c>
      <c r="E72" s="1">
        <f t="shared" si="14"/>
        <v>0.50409836065573765</v>
      </c>
      <c r="F72" s="1">
        <v>10</v>
      </c>
      <c r="G72" s="1">
        <f t="shared" si="15"/>
        <v>5.0409836065573765</v>
      </c>
      <c r="H72" s="1">
        <v>3</v>
      </c>
      <c r="I72">
        <f t="shared" si="16"/>
        <v>15.122950819672131</v>
      </c>
      <c r="K72" s="1" t="e">
        <f t="shared" si="17"/>
        <v>#DIV/0!</v>
      </c>
      <c r="O72" t="e">
        <f t="shared" si="18"/>
        <v>#DIV/0!</v>
      </c>
      <c r="S72" t="e">
        <f t="shared" si="19"/>
        <v>#DIV/0!</v>
      </c>
    </row>
    <row r="73" spans="1:21" x14ac:dyDescent="0.2">
      <c r="A73" s="1" t="s">
        <v>11</v>
      </c>
      <c r="B73">
        <v>0.21299999999999999</v>
      </c>
      <c r="C73">
        <v>0.22600000000000001</v>
      </c>
      <c r="D73" s="1">
        <f t="shared" si="13"/>
        <v>0.2195</v>
      </c>
      <c r="E73" s="1">
        <f t="shared" si="14"/>
        <v>0.37841530054644812</v>
      </c>
      <c r="F73" s="1">
        <v>10</v>
      </c>
      <c r="G73" s="1">
        <f t="shared" si="15"/>
        <v>3.7841530054644812</v>
      </c>
      <c r="H73" s="1">
        <v>3</v>
      </c>
      <c r="I73">
        <f t="shared" si="16"/>
        <v>11.352459016393443</v>
      </c>
      <c r="K73" s="1" t="e">
        <f t="shared" si="17"/>
        <v>#DIV/0!</v>
      </c>
      <c r="L73" t="e">
        <f>AVERAGE(K73:K75)</f>
        <v>#DIV/0!</v>
      </c>
      <c r="M73" t="e">
        <f>AVEDEV(K73:K75)</f>
        <v>#DIV/0!</v>
      </c>
      <c r="N73">
        <v>3</v>
      </c>
      <c r="O73" t="e">
        <f t="shared" si="18"/>
        <v>#DIV/0!</v>
      </c>
      <c r="P73" t="e">
        <f>AVERAGE(O73:O75)</f>
        <v>#DIV/0!</v>
      </c>
      <c r="Q73" t="e">
        <f>AVEDEV(O73:O75)</f>
        <v>#DIV/0!</v>
      </c>
      <c r="R73">
        <v>3</v>
      </c>
      <c r="S73" t="e">
        <f t="shared" si="19"/>
        <v>#DIV/0!</v>
      </c>
      <c r="T73" t="e">
        <f>AVERAGE(S73:S75)</f>
        <v>#DIV/0!</v>
      </c>
      <c r="U73" t="e">
        <f>AVEDEV(S73:S75)</f>
        <v>#DIV/0!</v>
      </c>
    </row>
    <row r="74" spans="1:21" x14ac:dyDescent="0.2">
      <c r="A74" s="1" t="s">
        <v>12</v>
      </c>
      <c r="B74">
        <v>0.26500000000000001</v>
      </c>
      <c r="C74">
        <v>0.184</v>
      </c>
      <c r="D74" s="1">
        <f t="shared" si="13"/>
        <v>0.22450000000000001</v>
      </c>
      <c r="E74" s="1">
        <f t="shared" si="14"/>
        <v>0.39207650273224048</v>
      </c>
      <c r="F74" s="1">
        <v>10</v>
      </c>
      <c r="G74" s="1">
        <f t="shared" si="15"/>
        <v>3.9207650273224051</v>
      </c>
      <c r="H74" s="1">
        <v>3</v>
      </c>
      <c r="I74">
        <f t="shared" si="16"/>
        <v>11.762295081967215</v>
      </c>
      <c r="K74" s="1" t="e">
        <f t="shared" si="17"/>
        <v>#DIV/0!</v>
      </c>
      <c r="O74" t="e">
        <f t="shared" si="18"/>
        <v>#DIV/0!</v>
      </c>
      <c r="S74" t="e">
        <f t="shared" si="19"/>
        <v>#DIV/0!</v>
      </c>
    </row>
    <row r="75" spans="1:21" x14ac:dyDescent="0.2">
      <c r="A75" s="1" t="s">
        <v>13</v>
      </c>
      <c r="B75">
        <v>0.19</v>
      </c>
      <c r="C75">
        <v>0.151</v>
      </c>
      <c r="D75" s="1">
        <f t="shared" si="13"/>
        <v>0.17049999999999998</v>
      </c>
      <c r="E75" s="1">
        <f t="shared" si="14"/>
        <v>0.24453551912568303</v>
      </c>
      <c r="F75" s="1">
        <v>10</v>
      </c>
      <c r="G75" s="1">
        <f t="shared" si="15"/>
        <v>2.4453551912568301</v>
      </c>
      <c r="H75" s="1">
        <v>3</v>
      </c>
      <c r="I75">
        <f t="shared" si="16"/>
        <v>7.3360655737704903</v>
      </c>
      <c r="K75" s="1" t="e">
        <f t="shared" si="17"/>
        <v>#DIV/0!</v>
      </c>
      <c r="O75" t="e">
        <f t="shared" si="18"/>
        <v>#DIV/0!</v>
      </c>
      <c r="S75" t="e">
        <f t="shared" si="19"/>
        <v>#DIV/0!</v>
      </c>
    </row>
    <row r="76" spans="1:21" x14ac:dyDescent="0.2">
      <c r="A76" s="1" t="s">
        <v>52</v>
      </c>
      <c r="B76">
        <v>0.12</v>
      </c>
      <c r="C76">
        <v>0.36699999999999999</v>
      </c>
      <c r="D76" s="1">
        <f t="shared" si="13"/>
        <v>0.24349999999999999</v>
      </c>
      <c r="E76" s="1">
        <f t="shared" si="14"/>
        <v>0.4439890710382513</v>
      </c>
      <c r="F76" s="15">
        <v>50</v>
      </c>
      <c r="G76" s="1">
        <f t="shared" si="15"/>
        <v>22.199453551912566</v>
      </c>
      <c r="H76" s="1">
        <v>3</v>
      </c>
      <c r="I76">
        <f t="shared" si="16"/>
        <v>66.598360655737693</v>
      </c>
      <c r="K76" s="1" t="e">
        <f t="shared" si="17"/>
        <v>#DIV/0!</v>
      </c>
      <c r="L76" t="e">
        <f>AVERAGE(K76:K78)</f>
        <v>#DIV/0!</v>
      </c>
      <c r="M76" t="e">
        <f>AVEDEV(K76:K78)</f>
        <v>#DIV/0!</v>
      </c>
      <c r="N76">
        <v>3</v>
      </c>
      <c r="O76" t="e">
        <f t="shared" si="18"/>
        <v>#DIV/0!</v>
      </c>
      <c r="P76" t="e">
        <f>AVERAGE(O76:O78)</f>
        <v>#DIV/0!</v>
      </c>
      <c r="Q76" t="e">
        <f>AVEDEV(O76:O78)</f>
        <v>#DIV/0!</v>
      </c>
      <c r="R76">
        <v>3</v>
      </c>
      <c r="S76" t="e">
        <f t="shared" si="19"/>
        <v>#DIV/0!</v>
      </c>
      <c r="T76" t="e">
        <f>AVERAGE(S76:S78)</f>
        <v>#DIV/0!</v>
      </c>
      <c r="U76" t="e">
        <f>AVEDEV(S76:S78)</f>
        <v>#DIV/0!</v>
      </c>
    </row>
    <row r="77" spans="1:21" x14ac:dyDescent="0.2">
      <c r="A77" s="1" t="s">
        <v>14</v>
      </c>
      <c r="B77">
        <v>0.113</v>
      </c>
      <c r="C77">
        <v>0.27100000000000002</v>
      </c>
      <c r="D77" s="1">
        <f t="shared" si="13"/>
        <v>0.192</v>
      </c>
      <c r="E77" s="1">
        <f t="shared" si="14"/>
        <v>0.30327868852459017</v>
      </c>
      <c r="F77" s="15">
        <v>50</v>
      </c>
      <c r="G77" s="1">
        <f t="shared" si="15"/>
        <v>15.163934426229508</v>
      </c>
      <c r="H77" s="1">
        <v>3</v>
      </c>
      <c r="I77">
        <f t="shared" si="16"/>
        <v>45.491803278688522</v>
      </c>
      <c r="K77" s="1" t="e">
        <f t="shared" si="17"/>
        <v>#DIV/0!</v>
      </c>
      <c r="O77" t="e">
        <f t="shared" si="18"/>
        <v>#DIV/0!</v>
      </c>
      <c r="S77" t="e">
        <f t="shared" si="19"/>
        <v>#DIV/0!</v>
      </c>
    </row>
    <row r="78" spans="1:21" x14ac:dyDescent="0.2">
      <c r="A78" s="1" t="s">
        <v>15</v>
      </c>
      <c r="B78">
        <v>0.11600000000000001</v>
      </c>
      <c r="C78">
        <v>0.78100000000000003</v>
      </c>
      <c r="D78" s="1">
        <f t="shared" si="13"/>
        <v>0.44850000000000001</v>
      </c>
      <c r="E78" s="1">
        <f t="shared" si="14"/>
        <v>1.0040983606557377</v>
      </c>
      <c r="F78" s="15">
        <v>50</v>
      </c>
      <c r="G78" s="1">
        <f t="shared" si="15"/>
        <v>50.204918032786885</v>
      </c>
      <c r="H78" s="1">
        <v>3</v>
      </c>
      <c r="I78">
        <f t="shared" si="16"/>
        <v>150.61475409836066</v>
      </c>
      <c r="K78" s="1" t="e">
        <f t="shared" si="17"/>
        <v>#DIV/0!</v>
      </c>
      <c r="O78" t="e">
        <f t="shared" si="18"/>
        <v>#DIV/0!</v>
      </c>
      <c r="S78" t="e">
        <f t="shared" si="19"/>
        <v>#DIV/0!</v>
      </c>
    </row>
    <row r="79" spans="1:21" x14ac:dyDescent="0.2">
      <c r="A79" s="1" t="s">
        <v>16</v>
      </c>
      <c r="B79">
        <v>0.111</v>
      </c>
      <c r="C79">
        <v>0.17100000000000001</v>
      </c>
      <c r="D79" s="1">
        <f t="shared" si="13"/>
        <v>0.14100000000000001</v>
      </c>
      <c r="E79" s="1">
        <f t="shared" si="14"/>
        <v>0.16393442622950824</v>
      </c>
      <c r="F79" s="15">
        <v>50</v>
      </c>
      <c r="G79" s="1">
        <f t="shared" si="15"/>
        <v>8.1967213114754127</v>
      </c>
      <c r="H79" s="1">
        <v>3</v>
      </c>
      <c r="I79">
        <f t="shared" si="16"/>
        <v>24.590163934426236</v>
      </c>
      <c r="K79" s="1" t="e">
        <f t="shared" si="17"/>
        <v>#DIV/0!</v>
      </c>
      <c r="L79" t="e">
        <f>AVERAGE(K79:K81)</f>
        <v>#DIV/0!</v>
      </c>
      <c r="M79" t="e">
        <f>AVEDEV(K79:K81)</f>
        <v>#DIV/0!</v>
      </c>
      <c r="N79">
        <v>3</v>
      </c>
      <c r="O79" t="e">
        <f t="shared" si="18"/>
        <v>#DIV/0!</v>
      </c>
      <c r="P79" t="e">
        <f>AVERAGE(O79:O81)</f>
        <v>#DIV/0!</v>
      </c>
      <c r="Q79" t="e">
        <f>AVEDEV(O79:O81)</f>
        <v>#DIV/0!</v>
      </c>
      <c r="R79">
        <v>3</v>
      </c>
      <c r="S79" t="e">
        <f t="shared" si="19"/>
        <v>#DIV/0!</v>
      </c>
      <c r="T79" t="e">
        <f>AVERAGE(S79:S81)</f>
        <v>#DIV/0!</v>
      </c>
      <c r="U79" t="e">
        <f>AVEDEV(S79:S81)</f>
        <v>#DIV/0!</v>
      </c>
    </row>
    <row r="80" spans="1:21" x14ac:dyDescent="0.2">
      <c r="A80" s="1" t="s">
        <v>17</v>
      </c>
      <c r="B80">
        <v>0.12</v>
      </c>
      <c r="C80">
        <v>0.192</v>
      </c>
      <c r="D80" s="1">
        <f t="shared" si="13"/>
        <v>0.156</v>
      </c>
      <c r="E80" s="1">
        <f t="shared" si="14"/>
        <v>0.20491803278688525</v>
      </c>
      <c r="F80" s="15">
        <v>50</v>
      </c>
      <c r="G80" s="1">
        <f t="shared" si="15"/>
        <v>10.245901639344263</v>
      </c>
      <c r="H80" s="1">
        <v>3</v>
      </c>
      <c r="I80">
        <f t="shared" si="16"/>
        <v>30.73770491803279</v>
      </c>
      <c r="K80" s="1" t="e">
        <f t="shared" si="17"/>
        <v>#DIV/0!</v>
      </c>
      <c r="O80" t="e">
        <f t="shared" si="18"/>
        <v>#DIV/0!</v>
      </c>
      <c r="S80" t="e">
        <f t="shared" si="19"/>
        <v>#DIV/0!</v>
      </c>
    </row>
    <row r="81" spans="1:21" x14ac:dyDescent="0.2">
      <c r="A81" s="1" t="s">
        <v>18</v>
      </c>
      <c r="B81">
        <v>0.13200000000000001</v>
      </c>
      <c r="C81">
        <v>0.36499999999999999</v>
      </c>
      <c r="D81" s="1">
        <f t="shared" si="13"/>
        <v>0.2485</v>
      </c>
      <c r="E81" s="1">
        <f t="shared" si="14"/>
        <v>0.45765027322404367</v>
      </c>
      <c r="F81" s="15">
        <v>50</v>
      </c>
      <c r="G81" s="1">
        <f t="shared" si="15"/>
        <v>22.882513661202182</v>
      </c>
      <c r="H81" s="1">
        <v>3</v>
      </c>
      <c r="I81">
        <f t="shared" si="16"/>
        <v>68.647540983606547</v>
      </c>
      <c r="K81" s="1" t="e">
        <f t="shared" si="17"/>
        <v>#DIV/0!</v>
      </c>
      <c r="O81" t="e">
        <f t="shared" si="18"/>
        <v>#DIV/0!</v>
      </c>
      <c r="S81" t="e">
        <f t="shared" si="19"/>
        <v>#DIV/0!</v>
      </c>
    </row>
    <row r="82" spans="1:21" x14ac:dyDescent="0.2">
      <c r="A82" s="1" t="s">
        <v>19</v>
      </c>
      <c r="B82">
        <v>0.16400000000000001</v>
      </c>
      <c r="C82">
        <v>0.17100000000000001</v>
      </c>
      <c r="D82" s="1">
        <f t="shared" si="13"/>
        <v>0.16750000000000001</v>
      </c>
      <c r="E82" s="1">
        <f t="shared" si="14"/>
        <v>0.23633879781420766</v>
      </c>
      <c r="F82" s="15">
        <v>50</v>
      </c>
      <c r="G82" s="1">
        <f t="shared" si="15"/>
        <v>11.816939890710383</v>
      </c>
      <c r="H82" s="1">
        <v>3</v>
      </c>
      <c r="I82">
        <f t="shared" si="16"/>
        <v>35.450819672131146</v>
      </c>
      <c r="K82" s="1" t="e">
        <f t="shared" si="17"/>
        <v>#DIV/0!</v>
      </c>
      <c r="L82" t="e">
        <f>AVERAGE(K82:K84)</f>
        <v>#DIV/0!</v>
      </c>
      <c r="M82" t="e">
        <f>AVEDEV(K82:K84)</f>
        <v>#DIV/0!</v>
      </c>
      <c r="N82">
        <v>3</v>
      </c>
      <c r="O82" t="e">
        <f t="shared" si="18"/>
        <v>#DIV/0!</v>
      </c>
      <c r="P82" t="e">
        <f>AVERAGE(O82:O84)</f>
        <v>#DIV/0!</v>
      </c>
      <c r="Q82" t="e">
        <f>AVEDEV(O82:O84)</f>
        <v>#DIV/0!</v>
      </c>
      <c r="R82">
        <v>3</v>
      </c>
      <c r="S82" t="e">
        <f t="shared" si="19"/>
        <v>#DIV/0!</v>
      </c>
      <c r="T82" t="e">
        <f>AVERAGE(S82:S84)</f>
        <v>#DIV/0!</v>
      </c>
      <c r="U82" t="e">
        <f>AVEDEV(S82:S84)</f>
        <v>#DIV/0!</v>
      </c>
    </row>
    <row r="83" spans="1:21" x14ac:dyDescent="0.2">
      <c r="A83" s="1" t="s">
        <v>20</v>
      </c>
      <c r="B83">
        <v>0.155</v>
      </c>
      <c r="C83">
        <v>0.11700000000000001</v>
      </c>
      <c r="D83" s="1">
        <f t="shared" si="13"/>
        <v>0.13600000000000001</v>
      </c>
      <c r="E83" s="1">
        <f t="shared" si="14"/>
        <v>0.15027322404371588</v>
      </c>
      <c r="F83" s="15">
        <v>50</v>
      </c>
      <c r="G83" s="1">
        <f t="shared" si="15"/>
        <v>7.5136612021857934</v>
      </c>
      <c r="H83" s="1">
        <v>3</v>
      </c>
      <c r="I83">
        <f t="shared" si="16"/>
        <v>22.540983606557379</v>
      </c>
      <c r="K83" s="1" t="e">
        <f t="shared" si="17"/>
        <v>#DIV/0!</v>
      </c>
      <c r="O83" t="e">
        <f t="shared" si="18"/>
        <v>#DIV/0!</v>
      </c>
      <c r="S83" t="e">
        <f t="shared" si="19"/>
        <v>#DIV/0!</v>
      </c>
    </row>
    <row r="84" spans="1:21" x14ac:dyDescent="0.2">
      <c r="A84" s="1" t="s">
        <v>21</v>
      </c>
      <c r="B84">
        <v>0.161</v>
      </c>
      <c r="C84">
        <v>0.16600000000000001</v>
      </c>
      <c r="D84" s="1">
        <f t="shared" si="13"/>
        <v>0.16350000000000001</v>
      </c>
      <c r="E84" s="1">
        <f t="shared" si="14"/>
        <v>0.2254098360655738</v>
      </c>
      <c r="F84" s="15">
        <v>50</v>
      </c>
      <c r="G84" s="1">
        <f t="shared" si="15"/>
        <v>11.27049180327869</v>
      </c>
      <c r="H84" s="1">
        <v>3</v>
      </c>
      <c r="I84">
        <f t="shared" si="16"/>
        <v>33.811475409836071</v>
      </c>
      <c r="K84" s="1" t="e">
        <f t="shared" si="17"/>
        <v>#DIV/0!</v>
      </c>
      <c r="O84" t="e">
        <f t="shared" si="18"/>
        <v>#DIV/0!</v>
      </c>
      <c r="S84" t="e">
        <f t="shared" si="19"/>
        <v>#DIV/0!</v>
      </c>
    </row>
    <row r="88" spans="1:21" x14ac:dyDescent="0.2">
      <c r="A88" s="1" t="s">
        <v>138</v>
      </c>
      <c r="C88" s="1"/>
      <c r="D88" s="1"/>
      <c r="E88" s="1"/>
      <c r="F88" s="1"/>
      <c r="G88" s="1"/>
      <c r="H88" s="1"/>
      <c r="I88" s="1"/>
      <c r="J88" s="1"/>
      <c r="K88" s="1"/>
    </row>
    <row r="89" spans="1:21" x14ac:dyDescent="0.2">
      <c r="A89" s="1"/>
      <c r="B89" s="10" t="s">
        <v>22</v>
      </c>
      <c r="C89" s="10" t="s">
        <v>23</v>
      </c>
      <c r="D89" s="10" t="s">
        <v>0</v>
      </c>
      <c r="E89" s="10" t="s">
        <v>25</v>
      </c>
      <c r="F89" s="10" t="s">
        <v>26</v>
      </c>
      <c r="G89" s="10" t="s">
        <v>25</v>
      </c>
      <c r="H89" s="16" t="s">
        <v>128</v>
      </c>
      <c r="I89" s="16" t="s">
        <v>129</v>
      </c>
      <c r="J89" s="10" t="s">
        <v>24</v>
      </c>
      <c r="K89" s="10" t="s">
        <v>28</v>
      </c>
      <c r="L89" s="10" t="s">
        <v>48</v>
      </c>
      <c r="M89" s="10" t="s">
        <v>49</v>
      </c>
      <c r="N89" s="10" t="s">
        <v>50</v>
      </c>
      <c r="O89" s="10" t="s">
        <v>124</v>
      </c>
      <c r="S89" t="s">
        <v>118</v>
      </c>
    </row>
    <row r="90" spans="1:21" x14ac:dyDescent="0.2">
      <c r="A90" s="1" t="s">
        <v>2</v>
      </c>
      <c r="B90">
        <v>0.14299999999999999</v>
      </c>
      <c r="C90">
        <v>0.13300000000000001</v>
      </c>
      <c r="D90" s="1">
        <f t="shared" ref="D90:D113" si="20">AVERAGE(B90:C90)</f>
        <v>0.13800000000000001</v>
      </c>
      <c r="E90" s="1">
        <f>(D90-0.0748)/0.2607</f>
        <v>0.24242424242424246</v>
      </c>
      <c r="F90" s="1">
        <v>5</v>
      </c>
      <c r="G90" s="1">
        <f>E90*F90</f>
        <v>1.2121212121212124</v>
      </c>
      <c r="H90" s="1">
        <v>3</v>
      </c>
      <c r="I90" s="12">
        <f>G90*H90</f>
        <v>3.6363636363636371</v>
      </c>
      <c r="K90" s="1" t="e">
        <f>I90/J90*100000</f>
        <v>#DIV/0!</v>
      </c>
      <c r="L90" t="e">
        <f>AVERAGE(K90:K95)</f>
        <v>#DIV/0!</v>
      </c>
      <c r="M90" t="e">
        <f>AVEDEV(K90:K95)</f>
        <v>#DIV/0!</v>
      </c>
      <c r="N90">
        <v>6</v>
      </c>
      <c r="O90" t="e">
        <f>K90/$L$11</f>
        <v>#DIV/0!</v>
      </c>
      <c r="P90" t="e">
        <f>AVERAGE(O90:O95)</f>
        <v>#DIV/0!</v>
      </c>
      <c r="Q90" t="e">
        <f>AVEDEV(O90:O95)</f>
        <v>#DIV/0!</v>
      </c>
      <c r="R90">
        <v>6</v>
      </c>
      <c r="S90" t="e">
        <f>K90/$L$90</f>
        <v>#DIV/0!</v>
      </c>
      <c r="T90" t="e">
        <f>AVERAGE(S90:S95)</f>
        <v>#DIV/0!</v>
      </c>
      <c r="U90" t="e">
        <f>AVEDEV(S90:S95)</f>
        <v>#DIV/0!</v>
      </c>
    </row>
    <row r="91" spans="1:21" x14ac:dyDescent="0.2">
      <c r="A91" s="1" t="s">
        <v>3</v>
      </c>
      <c r="B91">
        <v>0.13900000000000001</v>
      </c>
      <c r="C91">
        <v>0.13600000000000001</v>
      </c>
      <c r="D91" s="1">
        <f t="shared" si="20"/>
        <v>0.13750000000000001</v>
      </c>
      <c r="E91" s="1">
        <f t="shared" ref="E91:E113" si="21">(D91-0.0748)/0.2607</f>
        <v>0.24050632911392408</v>
      </c>
      <c r="F91" s="1">
        <v>5</v>
      </c>
      <c r="G91" s="1">
        <f t="shared" ref="G91:G113" si="22">E91*F91</f>
        <v>1.2025316455696204</v>
      </c>
      <c r="H91" s="1">
        <v>3</v>
      </c>
      <c r="I91" s="12">
        <f t="shared" ref="I91:I113" si="23">G91*H91</f>
        <v>3.6075949367088613</v>
      </c>
      <c r="K91" s="1" t="e">
        <f t="shared" ref="K91:K113" si="24">I91/J91*100000</f>
        <v>#DIV/0!</v>
      </c>
      <c r="O91" t="e">
        <f t="shared" ref="O91:O113" si="25">K91/$L$11</f>
        <v>#DIV/0!</v>
      </c>
      <c r="S91" t="e">
        <f t="shared" ref="S91:S113" si="26">K91/$L$90</f>
        <v>#DIV/0!</v>
      </c>
    </row>
    <row r="92" spans="1:21" x14ac:dyDescent="0.2">
      <c r="A92" s="1" t="s">
        <v>4</v>
      </c>
      <c r="B92">
        <v>0.13400000000000001</v>
      </c>
      <c r="C92">
        <v>0.13400000000000001</v>
      </c>
      <c r="D92" s="1">
        <f t="shared" si="20"/>
        <v>0.13400000000000001</v>
      </c>
      <c r="E92" s="1">
        <f t="shared" si="21"/>
        <v>0.22708093594169546</v>
      </c>
      <c r="F92" s="1">
        <v>5</v>
      </c>
      <c r="G92" s="1">
        <f t="shared" si="22"/>
        <v>1.1354046797084774</v>
      </c>
      <c r="H92" s="1">
        <v>3</v>
      </c>
      <c r="I92" s="12">
        <f t="shared" si="23"/>
        <v>3.4062140391254321</v>
      </c>
      <c r="K92" s="1" t="e">
        <f t="shared" si="24"/>
        <v>#DIV/0!</v>
      </c>
      <c r="O92" t="e">
        <f t="shared" si="25"/>
        <v>#DIV/0!</v>
      </c>
      <c r="S92" t="e">
        <f t="shared" si="26"/>
        <v>#DIV/0!</v>
      </c>
    </row>
    <row r="93" spans="1:21" x14ac:dyDescent="0.2">
      <c r="A93" s="1" t="s">
        <v>53</v>
      </c>
      <c r="B93">
        <v>0.155</v>
      </c>
      <c r="C93">
        <v>0.155</v>
      </c>
      <c r="D93" s="1">
        <f t="shared" si="20"/>
        <v>0.155</v>
      </c>
      <c r="E93" s="1">
        <f t="shared" si="21"/>
        <v>0.30763329497506714</v>
      </c>
      <c r="F93" s="1">
        <v>5</v>
      </c>
      <c r="G93" s="1">
        <f t="shared" si="22"/>
        <v>1.5381664748753356</v>
      </c>
      <c r="H93" s="1">
        <v>3</v>
      </c>
      <c r="I93" s="12">
        <f t="shared" si="23"/>
        <v>4.6144994246260067</v>
      </c>
      <c r="K93" s="1" t="e">
        <f t="shared" si="24"/>
        <v>#DIV/0!</v>
      </c>
      <c r="O93" t="e">
        <f t="shared" si="25"/>
        <v>#DIV/0!</v>
      </c>
      <c r="S93" t="e">
        <f t="shared" si="26"/>
        <v>#DIV/0!</v>
      </c>
    </row>
    <row r="94" spans="1:21" x14ac:dyDescent="0.2">
      <c r="A94" s="1" t="s">
        <v>54</v>
      </c>
      <c r="B94">
        <v>0.151</v>
      </c>
      <c r="C94">
        <v>0.14499999999999999</v>
      </c>
      <c r="D94" s="1">
        <f t="shared" si="20"/>
        <v>0.14799999999999999</v>
      </c>
      <c r="E94" s="1">
        <f t="shared" si="21"/>
        <v>0.28078250863060988</v>
      </c>
      <c r="F94" s="1">
        <v>5</v>
      </c>
      <c r="G94" s="1">
        <f t="shared" si="22"/>
        <v>1.4039125431530495</v>
      </c>
      <c r="H94" s="1">
        <v>3</v>
      </c>
      <c r="I94" s="12">
        <f t="shared" si="23"/>
        <v>4.2117376294591482</v>
      </c>
      <c r="K94" s="1" t="e">
        <f t="shared" si="24"/>
        <v>#DIV/0!</v>
      </c>
      <c r="O94" t="e">
        <f t="shared" si="25"/>
        <v>#DIV/0!</v>
      </c>
      <c r="S94" t="e">
        <f t="shared" si="26"/>
        <v>#DIV/0!</v>
      </c>
    </row>
    <row r="95" spans="1:21" x14ac:dyDescent="0.2">
      <c r="A95" s="1" t="s">
        <v>55</v>
      </c>
      <c r="B95">
        <v>0.14499999999999999</v>
      </c>
      <c r="C95">
        <v>0.14799999999999999</v>
      </c>
      <c r="D95" s="1">
        <f t="shared" si="20"/>
        <v>0.14649999999999999</v>
      </c>
      <c r="E95" s="1">
        <f t="shared" si="21"/>
        <v>0.27502876869965476</v>
      </c>
      <c r="F95" s="1">
        <v>5</v>
      </c>
      <c r="G95" s="1">
        <f t="shared" si="22"/>
        <v>1.3751438434982739</v>
      </c>
      <c r="H95" s="1">
        <v>3</v>
      </c>
      <c r="I95" s="12">
        <f t="shared" si="23"/>
        <v>4.1254315304948221</v>
      </c>
      <c r="K95" s="1" t="e">
        <f t="shared" si="24"/>
        <v>#DIV/0!</v>
      </c>
      <c r="O95" t="e">
        <f t="shared" si="25"/>
        <v>#DIV/0!</v>
      </c>
      <c r="S95" t="e">
        <f t="shared" si="26"/>
        <v>#DIV/0!</v>
      </c>
    </row>
    <row r="96" spans="1:21" x14ac:dyDescent="0.2">
      <c r="A96" s="1" t="s">
        <v>5</v>
      </c>
      <c r="B96">
        <v>0.15</v>
      </c>
      <c r="C96">
        <v>0.15</v>
      </c>
      <c r="D96" s="1">
        <f t="shared" si="20"/>
        <v>0.15</v>
      </c>
      <c r="E96" s="1">
        <f t="shared" si="21"/>
        <v>0.28845416187188339</v>
      </c>
      <c r="F96" s="1">
        <v>10</v>
      </c>
      <c r="G96" s="1">
        <f t="shared" si="22"/>
        <v>2.884541618718834</v>
      </c>
      <c r="H96" s="1">
        <v>3</v>
      </c>
      <c r="I96" s="12">
        <f t="shared" si="23"/>
        <v>8.653624856156501</v>
      </c>
      <c r="K96" s="1" t="e">
        <f t="shared" si="24"/>
        <v>#DIV/0!</v>
      </c>
      <c r="L96" t="e">
        <f>AVERAGE(K96:K98)</f>
        <v>#DIV/0!</v>
      </c>
      <c r="M96" t="e">
        <f>AVEDEV(K96:K98)</f>
        <v>#DIV/0!</v>
      </c>
      <c r="N96">
        <v>3</v>
      </c>
      <c r="O96" t="e">
        <f t="shared" si="25"/>
        <v>#DIV/0!</v>
      </c>
      <c r="P96" t="e">
        <f>AVERAGE(O96:O98)</f>
        <v>#DIV/0!</v>
      </c>
      <c r="Q96" t="e">
        <f>AVEDEV(O96:O98)</f>
        <v>#DIV/0!</v>
      </c>
      <c r="R96">
        <v>3</v>
      </c>
      <c r="S96" t="e">
        <f t="shared" si="26"/>
        <v>#DIV/0!</v>
      </c>
      <c r="T96" t="e">
        <f>AVERAGE(S96:S98)</f>
        <v>#DIV/0!</v>
      </c>
      <c r="U96" t="e">
        <f>AVEDEV(S96:S98)</f>
        <v>#DIV/0!</v>
      </c>
    </row>
    <row r="97" spans="1:22" x14ac:dyDescent="0.2">
      <c r="A97" s="1" t="s">
        <v>6</v>
      </c>
      <c r="B97">
        <v>0.186</v>
      </c>
      <c r="C97">
        <v>0.17299999999999999</v>
      </c>
      <c r="D97" s="1">
        <f t="shared" si="20"/>
        <v>0.17949999999999999</v>
      </c>
      <c r="E97" s="1">
        <f t="shared" si="21"/>
        <v>0.40161104718066742</v>
      </c>
      <c r="F97" s="1">
        <v>10</v>
      </c>
      <c r="G97" s="1">
        <f t="shared" si="22"/>
        <v>4.016110471806674</v>
      </c>
      <c r="H97" s="1">
        <v>3</v>
      </c>
      <c r="I97" s="12">
        <f t="shared" si="23"/>
        <v>12.048331415420023</v>
      </c>
      <c r="K97" s="1" t="e">
        <f t="shared" si="24"/>
        <v>#DIV/0!</v>
      </c>
      <c r="O97" t="e">
        <f t="shared" si="25"/>
        <v>#DIV/0!</v>
      </c>
      <c r="S97" t="e">
        <f t="shared" si="26"/>
        <v>#DIV/0!</v>
      </c>
    </row>
    <row r="98" spans="1:22" x14ac:dyDescent="0.2">
      <c r="A98" s="1" t="s">
        <v>7</v>
      </c>
      <c r="B98">
        <v>0.158</v>
      </c>
      <c r="C98">
        <v>0.158</v>
      </c>
      <c r="D98" s="1">
        <f t="shared" si="20"/>
        <v>0.158</v>
      </c>
      <c r="E98" s="1">
        <f t="shared" si="21"/>
        <v>0.31914077483697739</v>
      </c>
      <c r="F98" s="1">
        <v>10</v>
      </c>
      <c r="G98" s="1">
        <f t="shared" si="22"/>
        <v>3.191407748369774</v>
      </c>
      <c r="H98" s="1">
        <v>3</v>
      </c>
      <c r="I98" s="12">
        <f t="shared" si="23"/>
        <v>9.574223245109323</v>
      </c>
      <c r="K98" s="1" t="e">
        <f t="shared" si="24"/>
        <v>#DIV/0!</v>
      </c>
      <c r="O98" t="e">
        <f t="shared" si="25"/>
        <v>#DIV/0!</v>
      </c>
      <c r="S98" t="e">
        <f t="shared" si="26"/>
        <v>#DIV/0!</v>
      </c>
    </row>
    <row r="99" spans="1:22" x14ac:dyDescent="0.2">
      <c r="A99" s="1" t="s">
        <v>8</v>
      </c>
      <c r="B99">
        <v>0.189</v>
      </c>
      <c r="C99">
        <v>0.187</v>
      </c>
      <c r="D99" s="1">
        <f t="shared" si="20"/>
        <v>0.188</v>
      </c>
      <c r="E99" s="1">
        <f t="shared" si="21"/>
        <v>0.43421557345607981</v>
      </c>
      <c r="F99" s="1">
        <v>5</v>
      </c>
      <c r="G99" s="1">
        <f t="shared" si="22"/>
        <v>2.171077867280399</v>
      </c>
      <c r="H99" s="1">
        <v>3</v>
      </c>
      <c r="I99" s="12">
        <f t="shared" si="23"/>
        <v>6.5132336018411969</v>
      </c>
      <c r="K99" s="1" t="e">
        <f t="shared" si="24"/>
        <v>#DIV/0!</v>
      </c>
      <c r="L99" t="e">
        <f>AVERAGE(K99:K101)</f>
        <v>#DIV/0!</v>
      </c>
      <c r="M99" t="e">
        <f>AVEDEV(K99:K101)</f>
        <v>#DIV/0!</v>
      </c>
      <c r="N99">
        <v>3</v>
      </c>
      <c r="O99" t="e">
        <f t="shared" si="25"/>
        <v>#DIV/0!</v>
      </c>
      <c r="P99" t="e">
        <f>AVERAGE(O99:O101)</f>
        <v>#DIV/0!</v>
      </c>
      <c r="Q99" t="e">
        <f>AVEDEV(O99:O101)</f>
        <v>#DIV/0!</v>
      </c>
      <c r="R99">
        <v>3</v>
      </c>
      <c r="S99" t="e">
        <f t="shared" si="26"/>
        <v>#DIV/0!</v>
      </c>
      <c r="T99" t="e">
        <f>AVERAGE(S99:S101)</f>
        <v>#DIV/0!</v>
      </c>
      <c r="U99" t="e">
        <f>AVEDEV(S99:S101)</f>
        <v>#DIV/0!</v>
      </c>
    </row>
    <row r="100" spans="1:22" x14ac:dyDescent="0.2">
      <c r="A100" s="1" t="s">
        <v>9</v>
      </c>
      <c r="B100">
        <v>0.17299999999999999</v>
      </c>
      <c r="C100">
        <v>0.17599999999999999</v>
      </c>
      <c r="D100" s="1">
        <f t="shared" si="20"/>
        <v>0.17449999999999999</v>
      </c>
      <c r="E100" s="1">
        <f t="shared" si="21"/>
        <v>0.38243191407748367</v>
      </c>
      <c r="F100" s="1">
        <v>5</v>
      </c>
      <c r="G100" s="1">
        <f t="shared" si="22"/>
        <v>1.9121595703874184</v>
      </c>
      <c r="H100" s="1">
        <v>3</v>
      </c>
      <c r="I100" s="12">
        <f t="shared" si="23"/>
        <v>5.7364787111622553</v>
      </c>
      <c r="K100" s="1" t="e">
        <f t="shared" si="24"/>
        <v>#DIV/0!</v>
      </c>
      <c r="O100" t="e">
        <f t="shared" si="25"/>
        <v>#DIV/0!</v>
      </c>
      <c r="S100" t="e">
        <f t="shared" si="26"/>
        <v>#DIV/0!</v>
      </c>
    </row>
    <row r="101" spans="1:22" x14ac:dyDescent="0.2">
      <c r="A101" s="1" t="s">
        <v>10</v>
      </c>
      <c r="B101">
        <v>0.17199999999999999</v>
      </c>
      <c r="C101">
        <v>0.17399999999999999</v>
      </c>
      <c r="D101" s="1">
        <f t="shared" si="20"/>
        <v>0.17299999999999999</v>
      </c>
      <c r="E101" s="1">
        <f t="shared" si="21"/>
        <v>0.37667817414652854</v>
      </c>
      <c r="F101" s="1">
        <v>5</v>
      </c>
      <c r="G101" s="1">
        <f t="shared" si="22"/>
        <v>1.8833908707326428</v>
      </c>
      <c r="H101" s="1">
        <v>3</v>
      </c>
      <c r="I101" s="12">
        <f t="shared" si="23"/>
        <v>5.6501726121979283</v>
      </c>
      <c r="K101" s="1" t="e">
        <f t="shared" si="24"/>
        <v>#DIV/0!</v>
      </c>
      <c r="O101" t="e">
        <f t="shared" si="25"/>
        <v>#DIV/0!</v>
      </c>
      <c r="S101" t="e">
        <f t="shared" si="26"/>
        <v>#DIV/0!</v>
      </c>
    </row>
    <row r="102" spans="1:22" x14ac:dyDescent="0.2">
      <c r="A102" s="1" t="s">
        <v>11</v>
      </c>
      <c r="B102">
        <v>0.28999999999999998</v>
      </c>
      <c r="C102">
        <v>0.29599999999999999</v>
      </c>
      <c r="D102" s="1">
        <f t="shared" si="20"/>
        <v>0.29299999999999998</v>
      </c>
      <c r="E102" s="1">
        <f t="shared" si="21"/>
        <v>0.83697736862293814</v>
      </c>
      <c r="F102" s="1">
        <v>10</v>
      </c>
      <c r="G102" s="1">
        <f t="shared" si="22"/>
        <v>8.3697736862293812</v>
      </c>
      <c r="H102" s="1">
        <v>3</v>
      </c>
      <c r="I102" s="12">
        <f t="shared" si="23"/>
        <v>25.109321058688145</v>
      </c>
      <c r="K102" s="1" t="e">
        <f t="shared" si="24"/>
        <v>#DIV/0!</v>
      </c>
      <c r="L102" t="e">
        <f>AVERAGE(K102:K104)</f>
        <v>#DIV/0!</v>
      </c>
      <c r="M102" t="e">
        <f>AVEDEV(K102:K104)</f>
        <v>#DIV/0!</v>
      </c>
      <c r="N102">
        <v>3</v>
      </c>
      <c r="O102" t="e">
        <f t="shared" si="25"/>
        <v>#DIV/0!</v>
      </c>
      <c r="P102" t="e">
        <f>AVERAGE(O102:O104)</f>
        <v>#DIV/0!</v>
      </c>
      <c r="Q102" t="e">
        <f>AVEDEV(O102:O104)</f>
        <v>#DIV/0!</v>
      </c>
      <c r="R102">
        <v>3</v>
      </c>
      <c r="S102" t="e">
        <f t="shared" si="26"/>
        <v>#DIV/0!</v>
      </c>
      <c r="T102" t="e">
        <f>AVERAGE(S102:S104)</f>
        <v>#DIV/0!</v>
      </c>
      <c r="U102" t="e">
        <f>AVEDEV(S102:S104)</f>
        <v>#DIV/0!</v>
      </c>
    </row>
    <row r="103" spans="1:22" x14ac:dyDescent="0.2">
      <c r="A103" s="1" t="s">
        <v>12</v>
      </c>
      <c r="B103">
        <v>0.25800000000000001</v>
      </c>
      <c r="C103">
        <v>0.27</v>
      </c>
      <c r="D103" s="1">
        <f t="shared" si="20"/>
        <v>0.26400000000000001</v>
      </c>
      <c r="E103" s="1">
        <f t="shared" si="21"/>
        <v>0.72573839662447259</v>
      </c>
      <c r="F103" s="1">
        <v>10</v>
      </c>
      <c r="G103" s="1">
        <f t="shared" si="22"/>
        <v>7.2573839662447259</v>
      </c>
      <c r="H103" s="1">
        <v>3</v>
      </c>
      <c r="I103" s="12">
        <f t="shared" si="23"/>
        <v>21.77215189873418</v>
      </c>
      <c r="K103" s="1" t="e">
        <f t="shared" si="24"/>
        <v>#DIV/0!</v>
      </c>
      <c r="O103" t="e">
        <f t="shared" si="25"/>
        <v>#DIV/0!</v>
      </c>
      <c r="S103" t="e">
        <f t="shared" si="26"/>
        <v>#DIV/0!</v>
      </c>
    </row>
    <row r="104" spans="1:22" x14ac:dyDescent="0.2">
      <c r="A104" s="1" t="s">
        <v>13</v>
      </c>
      <c r="B104">
        <v>0.28899999999999998</v>
      </c>
      <c r="C104">
        <v>0.29099999999999998</v>
      </c>
      <c r="D104" s="1">
        <f t="shared" si="20"/>
        <v>0.28999999999999998</v>
      </c>
      <c r="E104" s="1">
        <f t="shared" si="21"/>
        <v>0.82546988876102789</v>
      </c>
      <c r="F104" s="1">
        <v>10</v>
      </c>
      <c r="G104" s="1">
        <f t="shared" si="22"/>
        <v>8.254698887610278</v>
      </c>
      <c r="H104" s="1">
        <v>3</v>
      </c>
      <c r="I104" s="12">
        <f t="shared" si="23"/>
        <v>24.764096662830834</v>
      </c>
      <c r="K104" s="1" t="e">
        <f t="shared" si="24"/>
        <v>#DIV/0!</v>
      </c>
      <c r="O104" t="e">
        <f t="shared" si="25"/>
        <v>#DIV/0!</v>
      </c>
      <c r="S104" t="e">
        <f t="shared" si="26"/>
        <v>#DIV/0!</v>
      </c>
    </row>
    <row r="105" spans="1:22" x14ac:dyDescent="0.2">
      <c r="A105" s="1" t="s">
        <v>52</v>
      </c>
      <c r="B105">
        <v>0.159</v>
      </c>
      <c r="C105">
        <v>0.15</v>
      </c>
      <c r="D105" s="1">
        <f t="shared" si="20"/>
        <v>0.1545</v>
      </c>
      <c r="E105" s="1">
        <f t="shared" si="21"/>
        <v>0.30571538166474876</v>
      </c>
      <c r="F105" s="15">
        <v>100</v>
      </c>
      <c r="G105" s="1">
        <f t="shared" si="22"/>
        <v>30.571538166474877</v>
      </c>
      <c r="H105" s="1">
        <v>3</v>
      </c>
      <c r="I105" s="12">
        <f t="shared" si="23"/>
        <v>91.714614499424627</v>
      </c>
      <c r="K105" s="1" t="e">
        <f t="shared" si="24"/>
        <v>#DIV/0!</v>
      </c>
      <c r="L105" t="e">
        <f>AVERAGE(K105:K107)</f>
        <v>#DIV/0!</v>
      </c>
      <c r="M105" t="e">
        <f>AVEDEV(K105:K107)</f>
        <v>#DIV/0!</v>
      </c>
      <c r="N105">
        <v>3</v>
      </c>
      <c r="O105" t="e">
        <f t="shared" si="25"/>
        <v>#DIV/0!</v>
      </c>
      <c r="P105" t="e">
        <f>AVERAGE(O105:O107)</f>
        <v>#DIV/0!</v>
      </c>
      <c r="Q105" t="e">
        <f>AVEDEV(O105:O107)</f>
        <v>#DIV/0!</v>
      </c>
      <c r="R105">
        <v>3</v>
      </c>
      <c r="S105" t="e">
        <f t="shared" si="26"/>
        <v>#DIV/0!</v>
      </c>
      <c r="T105" t="e">
        <f>AVERAGE(S105:S107)</f>
        <v>#DIV/0!</v>
      </c>
      <c r="U105" t="e">
        <f>AVEDEV(S105:S107)</f>
        <v>#DIV/0!</v>
      </c>
    </row>
    <row r="106" spans="1:22" x14ac:dyDescent="0.2">
      <c r="A106" s="1" t="s">
        <v>14</v>
      </c>
      <c r="B106">
        <v>0.13700000000000001</v>
      </c>
      <c r="C106">
        <v>0.13400000000000001</v>
      </c>
      <c r="D106" s="1">
        <f t="shared" si="20"/>
        <v>0.13550000000000001</v>
      </c>
      <c r="E106" s="1">
        <f t="shared" si="21"/>
        <v>0.23283467587265058</v>
      </c>
      <c r="F106" s="15">
        <v>100</v>
      </c>
      <c r="G106" s="1">
        <f t="shared" si="22"/>
        <v>23.283467587265058</v>
      </c>
      <c r="H106" s="1">
        <v>3</v>
      </c>
      <c r="I106" s="12">
        <f t="shared" si="23"/>
        <v>69.850402761795181</v>
      </c>
      <c r="K106" s="1" t="e">
        <f t="shared" si="24"/>
        <v>#DIV/0!</v>
      </c>
      <c r="O106" t="e">
        <f t="shared" si="25"/>
        <v>#DIV/0!</v>
      </c>
      <c r="S106" t="e">
        <f t="shared" si="26"/>
        <v>#DIV/0!</v>
      </c>
    </row>
    <row r="107" spans="1:22" x14ac:dyDescent="0.2">
      <c r="A107" s="1" t="s">
        <v>15</v>
      </c>
      <c r="B107">
        <v>0.157</v>
      </c>
      <c r="C107">
        <v>0.156</v>
      </c>
      <c r="D107" s="1">
        <f t="shared" si="20"/>
        <v>0.1565</v>
      </c>
      <c r="E107" s="1">
        <f t="shared" si="21"/>
        <v>0.31338703490602227</v>
      </c>
      <c r="F107" s="15">
        <v>100</v>
      </c>
      <c r="G107" s="1">
        <f t="shared" si="22"/>
        <v>31.338703490602228</v>
      </c>
      <c r="H107" s="1">
        <v>3</v>
      </c>
      <c r="I107" s="12">
        <f t="shared" si="23"/>
        <v>94.016110471806684</v>
      </c>
      <c r="K107" s="1" t="e">
        <f t="shared" si="24"/>
        <v>#DIV/0!</v>
      </c>
      <c r="O107" t="e">
        <f t="shared" si="25"/>
        <v>#DIV/0!</v>
      </c>
      <c r="S107" t="e">
        <f t="shared" si="26"/>
        <v>#DIV/0!</v>
      </c>
    </row>
    <row r="108" spans="1:22" x14ac:dyDescent="0.2">
      <c r="A108" s="1" t="s">
        <v>16</v>
      </c>
      <c r="B108">
        <v>0.215</v>
      </c>
      <c r="C108">
        <v>0.21199999999999999</v>
      </c>
      <c r="D108" s="1">
        <f t="shared" si="20"/>
        <v>0.2135</v>
      </c>
      <c r="E108" s="1">
        <f t="shared" si="21"/>
        <v>0.53202915228231684</v>
      </c>
      <c r="F108" s="15">
        <v>100</v>
      </c>
      <c r="G108" s="1">
        <f t="shared" si="22"/>
        <v>53.202915228231682</v>
      </c>
      <c r="H108" s="1">
        <v>3</v>
      </c>
      <c r="I108" s="12">
        <f t="shared" si="23"/>
        <v>159.60874568469504</v>
      </c>
      <c r="K108" s="1" t="e">
        <f t="shared" si="24"/>
        <v>#DIV/0!</v>
      </c>
      <c r="L108" t="e">
        <f>AVERAGE(K108:K110)</f>
        <v>#DIV/0!</v>
      </c>
      <c r="M108" t="e">
        <f>AVEDEV(K108:K110)</f>
        <v>#DIV/0!</v>
      </c>
      <c r="N108">
        <v>3</v>
      </c>
      <c r="O108" t="e">
        <f t="shared" si="25"/>
        <v>#DIV/0!</v>
      </c>
      <c r="P108" t="e">
        <f>AVERAGE(O108:O110)</f>
        <v>#DIV/0!</v>
      </c>
      <c r="Q108" t="e">
        <f>AVEDEV(O108:O110)</f>
        <v>#DIV/0!</v>
      </c>
      <c r="R108">
        <v>3</v>
      </c>
      <c r="S108" t="e">
        <f t="shared" si="26"/>
        <v>#DIV/0!</v>
      </c>
      <c r="T108" t="e">
        <f>AVERAGE(S108:S110)</f>
        <v>#DIV/0!</v>
      </c>
      <c r="U108" t="e">
        <f>AVEDEV(S108:S110)</f>
        <v>#DIV/0!</v>
      </c>
      <c r="V108" s="14"/>
    </row>
    <row r="109" spans="1:22" x14ac:dyDescent="0.2">
      <c r="A109" s="1" t="s">
        <v>17</v>
      </c>
      <c r="B109">
        <v>0.23599999999999999</v>
      </c>
      <c r="C109">
        <v>0.23400000000000001</v>
      </c>
      <c r="D109" s="1">
        <f t="shared" si="20"/>
        <v>0.23499999999999999</v>
      </c>
      <c r="E109" s="1">
        <f t="shared" si="21"/>
        <v>0.61449942462600682</v>
      </c>
      <c r="F109" s="15">
        <v>100</v>
      </c>
      <c r="G109" s="1">
        <f t="shared" si="22"/>
        <v>61.449942462600681</v>
      </c>
      <c r="H109" s="1">
        <v>3</v>
      </c>
      <c r="I109" s="12">
        <f t="shared" si="23"/>
        <v>184.34982738780204</v>
      </c>
      <c r="K109" s="1" t="e">
        <f t="shared" si="24"/>
        <v>#DIV/0!</v>
      </c>
      <c r="O109" t="e">
        <f t="shared" si="25"/>
        <v>#DIV/0!</v>
      </c>
      <c r="Q109" s="14"/>
      <c r="S109" t="e">
        <f t="shared" si="26"/>
        <v>#DIV/0!</v>
      </c>
    </row>
    <row r="110" spans="1:22" x14ac:dyDescent="0.2">
      <c r="A110" s="1" t="s">
        <v>18</v>
      </c>
      <c r="B110">
        <v>0.19500000000000001</v>
      </c>
      <c r="C110">
        <v>0.19500000000000001</v>
      </c>
      <c r="D110" s="1">
        <f t="shared" si="20"/>
        <v>0.19500000000000001</v>
      </c>
      <c r="E110" s="1">
        <f t="shared" si="21"/>
        <v>0.46106635980053706</v>
      </c>
      <c r="F110" s="15">
        <v>100</v>
      </c>
      <c r="G110" s="1">
        <f t="shared" si="22"/>
        <v>46.106635980053703</v>
      </c>
      <c r="H110" s="1">
        <v>3</v>
      </c>
      <c r="I110" s="12">
        <f t="shared" si="23"/>
        <v>138.3199079401611</v>
      </c>
      <c r="K110" s="1" t="e">
        <f t="shared" si="24"/>
        <v>#DIV/0!</v>
      </c>
      <c r="O110" t="e">
        <f t="shared" si="25"/>
        <v>#DIV/0!</v>
      </c>
      <c r="S110" t="e">
        <f t="shared" si="26"/>
        <v>#DIV/0!</v>
      </c>
    </row>
    <row r="111" spans="1:22" x14ac:dyDescent="0.2">
      <c r="A111" s="1" t="s">
        <v>19</v>
      </c>
      <c r="B111">
        <v>0.25800000000000001</v>
      </c>
      <c r="C111">
        <v>0.29499999999999998</v>
      </c>
      <c r="D111" s="1">
        <f t="shared" si="20"/>
        <v>0.27649999999999997</v>
      </c>
      <c r="E111" s="1">
        <f t="shared" si="21"/>
        <v>0.77368622938243181</v>
      </c>
      <c r="F111" s="15">
        <v>100</v>
      </c>
      <c r="G111" s="1">
        <f t="shared" si="22"/>
        <v>77.368622938243178</v>
      </c>
      <c r="H111" s="1">
        <v>3</v>
      </c>
      <c r="I111" s="12">
        <f t="shared" si="23"/>
        <v>232.10586881472955</v>
      </c>
      <c r="K111" s="1" t="e">
        <f t="shared" si="24"/>
        <v>#DIV/0!</v>
      </c>
      <c r="L111" t="e">
        <f>AVERAGE(K111:K113)</f>
        <v>#DIV/0!</v>
      </c>
      <c r="M111" t="e">
        <f>AVEDEV(K111:K113)</f>
        <v>#DIV/0!</v>
      </c>
      <c r="N111">
        <v>3</v>
      </c>
      <c r="O111" t="e">
        <f t="shared" si="25"/>
        <v>#DIV/0!</v>
      </c>
      <c r="P111" t="e">
        <f>AVERAGE(O111:O113)</f>
        <v>#DIV/0!</v>
      </c>
      <c r="Q111" t="e">
        <f>AVEDEV(O111:O113)</f>
        <v>#DIV/0!</v>
      </c>
      <c r="R111">
        <v>3</v>
      </c>
      <c r="S111" t="e">
        <f t="shared" si="26"/>
        <v>#DIV/0!</v>
      </c>
      <c r="T111" t="e">
        <f>AVERAGE(S111:S113)</f>
        <v>#DIV/0!</v>
      </c>
      <c r="U111" t="e">
        <f>AVEDEV(S111:S113)</f>
        <v>#DIV/0!</v>
      </c>
    </row>
    <row r="112" spans="1:22" x14ac:dyDescent="0.2">
      <c r="A112" s="1" t="s">
        <v>20</v>
      </c>
      <c r="B112">
        <v>0.26900000000000002</v>
      </c>
      <c r="C112">
        <v>0.253</v>
      </c>
      <c r="D112" s="1">
        <f t="shared" si="20"/>
        <v>0.26100000000000001</v>
      </c>
      <c r="E112" s="1">
        <f t="shared" si="21"/>
        <v>0.71423091676256234</v>
      </c>
      <c r="F112" s="15">
        <v>100</v>
      </c>
      <c r="G112" s="1">
        <f t="shared" si="22"/>
        <v>71.423091676256234</v>
      </c>
      <c r="H112" s="1">
        <v>3</v>
      </c>
      <c r="I112" s="12">
        <f t="shared" si="23"/>
        <v>214.2692750287687</v>
      </c>
      <c r="K112" s="15" t="e">
        <f t="shared" si="24"/>
        <v>#DIV/0!</v>
      </c>
      <c r="O112" s="17" t="e">
        <f>K112/$L$11</f>
        <v>#DIV/0!</v>
      </c>
      <c r="S112" s="17" t="e">
        <f>K112/$L$90</f>
        <v>#DIV/0!</v>
      </c>
    </row>
    <row r="113" spans="1:21" x14ac:dyDescent="0.2">
      <c r="A113" s="1" t="s">
        <v>21</v>
      </c>
      <c r="B113">
        <v>0.27</v>
      </c>
      <c r="C113">
        <v>0.26800000000000002</v>
      </c>
      <c r="D113" s="1">
        <f t="shared" si="20"/>
        <v>0.26900000000000002</v>
      </c>
      <c r="E113" s="1">
        <f t="shared" si="21"/>
        <v>0.74491752972765635</v>
      </c>
      <c r="F113" s="15">
        <v>100</v>
      </c>
      <c r="G113" s="1">
        <f t="shared" si="22"/>
        <v>74.491752972765639</v>
      </c>
      <c r="H113" s="1">
        <v>3</v>
      </c>
      <c r="I113" s="12">
        <f t="shared" si="23"/>
        <v>223.4752589182969</v>
      </c>
      <c r="K113" s="1" t="e">
        <f t="shared" si="24"/>
        <v>#DIV/0!</v>
      </c>
      <c r="O113" t="e">
        <f t="shared" si="25"/>
        <v>#DIV/0!</v>
      </c>
      <c r="S113" t="e">
        <f t="shared" si="26"/>
        <v>#DIV/0!</v>
      </c>
    </row>
    <row r="114" spans="1:21" x14ac:dyDescent="0.2">
      <c r="F114" s="14"/>
    </row>
    <row r="117" spans="1:21" x14ac:dyDescent="0.2">
      <c r="A117" s="1" t="s">
        <v>140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21" x14ac:dyDescent="0.2">
      <c r="A118" s="1"/>
      <c r="B118" s="10" t="s">
        <v>22</v>
      </c>
      <c r="C118" s="10" t="s">
        <v>23</v>
      </c>
      <c r="D118" s="10" t="s">
        <v>0</v>
      </c>
      <c r="E118" s="10" t="s">
        <v>25</v>
      </c>
      <c r="F118" s="10" t="s">
        <v>26</v>
      </c>
      <c r="G118" s="10" t="s">
        <v>25</v>
      </c>
      <c r="H118" s="16" t="s">
        <v>128</v>
      </c>
      <c r="I118" s="16" t="s">
        <v>129</v>
      </c>
      <c r="J118" s="10" t="s">
        <v>24</v>
      </c>
      <c r="K118" s="10" t="s">
        <v>28</v>
      </c>
      <c r="L118" s="10" t="s">
        <v>48</v>
      </c>
      <c r="M118" s="10" t="s">
        <v>49</v>
      </c>
      <c r="N118" s="10" t="s">
        <v>50</v>
      </c>
      <c r="O118" s="10" t="s">
        <v>124</v>
      </c>
      <c r="S118" t="s">
        <v>118</v>
      </c>
    </row>
    <row r="119" spans="1:21" x14ac:dyDescent="0.2">
      <c r="A119" s="1" t="s">
        <v>2</v>
      </c>
      <c r="B119">
        <v>0.14000000000000001</v>
      </c>
      <c r="C119">
        <v>0.13700000000000001</v>
      </c>
      <c r="D119" s="1">
        <f>AVERAGE(B119:C119)</f>
        <v>0.13850000000000001</v>
      </c>
      <c r="E119" s="1">
        <f>(D119-0.0748)/0.2607</f>
        <v>0.24434215573456083</v>
      </c>
      <c r="F119" s="1">
        <v>5</v>
      </c>
      <c r="G119" s="1">
        <f>E119*F119</f>
        <v>1.2217107786728041</v>
      </c>
      <c r="H119" s="1">
        <v>3</v>
      </c>
      <c r="I119" s="12">
        <f>G119*H119</f>
        <v>3.665132336018412</v>
      </c>
      <c r="J119" s="12"/>
      <c r="K119" s="1" t="e">
        <f>I119/J119*100000</f>
        <v>#DIV/0!</v>
      </c>
      <c r="L119" t="e">
        <f>AVERAGE(K119:K121)</f>
        <v>#DIV/0!</v>
      </c>
      <c r="M119" t="e">
        <f>AVEDEV(K119:K121)</f>
        <v>#DIV/0!</v>
      </c>
      <c r="N119">
        <v>3</v>
      </c>
      <c r="O119" t="e">
        <f>K119/$L$11</f>
        <v>#DIV/0!</v>
      </c>
      <c r="P119" t="e">
        <f>AVERAGE(O119:O121)</f>
        <v>#DIV/0!</v>
      </c>
      <c r="Q119" t="e">
        <f>AVEDEV(O119:O121)</f>
        <v>#DIV/0!</v>
      </c>
      <c r="R119">
        <v>3</v>
      </c>
      <c r="S119" t="e">
        <f t="shared" ref="S119:S136" si="27">K119/$L$96</f>
        <v>#DIV/0!</v>
      </c>
      <c r="T119" t="e">
        <f>AVERAGE(S119:S121)</f>
        <v>#DIV/0!</v>
      </c>
      <c r="U119" t="e">
        <f>AVEDEV(S119:S121)</f>
        <v>#DIV/0!</v>
      </c>
    </row>
    <row r="120" spans="1:21" x14ac:dyDescent="0.2">
      <c r="A120" s="1" t="s">
        <v>3</v>
      </c>
      <c r="B120">
        <v>0.14099999999999999</v>
      </c>
      <c r="C120">
        <v>0.13700000000000001</v>
      </c>
      <c r="D120" s="1">
        <f t="shared" ref="D120:D142" si="28">AVERAGE(B120:C120)</f>
        <v>0.13900000000000001</v>
      </c>
      <c r="E120" s="1">
        <f t="shared" ref="E120:E142" si="29">(D120-0.0748)/0.2607</f>
        <v>0.24626006904487921</v>
      </c>
      <c r="F120" s="1">
        <v>5</v>
      </c>
      <c r="G120" s="1">
        <f t="shared" ref="G120:G142" si="30">E120*F120</f>
        <v>1.231300345224396</v>
      </c>
      <c r="H120" s="1">
        <v>3</v>
      </c>
      <c r="I120" s="12">
        <f t="shared" ref="I120:I142" si="31">G120*H120</f>
        <v>3.6939010356731883</v>
      </c>
      <c r="J120" s="12"/>
      <c r="K120" s="1" t="e">
        <f t="shared" ref="K120:K142" si="32">I120/J120*100000</f>
        <v>#DIV/0!</v>
      </c>
      <c r="O120" t="e">
        <f t="shared" ref="O120:O136" si="33">K120/$L$11</f>
        <v>#DIV/0!</v>
      </c>
      <c r="S120" t="e">
        <f t="shared" si="27"/>
        <v>#DIV/0!</v>
      </c>
    </row>
    <row r="121" spans="1:21" x14ac:dyDescent="0.2">
      <c r="A121" s="1" t="s">
        <v>4</v>
      </c>
      <c r="B121">
        <v>0.14599999999999999</v>
      </c>
      <c r="C121">
        <v>0.14499999999999999</v>
      </c>
      <c r="D121" s="1">
        <f t="shared" si="28"/>
        <v>0.14549999999999999</v>
      </c>
      <c r="E121" s="1">
        <f t="shared" si="29"/>
        <v>0.27119294207901801</v>
      </c>
      <c r="F121" s="1">
        <v>5</v>
      </c>
      <c r="G121" s="1">
        <f t="shared" si="30"/>
        <v>1.35596471039509</v>
      </c>
      <c r="H121" s="1">
        <v>3</v>
      </c>
      <c r="I121" s="12">
        <f t="shared" si="31"/>
        <v>4.0678941311852697</v>
      </c>
      <c r="J121" s="12"/>
      <c r="K121" s="1" t="e">
        <f t="shared" si="32"/>
        <v>#DIV/0!</v>
      </c>
      <c r="O121" t="e">
        <f t="shared" si="33"/>
        <v>#DIV/0!</v>
      </c>
      <c r="S121" t="e">
        <f t="shared" si="27"/>
        <v>#DIV/0!</v>
      </c>
    </row>
    <row r="122" spans="1:21" x14ac:dyDescent="0.2">
      <c r="A122" s="1" t="s">
        <v>53</v>
      </c>
      <c r="B122">
        <v>0.128</v>
      </c>
      <c r="C122">
        <v>0.127</v>
      </c>
      <c r="D122" s="1">
        <f t="shared" si="28"/>
        <v>0.1275</v>
      </c>
      <c r="E122" s="1">
        <f t="shared" si="29"/>
        <v>0.20214806290755657</v>
      </c>
      <c r="F122" s="1">
        <v>5</v>
      </c>
      <c r="G122" s="1">
        <f t="shared" si="30"/>
        <v>1.0107403145377829</v>
      </c>
      <c r="H122" s="1">
        <v>3</v>
      </c>
      <c r="I122" s="12">
        <f t="shared" si="31"/>
        <v>3.0322209436133489</v>
      </c>
      <c r="J122" s="12"/>
      <c r="K122" s="1" t="e">
        <f t="shared" si="32"/>
        <v>#DIV/0!</v>
      </c>
      <c r="L122" t="e">
        <f>AVERAGE(K122:K124)</f>
        <v>#DIV/0!</v>
      </c>
      <c r="M122" t="e">
        <f>AVEDEV(K122:K124)</f>
        <v>#DIV/0!</v>
      </c>
      <c r="N122">
        <v>3</v>
      </c>
      <c r="O122" t="e">
        <f t="shared" si="33"/>
        <v>#DIV/0!</v>
      </c>
      <c r="P122" t="e">
        <f>AVERAGE(O122:O124)</f>
        <v>#DIV/0!</v>
      </c>
      <c r="Q122" t="e">
        <f>AVEDEV(O122:O124)</f>
        <v>#DIV/0!</v>
      </c>
      <c r="S122" t="e">
        <f t="shared" si="27"/>
        <v>#DIV/0!</v>
      </c>
      <c r="T122" t="e">
        <f>AVERAGE(S122:S124)</f>
        <v>#DIV/0!</v>
      </c>
      <c r="U122" t="e">
        <f>AVEDEV(S122:S124)</f>
        <v>#DIV/0!</v>
      </c>
    </row>
    <row r="123" spans="1:21" x14ac:dyDescent="0.2">
      <c r="A123" s="1" t="s">
        <v>54</v>
      </c>
      <c r="B123">
        <v>0.125</v>
      </c>
      <c r="C123">
        <v>0.126</v>
      </c>
      <c r="D123" s="1">
        <f t="shared" si="28"/>
        <v>0.1255</v>
      </c>
      <c r="E123" s="1">
        <f t="shared" si="29"/>
        <v>0.19447640966628307</v>
      </c>
      <c r="F123" s="1">
        <v>5</v>
      </c>
      <c r="G123" s="1">
        <f t="shared" si="30"/>
        <v>0.97238204833141539</v>
      </c>
      <c r="H123" s="1">
        <v>3</v>
      </c>
      <c r="I123" s="12">
        <f t="shared" si="31"/>
        <v>2.9171461449942462</v>
      </c>
      <c r="J123" s="12"/>
      <c r="K123" s="1" t="e">
        <f t="shared" si="32"/>
        <v>#DIV/0!</v>
      </c>
      <c r="O123" t="e">
        <f t="shared" si="33"/>
        <v>#DIV/0!</v>
      </c>
      <c r="S123" t="e">
        <f t="shared" si="27"/>
        <v>#DIV/0!</v>
      </c>
    </row>
    <row r="124" spans="1:21" x14ac:dyDescent="0.2">
      <c r="A124" s="1" t="s">
        <v>55</v>
      </c>
      <c r="B124">
        <v>0.14699999999999999</v>
      </c>
      <c r="C124">
        <v>0.14699999999999999</v>
      </c>
      <c r="D124" s="1">
        <f t="shared" si="28"/>
        <v>0.14699999999999999</v>
      </c>
      <c r="E124" s="1">
        <f t="shared" si="29"/>
        <v>0.27694668200997313</v>
      </c>
      <c r="F124" s="1">
        <v>5</v>
      </c>
      <c r="G124" s="1">
        <f t="shared" si="30"/>
        <v>1.3847334100498656</v>
      </c>
      <c r="H124" s="1">
        <v>3</v>
      </c>
      <c r="I124" s="12">
        <f t="shared" si="31"/>
        <v>4.1542002301495966</v>
      </c>
      <c r="J124" s="12"/>
      <c r="K124" s="1" t="e">
        <f t="shared" si="32"/>
        <v>#DIV/0!</v>
      </c>
      <c r="O124" t="e">
        <f t="shared" si="33"/>
        <v>#DIV/0!</v>
      </c>
      <c r="S124" t="e">
        <f t="shared" si="27"/>
        <v>#DIV/0!</v>
      </c>
    </row>
    <row r="125" spans="1:21" x14ac:dyDescent="0.2">
      <c r="A125" s="1" t="s">
        <v>5</v>
      </c>
      <c r="B125">
        <v>0.151</v>
      </c>
      <c r="C125">
        <v>0.15</v>
      </c>
      <c r="D125" s="1">
        <f t="shared" si="28"/>
        <v>0.15049999999999999</v>
      </c>
      <c r="E125" s="1">
        <f t="shared" si="29"/>
        <v>0.29037207518220176</v>
      </c>
      <c r="F125" s="1">
        <v>5</v>
      </c>
      <c r="G125" s="1">
        <f t="shared" si="30"/>
        <v>1.4518603759110089</v>
      </c>
      <c r="H125" s="1">
        <v>3</v>
      </c>
      <c r="I125" s="12">
        <f t="shared" si="31"/>
        <v>4.3555811277330267</v>
      </c>
      <c r="J125" s="12"/>
      <c r="K125" s="1" t="e">
        <f t="shared" si="32"/>
        <v>#DIV/0!</v>
      </c>
      <c r="L125" t="e">
        <f>AVERAGE(K125:K127)</f>
        <v>#DIV/0!</v>
      </c>
      <c r="M125" t="e">
        <f>AVEDEV(K125:K127)</f>
        <v>#DIV/0!</v>
      </c>
      <c r="N125">
        <v>3</v>
      </c>
      <c r="O125" t="e">
        <f t="shared" si="33"/>
        <v>#DIV/0!</v>
      </c>
      <c r="P125" t="e">
        <f>AVERAGE(O125:O127)</f>
        <v>#DIV/0!</v>
      </c>
      <c r="Q125" t="e">
        <f>AVEDEV(O125:O127)</f>
        <v>#DIV/0!</v>
      </c>
      <c r="R125">
        <v>3</v>
      </c>
      <c r="S125" t="e">
        <f t="shared" si="27"/>
        <v>#DIV/0!</v>
      </c>
      <c r="T125" t="e">
        <f>AVERAGE(S125:S127)</f>
        <v>#DIV/0!</v>
      </c>
      <c r="U125" t="e">
        <f>AVEDEV(S125:S127)</f>
        <v>#DIV/0!</v>
      </c>
    </row>
    <row r="126" spans="1:21" x14ac:dyDescent="0.2">
      <c r="A126" s="1" t="s">
        <v>6</v>
      </c>
      <c r="B126">
        <v>0.14299999999999999</v>
      </c>
      <c r="C126">
        <v>0.14199999999999999</v>
      </c>
      <c r="D126" s="1">
        <f t="shared" si="28"/>
        <v>0.14249999999999999</v>
      </c>
      <c r="E126" s="1">
        <f t="shared" si="29"/>
        <v>0.25968546221710775</v>
      </c>
      <c r="F126" s="1">
        <v>5</v>
      </c>
      <c r="G126" s="1">
        <f t="shared" si="30"/>
        <v>1.2984273110855389</v>
      </c>
      <c r="H126" s="1">
        <v>3</v>
      </c>
      <c r="I126" s="12">
        <f t="shared" si="31"/>
        <v>3.8952819332566166</v>
      </c>
      <c r="J126" s="12"/>
      <c r="K126" s="1" t="e">
        <f t="shared" si="32"/>
        <v>#DIV/0!</v>
      </c>
      <c r="O126" t="e">
        <f t="shared" si="33"/>
        <v>#DIV/0!</v>
      </c>
      <c r="S126" t="e">
        <f t="shared" si="27"/>
        <v>#DIV/0!</v>
      </c>
    </row>
    <row r="127" spans="1:21" x14ac:dyDescent="0.2">
      <c r="A127" s="1" t="s">
        <v>7</v>
      </c>
      <c r="B127">
        <v>0.157</v>
      </c>
      <c r="C127">
        <v>0.154</v>
      </c>
      <c r="D127" s="1">
        <f t="shared" si="28"/>
        <v>0.1555</v>
      </c>
      <c r="E127" s="1">
        <f t="shared" si="29"/>
        <v>0.30955120828538552</v>
      </c>
      <c r="F127" s="1">
        <v>5</v>
      </c>
      <c r="G127" s="1">
        <f t="shared" si="30"/>
        <v>1.5477560414269276</v>
      </c>
      <c r="H127" s="1">
        <v>3</v>
      </c>
      <c r="I127" s="12">
        <f t="shared" si="31"/>
        <v>4.6432681242807829</v>
      </c>
      <c r="J127" s="12"/>
      <c r="K127" s="1" t="e">
        <f t="shared" si="32"/>
        <v>#DIV/0!</v>
      </c>
      <c r="O127" t="e">
        <f t="shared" si="33"/>
        <v>#DIV/0!</v>
      </c>
      <c r="S127" t="e">
        <f t="shared" si="27"/>
        <v>#DIV/0!</v>
      </c>
    </row>
    <row r="128" spans="1:21" x14ac:dyDescent="0.2">
      <c r="A128" s="1" t="s">
        <v>8</v>
      </c>
      <c r="B128">
        <v>0.17100000000000001</v>
      </c>
      <c r="C128">
        <v>0.16900000000000001</v>
      </c>
      <c r="D128" s="1">
        <f t="shared" si="28"/>
        <v>0.17</v>
      </c>
      <c r="E128" s="1">
        <f t="shared" si="29"/>
        <v>0.3651706942846184</v>
      </c>
      <c r="F128" s="1">
        <v>10</v>
      </c>
      <c r="G128" s="1">
        <f t="shared" si="30"/>
        <v>3.6517069428461841</v>
      </c>
      <c r="H128" s="1">
        <v>3</v>
      </c>
      <c r="I128" s="12">
        <f t="shared" si="31"/>
        <v>10.955120828538552</v>
      </c>
      <c r="J128" s="12"/>
      <c r="K128" s="1" t="e">
        <f t="shared" si="32"/>
        <v>#DIV/0!</v>
      </c>
      <c r="L128" t="e">
        <f>AVERAGE(K128:K130)</f>
        <v>#DIV/0!</v>
      </c>
      <c r="M128" t="e">
        <f>AVEDEV(K128:K130)</f>
        <v>#DIV/0!</v>
      </c>
      <c r="N128">
        <v>3</v>
      </c>
      <c r="O128" t="e">
        <f t="shared" si="33"/>
        <v>#DIV/0!</v>
      </c>
      <c r="P128" t="e">
        <f>AVERAGE(O128:O130)</f>
        <v>#DIV/0!</v>
      </c>
      <c r="Q128" t="e">
        <f>AVEDEV(O128:O130)</f>
        <v>#DIV/0!</v>
      </c>
      <c r="R128">
        <v>3</v>
      </c>
      <c r="S128" t="e">
        <f t="shared" si="27"/>
        <v>#DIV/0!</v>
      </c>
      <c r="T128" t="e">
        <f>AVERAGE(S128:S130)</f>
        <v>#DIV/0!</v>
      </c>
      <c r="U128" t="e">
        <f>AVEDEV(S128:S130)</f>
        <v>#DIV/0!</v>
      </c>
    </row>
    <row r="129" spans="1:21" x14ac:dyDescent="0.2">
      <c r="A129" s="1" t="s">
        <v>9</v>
      </c>
      <c r="B129">
        <v>0.14399999999999999</v>
      </c>
      <c r="C129">
        <v>0.14499999999999999</v>
      </c>
      <c r="D129" s="1">
        <f t="shared" si="28"/>
        <v>0.14449999999999999</v>
      </c>
      <c r="E129" s="1">
        <f t="shared" si="29"/>
        <v>0.26735711545838126</v>
      </c>
      <c r="F129" s="1">
        <v>10</v>
      </c>
      <c r="G129" s="1">
        <f t="shared" si="30"/>
        <v>2.6735711545838123</v>
      </c>
      <c r="H129" s="1">
        <v>3</v>
      </c>
      <c r="I129" s="12">
        <f t="shared" si="31"/>
        <v>8.0207134637514379</v>
      </c>
      <c r="J129" s="12"/>
      <c r="K129" s="1" t="e">
        <f t="shared" si="32"/>
        <v>#DIV/0!</v>
      </c>
      <c r="O129" t="e">
        <f t="shared" si="33"/>
        <v>#DIV/0!</v>
      </c>
      <c r="S129" t="e">
        <f t="shared" si="27"/>
        <v>#DIV/0!</v>
      </c>
    </row>
    <row r="130" spans="1:21" x14ac:dyDescent="0.2">
      <c r="A130" s="1" t="s">
        <v>10</v>
      </c>
      <c r="B130">
        <v>0.17599999999999999</v>
      </c>
      <c r="C130">
        <v>0.17499999999999999</v>
      </c>
      <c r="D130" s="1">
        <f t="shared" si="28"/>
        <v>0.17549999999999999</v>
      </c>
      <c r="E130" s="1">
        <f t="shared" si="29"/>
        <v>0.38626774069812042</v>
      </c>
      <c r="F130" s="1">
        <v>10</v>
      </c>
      <c r="G130" s="1">
        <f t="shared" si="30"/>
        <v>3.862677406981204</v>
      </c>
      <c r="H130" s="1">
        <v>3</v>
      </c>
      <c r="I130" s="12">
        <f t="shared" si="31"/>
        <v>11.588032220943612</v>
      </c>
      <c r="J130" s="12"/>
      <c r="K130" s="1" t="e">
        <f t="shared" si="32"/>
        <v>#DIV/0!</v>
      </c>
      <c r="O130" t="e">
        <f t="shared" si="33"/>
        <v>#DIV/0!</v>
      </c>
      <c r="S130" t="e">
        <f t="shared" si="27"/>
        <v>#DIV/0!</v>
      </c>
    </row>
    <row r="131" spans="1:21" x14ac:dyDescent="0.2">
      <c r="A131" s="1" t="s">
        <v>11</v>
      </c>
      <c r="B131">
        <v>0.29499999999999998</v>
      </c>
      <c r="C131">
        <v>0.29599999999999999</v>
      </c>
      <c r="D131" s="1">
        <f t="shared" si="28"/>
        <v>0.29549999999999998</v>
      </c>
      <c r="E131" s="1">
        <f t="shared" si="29"/>
        <v>0.84656693517453008</v>
      </c>
      <c r="F131" s="1">
        <v>10</v>
      </c>
      <c r="G131" s="1">
        <f t="shared" si="30"/>
        <v>8.4656693517453014</v>
      </c>
      <c r="H131" s="1">
        <v>3</v>
      </c>
      <c r="I131" s="12">
        <f t="shared" si="31"/>
        <v>25.397008055235904</v>
      </c>
      <c r="J131" s="12"/>
      <c r="K131" s="1" t="e">
        <f t="shared" si="32"/>
        <v>#DIV/0!</v>
      </c>
      <c r="L131" t="e">
        <f>AVERAGE(K131:K133)</f>
        <v>#DIV/0!</v>
      </c>
      <c r="M131" t="e">
        <f>AVEDEV(K131:K133)</f>
        <v>#DIV/0!</v>
      </c>
      <c r="N131">
        <v>3</v>
      </c>
      <c r="O131" t="e">
        <f t="shared" si="33"/>
        <v>#DIV/0!</v>
      </c>
      <c r="P131" t="e">
        <f>AVERAGE(O131:O133)</f>
        <v>#DIV/0!</v>
      </c>
      <c r="Q131" t="e">
        <f>AVEDEV(O131:O133)</f>
        <v>#DIV/0!</v>
      </c>
      <c r="R131">
        <v>3</v>
      </c>
      <c r="S131" t="e">
        <f t="shared" si="27"/>
        <v>#DIV/0!</v>
      </c>
      <c r="T131" t="e">
        <f>AVERAGE(S131:S133)</f>
        <v>#DIV/0!</v>
      </c>
      <c r="U131" t="e">
        <f>AVEDEV(S131:S133)</f>
        <v>#DIV/0!</v>
      </c>
    </row>
    <row r="132" spans="1:21" x14ac:dyDescent="0.2">
      <c r="A132" s="1" t="s">
        <v>12</v>
      </c>
      <c r="B132">
        <v>0.30599999999999999</v>
      </c>
      <c r="C132">
        <v>0.309</v>
      </c>
      <c r="D132" s="1">
        <f t="shared" si="28"/>
        <v>0.3075</v>
      </c>
      <c r="E132" s="1">
        <f t="shared" si="29"/>
        <v>0.89259685462217109</v>
      </c>
      <c r="F132" s="1">
        <v>10</v>
      </c>
      <c r="G132" s="1">
        <f t="shared" si="30"/>
        <v>8.9259685462217107</v>
      </c>
      <c r="H132" s="1">
        <v>3</v>
      </c>
      <c r="I132" s="12">
        <f t="shared" si="31"/>
        <v>26.777905638665132</v>
      </c>
      <c r="J132" s="12"/>
      <c r="K132" s="1" t="e">
        <f t="shared" si="32"/>
        <v>#DIV/0!</v>
      </c>
      <c r="O132" t="e">
        <f t="shared" si="33"/>
        <v>#DIV/0!</v>
      </c>
      <c r="S132" t="e">
        <f t="shared" si="27"/>
        <v>#DIV/0!</v>
      </c>
    </row>
    <row r="133" spans="1:21" x14ac:dyDescent="0.2">
      <c r="A133" s="1" t="s">
        <v>13</v>
      </c>
      <c r="B133">
        <v>0.29699999999999999</v>
      </c>
      <c r="C133">
        <v>0.29899999999999999</v>
      </c>
      <c r="D133" s="1">
        <f t="shared" si="28"/>
        <v>0.29799999999999999</v>
      </c>
      <c r="E133" s="1">
        <f t="shared" si="29"/>
        <v>0.8561565017261219</v>
      </c>
      <c r="F133" s="1">
        <v>10</v>
      </c>
      <c r="G133" s="1">
        <f t="shared" si="30"/>
        <v>8.5615650172612199</v>
      </c>
      <c r="H133" s="1">
        <v>3</v>
      </c>
      <c r="I133" s="12">
        <f t="shared" si="31"/>
        <v>25.68469505178366</v>
      </c>
      <c r="J133" s="12"/>
      <c r="K133" s="1" t="e">
        <f t="shared" si="32"/>
        <v>#DIV/0!</v>
      </c>
      <c r="O133" t="e">
        <f t="shared" si="33"/>
        <v>#DIV/0!</v>
      </c>
      <c r="S133" t="e">
        <f t="shared" si="27"/>
        <v>#DIV/0!</v>
      </c>
    </row>
    <row r="134" spans="1:21" x14ac:dyDescent="0.2">
      <c r="A134" s="1" t="s">
        <v>52</v>
      </c>
      <c r="B134">
        <v>0.16700000000000001</v>
      </c>
      <c r="C134">
        <v>0.16</v>
      </c>
      <c r="D134" s="1">
        <f t="shared" si="28"/>
        <v>0.16350000000000001</v>
      </c>
      <c r="E134" s="1">
        <f t="shared" si="29"/>
        <v>0.34023782125047952</v>
      </c>
      <c r="F134" s="15">
        <v>100</v>
      </c>
      <c r="G134" s="1">
        <f t="shared" si="30"/>
        <v>34.023782125047951</v>
      </c>
      <c r="H134" s="1">
        <v>3</v>
      </c>
      <c r="I134" s="12">
        <f t="shared" si="31"/>
        <v>102.07134637514386</v>
      </c>
      <c r="J134" s="12"/>
      <c r="K134" s="1" t="e">
        <f t="shared" si="32"/>
        <v>#DIV/0!</v>
      </c>
      <c r="L134" t="e">
        <f>AVERAGE(K134:K136)</f>
        <v>#DIV/0!</v>
      </c>
      <c r="M134" t="e">
        <f>AVEDEV(K134:K136)</f>
        <v>#DIV/0!</v>
      </c>
      <c r="N134">
        <v>3</v>
      </c>
      <c r="O134" t="e">
        <f t="shared" si="33"/>
        <v>#DIV/0!</v>
      </c>
      <c r="P134" t="e">
        <f>AVERAGE(O134:O136)</f>
        <v>#DIV/0!</v>
      </c>
      <c r="Q134" t="e">
        <f>AVEDEV(O134:O136)</f>
        <v>#DIV/0!</v>
      </c>
      <c r="R134">
        <v>3</v>
      </c>
      <c r="S134" t="e">
        <f t="shared" si="27"/>
        <v>#DIV/0!</v>
      </c>
      <c r="T134" t="e">
        <f>AVERAGE(S134:S136)</f>
        <v>#DIV/0!</v>
      </c>
      <c r="U134" t="e">
        <f>AVEDEV(S134:S136)</f>
        <v>#DIV/0!</v>
      </c>
    </row>
    <row r="135" spans="1:21" x14ac:dyDescent="0.2">
      <c r="A135" s="1" t="s">
        <v>14</v>
      </c>
      <c r="B135">
        <v>0.157</v>
      </c>
      <c r="C135">
        <v>0.155</v>
      </c>
      <c r="D135" s="1">
        <f t="shared" si="28"/>
        <v>0.156</v>
      </c>
      <c r="E135" s="1">
        <f t="shared" si="29"/>
        <v>0.31146912159570389</v>
      </c>
      <c r="F135" s="15">
        <v>100</v>
      </c>
      <c r="G135" s="1">
        <f t="shared" si="30"/>
        <v>31.146912159570388</v>
      </c>
      <c r="H135" s="1">
        <v>3</v>
      </c>
      <c r="I135" s="12">
        <f t="shared" si="31"/>
        <v>93.440736478711159</v>
      </c>
      <c r="J135" s="12"/>
      <c r="K135" s="1" t="e">
        <f t="shared" si="32"/>
        <v>#DIV/0!</v>
      </c>
      <c r="O135" t="e">
        <f t="shared" si="33"/>
        <v>#DIV/0!</v>
      </c>
      <c r="S135" t="e">
        <f t="shared" si="27"/>
        <v>#DIV/0!</v>
      </c>
    </row>
    <row r="136" spans="1:21" x14ac:dyDescent="0.2">
      <c r="A136" s="1" t="s">
        <v>15</v>
      </c>
      <c r="B136">
        <v>0.15</v>
      </c>
      <c r="C136">
        <v>0.151</v>
      </c>
      <c r="D136" s="1">
        <f t="shared" si="28"/>
        <v>0.15049999999999999</v>
      </c>
      <c r="E136" s="1">
        <f t="shared" si="29"/>
        <v>0.29037207518220176</v>
      </c>
      <c r="F136" s="15">
        <v>100</v>
      </c>
      <c r="G136" s="1">
        <f t="shared" si="30"/>
        <v>29.037207518220175</v>
      </c>
      <c r="H136" s="1">
        <v>3</v>
      </c>
      <c r="I136" s="12">
        <f t="shared" si="31"/>
        <v>87.111622554660528</v>
      </c>
      <c r="J136" s="12"/>
      <c r="K136" s="1" t="e">
        <f t="shared" si="32"/>
        <v>#DIV/0!</v>
      </c>
      <c r="O136" t="e">
        <f t="shared" si="33"/>
        <v>#DIV/0!</v>
      </c>
      <c r="S136" t="e">
        <f t="shared" si="27"/>
        <v>#DIV/0!</v>
      </c>
    </row>
    <row r="137" spans="1:21" x14ac:dyDescent="0.2">
      <c r="A137" s="1" t="s">
        <v>16</v>
      </c>
      <c r="B137">
        <v>0.26500000000000001</v>
      </c>
      <c r="C137">
        <v>0.25600000000000001</v>
      </c>
      <c r="D137" s="1">
        <f t="shared" si="28"/>
        <v>0.26050000000000001</v>
      </c>
      <c r="E137" s="1">
        <f t="shared" si="29"/>
        <v>0.71231300345224402</v>
      </c>
      <c r="F137" s="15">
        <v>100</v>
      </c>
      <c r="G137" s="1">
        <f t="shared" si="30"/>
        <v>71.231300345224398</v>
      </c>
      <c r="H137" s="1">
        <v>3</v>
      </c>
      <c r="I137" s="12">
        <f t="shared" si="31"/>
        <v>213.69390103567321</v>
      </c>
      <c r="J137" s="12"/>
      <c r="K137" s="1" t="e">
        <f t="shared" si="32"/>
        <v>#DIV/0!</v>
      </c>
      <c r="L137" t="e">
        <f>AVERAGE(K137:K139)</f>
        <v>#DIV/0!</v>
      </c>
      <c r="M137" t="e">
        <f>AVEDEV(K137:K139)</f>
        <v>#DIV/0!</v>
      </c>
      <c r="N137">
        <v>3</v>
      </c>
      <c r="P137" t="e">
        <f>AVERAGE(O137:O139)</f>
        <v>#DIV/0!</v>
      </c>
      <c r="Q137" t="e">
        <f>AVEDEV(O137:O139)</f>
        <v>#DIV/0!</v>
      </c>
      <c r="R137">
        <v>3</v>
      </c>
      <c r="T137" t="e">
        <f>AVERAGE(S137:S139)</f>
        <v>#DIV/0!</v>
      </c>
      <c r="U137" t="e">
        <f>AVEDEV(S137:S139)</f>
        <v>#DIV/0!</v>
      </c>
    </row>
    <row r="138" spans="1:21" x14ac:dyDescent="0.2">
      <c r="A138" s="1" t="s">
        <v>17</v>
      </c>
      <c r="B138">
        <v>0.23799999999999999</v>
      </c>
      <c r="C138">
        <v>0.23300000000000001</v>
      </c>
      <c r="D138" s="1">
        <f t="shared" si="28"/>
        <v>0.23549999999999999</v>
      </c>
      <c r="E138" s="1">
        <f t="shared" si="29"/>
        <v>0.61641733793632525</v>
      </c>
      <c r="F138" s="15">
        <v>100</v>
      </c>
      <c r="G138" s="1">
        <f t="shared" si="30"/>
        <v>61.641733793632525</v>
      </c>
      <c r="H138" s="1">
        <v>3</v>
      </c>
      <c r="I138" s="12">
        <f t="shared" si="31"/>
        <v>184.92520138089759</v>
      </c>
      <c r="J138" s="12"/>
      <c r="K138" s="1" t="e">
        <f t="shared" si="32"/>
        <v>#DIV/0!</v>
      </c>
      <c r="O138" t="e">
        <f>K138/$L$11</f>
        <v>#DIV/0!</v>
      </c>
      <c r="Q138" s="14"/>
      <c r="S138" t="e">
        <f>K138/$L$96</f>
        <v>#DIV/0!</v>
      </c>
    </row>
    <row r="139" spans="1:21" x14ac:dyDescent="0.2">
      <c r="A139" s="1" t="s">
        <v>18</v>
      </c>
      <c r="B139">
        <v>0.219</v>
      </c>
      <c r="C139">
        <v>0.22500000000000001</v>
      </c>
      <c r="D139" s="1">
        <f t="shared" si="28"/>
        <v>0.222</v>
      </c>
      <c r="E139" s="1">
        <f t="shared" si="29"/>
        <v>0.56463367855772917</v>
      </c>
      <c r="F139" s="15">
        <v>100</v>
      </c>
      <c r="G139" s="1">
        <f t="shared" si="30"/>
        <v>56.463367855772916</v>
      </c>
      <c r="H139" s="1">
        <v>3</v>
      </c>
      <c r="I139" s="12">
        <f t="shared" si="31"/>
        <v>169.39010356731876</v>
      </c>
      <c r="J139" s="12"/>
      <c r="K139" s="1" t="e">
        <f t="shared" si="32"/>
        <v>#DIV/0!</v>
      </c>
      <c r="O139" t="e">
        <f>K139/$L$11</f>
        <v>#DIV/0!</v>
      </c>
      <c r="S139" t="e">
        <f>K139/$L$96</f>
        <v>#DIV/0!</v>
      </c>
    </row>
    <row r="140" spans="1:21" x14ac:dyDescent="0.2">
      <c r="A140" s="1" t="s">
        <v>19</v>
      </c>
      <c r="B140">
        <v>0.27500000000000002</v>
      </c>
      <c r="C140">
        <v>0.27600000000000002</v>
      </c>
      <c r="D140" s="1">
        <f t="shared" si="28"/>
        <v>0.27550000000000002</v>
      </c>
      <c r="E140" s="1">
        <f t="shared" si="29"/>
        <v>0.76985040276179528</v>
      </c>
      <c r="F140" s="15">
        <v>100</v>
      </c>
      <c r="G140" s="1">
        <f t="shared" si="30"/>
        <v>76.985040276179532</v>
      </c>
      <c r="H140" s="1">
        <v>3</v>
      </c>
      <c r="I140" s="12">
        <f t="shared" si="31"/>
        <v>230.95512082853861</v>
      </c>
      <c r="J140" s="12"/>
      <c r="K140" s="1" t="e">
        <f t="shared" si="32"/>
        <v>#DIV/0!</v>
      </c>
      <c r="L140" t="e">
        <f>AVERAGE(K140:K142)</f>
        <v>#DIV/0!</v>
      </c>
      <c r="M140" t="e">
        <f>AVEDEV(K140:K142)</f>
        <v>#DIV/0!</v>
      </c>
      <c r="N140">
        <v>3</v>
      </c>
      <c r="O140" t="e">
        <f>K140/$L$11</f>
        <v>#DIV/0!</v>
      </c>
      <c r="P140" t="e">
        <f>AVERAGE(O140:O142)</f>
        <v>#DIV/0!</v>
      </c>
      <c r="Q140" t="e">
        <f>AVEDEV(O140:O142)</f>
        <v>#DIV/0!</v>
      </c>
      <c r="R140">
        <v>3</v>
      </c>
      <c r="S140" t="e">
        <f>K140/$L$96</f>
        <v>#DIV/0!</v>
      </c>
      <c r="T140" t="e">
        <f>AVERAGE(S140:S142)</f>
        <v>#DIV/0!</v>
      </c>
      <c r="U140" t="e">
        <f>AVEDEV(S140:S142)</f>
        <v>#DIV/0!</v>
      </c>
    </row>
    <row r="141" spans="1:21" x14ac:dyDescent="0.2">
      <c r="A141" s="1" t="s">
        <v>20</v>
      </c>
      <c r="B141">
        <v>0.245</v>
      </c>
      <c r="C141">
        <v>0.249</v>
      </c>
      <c r="D141" s="1">
        <f t="shared" si="28"/>
        <v>0.247</v>
      </c>
      <c r="E141" s="1">
        <f t="shared" si="29"/>
        <v>0.66052934407364783</v>
      </c>
      <c r="F141" s="15">
        <v>100</v>
      </c>
      <c r="G141" s="1">
        <f t="shared" si="30"/>
        <v>66.052934407364788</v>
      </c>
      <c r="H141" s="1">
        <v>3</v>
      </c>
      <c r="I141" s="12">
        <f t="shared" si="31"/>
        <v>198.15880322209438</v>
      </c>
      <c r="J141" s="12"/>
      <c r="K141" s="18" t="e">
        <f t="shared" si="32"/>
        <v>#DIV/0!</v>
      </c>
      <c r="O141" t="e">
        <f>K141/$L$11</f>
        <v>#DIV/0!</v>
      </c>
      <c r="S141" t="e">
        <f>K141/$L$96</f>
        <v>#DIV/0!</v>
      </c>
    </row>
    <row r="142" spans="1:21" x14ac:dyDescent="0.2">
      <c r="A142" s="1" t="s">
        <v>21</v>
      </c>
      <c r="B142">
        <v>0.25900000000000001</v>
      </c>
      <c r="C142">
        <v>0.26</v>
      </c>
      <c r="D142" s="1">
        <f t="shared" si="28"/>
        <v>0.25950000000000001</v>
      </c>
      <c r="E142" s="1">
        <f t="shared" si="29"/>
        <v>0.70847717683160727</v>
      </c>
      <c r="F142" s="15">
        <v>100</v>
      </c>
      <c r="G142" s="1">
        <f t="shared" si="30"/>
        <v>70.847717683160724</v>
      </c>
      <c r="H142" s="1">
        <v>3</v>
      </c>
      <c r="I142" s="12">
        <f t="shared" si="31"/>
        <v>212.54315304948216</v>
      </c>
      <c r="J142" s="12"/>
      <c r="K142" s="1" t="e">
        <f t="shared" si="32"/>
        <v>#DIV/0!</v>
      </c>
      <c r="O142" t="e">
        <f>K142/$L$11</f>
        <v>#DIV/0!</v>
      </c>
      <c r="S142" t="e">
        <f>K142/$L$96</f>
        <v>#DIV/0!</v>
      </c>
    </row>
    <row r="143" spans="1:21" x14ac:dyDescent="0.2">
      <c r="F143" s="14"/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39"/>
  <sheetViews>
    <sheetView topLeftCell="F110" workbookViewId="0">
      <selection activeCell="L104" sqref="L104"/>
    </sheetView>
  </sheetViews>
  <sheetFormatPr baseColWidth="10" defaultRowHeight="12.75" x14ac:dyDescent="0.2"/>
  <cols>
    <col min="1" max="1" width="14.28515625" customWidth="1"/>
    <col min="2" max="13" width="11.42578125" customWidth="1"/>
    <col min="14" max="14" width="8.28515625" customWidth="1"/>
    <col min="15" max="15" width="11.7109375" customWidth="1"/>
  </cols>
  <sheetData>
    <row r="4" spans="1:18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8" x14ac:dyDescent="0.2">
      <c r="A5" s="1"/>
      <c r="B5" s="16" t="s">
        <v>22</v>
      </c>
      <c r="C5" s="16" t="s">
        <v>23</v>
      </c>
      <c r="D5" s="16" t="s">
        <v>0</v>
      </c>
      <c r="E5" s="16" t="s">
        <v>25</v>
      </c>
      <c r="F5" s="16" t="s">
        <v>26</v>
      </c>
      <c r="G5" s="16" t="s">
        <v>25</v>
      </c>
      <c r="H5" s="16" t="s">
        <v>130</v>
      </c>
      <c r="I5" s="24" t="s">
        <v>187</v>
      </c>
      <c r="J5" s="16" t="s">
        <v>24</v>
      </c>
      <c r="K5" s="16" t="s">
        <v>28</v>
      </c>
      <c r="L5" s="16" t="s">
        <v>48</v>
      </c>
      <c r="M5" s="16" t="s">
        <v>49</v>
      </c>
      <c r="N5" s="16" t="s">
        <v>50</v>
      </c>
      <c r="O5" s="10" t="s">
        <v>188</v>
      </c>
    </row>
    <row r="6" spans="1:18" x14ac:dyDescent="0.2">
      <c r="A6" s="20" t="s">
        <v>144</v>
      </c>
      <c r="B6" s="21">
        <v>0.23400000000000001</v>
      </c>
      <c r="C6" s="21">
        <v>0.216</v>
      </c>
      <c r="D6" s="20">
        <f>AVERAGE(B6:C6)</f>
        <v>0.22500000000000001</v>
      </c>
      <c r="E6" s="20">
        <f>(D6-0.0707)/0.2884</f>
        <v>0.53502080443828015</v>
      </c>
      <c r="F6" s="20">
        <v>2</v>
      </c>
      <c r="G6" s="20">
        <f>E6*F6</f>
        <v>1.0700416088765603</v>
      </c>
      <c r="H6" s="20">
        <v>3</v>
      </c>
      <c r="I6" s="21">
        <f>G6*H6</f>
        <v>3.2101248266296807</v>
      </c>
      <c r="J6" s="25">
        <v>69937.5</v>
      </c>
      <c r="K6" s="20">
        <f>I6/J6*100000</f>
        <v>4.5899908155562903</v>
      </c>
      <c r="L6" s="21">
        <f>AVERAGE(K6:K9)</f>
        <v>5.2116366201643558</v>
      </c>
      <c r="M6" s="21">
        <f>AVEDEV(K6:K9)</f>
        <v>0.61841475386229172</v>
      </c>
      <c r="N6" s="21">
        <v>4</v>
      </c>
      <c r="O6" s="21">
        <f>K6/$L$6</f>
        <v>0.88071965681512521</v>
      </c>
      <c r="P6" s="21">
        <f>AVERAGE(O6:O9)</f>
        <v>1</v>
      </c>
      <c r="Q6" s="21">
        <f>AVEDEV(O6:O9)</f>
        <v>0.11866037464499762</v>
      </c>
      <c r="R6" s="21">
        <v>4</v>
      </c>
    </row>
    <row r="7" spans="1:18" x14ac:dyDescent="0.2">
      <c r="A7" s="20" t="s">
        <v>145</v>
      </c>
      <c r="B7" s="21">
        <v>0.21099999999999999</v>
      </c>
      <c r="C7" s="21">
        <v>0.19</v>
      </c>
      <c r="D7" s="20">
        <f t="shared" ref="D7:D65" si="0">AVERAGE(B7:C7)</f>
        <v>0.20050000000000001</v>
      </c>
      <c r="E7" s="20">
        <f t="shared" ref="E7:E65" si="1">(D7-0.0707)/0.2884</f>
        <v>0.45006934812760069</v>
      </c>
      <c r="F7" s="20">
        <v>2</v>
      </c>
      <c r="G7" s="20">
        <f t="shared" ref="G7:G65" si="2">E7*F7</f>
        <v>0.90013869625520138</v>
      </c>
      <c r="H7" s="20">
        <v>3</v>
      </c>
      <c r="I7" s="21">
        <f t="shared" ref="I7:I65" si="3">G7*H7</f>
        <v>2.7004160887656043</v>
      </c>
      <c r="J7" s="25">
        <v>58750</v>
      </c>
      <c r="K7" s="20">
        <f t="shared" ref="K7:K65" si="4">I7/J7*100000</f>
        <v>4.596452917047837</v>
      </c>
      <c r="L7" s="21"/>
      <c r="M7" s="21"/>
      <c r="N7" s="21"/>
      <c r="O7" s="21">
        <f t="shared" ref="O7:O65" si="5">K7/$L$6</f>
        <v>0.88195959389487943</v>
      </c>
      <c r="P7" s="21"/>
      <c r="Q7" s="21"/>
      <c r="R7" s="21"/>
    </row>
    <row r="8" spans="1:18" x14ac:dyDescent="0.2">
      <c r="A8" s="20" t="s">
        <v>146</v>
      </c>
      <c r="B8" s="21">
        <v>0.20799999999999999</v>
      </c>
      <c r="C8" s="21">
        <v>0.19600000000000001</v>
      </c>
      <c r="D8" s="20">
        <f t="shared" si="0"/>
        <v>0.20200000000000001</v>
      </c>
      <c r="E8" s="20">
        <f t="shared" si="1"/>
        <v>0.45527045769764229</v>
      </c>
      <c r="F8" s="20">
        <v>2</v>
      </c>
      <c r="G8" s="20">
        <f t="shared" si="2"/>
        <v>0.91054091539528459</v>
      </c>
      <c r="H8" s="20">
        <v>3</v>
      </c>
      <c r="I8" s="21">
        <f t="shared" si="3"/>
        <v>2.7316227461858538</v>
      </c>
      <c r="J8" s="20">
        <v>48437.5</v>
      </c>
      <c r="K8" s="20">
        <f t="shared" si="4"/>
        <v>5.6394792179320854</v>
      </c>
      <c r="L8" s="21"/>
      <c r="M8" s="21"/>
      <c r="N8" s="21"/>
      <c r="O8" s="21">
        <f t="shared" si="5"/>
        <v>1.0820937123882282</v>
      </c>
      <c r="P8" s="21"/>
      <c r="Q8" s="21"/>
      <c r="R8" s="21"/>
    </row>
    <row r="9" spans="1:18" x14ac:dyDescent="0.2">
      <c r="A9" s="20" t="s">
        <v>147</v>
      </c>
      <c r="B9" s="21">
        <v>0.25800000000000001</v>
      </c>
      <c r="C9" s="21">
        <v>0.23699999999999999</v>
      </c>
      <c r="D9" s="20">
        <f t="shared" si="0"/>
        <v>0.2475</v>
      </c>
      <c r="E9" s="20">
        <f t="shared" si="1"/>
        <v>0.61303744798890436</v>
      </c>
      <c r="F9" s="20">
        <v>2</v>
      </c>
      <c r="G9" s="20">
        <f t="shared" si="2"/>
        <v>1.2260748959778087</v>
      </c>
      <c r="H9" s="20">
        <v>3</v>
      </c>
      <c r="I9" s="21">
        <f t="shared" si="3"/>
        <v>3.6782246879334259</v>
      </c>
      <c r="J9" s="20">
        <v>61093.75</v>
      </c>
      <c r="K9" s="20">
        <f t="shared" si="4"/>
        <v>6.0206235301212088</v>
      </c>
      <c r="L9" s="21"/>
      <c r="M9" s="21"/>
      <c r="N9" s="21"/>
      <c r="O9" s="21">
        <f t="shared" si="5"/>
        <v>1.155227036901767</v>
      </c>
      <c r="P9" s="21"/>
      <c r="Q9" s="21"/>
      <c r="R9" s="21"/>
    </row>
    <row r="10" spans="1:18" x14ac:dyDescent="0.2">
      <c r="A10" s="20" t="s">
        <v>5</v>
      </c>
      <c r="B10" s="21">
        <v>0.26400000000000001</v>
      </c>
      <c r="C10" s="21">
        <v>0.24099999999999999</v>
      </c>
      <c r="D10" s="20">
        <f t="shared" si="0"/>
        <v>0.2525</v>
      </c>
      <c r="E10" s="20">
        <f t="shared" si="1"/>
        <v>0.63037447988904305</v>
      </c>
      <c r="F10" s="20">
        <v>2</v>
      </c>
      <c r="G10" s="20">
        <f t="shared" si="2"/>
        <v>1.2607489597780861</v>
      </c>
      <c r="H10" s="20">
        <v>3</v>
      </c>
      <c r="I10" s="21">
        <f t="shared" si="3"/>
        <v>3.7822468793342585</v>
      </c>
      <c r="J10" s="20">
        <v>58250</v>
      </c>
      <c r="K10" s="20">
        <f t="shared" si="4"/>
        <v>6.4931276898442212</v>
      </c>
      <c r="L10" s="21">
        <f>AVERAGE(K10:K13)</f>
        <v>4.7491939871148183</v>
      </c>
      <c r="M10" s="21">
        <f>AVEDEV(K10:K13)</f>
        <v>1.7010888909902349</v>
      </c>
      <c r="N10" s="21">
        <v>4</v>
      </c>
      <c r="O10" s="21">
        <f t="shared" si="5"/>
        <v>1.2458903340884599</v>
      </c>
      <c r="P10" s="21">
        <f>AVERAGE(O10:O13)</f>
        <v>0.91126729149528585</v>
      </c>
      <c r="Q10" s="21">
        <f>AVEDEV(O10:O13)</f>
        <v>0.32640205274645356</v>
      </c>
      <c r="R10" s="21">
        <v>4</v>
      </c>
    </row>
    <row r="11" spans="1:18" x14ac:dyDescent="0.2">
      <c r="A11" s="20" t="s">
        <v>6</v>
      </c>
      <c r="B11" s="21">
        <v>0.27200000000000002</v>
      </c>
      <c r="C11" s="21">
        <v>0.25900000000000001</v>
      </c>
      <c r="D11" s="20">
        <f t="shared" si="0"/>
        <v>0.26550000000000001</v>
      </c>
      <c r="E11" s="20">
        <f t="shared" si="1"/>
        <v>0.67545076282940375</v>
      </c>
      <c r="F11" s="20">
        <v>2</v>
      </c>
      <c r="G11" s="20">
        <f t="shared" si="2"/>
        <v>1.3509015256588075</v>
      </c>
      <c r="H11" s="20">
        <v>3</v>
      </c>
      <c r="I11" s="21">
        <f t="shared" si="3"/>
        <v>4.0527045769764225</v>
      </c>
      <c r="J11" s="20">
        <v>63250</v>
      </c>
      <c r="K11" s="20">
        <f t="shared" si="4"/>
        <v>6.4074380663658852</v>
      </c>
      <c r="L11" s="21"/>
      <c r="M11" s="21"/>
      <c r="N11" s="21"/>
      <c r="O11" s="21">
        <f t="shared" si="5"/>
        <v>1.2294483543950188</v>
      </c>
      <c r="P11" s="21"/>
      <c r="Q11" s="21"/>
      <c r="R11" s="21"/>
    </row>
    <row r="12" spans="1:18" x14ac:dyDescent="0.2">
      <c r="A12" s="20" t="s">
        <v>7</v>
      </c>
      <c r="B12" s="21">
        <v>0.158</v>
      </c>
      <c r="C12" s="21">
        <v>0.14399999999999999</v>
      </c>
      <c r="D12" s="20">
        <f t="shared" si="0"/>
        <v>0.151</v>
      </c>
      <c r="E12" s="20">
        <f t="shared" si="1"/>
        <v>0.27843273231622745</v>
      </c>
      <c r="F12" s="20">
        <v>2</v>
      </c>
      <c r="G12" s="20">
        <f t="shared" si="2"/>
        <v>0.5568654646324549</v>
      </c>
      <c r="H12" s="20">
        <v>3</v>
      </c>
      <c r="I12" s="21">
        <f t="shared" si="3"/>
        <v>1.6705963938973647</v>
      </c>
      <c r="J12" s="20">
        <v>61062.5</v>
      </c>
      <c r="K12" s="20">
        <f t="shared" si="4"/>
        <v>2.7358794577643639</v>
      </c>
      <c r="L12" s="21"/>
      <c r="M12" s="21"/>
      <c r="N12" s="21"/>
      <c r="O12" s="21">
        <f t="shared" si="5"/>
        <v>0.52495591253982787</v>
      </c>
      <c r="P12" s="21"/>
      <c r="Q12" s="21"/>
      <c r="R12" s="21"/>
    </row>
    <row r="13" spans="1:18" x14ac:dyDescent="0.2">
      <c r="A13" s="20" t="s">
        <v>148</v>
      </c>
      <c r="B13" s="21">
        <v>0.16400000000000001</v>
      </c>
      <c r="C13" s="21">
        <v>0.17399999999999999</v>
      </c>
      <c r="D13" s="20">
        <f t="shared" si="0"/>
        <v>0.16899999999999998</v>
      </c>
      <c r="E13" s="20">
        <f t="shared" si="1"/>
        <v>0.34084604715672673</v>
      </c>
      <c r="F13" s="20">
        <v>2</v>
      </c>
      <c r="G13" s="20">
        <f t="shared" si="2"/>
        <v>0.68169209431345346</v>
      </c>
      <c r="H13" s="20">
        <v>3</v>
      </c>
      <c r="I13" s="21">
        <f t="shared" si="3"/>
        <v>2.0450762829403604</v>
      </c>
      <c r="J13" s="20">
        <v>60859.375</v>
      </c>
      <c r="K13" s="20">
        <f t="shared" si="4"/>
        <v>3.3603307344848026</v>
      </c>
      <c r="L13" s="21"/>
      <c r="M13" s="21"/>
      <c r="N13" s="21"/>
      <c r="O13" s="21">
        <f t="shared" si="5"/>
        <v>0.64477456495783658</v>
      </c>
      <c r="P13" s="21"/>
      <c r="Q13" s="21"/>
      <c r="R13" s="21"/>
    </row>
    <row r="14" spans="1:18" x14ac:dyDescent="0.2">
      <c r="A14" s="20" t="s">
        <v>8</v>
      </c>
      <c r="B14" s="21">
        <v>0.20799999999999999</v>
      </c>
      <c r="C14" s="21">
        <v>0.219</v>
      </c>
      <c r="D14" s="20">
        <f t="shared" si="0"/>
        <v>0.2135</v>
      </c>
      <c r="E14" s="20">
        <f t="shared" si="1"/>
        <v>0.49514563106796111</v>
      </c>
      <c r="F14" s="20">
        <v>2</v>
      </c>
      <c r="G14" s="20">
        <f t="shared" si="2"/>
        <v>0.99029126213592222</v>
      </c>
      <c r="H14" s="20">
        <v>3</v>
      </c>
      <c r="I14" s="21">
        <f t="shared" si="3"/>
        <v>2.9708737864077666</v>
      </c>
      <c r="J14" s="20">
        <v>51250</v>
      </c>
      <c r="K14" s="20">
        <f t="shared" si="4"/>
        <v>5.7968269003078365</v>
      </c>
      <c r="L14" s="21">
        <f>AVERAGE(K14:K17)</f>
        <v>7.1226134068535458</v>
      </c>
      <c r="M14" s="21">
        <f>AVEDEV(K14:K17)</f>
        <v>1.8619605625600946</v>
      </c>
      <c r="N14" s="21">
        <v>4</v>
      </c>
      <c r="O14" s="21">
        <f t="shared" si="5"/>
        <v>1.1122853189493911</v>
      </c>
      <c r="P14" s="21">
        <f>AVERAGE(O14:O17)</f>
        <v>1.3666749863748031</v>
      </c>
      <c r="Q14" s="21">
        <f>AVEDEV(O14:O17)</f>
        <v>0.35726983638037585</v>
      </c>
      <c r="R14" s="21">
        <v>4</v>
      </c>
    </row>
    <row r="15" spans="1:18" x14ac:dyDescent="0.2">
      <c r="A15" s="20" t="s">
        <v>9</v>
      </c>
      <c r="B15" s="21">
        <v>0.184</v>
      </c>
      <c r="C15" s="21">
        <v>0.17199999999999999</v>
      </c>
      <c r="D15" s="20">
        <f t="shared" si="0"/>
        <v>0.17799999999999999</v>
      </c>
      <c r="E15" s="20">
        <f t="shared" si="1"/>
        <v>0.37205270457697642</v>
      </c>
      <c r="F15" s="20">
        <v>2</v>
      </c>
      <c r="G15" s="20">
        <f t="shared" si="2"/>
        <v>0.74410540915395285</v>
      </c>
      <c r="H15" s="20">
        <v>3</v>
      </c>
      <c r="I15" s="21">
        <f t="shared" si="3"/>
        <v>2.2323162274618586</v>
      </c>
      <c r="J15" s="20">
        <v>47250</v>
      </c>
      <c r="K15" s="20">
        <f t="shared" si="4"/>
        <v>4.7244787882790655</v>
      </c>
      <c r="L15" s="21"/>
      <c r="M15" s="21"/>
      <c r="N15" s="21"/>
      <c r="O15" s="21">
        <f t="shared" si="5"/>
        <v>0.90652498103946333</v>
      </c>
      <c r="P15" s="21"/>
      <c r="Q15" s="21"/>
      <c r="R15" s="21"/>
    </row>
    <row r="16" spans="1:18" x14ac:dyDescent="0.2">
      <c r="A16" s="20" t="s">
        <v>10</v>
      </c>
      <c r="B16" s="21">
        <v>0.27</v>
      </c>
      <c r="C16" s="21">
        <v>0.26700000000000002</v>
      </c>
      <c r="D16" s="20">
        <f t="shared" si="0"/>
        <v>0.26850000000000002</v>
      </c>
      <c r="E16" s="20">
        <f t="shared" si="1"/>
        <v>0.68585298196948696</v>
      </c>
      <c r="F16" s="20">
        <v>2</v>
      </c>
      <c r="G16" s="20">
        <f t="shared" si="2"/>
        <v>1.3717059639389739</v>
      </c>
      <c r="H16" s="20">
        <v>3</v>
      </c>
      <c r="I16" s="21">
        <f t="shared" si="3"/>
        <v>4.1151178918169222</v>
      </c>
      <c r="J16" s="20">
        <v>41250</v>
      </c>
      <c r="K16" s="20">
        <f t="shared" si="4"/>
        <v>9.9760433741016303</v>
      </c>
      <c r="L16" s="21"/>
      <c r="M16" s="21"/>
      <c r="N16" s="21"/>
      <c r="O16" s="21">
        <f t="shared" si="5"/>
        <v>1.9141862914047569</v>
      </c>
      <c r="P16" s="21"/>
      <c r="Q16" s="21"/>
      <c r="R16" s="21"/>
    </row>
    <row r="17" spans="1:18" x14ac:dyDescent="0.2">
      <c r="A17" s="20" t="s">
        <v>149</v>
      </c>
      <c r="B17" s="21">
        <v>0.26800000000000002</v>
      </c>
      <c r="C17" s="21">
        <v>0.254</v>
      </c>
      <c r="D17" s="20">
        <f t="shared" si="0"/>
        <v>0.26100000000000001</v>
      </c>
      <c r="E17" s="20">
        <f t="shared" si="1"/>
        <v>0.65984743411927893</v>
      </c>
      <c r="F17" s="20">
        <v>2</v>
      </c>
      <c r="G17" s="20">
        <f t="shared" si="2"/>
        <v>1.3196948682385579</v>
      </c>
      <c r="H17" s="20">
        <v>3</v>
      </c>
      <c r="I17" s="21">
        <f t="shared" si="3"/>
        <v>3.9590846047156738</v>
      </c>
      <c r="J17" s="20">
        <v>49531.25</v>
      </c>
      <c r="K17" s="20">
        <f t="shared" si="4"/>
        <v>7.99310456472565</v>
      </c>
      <c r="L17" s="21"/>
      <c r="M17" s="21"/>
      <c r="N17" s="21"/>
      <c r="O17" s="21">
        <f t="shared" si="5"/>
        <v>1.5337033541056009</v>
      </c>
      <c r="P17" s="21"/>
      <c r="Q17" s="21"/>
      <c r="R17" s="21"/>
    </row>
    <row r="18" spans="1:18" x14ac:dyDescent="0.2">
      <c r="A18" s="20" t="s">
        <v>11</v>
      </c>
      <c r="B18" s="21">
        <v>0.56599999999999995</v>
      </c>
      <c r="C18" s="21">
        <v>0.53800000000000003</v>
      </c>
      <c r="D18" s="20">
        <f t="shared" si="0"/>
        <v>0.55200000000000005</v>
      </c>
      <c r="E18" s="20">
        <f t="shared" si="1"/>
        <v>1.6688626907073512</v>
      </c>
      <c r="F18" s="20">
        <v>2</v>
      </c>
      <c r="G18" s="20">
        <f t="shared" si="2"/>
        <v>3.3377253814147023</v>
      </c>
      <c r="H18" s="20">
        <v>3</v>
      </c>
      <c r="I18" s="21">
        <f t="shared" si="3"/>
        <v>10.013176144244106</v>
      </c>
      <c r="J18" s="20">
        <v>67750</v>
      </c>
      <c r="K18" s="20">
        <f t="shared" si="4"/>
        <v>14.779595784862147</v>
      </c>
      <c r="L18" s="21">
        <f>AVERAGE(K18:K21)</f>
        <v>19.599208262260134</v>
      </c>
      <c r="M18" s="21">
        <f>AVEDEV(K18:K21)</f>
        <v>2.421008127763979</v>
      </c>
      <c r="N18" s="21">
        <v>4</v>
      </c>
      <c r="O18" s="21">
        <f t="shared" si="5"/>
        <v>2.8358837850817107</v>
      </c>
      <c r="P18" s="21">
        <f>AVERAGE(O18:O21)</f>
        <v>3.7606628571203125</v>
      </c>
      <c r="Q18" s="21">
        <f>AVEDEV(O18:O21)</f>
        <v>0.46453893550383962</v>
      </c>
      <c r="R18" s="21">
        <v>4</v>
      </c>
    </row>
    <row r="19" spans="1:18" x14ac:dyDescent="0.2">
      <c r="A19" s="20" t="s">
        <v>12</v>
      </c>
      <c r="B19" s="21">
        <v>0.63</v>
      </c>
      <c r="C19" s="21">
        <v>0.55500000000000005</v>
      </c>
      <c r="D19" s="20">
        <f t="shared" si="0"/>
        <v>0.59250000000000003</v>
      </c>
      <c r="E19" s="20">
        <f t="shared" si="1"/>
        <v>1.8092926490984746</v>
      </c>
      <c r="F19" s="20">
        <v>2</v>
      </c>
      <c r="G19" s="20">
        <f t="shared" si="2"/>
        <v>3.6185852981969493</v>
      </c>
      <c r="H19" s="20">
        <v>3</v>
      </c>
      <c r="I19" s="21">
        <f t="shared" si="3"/>
        <v>10.855755894590848</v>
      </c>
      <c r="J19" s="25">
        <v>49812.5</v>
      </c>
      <c r="K19" s="20">
        <f t="shared" si="4"/>
        <v>21.793236425778368</v>
      </c>
      <c r="L19" s="21"/>
      <c r="M19" s="21"/>
      <c r="N19" s="21"/>
      <c r="O19" s="21">
        <f t="shared" si="5"/>
        <v>4.1816492618572259</v>
      </c>
      <c r="P19" s="21"/>
      <c r="Q19" s="21"/>
      <c r="R19" s="21"/>
    </row>
    <row r="20" spans="1:18" x14ac:dyDescent="0.2">
      <c r="A20" s="20" t="s">
        <v>13</v>
      </c>
      <c r="B20" s="21">
        <v>0.67700000000000005</v>
      </c>
      <c r="C20" s="21">
        <v>0.60299999999999998</v>
      </c>
      <c r="D20" s="20">
        <f t="shared" si="0"/>
        <v>0.64</v>
      </c>
      <c r="E20" s="20">
        <f t="shared" si="1"/>
        <v>1.9739944521497921</v>
      </c>
      <c r="F20" s="20">
        <v>2</v>
      </c>
      <c r="G20" s="20">
        <f t="shared" si="2"/>
        <v>3.9479889042995842</v>
      </c>
      <c r="H20" s="20">
        <v>3</v>
      </c>
      <c r="I20" s="21">
        <f t="shared" si="3"/>
        <v>11.843966712898752</v>
      </c>
      <c r="J20" s="20">
        <v>60500</v>
      </c>
      <c r="K20" s="20">
        <f t="shared" si="4"/>
        <v>19.576804484130168</v>
      </c>
      <c r="L20" s="21"/>
      <c r="M20" s="21"/>
      <c r="N20" s="21"/>
      <c r="O20" s="21">
        <f t="shared" si="5"/>
        <v>3.7563640581512354</v>
      </c>
      <c r="P20" s="21"/>
      <c r="Q20" s="21"/>
      <c r="R20" s="21"/>
    </row>
    <row r="21" spans="1:18" x14ac:dyDescent="0.2">
      <c r="A21" s="20" t="s">
        <v>150</v>
      </c>
      <c r="B21" s="21">
        <v>0.67200000000000004</v>
      </c>
      <c r="C21" s="21">
        <v>0.63900000000000001</v>
      </c>
      <c r="D21" s="20">
        <f t="shared" si="0"/>
        <v>0.65549999999999997</v>
      </c>
      <c r="E21" s="20">
        <f t="shared" si="1"/>
        <v>2.0277392510402219</v>
      </c>
      <c r="F21" s="20">
        <v>2</v>
      </c>
      <c r="G21" s="20">
        <f t="shared" si="2"/>
        <v>4.0554785020804438</v>
      </c>
      <c r="H21" s="20">
        <v>3</v>
      </c>
      <c r="I21" s="21">
        <f t="shared" si="3"/>
        <v>12.166435506241331</v>
      </c>
      <c r="J21" s="20">
        <v>54687.5</v>
      </c>
      <c r="K21" s="20">
        <f t="shared" si="4"/>
        <v>22.247196354269864</v>
      </c>
      <c r="L21" s="21"/>
      <c r="M21" s="21"/>
      <c r="N21" s="21"/>
      <c r="O21" s="21">
        <f t="shared" si="5"/>
        <v>4.2687543233910787</v>
      </c>
      <c r="P21" s="21"/>
      <c r="Q21" s="21"/>
      <c r="R21" s="21"/>
    </row>
    <row r="22" spans="1:18" x14ac:dyDescent="0.2">
      <c r="A22" s="20" t="s">
        <v>52</v>
      </c>
      <c r="B22" s="21">
        <v>0.27400000000000002</v>
      </c>
      <c r="C22" s="21">
        <v>0.255</v>
      </c>
      <c r="D22" s="20">
        <f t="shared" si="0"/>
        <v>0.26450000000000001</v>
      </c>
      <c r="E22" s="20">
        <f t="shared" si="1"/>
        <v>0.67198335644937601</v>
      </c>
      <c r="F22" s="20">
        <v>20</v>
      </c>
      <c r="G22" s="20">
        <f t="shared" si="2"/>
        <v>13.439667128987519</v>
      </c>
      <c r="H22" s="20">
        <v>3</v>
      </c>
      <c r="I22" s="21">
        <f t="shared" si="3"/>
        <v>40.319001386962555</v>
      </c>
      <c r="J22" s="20">
        <v>74125</v>
      </c>
      <c r="K22" s="20">
        <f t="shared" si="4"/>
        <v>54.393256508549825</v>
      </c>
      <c r="L22" s="21">
        <f>AVERAGE(K22:K25)</f>
        <v>76.173987122015802</v>
      </c>
      <c r="M22" s="21">
        <f>AVEDEV(K22:K25)</f>
        <v>12.078581409848169</v>
      </c>
      <c r="N22" s="21">
        <v>4</v>
      </c>
      <c r="O22" s="21">
        <f t="shared" si="5"/>
        <v>10.436885852343723</v>
      </c>
      <c r="P22" s="21">
        <f>AVERAGE(O22:O25)</f>
        <v>14.616135520134085</v>
      </c>
      <c r="Q22" s="21">
        <f>AVEDEV(O22:O25)</f>
        <v>2.3176177255173358</v>
      </c>
      <c r="R22" s="21">
        <v>4</v>
      </c>
    </row>
    <row r="23" spans="1:18" x14ac:dyDescent="0.2">
      <c r="A23" s="20" t="s">
        <v>14</v>
      </c>
      <c r="B23" s="21">
        <v>0.35</v>
      </c>
      <c r="C23" s="21">
        <v>0.35</v>
      </c>
      <c r="D23" s="20">
        <f t="shared" si="0"/>
        <v>0.35</v>
      </c>
      <c r="E23" s="20">
        <f t="shared" si="1"/>
        <v>0.96844660194174759</v>
      </c>
      <c r="F23" s="20">
        <v>20</v>
      </c>
      <c r="G23" s="20">
        <f t="shared" si="2"/>
        <v>19.368932038834952</v>
      </c>
      <c r="H23" s="20">
        <v>3</v>
      </c>
      <c r="I23" s="21">
        <f t="shared" si="3"/>
        <v>58.106796116504853</v>
      </c>
      <c r="J23" s="20">
        <v>60500</v>
      </c>
      <c r="K23" s="20">
        <f t="shared" si="4"/>
        <v>96.044291101660903</v>
      </c>
      <c r="L23" s="21"/>
      <c r="M23" s="21"/>
      <c r="N23" s="21"/>
      <c r="O23" s="21">
        <f t="shared" si="5"/>
        <v>18.428815763949409</v>
      </c>
      <c r="P23" s="21"/>
      <c r="Q23" s="21"/>
      <c r="R23" s="21"/>
    </row>
    <row r="24" spans="1:18" x14ac:dyDescent="0.2">
      <c r="A24" s="20" t="s">
        <v>15</v>
      </c>
      <c r="B24" s="21">
        <v>0.317</v>
      </c>
      <c r="C24" s="21">
        <v>0.376</v>
      </c>
      <c r="D24" s="20">
        <f t="shared" si="0"/>
        <v>0.34650000000000003</v>
      </c>
      <c r="E24" s="20">
        <f t="shared" si="1"/>
        <v>0.95631067961165073</v>
      </c>
      <c r="F24" s="20">
        <v>20</v>
      </c>
      <c r="G24" s="20">
        <f t="shared" si="2"/>
        <v>19.126213592233015</v>
      </c>
      <c r="H24" s="20">
        <v>3</v>
      </c>
      <c r="I24" s="21">
        <f t="shared" si="3"/>
        <v>57.378640776699044</v>
      </c>
      <c r="J24" s="20">
        <v>71312.5</v>
      </c>
      <c r="K24" s="20">
        <f t="shared" si="4"/>
        <v>80.460845962067026</v>
      </c>
      <c r="L24" s="21"/>
      <c r="M24" s="21"/>
      <c r="N24" s="21"/>
      <c r="O24" s="21">
        <f t="shared" si="5"/>
        <v>15.438690727353434</v>
      </c>
      <c r="P24" s="21"/>
      <c r="Q24" s="21"/>
      <c r="R24" s="21"/>
    </row>
    <row r="25" spans="1:18" x14ac:dyDescent="0.2">
      <c r="A25" s="20" t="s">
        <v>151</v>
      </c>
      <c r="B25" s="21">
        <v>0.25</v>
      </c>
      <c r="C25" s="21">
        <v>0.25</v>
      </c>
      <c r="D25" s="20">
        <f t="shared" si="0"/>
        <v>0.25</v>
      </c>
      <c r="E25" s="20">
        <f t="shared" si="1"/>
        <v>0.6217059639389737</v>
      </c>
      <c r="F25" s="20">
        <v>20</v>
      </c>
      <c r="G25" s="20">
        <f t="shared" si="2"/>
        <v>12.434119278779473</v>
      </c>
      <c r="H25" s="20">
        <v>3</v>
      </c>
      <c r="I25" s="21">
        <f t="shared" si="3"/>
        <v>37.302357836338416</v>
      </c>
      <c r="J25" s="20">
        <v>50546.875</v>
      </c>
      <c r="K25" s="20">
        <f t="shared" si="4"/>
        <v>73.797554915785426</v>
      </c>
      <c r="L25" s="21"/>
      <c r="M25" s="21"/>
      <c r="N25" s="21"/>
      <c r="O25" s="21">
        <f t="shared" si="5"/>
        <v>14.160149736889776</v>
      </c>
      <c r="P25" s="21"/>
      <c r="Q25" s="21"/>
      <c r="R25" s="21"/>
    </row>
    <row r="26" spans="1:18" x14ac:dyDescent="0.2">
      <c r="A26" s="20" t="s">
        <v>16</v>
      </c>
      <c r="B26" s="21">
        <v>0.40600000000000003</v>
      </c>
      <c r="C26" s="21">
        <v>0.313</v>
      </c>
      <c r="D26" s="20">
        <f t="shared" si="0"/>
        <v>0.35950000000000004</v>
      </c>
      <c r="E26" s="20">
        <f t="shared" si="1"/>
        <v>1.0013869625520113</v>
      </c>
      <c r="F26" s="20">
        <v>20</v>
      </c>
      <c r="G26" s="20">
        <f t="shared" si="2"/>
        <v>20.027739251040227</v>
      </c>
      <c r="H26" s="20">
        <v>3</v>
      </c>
      <c r="I26" s="21">
        <f t="shared" si="3"/>
        <v>60.083217753120678</v>
      </c>
      <c r="J26" s="20">
        <v>65187.5</v>
      </c>
      <c r="K26" s="20">
        <f t="shared" si="4"/>
        <v>92.16984506710746</v>
      </c>
      <c r="L26" s="21">
        <f>AVERAGE(K26:K29)</f>
        <v>98.186262977765324</v>
      </c>
      <c r="M26" s="21">
        <f>AVEDEV(K26:K29)</f>
        <v>14.080073685080748</v>
      </c>
      <c r="N26" s="21">
        <v>4</v>
      </c>
      <c r="O26" s="21">
        <f t="shared" si="5"/>
        <v>17.685393626733852</v>
      </c>
      <c r="P26" s="21">
        <f>AVERAGE(O26:O29)</f>
        <v>18.839813696502286</v>
      </c>
      <c r="Q26" s="21">
        <f>AVEDEV(O26:O29)</f>
        <v>2.7016606703935397</v>
      </c>
      <c r="R26" s="21">
        <v>4</v>
      </c>
    </row>
    <row r="27" spans="1:18" x14ac:dyDescent="0.2">
      <c r="A27" s="20" t="s">
        <v>17</v>
      </c>
      <c r="B27" s="21">
        <v>0.36899999999999999</v>
      </c>
      <c r="C27" s="21">
        <v>0.35099999999999998</v>
      </c>
      <c r="D27" s="20">
        <f t="shared" si="0"/>
        <v>0.36</v>
      </c>
      <c r="E27" s="20">
        <f t="shared" si="1"/>
        <v>1.0031206657420251</v>
      </c>
      <c r="F27" s="20">
        <v>20</v>
      </c>
      <c r="G27" s="20">
        <f t="shared" si="2"/>
        <v>20.062413314840501</v>
      </c>
      <c r="H27" s="20">
        <v>3</v>
      </c>
      <c r="I27" s="21">
        <f t="shared" si="3"/>
        <v>60.187239944521508</v>
      </c>
      <c r="J27" s="20">
        <v>53625</v>
      </c>
      <c r="K27" s="20">
        <f t="shared" si="4"/>
        <v>112.23727728582099</v>
      </c>
      <c r="L27" s="21"/>
      <c r="M27" s="21"/>
      <c r="N27" s="21"/>
      <c r="O27" s="21">
        <f t="shared" si="5"/>
        <v>21.535898502893215</v>
      </c>
      <c r="P27" s="21"/>
      <c r="Q27" s="21"/>
      <c r="R27" s="21"/>
    </row>
    <row r="28" spans="1:18" x14ac:dyDescent="0.2">
      <c r="A28" s="20" t="s">
        <v>18</v>
      </c>
      <c r="B28" s="21">
        <v>0.41699999999999998</v>
      </c>
      <c r="C28" s="21">
        <v>0.41799999999999998</v>
      </c>
      <c r="D28" s="20">
        <f t="shared" si="0"/>
        <v>0.41749999999999998</v>
      </c>
      <c r="E28" s="20">
        <f t="shared" si="1"/>
        <v>1.2024965325936201</v>
      </c>
      <c r="F28" s="20">
        <v>20</v>
      </c>
      <c r="G28" s="20">
        <f t="shared" si="2"/>
        <v>24.049930651872401</v>
      </c>
      <c r="H28" s="20">
        <v>3</v>
      </c>
      <c r="I28" s="21">
        <f t="shared" si="3"/>
        <v>72.149791955617204</v>
      </c>
      <c r="J28" s="20">
        <v>64250</v>
      </c>
      <c r="K28" s="20">
        <f t="shared" si="4"/>
        <v>112.29539603987114</v>
      </c>
      <c r="L28" s="21"/>
      <c r="M28" s="21"/>
      <c r="N28" s="21"/>
      <c r="O28" s="21">
        <f t="shared" si="5"/>
        <v>21.547050230898439</v>
      </c>
      <c r="P28" s="21"/>
      <c r="Q28" s="21"/>
      <c r="R28" s="21"/>
    </row>
    <row r="29" spans="1:18" x14ac:dyDescent="0.2">
      <c r="A29" s="20" t="s">
        <v>152</v>
      </c>
      <c r="B29" s="21">
        <v>0.312</v>
      </c>
      <c r="C29" s="21">
        <v>0.29199999999999998</v>
      </c>
      <c r="D29" s="20">
        <f t="shared" si="0"/>
        <v>0.30199999999999999</v>
      </c>
      <c r="E29" s="20">
        <f t="shared" si="1"/>
        <v>0.80201109570041618</v>
      </c>
      <c r="F29" s="20">
        <v>20</v>
      </c>
      <c r="G29" s="20">
        <f t="shared" si="2"/>
        <v>16.040221914008324</v>
      </c>
      <c r="H29" s="20">
        <v>3</v>
      </c>
      <c r="I29" s="21">
        <f t="shared" si="3"/>
        <v>48.120665742024968</v>
      </c>
      <c r="J29" s="20">
        <v>63281.25</v>
      </c>
      <c r="K29" s="20">
        <f t="shared" si="4"/>
        <v>76.042533518261678</v>
      </c>
      <c r="L29" s="21"/>
      <c r="M29" s="21"/>
      <c r="N29" s="21"/>
      <c r="O29" s="21">
        <f t="shared" si="5"/>
        <v>14.590912425483642</v>
      </c>
      <c r="P29" s="21"/>
      <c r="Q29" s="21"/>
      <c r="R29" s="21"/>
    </row>
    <row r="30" spans="1:18" x14ac:dyDescent="0.2">
      <c r="A30" s="20" t="s">
        <v>19</v>
      </c>
      <c r="B30" s="21">
        <v>0.25700000000000001</v>
      </c>
      <c r="C30" s="21">
        <v>0.224</v>
      </c>
      <c r="D30" s="20">
        <f t="shared" si="0"/>
        <v>0.24049999999999999</v>
      </c>
      <c r="E30" s="20">
        <f t="shared" si="1"/>
        <v>0.5887656033287102</v>
      </c>
      <c r="F30" s="20">
        <v>50</v>
      </c>
      <c r="G30" s="20">
        <f t="shared" si="2"/>
        <v>29.438280166435511</v>
      </c>
      <c r="H30" s="20">
        <v>3</v>
      </c>
      <c r="I30" s="21">
        <f t="shared" si="3"/>
        <v>88.314840499306541</v>
      </c>
      <c r="J30" s="20">
        <v>75937.5</v>
      </c>
      <c r="K30" s="20">
        <f t="shared" si="4"/>
        <v>116.29937843530078</v>
      </c>
      <c r="L30" s="21">
        <f>AVERAGE(K30:K33)</f>
        <v>141.02074023757132</v>
      </c>
      <c r="M30" s="21">
        <f>AVEDEV(K30:K33)</f>
        <v>12.360680901135261</v>
      </c>
      <c r="N30" s="21">
        <v>4</v>
      </c>
      <c r="O30" s="21">
        <f t="shared" si="5"/>
        <v>22.315327585451101</v>
      </c>
      <c r="P30" s="21">
        <f>AVERAGE(O30:O33)</f>
        <v>27.058820580841655</v>
      </c>
      <c r="Q30" s="21">
        <f>AVEDEV(O30:O33)</f>
        <v>2.3717464976952769</v>
      </c>
      <c r="R30" s="21">
        <v>4</v>
      </c>
    </row>
    <row r="31" spans="1:18" x14ac:dyDescent="0.2">
      <c r="A31" s="20" t="s">
        <v>20</v>
      </c>
      <c r="B31" s="21">
        <v>0.28799999999999998</v>
      </c>
      <c r="C31" s="21">
        <v>0.32</v>
      </c>
      <c r="D31" s="20">
        <f t="shared" si="0"/>
        <v>0.30399999999999999</v>
      </c>
      <c r="E31" s="20">
        <f t="shared" si="1"/>
        <v>0.80894590846047165</v>
      </c>
      <c r="F31" s="20">
        <v>50</v>
      </c>
      <c r="G31" s="20">
        <f t="shared" si="2"/>
        <v>40.447295423023583</v>
      </c>
      <c r="H31" s="20">
        <v>3</v>
      </c>
      <c r="I31" s="21">
        <f t="shared" si="3"/>
        <v>121.34188626907076</v>
      </c>
      <c r="J31" s="20">
        <v>82125</v>
      </c>
      <c r="K31" s="20">
        <f t="shared" si="4"/>
        <v>147.75267734437838</v>
      </c>
      <c r="L31" s="21"/>
      <c r="M31" s="21"/>
      <c r="N31" s="21"/>
      <c r="O31" s="21">
        <f t="shared" si="5"/>
        <v>28.350533261031313</v>
      </c>
      <c r="P31" s="21"/>
      <c r="Q31" s="21"/>
      <c r="R31" s="21"/>
    </row>
    <row r="32" spans="1:18" x14ac:dyDescent="0.2">
      <c r="A32" s="20" t="s">
        <v>21</v>
      </c>
      <c r="B32" s="21">
        <v>0.33700000000000002</v>
      </c>
      <c r="C32" s="21">
        <v>0.308</v>
      </c>
      <c r="D32" s="20">
        <f t="shared" si="0"/>
        <v>0.32250000000000001</v>
      </c>
      <c r="E32" s="20">
        <f t="shared" si="1"/>
        <v>0.87309292649098491</v>
      </c>
      <c r="F32" s="20">
        <v>50</v>
      </c>
      <c r="G32" s="20">
        <f t="shared" si="2"/>
        <v>43.654646324549248</v>
      </c>
      <c r="H32" s="20">
        <v>3</v>
      </c>
      <c r="I32" s="21">
        <f t="shared" si="3"/>
        <v>130.96393897364774</v>
      </c>
      <c r="J32" s="20">
        <v>89437.5</v>
      </c>
      <c r="K32" s="20">
        <f t="shared" si="4"/>
        <v>146.43067949534338</v>
      </c>
      <c r="L32" s="21"/>
      <c r="M32" s="21"/>
      <c r="N32" s="21"/>
      <c r="O32" s="21">
        <f t="shared" si="5"/>
        <v>28.096870554786587</v>
      </c>
      <c r="P32" s="21"/>
      <c r="Q32" s="21"/>
      <c r="R32" s="21"/>
    </row>
    <row r="33" spans="1:18" x14ac:dyDescent="0.2">
      <c r="A33" s="20" t="s">
        <v>153</v>
      </c>
      <c r="B33" s="21">
        <v>0.29699999999999999</v>
      </c>
      <c r="C33" s="21">
        <v>0.28000000000000003</v>
      </c>
      <c r="D33" s="20">
        <f t="shared" si="0"/>
        <v>0.28849999999999998</v>
      </c>
      <c r="E33" s="20">
        <f t="shared" si="1"/>
        <v>0.75520110957004161</v>
      </c>
      <c r="F33" s="20">
        <v>50</v>
      </c>
      <c r="G33" s="20">
        <f t="shared" si="2"/>
        <v>37.760055478502082</v>
      </c>
      <c r="H33" s="20">
        <v>3</v>
      </c>
      <c r="I33" s="21">
        <f t="shared" si="3"/>
        <v>113.28016643550625</v>
      </c>
      <c r="J33" s="20">
        <v>73750</v>
      </c>
      <c r="K33" s="20">
        <f t="shared" si="4"/>
        <v>153.60022567526269</v>
      </c>
      <c r="L33" s="21"/>
      <c r="M33" s="21"/>
      <c r="N33" s="21"/>
      <c r="O33" s="21">
        <f t="shared" si="5"/>
        <v>29.472550922097618</v>
      </c>
      <c r="P33" s="21"/>
      <c r="Q33" s="21"/>
      <c r="R33" s="21"/>
    </row>
    <row r="34" spans="1:18" x14ac:dyDescent="0.2">
      <c r="A34" s="20" t="s">
        <v>154</v>
      </c>
      <c r="B34" s="21">
        <v>0.22900000000000001</v>
      </c>
      <c r="C34" s="21">
        <v>0.253</v>
      </c>
      <c r="D34" s="20">
        <f t="shared" si="0"/>
        <v>0.24099999999999999</v>
      </c>
      <c r="E34" s="20">
        <f t="shared" si="1"/>
        <v>0.59049930651872407</v>
      </c>
      <c r="F34" s="20">
        <v>50</v>
      </c>
      <c r="G34" s="20">
        <f t="shared" si="2"/>
        <v>29.524965325936204</v>
      </c>
      <c r="H34" s="20">
        <v>3</v>
      </c>
      <c r="I34" s="21">
        <f t="shared" si="3"/>
        <v>88.574895977808609</v>
      </c>
      <c r="J34" s="20">
        <v>55625</v>
      </c>
      <c r="K34" s="20">
        <f t="shared" si="4"/>
        <v>159.235768049993</v>
      </c>
      <c r="L34" s="21">
        <f>AVERAGE(K34:K37)</f>
        <v>170.94442452914402</v>
      </c>
      <c r="M34" s="21">
        <f>AVEDEV(K34:K37)</f>
        <v>25.573193395539839</v>
      </c>
      <c r="N34" s="21">
        <v>4</v>
      </c>
      <c r="O34" s="21">
        <f t="shared" si="5"/>
        <v>30.553889239685958</v>
      </c>
      <c r="P34" s="21">
        <f>AVERAGE(O34:O37)</f>
        <v>32.800526396591536</v>
      </c>
      <c r="Q34" s="21">
        <f>AVEDEV(O34:O37)</f>
        <v>4.9069409974967435</v>
      </c>
      <c r="R34" s="21">
        <v>4</v>
      </c>
    </row>
    <row r="35" spans="1:18" x14ac:dyDescent="0.2">
      <c r="A35" s="20" t="s">
        <v>155</v>
      </c>
      <c r="B35" s="21">
        <v>0.33600000000000002</v>
      </c>
      <c r="C35" s="21">
        <v>0.33600000000000002</v>
      </c>
      <c r="D35" s="20">
        <f t="shared" si="0"/>
        <v>0.33600000000000002</v>
      </c>
      <c r="E35" s="20">
        <f t="shared" si="1"/>
        <v>0.91990291262135937</v>
      </c>
      <c r="F35" s="20">
        <v>50</v>
      </c>
      <c r="G35" s="20">
        <f t="shared" si="2"/>
        <v>45.99514563106797</v>
      </c>
      <c r="H35" s="20">
        <v>3</v>
      </c>
      <c r="I35" s="21">
        <f t="shared" si="3"/>
        <v>137.98543689320391</v>
      </c>
      <c r="J35" s="20">
        <v>78875</v>
      </c>
      <c r="K35" s="20">
        <f t="shared" si="4"/>
        <v>174.94191682181162</v>
      </c>
      <c r="L35" s="21"/>
      <c r="M35" s="21"/>
      <c r="N35" s="21"/>
      <c r="O35" s="21">
        <f t="shared" si="5"/>
        <v>33.567558441228122</v>
      </c>
      <c r="P35" s="21"/>
      <c r="Q35" s="21"/>
      <c r="R35" s="21"/>
    </row>
    <row r="36" spans="1:18" x14ac:dyDescent="0.2">
      <c r="A36" s="20" t="s">
        <v>156</v>
      </c>
      <c r="B36" s="21">
        <v>0.313</v>
      </c>
      <c r="C36" s="21">
        <v>0.29299999999999998</v>
      </c>
      <c r="D36" s="20">
        <f t="shared" si="0"/>
        <v>0.30299999999999999</v>
      </c>
      <c r="E36" s="20">
        <f t="shared" si="1"/>
        <v>0.80547850208044391</v>
      </c>
      <c r="F36" s="20">
        <v>50</v>
      </c>
      <c r="G36" s="20">
        <f t="shared" si="2"/>
        <v>40.273925104022197</v>
      </c>
      <c r="H36" s="20">
        <v>3</v>
      </c>
      <c r="I36" s="21">
        <f t="shared" si="3"/>
        <v>120.82177531206659</v>
      </c>
      <c r="J36" s="20">
        <v>91875</v>
      </c>
      <c r="K36" s="20">
        <f t="shared" si="4"/>
        <v>131.50669421721534</v>
      </c>
      <c r="L36" s="21"/>
      <c r="M36" s="21"/>
      <c r="N36" s="21"/>
      <c r="O36" s="21">
        <f t="shared" si="5"/>
        <v>25.233281558503613</v>
      </c>
      <c r="P36" s="21"/>
      <c r="Q36" s="21"/>
      <c r="R36" s="21"/>
    </row>
    <row r="37" spans="1:18" x14ac:dyDescent="0.2">
      <c r="A37" s="20" t="s">
        <v>157</v>
      </c>
      <c r="B37" s="21">
        <v>0.33700000000000002</v>
      </c>
      <c r="C37" s="21">
        <v>0.36</v>
      </c>
      <c r="D37" s="20">
        <f t="shared" si="0"/>
        <v>0.34850000000000003</v>
      </c>
      <c r="E37" s="20">
        <f t="shared" si="1"/>
        <v>0.9632454923717062</v>
      </c>
      <c r="F37" s="20">
        <v>50</v>
      </c>
      <c r="G37" s="20">
        <f t="shared" si="2"/>
        <v>48.162274618585307</v>
      </c>
      <c r="H37" s="20">
        <v>3</v>
      </c>
      <c r="I37" s="21">
        <f t="shared" si="3"/>
        <v>144.48682385575592</v>
      </c>
      <c r="J37" s="20">
        <v>66250</v>
      </c>
      <c r="K37" s="20">
        <f t="shared" si="4"/>
        <v>218.09331902755608</v>
      </c>
      <c r="L37" s="21"/>
      <c r="M37" s="21"/>
      <c r="N37" s="21"/>
      <c r="O37" s="21">
        <f t="shared" si="5"/>
        <v>41.847376346948423</v>
      </c>
      <c r="P37" s="21"/>
      <c r="Q37" s="21"/>
      <c r="R37" s="21"/>
    </row>
    <row r="38" spans="1:18" x14ac:dyDescent="0.2">
      <c r="A38" s="22" t="s">
        <v>158</v>
      </c>
      <c r="B38" s="23">
        <v>0.188</v>
      </c>
      <c r="C38" s="23">
        <v>0.186</v>
      </c>
      <c r="D38" s="22">
        <f t="shared" si="0"/>
        <v>0.187</v>
      </c>
      <c r="E38" s="22">
        <f t="shared" si="1"/>
        <v>0.40325936199722612</v>
      </c>
      <c r="F38" s="22">
        <v>2</v>
      </c>
      <c r="G38" s="23">
        <f t="shared" si="2"/>
        <v>0.80651872399445224</v>
      </c>
      <c r="H38" s="22">
        <v>3</v>
      </c>
      <c r="I38" s="23">
        <f t="shared" si="3"/>
        <v>2.4195561719833565</v>
      </c>
      <c r="J38" s="22">
        <v>69875</v>
      </c>
      <c r="K38" s="22">
        <f t="shared" si="4"/>
        <v>3.4626921960405816</v>
      </c>
      <c r="L38" s="23">
        <f>AVERAGE(K38:K41)</f>
        <v>4.2045345270951371</v>
      </c>
      <c r="M38" s="23">
        <f>AVEDEV(K38:K41)</f>
        <v>0.69029412256279665</v>
      </c>
      <c r="N38" s="23"/>
      <c r="O38" s="23">
        <f t="shared" si="5"/>
        <v>0.66441550867976307</v>
      </c>
      <c r="P38" s="23">
        <f>AVERAGE(O38:O41)</f>
        <v>0.80675895760409744</v>
      </c>
      <c r="Q38" s="23">
        <f>AVEDEV(O38:O41)</f>
        <v>0.1324524660625758</v>
      </c>
      <c r="R38" s="23">
        <v>4</v>
      </c>
    </row>
    <row r="39" spans="1:18" x14ac:dyDescent="0.2">
      <c r="A39" s="22" t="s">
        <v>159</v>
      </c>
      <c r="B39" s="23">
        <v>0.186</v>
      </c>
      <c r="C39" s="23">
        <v>0.17799999999999999</v>
      </c>
      <c r="D39" s="22">
        <f t="shared" si="0"/>
        <v>0.182</v>
      </c>
      <c r="E39" s="22">
        <f t="shared" si="1"/>
        <v>0.38592233009708737</v>
      </c>
      <c r="F39" s="22">
        <v>2</v>
      </c>
      <c r="G39" s="23">
        <f t="shared" si="2"/>
        <v>0.77184466019417475</v>
      </c>
      <c r="H39" s="22">
        <v>3</v>
      </c>
      <c r="I39" s="23">
        <f t="shared" si="3"/>
        <v>2.3155339805825244</v>
      </c>
      <c r="J39" s="22">
        <v>64937.5</v>
      </c>
      <c r="K39" s="22">
        <f t="shared" si="4"/>
        <v>3.565788613024099</v>
      </c>
      <c r="L39" s="23"/>
      <c r="M39" s="23"/>
      <c r="N39" s="23"/>
      <c r="O39" s="23">
        <f t="shared" si="5"/>
        <v>0.68419747440328005</v>
      </c>
      <c r="P39" s="23"/>
      <c r="Q39" s="23"/>
      <c r="R39" s="23"/>
    </row>
    <row r="40" spans="1:18" x14ac:dyDescent="0.2">
      <c r="A40" s="22" t="s">
        <v>160</v>
      </c>
      <c r="B40" s="23">
        <v>0.2</v>
      </c>
      <c r="C40" s="23">
        <v>0.191</v>
      </c>
      <c r="D40" s="22">
        <f t="shared" si="0"/>
        <v>0.19550000000000001</v>
      </c>
      <c r="E40" s="22">
        <f t="shared" si="1"/>
        <v>0.43273231622746189</v>
      </c>
      <c r="F40" s="22">
        <v>2</v>
      </c>
      <c r="G40" s="23">
        <f t="shared" si="2"/>
        <v>0.86546463245492378</v>
      </c>
      <c r="H40" s="22">
        <v>3</v>
      </c>
      <c r="I40" s="23">
        <f t="shared" si="3"/>
        <v>2.5963938973647713</v>
      </c>
      <c r="J40" s="22">
        <v>48875</v>
      </c>
      <c r="K40" s="22">
        <f t="shared" si="4"/>
        <v>5.3123148795187136</v>
      </c>
      <c r="L40" s="23"/>
      <c r="M40" s="23"/>
      <c r="N40" s="23"/>
      <c r="O40" s="23">
        <f t="shared" si="5"/>
        <v>1.0193179737368532</v>
      </c>
      <c r="P40" s="23"/>
      <c r="Q40" s="23"/>
      <c r="R40" s="23"/>
    </row>
    <row r="41" spans="1:18" x14ac:dyDescent="0.2">
      <c r="A41" s="22" t="s">
        <v>161</v>
      </c>
      <c r="B41" s="23">
        <v>0.184</v>
      </c>
      <c r="C41" s="23">
        <v>0.17899999999999999</v>
      </c>
      <c r="D41" s="22">
        <f t="shared" si="0"/>
        <v>0.18149999999999999</v>
      </c>
      <c r="E41" s="22">
        <f t="shared" si="1"/>
        <v>0.3841886269070735</v>
      </c>
      <c r="F41" s="22">
        <v>2</v>
      </c>
      <c r="G41" s="23">
        <f t="shared" si="2"/>
        <v>0.76837725381414701</v>
      </c>
      <c r="H41" s="22">
        <v>3</v>
      </c>
      <c r="I41" s="23">
        <f t="shared" si="3"/>
        <v>2.3051317614424409</v>
      </c>
      <c r="J41" s="22">
        <v>51484.375</v>
      </c>
      <c r="K41" s="22">
        <f t="shared" si="4"/>
        <v>4.4773424197971536</v>
      </c>
      <c r="L41" s="23"/>
      <c r="M41" s="23"/>
      <c r="N41" s="23"/>
      <c r="O41" s="23">
        <f t="shared" si="5"/>
        <v>0.85910487359649312</v>
      </c>
      <c r="P41" s="23"/>
      <c r="Q41" s="23"/>
      <c r="R41" s="23"/>
    </row>
    <row r="42" spans="1:18" x14ac:dyDescent="0.2">
      <c r="A42" s="22" t="s">
        <v>162</v>
      </c>
      <c r="B42" s="23">
        <v>0.154</v>
      </c>
      <c r="C42" s="23">
        <v>0.15</v>
      </c>
      <c r="D42" s="22">
        <f t="shared" si="0"/>
        <v>0.152</v>
      </c>
      <c r="E42" s="22">
        <f t="shared" si="1"/>
        <v>0.28190013869625519</v>
      </c>
      <c r="F42" s="22">
        <v>2</v>
      </c>
      <c r="G42" s="23">
        <f t="shared" si="2"/>
        <v>0.56380027739251037</v>
      </c>
      <c r="H42" s="22">
        <v>3</v>
      </c>
      <c r="I42" s="23">
        <f t="shared" si="3"/>
        <v>1.6914008321775311</v>
      </c>
      <c r="J42" s="22">
        <v>51875</v>
      </c>
      <c r="K42" s="22">
        <f t="shared" si="4"/>
        <v>3.260531724679578</v>
      </c>
      <c r="L42" s="23">
        <f>AVERAGE(K42:K45)</f>
        <v>4.0826190410886189</v>
      </c>
      <c r="M42" s="23">
        <f>AVEDEV(K42:K45)</f>
        <v>1.4985768380078812</v>
      </c>
      <c r="N42" s="23"/>
      <c r="O42" s="23">
        <f t="shared" si="5"/>
        <v>0.62562530013398221</v>
      </c>
      <c r="P42" s="23">
        <f>AVERAGE(O42:O45)</f>
        <v>0.7833660208182105</v>
      </c>
      <c r="Q42" s="23">
        <f>AVEDEV(O42:O45)</f>
        <v>0.28754438331516319</v>
      </c>
      <c r="R42" s="23">
        <v>4</v>
      </c>
    </row>
    <row r="43" spans="1:18" x14ac:dyDescent="0.2">
      <c r="A43" s="22" t="s">
        <v>163</v>
      </c>
      <c r="B43" s="23">
        <v>0.16500000000000001</v>
      </c>
      <c r="C43" s="23">
        <v>0.155</v>
      </c>
      <c r="D43" s="22">
        <f t="shared" si="0"/>
        <v>0.16</v>
      </c>
      <c r="E43" s="22">
        <f t="shared" si="1"/>
        <v>0.30963938973647714</v>
      </c>
      <c r="F43" s="22">
        <v>2</v>
      </c>
      <c r="G43" s="23">
        <f t="shared" si="2"/>
        <v>0.61927877947295429</v>
      </c>
      <c r="H43" s="22">
        <v>3</v>
      </c>
      <c r="I43" s="23">
        <f t="shared" si="3"/>
        <v>1.857836338418863</v>
      </c>
      <c r="J43" s="22">
        <v>65562.5</v>
      </c>
      <c r="K43" s="22">
        <f t="shared" si="4"/>
        <v>2.8336874561202867</v>
      </c>
      <c r="L43" s="23"/>
      <c r="M43" s="23"/>
      <c r="N43" s="23"/>
      <c r="O43" s="23">
        <f t="shared" si="5"/>
        <v>0.5437231454619188</v>
      </c>
      <c r="P43" s="23"/>
      <c r="Q43" s="23"/>
      <c r="R43" s="23"/>
    </row>
    <row r="44" spans="1:18" x14ac:dyDescent="0.2">
      <c r="A44" s="22" t="s">
        <v>164</v>
      </c>
      <c r="B44" s="23">
        <v>0.182</v>
      </c>
      <c r="C44" s="23">
        <v>0.17199999999999999</v>
      </c>
      <c r="D44" s="22">
        <f t="shared" si="0"/>
        <v>0.17699999999999999</v>
      </c>
      <c r="E44" s="22">
        <f t="shared" si="1"/>
        <v>0.36858529819694869</v>
      </c>
      <c r="F44" s="22">
        <v>2</v>
      </c>
      <c r="G44" s="23">
        <f t="shared" si="2"/>
        <v>0.73717059639389737</v>
      </c>
      <c r="H44" s="22">
        <v>3</v>
      </c>
      <c r="I44" s="23">
        <f t="shared" si="3"/>
        <v>2.2115117891816922</v>
      </c>
      <c r="J44" s="22">
        <v>70062.5</v>
      </c>
      <c r="K44" s="22">
        <f t="shared" si="4"/>
        <v>3.1564842664502297</v>
      </c>
      <c r="L44" s="23"/>
      <c r="M44" s="23"/>
      <c r="N44" s="23"/>
      <c r="O44" s="23">
        <f t="shared" si="5"/>
        <v>0.60566085022840399</v>
      </c>
      <c r="P44" s="23"/>
      <c r="Q44" s="23"/>
      <c r="R44" s="23"/>
    </row>
    <row r="45" spans="1:18" x14ac:dyDescent="0.2">
      <c r="A45" s="22" t="s">
        <v>165</v>
      </c>
      <c r="B45" s="23">
        <v>0.27300000000000002</v>
      </c>
      <c r="C45" s="23">
        <v>0.26400000000000001</v>
      </c>
      <c r="D45" s="22">
        <f t="shared" si="0"/>
        <v>0.26850000000000002</v>
      </c>
      <c r="E45" s="22">
        <f t="shared" si="1"/>
        <v>0.68585298196948696</v>
      </c>
      <c r="F45" s="22">
        <v>2</v>
      </c>
      <c r="G45" s="23">
        <f t="shared" si="2"/>
        <v>1.3717059639389739</v>
      </c>
      <c r="H45" s="22">
        <v>3</v>
      </c>
      <c r="I45" s="23">
        <f t="shared" si="3"/>
        <v>4.1151178918169222</v>
      </c>
      <c r="J45" s="22">
        <v>58125</v>
      </c>
      <c r="K45" s="22">
        <f t="shared" si="4"/>
        <v>7.0797727171043814</v>
      </c>
      <c r="L45" s="23"/>
      <c r="M45" s="23"/>
      <c r="N45" s="23"/>
      <c r="O45" s="23">
        <f t="shared" si="5"/>
        <v>1.3584547874485369</v>
      </c>
      <c r="P45" s="23"/>
      <c r="Q45" s="23"/>
      <c r="R45" s="23"/>
    </row>
    <row r="46" spans="1:18" x14ac:dyDescent="0.2">
      <c r="A46" s="22" t="s">
        <v>166</v>
      </c>
      <c r="B46" s="23">
        <v>0.14099999999999999</v>
      </c>
      <c r="C46" s="23">
        <v>0.13600000000000001</v>
      </c>
      <c r="D46" s="22">
        <f t="shared" si="0"/>
        <v>0.13850000000000001</v>
      </c>
      <c r="E46" s="22">
        <f t="shared" si="1"/>
        <v>0.23509015256588078</v>
      </c>
      <c r="F46" s="22">
        <v>2</v>
      </c>
      <c r="G46" s="23">
        <f t="shared" si="2"/>
        <v>0.47018030513176157</v>
      </c>
      <c r="H46" s="22">
        <v>3</v>
      </c>
      <c r="I46" s="23">
        <f t="shared" si="3"/>
        <v>1.4105409153952846</v>
      </c>
      <c r="J46" s="22">
        <v>60375</v>
      </c>
      <c r="K46" s="22">
        <f t="shared" si="4"/>
        <v>2.3362996528286284</v>
      </c>
      <c r="L46" s="23">
        <f>AVERAGE(K46:K49)</f>
        <v>3.979478171466285</v>
      </c>
      <c r="M46" s="23">
        <f>AVEDEV(K46:K49)</f>
        <v>1.0442353158230191</v>
      </c>
      <c r="N46" s="23"/>
      <c r="O46" s="23">
        <f t="shared" si="5"/>
        <v>0.44828521692960055</v>
      </c>
      <c r="P46" s="23">
        <f>AVERAGE(O46:O49)</f>
        <v>0.76357552559771269</v>
      </c>
      <c r="Q46" s="23">
        <f>AVEDEV(O46:O49)</f>
        <v>0.20036610223029858</v>
      </c>
      <c r="R46" s="23">
        <v>4</v>
      </c>
    </row>
    <row r="47" spans="1:18" x14ac:dyDescent="0.2">
      <c r="A47" s="22" t="s">
        <v>167</v>
      </c>
      <c r="B47" s="23">
        <v>0.19700000000000001</v>
      </c>
      <c r="C47" s="23">
        <v>0.16800000000000001</v>
      </c>
      <c r="D47" s="22">
        <f t="shared" si="0"/>
        <v>0.1825</v>
      </c>
      <c r="E47" s="22">
        <f t="shared" si="1"/>
        <v>0.38765603328710124</v>
      </c>
      <c r="F47" s="22">
        <v>2</v>
      </c>
      <c r="G47" s="23">
        <f t="shared" si="2"/>
        <v>0.77531206657420249</v>
      </c>
      <c r="H47" s="22">
        <v>3</v>
      </c>
      <c r="I47" s="23">
        <f t="shared" si="3"/>
        <v>2.3259361997226073</v>
      </c>
      <c r="J47" s="22">
        <v>65812.5</v>
      </c>
      <c r="K47" s="22">
        <f t="shared" si="4"/>
        <v>3.534186058457903</v>
      </c>
      <c r="L47" s="23"/>
      <c r="M47" s="23"/>
      <c r="N47" s="23"/>
      <c r="O47" s="23">
        <f t="shared" si="5"/>
        <v>0.67813362980522762</v>
      </c>
      <c r="P47" s="23"/>
      <c r="Q47" s="23"/>
      <c r="R47" s="23"/>
    </row>
    <row r="48" spans="1:18" x14ac:dyDescent="0.2">
      <c r="A48" s="22" t="s">
        <v>168</v>
      </c>
      <c r="B48" s="23">
        <v>0.22700000000000001</v>
      </c>
      <c r="C48" s="23">
        <v>0.21299999999999999</v>
      </c>
      <c r="D48" s="22">
        <f t="shared" si="0"/>
        <v>0.22</v>
      </c>
      <c r="E48" s="22">
        <f t="shared" si="1"/>
        <v>0.51768377253814146</v>
      </c>
      <c r="F48" s="22">
        <v>2</v>
      </c>
      <c r="G48" s="23">
        <f t="shared" si="2"/>
        <v>1.0353675450762829</v>
      </c>
      <c r="H48" s="22">
        <v>3</v>
      </c>
      <c r="I48" s="23">
        <f t="shared" si="3"/>
        <v>3.106102635228849</v>
      </c>
      <c r="J48" s="22">
        <v>66937.5</v>
      </c>
      <c r="K48" s="22">
        <f t="shared" si="4"/>
        <v>4.6403027230309606</v>
      </c>
      <c r="L48" s="23"/>
      <c r="M48" s="23"/>
      <c r="N48" s="23"/>
      <c r="O48" s="23">
        <f t="shared" si="5"/>
        <v>0.8903734203334811</v>
      </c>
      <c r="P48" s="23"/>
      <c r="Q48" s="23"/>
      <c r="R48" s="23"/>
    </row>
    <row r="49" spans="1:18" x14ac:dyDescent="0.2">
      <c r="A49" s="22" t="s">
        <v>169</v>
      </c>
      <c r="B49" s="23">
        <v>0.27400000000000002</v>
      </c>
      <c r="C49" s="23">
        <v>0.26700000000000002</v>
      </c>
      <c r="D49" s="22">
        <f t="shared" si="0"/>
        <v>0.27050000000000002</v>
      </c>
      <c r="E49" s="22">
        <f t="shared" si="1"/>
        <v>0.69278779472954244</v>
      </c>
      <c r="F49" s="22">
        <v>2</v>
      </c>
      <c r="G49" s="23">
        <f t="shared" si="2"/>
        <v>1.3855755894590849</v>
      </c>
      <c r="H49" s="22">
        <v>3</v>
      </c>
      <c r="I49" s="23">
        <f t="shared" si="3"/>
        <v>4.1567267683772542</v>
      </c>
      <c r="J49" s="22">
        <v>76875</v>
      </c>
      <c r="K49" s="22">
        <f t="shared" si="4"/>
        <v>5.4071242515476472</v>
      </c>
      <c r="L49" s="23"/>
      <c r="M49" s="23"/>
      <c r="N49" s="23"/>
      <c r="O49" s="23">
        <f t="shared" si="5"/>
        <v>1.0375098353225414</v>
      </c>
      <c r="P49" s="23"/>
      <c r="Q49" s="23"/>
      <c r="R49" s="23"/>
    </row>
    <row r="50" spans="1:18" x14ac:dyDescent="0.2">
      <c r="A50" s="22" t="s">
        <v>170</v>
      </c>
      <c r="B50" s="23">
        <v>0.109</v>
      </c>
      <c r="C50" s="23">
        <v>0.104</v>
      </c>
      <c r="D50" s="22">
        <f t="shared" si="0"/>
        <v>0.1065</v>
      </c>
      <c r="E50" s="22">
        <f t="shared" si="1"/>
        <v>0.12413314840499307</v>
      </c>
      <c r="F50" s="22">
        <v>10</v>
      </c>
      <c r="G50" s="23">
        <f t="shared" si="2"/>
        <v>1.2413314840499305</v>
      </c>
      <c r="H50" s="22">
        <v>3</v>
      </c>
      <c r="I50" s="23">
        <f t="shared" si="3"/>
        <v>3.7239944521497916</v>
      </c>
      <c r="J50" s="22">
        <v>74937.5</v>
      </c>
      <c r="K50" s="22">
        <f t="shared" si="4"/>
        <v>4.9694671588320825</v>
      </c>
      <c r="L50" s="23">
        <f>AVERAGE(K50:K53)</f>
        <v>7.326021659857247</v>
      </c>
      <c r="M50" s="23">
        <f>AVEDEV(K50:K53)</f>
        <v>1.4635167915614462</v>
      </c>
      <c r="N50" s="23"/>
      <c r="O50" s="23">
        <f t="shared" si="5"/>
        <v>0.95353293428108654</v>
      </c>
      <c r="P50" s="23">
        <f>AVERAGE(O50:O53)</f>
        <v>1.4057046171469665</v>
      </c>
      <c r="Q50" s="23">
        <f>AVEDEV(O50:O53)</f>
        <v>0.28081712103621148</v>
      </c>
      <c r="R50" s="23">
        <v>4</v>
      </c>
    </row>
    <row r="51" spans="1:18" x14ac:dyDescent="0.2">
      <c r="A51" s="22" t="s">
        <v>171</v>
      </c>
      <c r="B51" s="23">
        <v>0.13800000000000001</v>
      </c>
      <c r="C51" s="23">
        <v>0.13400000000000001</v>
      </c>
      <c r="D51" s="22">
        <f t="shared" si="0"/>
        <v>0.13600000000000001</v>
      </c>
      <c r="E51" s="22">
        <f t="shared" si="1"/>
        <v>0.22642163661581141</v>
      </c>
      <c r="F51" s="22">
        <v>10</v>
      </c>
      <c r="G51" s="23">
        <f t="shared" si="2"/>
        <v>2.2642163661581143</v>
      </c>
      <c r="H51" s="22">
        <v>3</v>
      </c>
      <c r="I51" s="23">
        <f t="shared" si="3"/>
        <v>6.7926490984743424</v>
      </c>
      <c r="J51" s="22">
        <v>66250</v>
      </c>
      <c r="K51" s="22">
        <f t="shared" si="4"/>
        <v>10.253055242980139</v>
      </c>
      <c r="L51" s="23"/>
      <c r="M51" s="23"/>
      <c r="N51" s="23"/>
      <c r="O51" s="23">
        <f t="shared" si="5"/>
        <v>1.9673388592193897</v>
      </c>
      <c r="P51" s="23"/>
      <c r="Q51" s="23"/>
      <c r="R51" s="23"/>
    </row>
    <row r="52" spans="1:18" x14ac:dyDescent="0.2">
      <c r="A52" s="22" t="s">
        <v>172</v>
      </c>
      <c r="B52" s="23">
        <v>0.115</v>
      </c>
      <c r="C52" s="23">
        <v>0.108</v>
      </c>
      <c r="D52" s="22">
        <f t="shared" si="0"/>
        <v>0.1115</v>
      </c>
      <c r="E52" s="22">
        <f t="shared" si="1"/>
        <v>0.14147018030513178</v>
      </c>
      <c r="F52" s="22">
        <v>10</v>
      </c>
      <c r="G52" s="23">
        <f t="shared" si="2"/>
        <v>1.4147018030513179</v>
      </c>
      <c r="H52" s="22">
        <v>3</v>
      </c>
      <c r="I52" s="23">
        <f t="shared" si="3"/>
        <v>4.2441054091539536</v>
      </c>
      <c r="J52" s="22">
        <v>59000</v>
      </c>
      <c r="K52" s="22">
        <f t="shared" si="4"/>
        <v>7.1933989985660229</v>
      </c>
      <c r="L52" s="23"/>
      <c r="M52" s="23"/>
      <c r="N52" s="23"/>
      <c r="O52" s="23">
        <f t="shared" si="5"/>
        <v>1.3802572057180704</v>
      </c>
      <c r="P52" s="23"/>
      <c r="Q52" s="23"/>
      <c r="R52" s="23"/>
    </row>
    <row r="53" spans="1:18" x14ac:dyDescent="0.2">
      <c r="A53" s="22" t="s">
        <v>173</v>
      </c>
      <c r="B53" s="23">
        <v>0.114</v>
      </c>
      <c r="C53" s="23">
        <v>0.108</v>
      </c>
      <c r="D53" s="22">
        <f t="shared" si="0"/>
        <v>0.111</v>
      </c>
      <c r="E53" s="22">
        <f t="shared" si="1"/>
        <v>0.13973647711511791</v>
      </c>
      <c r="F53" s="22">
        <v>10</v>
      </c>
      <c r="G53" s="23">
        <f t="shared" si="2"/>
        <v>1.3973647711511792</v>
      </c>
      <c r="H53" s="22">
        <v>3</v>
      </c>
      <c r="I53" s="23">
        <f t="shared" si="3"/>
        <v>4.1920943134535378</v>
      </c>
      <c r="J53" s="22">
        <v>60859.375</v>
      </c>
      <c r="K53" s="22">
        <f t="shared" si="4"/>
        <v>6.8881652390507426</v>
      </c>
      <c r="L53" s="23"/>
      <c r="M53" s="23"/>
      <c r="N53" s="23"/>
      <c r="O53" s="23">
        <f t="shared" si="5"/>
        <v>1.3216894693693197</v>
      </c>
      <c r="P53" s="23"/>
      <c r="Q53" s="23"/>
      <c r="R53" s="23"/>
    </row>
    <row r="54" spans="1:18" x14ac:dyDescent="0.2">
      <c r="A54" s="22" t="s">
        <v>174</v>
      </c>
      <c r="B54" s="23">
        <v>0.193</v>
      </c>
      <c r="C54" s="23">
        <v>0.17</v>
      </c>
      <c r="D54" s="22">
        <f t="shared" si="0"/>
        <v>0.18149999999999999</v>
      </c>
      <c r="E54" s="22">
        <f t="shared" si="1"/>
        <v>0.3841886269070735</v>
      </c>
      <c r="F54" s="22">
        <v>10</v>
      </c>
      <c r="G54" s="23">
        <f t="shared" si="2"/>
        <v>3.8418862690707352</v>
      </c>
      <c r="H54" s="22">
        <v>3</v>
      </c>
      <c r="I54" s="23">
        <f t="shared" si="3"/>
        <v>11.525658807212206</v>
      </c>
      <c r="J54" s="22">
        <v>69687.5</v>
      </c>
      <c r="K54" s="22">
        <f t="shared" si="4"/>
        <v>16.539061965506306</v>
      </c>
      <c r="L54" s="23">
        <f>AVERAGE(K54:K57)</f>
        <v>13.185453279816691</v>
      </c>
      <c r="M54" s="23">
        <f>AVEDEV(K54:K57)</f>
        <v>1.8115290071406815</v>
      </c>
      <c r="N54" s="23"/>
      <c r="O54" s="23">
        <f t="shared" si="5"/>
        <v>3.1734871732067775</v>
      </c>
      <c r="P54" s="23">
        <f>AVERAGE(O54:O57)</f>
        <v>2.5300024235766596</v>
      </c>
      <c r="Q54" s="23">
        <f>AVEDEV(O54:O57)</f>
        <v>0.34759311501720791</v>
      </c>
      <c r="R54" s="23">
        <v>4</v>
      </c>
    </row>
    <row r="55" spans="1:18" x14ac:dyDescent="0.2">
      <c r="A55" s="22" t="s">
        <v>175</v>
      </c>
      <c r="B55" s="23">
        <v>0.151</v>
      </c>
      <c r="C55" s="23">
        <v>0.128</v>
      </c>
      <c r="D55" s="22">
        <f t="shared" si="0"/>
        <v>0.13950000000000001</v>
      </c>
      <c r="E55" s="22">
        <f t="shared" si="1"/>
        <v>0.23855755894590852</v>
      </c>
      <c r="F55" s="22">
        <v>10</v>
      </c>
      <c r="G55" s="23">
        <f t="shared" si="2"/>
        <v>2.3855755894590853</v>
      </c>
      <c r="H55" s="22">
        <v>3</v>
      </c>
      <c r="I55" s="23">
        <f t="shared" si="3"/>
        <v>7.156726768377256</v>
      </c>
      <c r="J55" s="22">
        <v>71500</v>
      </c>
      <c r="K55" s="22">
        <f t="shared" si="4"/>
        <v>10.009408067660498</v>
      </c>
      <c r="L55" s="23"/>
      <c r="M55" s="23"/>
      <c r="N55" s="23"/>
      <c r="O55" s="23">
        <f t="shared" si="5"/>
        <v>1.9205882522455755</v>
      </c>
      <c r="P55" s="23"/>
      <c r="Q55" s="23"/>
      <c r="R55" s="23"/>
    </row>
    <row r="56" spans="1:18" x14ac:dyDescent="0.2">
      <c r="A56" s="22" t="s">
        <v>176</v>
      </c>
      <c r="B56" s="23">
        <v>0.17199999999999999</v>
      </c>
      <c r="C56" s="23">
        <v>0.15</v>
      </c>
      <c r="D56" s="22">
        <f t="shared" si="0"/>
        <v>0.16099999999999998</v>
      </c>
      <c r="E56" s="22">
        <f t="shared" si="1"/>
        <v>0.31310679611650477</v>
      </c>
      <c r="F56" s="22">
        <v>10</v>
      </c>
      <c r="G56" s="23">
        <f t="shared" si="2"/>
        <v>3.1310679611650478</v>
      </c>
      <c r="H56" s="22">
        <v>3</v>
      </c>
      <c r="I56" s="23">
        <f t="shared" si="3"/>
        <v>9.3932038834951435</v>
      </c>
      <c r="J56" s="22">
        <v>69812.5</v>
      </c>
      <c r="K56" s="22">
        <f t="shared" si="4"/>
        <v>13.454902608408441</v>
      </c>
      <c r="L56" s="23"/>
      <c r="M56" s="23"/>
      <c r="N56" s="23"/>
      <c r="O56" s="23">
        <f t="shared" si="5"/>
        <v>2.5817039039809577</v>
      </c>
      <c r="P56" s="23"/>
      <c r="Q56" s="23"/>
      <c r="R56" s="23"/>
    </row>
    <row r="57" spans="1:18" x14ac:dyDescent="0.2">
      <c r="A57" s="22" t="s">
        <v>177</v>
      </c>
      <c r="B57" s="23">
        <v>0.14199999999999999</v>
      </c>
      <c r="C57" s="23">
        <v>0.13200000000000001</v>
      </c>
      <c r="D57" s="22">
        <f t="shared" si="0"/>
        <v>0.13700000000000001</v>
      </c>
      <c r="E57" s="22">
        <f t="shared" si="1"/>
        <v>0.22988904299583915</v>
      </c>
      <c r="F57" s="22">
        <v>10</v>
      </c>
      <c r="G57" s="23">
        <f t="shared" si="2"/>
        <v>2.2988904299583917</v>
      </c>
      <c r="H57" s="22">
        <v>3</v>
      </c>
      <c r="I57" s="23">
        <f t="shared" si="3"/>
        <v>6.896671289875175</v>
      </c>
      <c r="J57" s="22">
        <v>54140.625</v>
      </c>
      <c r="K57" s="22">
        <f t="shared" si="4"/>
        <v>12.738440477691523</v>
      </c>
      <c r="L57" s="23"/>
      <c r="M57" s="23"/>
      <c r="N57" s="23"/>
      <c r="O57" s="23">
        <f t="shared" si="5"/>
        <v>2.4442303648733281</v>
      </c>
      <c r="P57" s="23"/>
      <c r="Q57" s="23"/>
      <c r="R57" s="23"/>
    </row>
    <row r="58" spans="1:18" x14ac:dyDescent="0.2">
      <c r="A58" s="22" t="s">
        <v>178</v>
      </c>
      <c r="B58" s="23">
        <v>0.41799999999999998</v>
      </c>
      <c r="C58" s="23">
        <v>0.434</v>
      </c>
      <c r="D58" s="22">
        <f t="shared" si="0"/>
        <v>0.42599999999999999</v>
      </c>
      <c r="E58" s="22">
        <f t="shared" si="1"/>
        <v>1.2319694868238558</v>
      </c>
      <c r="F58" s="22">
        <v>10</v>
      </c>
      <c r="G58" s="23">
        <f t="shared" si="2"/>
        <v>12.319694868238557</v>
      </c>
      <c r="H58" s="22">
        <v>3</v>
      </c>
      <c r="I58" s="23">
        <f t="shared" si="3"/>
        <v>36.95908460471567</v>
      </c>
      <c r="J58" s="22">
        <v>65250</v>
      </c>
      <c r="K58" s="22">
        <f t="shared" si="4"/>
        <v>56.64227525626923</v>
      </c>
      <c r="L58" s="23">
        <f>AVERAGE(K58:K61)</f>
        <v>62.192897041933726</v>
      </c>
      <c r="M58" s="23">
        <f>AVEDEV(K58:K61)</f>
        <v>13.114527314495289</v>
      </c>
      <c r="N58" s="23"/>
      <c r="O58" s="23">
        <f t="shared" si="5"/>
        <v>10.868423757158062</v>
      </c>
      <c r="P58" s="23">
        <f>AVERAGE(O58:O61)</f>
        <v>11.933467656072382</v>
      </c>
      <c r="Q58" s="23">
        <f>AVEDEV(O58:O61)</f>
        <v>2.5163932695832698</v>
      </c>
      <c r="R58" s="23">
        <v>4</v>
      </c>
    </row>
    <row r="59" spans="1:18" x14ac:dyDescent="0.2">
      <c r="A59" s="22" t="s">
        <v>179</v>
      </c>
      <c r="B59" s="23">
        <v>0.57299999999999995</v>
      </c>
      <c r="C59" s="23">
        <v>0.48499999999999999</v>
      </c>
      <c r="D59" s="22">
        <f t="shared" si="0"/>
        <v>0.52899999999999991</v>
      </c>
      <c r="E59" s="22">
        <f t="shared" si="1"/>
        <v>1.5891123439667127</v>
      </c>
      <c r="F59" s="22">
        <v>10</v>
      </c>
      <c r="G59" s="23">
        <f t="shared" si="2"/>
        <v>15.891123439667128</v>
      </c>
      <c r="H59" s="22">
        <v>3</v>
      </c>
      <c r="I59" s="23">
        <f t="shared" si="3"/>
        <v>47.673370319001386</v>
      </c>
      <c r="J59" s="22">
        <v>55312.5</v>
      </c>
      <c r="K59" s="22">
        <f t="shared" si="4"/>
        <v>86.18914407955053</v>
      </c>
      <c r="L59" s="23"/>
      <c r="M59" s="23"/>
      <c r="N59" s="23"/>
      <c r="O59" s="23">
        <f t="shared" si="5"/>
        <v>16.537826859623308</v>
      </c>
      <c r="P59" s="23"/>
      <c r="Q59" s="23"/>
      <c r="R59" s="23"/>
    </row>
    <row r="60" spans="1:18" x14ac:dyDescent="0.2">
      <c r="A60" s="22" t="s">
        <v>180</v>
      </c>
      <c r="B60" s="23">
        <v>0.42599999999999999</v>
      </c>
      <c r="C60" s="23">
        <v>0.33100000000000002</v>
      </c>
      <c r="D60" s="22">
        <f t="shared" si="0"/>
        <v>0.3785</v>
      </c>
      <c r="E60" s="22">
        <f t="shared" si="1"/>
        <v>1.0672676837725383</v>
      </c>
      <c r="F60" s="22">
        <v>10</v>
      </c>
      <c r="G60" s="23">
        <f t="shared" si="2"/>
        <v>10.672676837725383</v>
      </c>
      <c r="H60" s="22">
        <v>3</v>
      </c>
      <c r="I60" s="23">
        <f t="shared" si="3"/>
        <v>32.01803051317615</v>
      </c>
      <c r="J60" s="22">
        <v>77125</v>
      </c>
      <c r="K60" s="22">
        <f t="shared" si="4"/>
        <v>41.514464198607648</v>
      </c>
      <c r="L60" s="23"/>
      <c r="M60" s="23"/>
      <c r="N60" s="23"/>
      <c r="O60" s="23">
        <f t="shared" si="5"/>
        <v>7.965725015820162</v>
      </c>
      <c r="P60" s="23"/>
      <c r="Q60" s="23"/>
      <c r="R60" s="23"/>
    </row>
    <row r="61" spans="1:18" x14ac:dyDescent="0.2">
      <c r="A61" s="22" t="s">
        <v>181</v>
      </c>
      <c r="B61" s="23">
        <v>0.433</v>
      </c>
      <c r="C61" s="23">
        <v>0.59</v>
      </c>
      <c r="D61" s="22">
        <f t="shared" si="0"/>
        <v>0.51149999999999995</v>
      </c>
      <c r="E61" s="22">
        <f t="shared" si="1"/>
        <v>1.5284327323162274</v>
      </c>
      <c r="F61" s="22">
        <v>10</v>
      </c>
      <c r="G61" s="23">
        <f t="shared" si="2"/>
        <v>15.284327323162275</v>
      </c>
      <c r="H61" s="22">
        <v>3</v>
      </c>
      <c r="I61" s="23">
        <f t="shared" si="3"/>
        <v>45.852981969486827</v>
      </c>
      <c r="J61" s="22">
        <v>71171.875</v>
      </c>
      <c r="K61" s="22">
        <f t="shared" si="4"/>
        <v>64.425704633307504</v>
      </c>
      <c r="L61" s="23"/>
      <c r="M61" s="23"/>
      <c r="N61" s="23"/>
      <c r="O61" s="23">
        <f t="shared" si="5"/>
        <v>12.361894991687995</v>
      </c>
      <c r="P61" s="23"/>
      <c r="Q61" s="23"/>
      <c r="R61" s="23"/>
    </row>
    <row r="62" spans="1:18" x14ac:dyDescent="0.2">
      <c r="A62" s="22" t="s">
        <v>182</v>
      </c>
      <c r="B62" s="23">
        <v>0.84499999999999997</v>
      </c>
      <c r="C62" s="23">
        <v>0.64200000000000002</v>
      </c>
      <c r="D62" s="22">
        <f t="shared" si="0"/>
        <v>0.74350000000000005</v>
      </c>
      <c r="E62" s="22">
        <f t="shared" si="1"/>
        <v>2.3328710124826633</v>
      </c>
      <c r="F62" s="22">
        <v>10</v>
      </c>
      <c r="G62" s="23">
        <f t="shared" si="2"/>
        <v>23.328710124826632</v>
      </c>
      <c r="H62" s="22">
        <v>3</v>
      </c>
      <c r="I62" s="23">
        <f t="shared" si="3"/>
        <v>69.986130374479899</v>
      </c>
      <c r="J62" s="22">
        <v>70687.5</v>
      </c>
      <c r="K62" s="22">
        <f t="shared" si="4"/>
        <v>99.007788328176701</v>
      </c>
      <c r="L62" s="23">
        <f>AVERAGE(K62:K65)</f>
        <v>96.523629916769664</v>
      </c>
      <c r="M62" s="23">
        <f>AVEDEV(K62:K65)</f>
        <v>21.269207555224376</v>
      </c>
      <c r="N62" s="23"/>
      <c r="O62" s="23">
        <f t="shared" si="5"/>
        <v>18.997446588103521</v>
      </c>
      <c r="P62" s="23">
        <f>AVERAGE(O62:O65)</f>
        <v>18.520790483225529</v>
      </c>
      <c r="Q62" s="23">
        <f>AVEDEV(O62:O65)</f>
        <v>4.0810994905000921</v>
      </c>
      <c r="R62" s="23">
        <v>4</v>
      </c>
    </row>
    <row r="63" spans="1:18" x14ac:dyDescent="0.2">
      <c r="A63" s="22" t="s">
        <v>183</v>
      </c>
      <c r="B63" s="23">
        <v>0.48699999999999999</v>
      </c>
      <c r="C63" s="23">
        <v>0.41</v>
      </c>
      <c r="D63" s="22">
        <f t="shared" si="0"/>
        <v>0.44850000000000001</v>
      </c>
      <c r="E63" s="22">
        <f t="shared" si="1"/>
        <v>1.30998613037448</v>
      </c>
      <c r="F63" s="22">
        <v>10</v>
      </c>
      <c r="G63" s="23">
        <f t="shared" si="2"/>
        <v>13.099861303744799</v>
      </c>
      <c r="H63" s="22">
        <v>3</v>
      </c>
      <c r="I63" s="23">
        <f t="shared" si="3"/>
        <v>39.299583911234393</v>
      </c>
      <c r="J63" s="22">
        <v>64687.5</v>
      </c>
      <c r="K63" s="22">
        <f t="shared" si="4"/>
        <v>60.752979959396164</v>
      </c>
      <c r="L63" s="23"/>
      <c r="M63" s="23"/>
      <c r="N63" s="23"/>
      <c r="O63" s="23">
        <f t="shared" si="5"/>
        <v>11.657178807197852</v>
      </c>
      <c r="P63" s="23"/>
      <c r="Q63" s="23"/>
      <c r="R63" s="23"/>
    </row>
    <row r="64" spans="1:18" x14ac:dyDescent="0.2">
      <c r="A64" s="22" t="s">
        <v>184</v>
      </c>
      <c r="B64" s="23">
        <v>1.0449999999999999</v>
      </c>
      <c r="C64" s="23">
        <v>0.77700000000000002</v>
      </c>
      <c r="D64" s="22">
        <f t="shared" si="0"/>
        <v>0.91100000000000003</v>
      </c>
      <c r="E64" s="22">
        <f t="shared" si="1"/>
        <v>2.9136615811373097</v>
      </c>
      <c r="F64" s="22">
        <v>10</v>
      </c>
      <c r="G64" s="23">
        <f t="shared" si="2"/>
        <v>29.136615811373098</v>
      </c>
      <c r="H64" s="22">
        <v>3</v>
      </c>
      <c r="I64" s="23">
        <f t="shared" si="3"/>
        <v>87.409847434119285</v>
      </c>
      <c r="J64" s="22">
        <v>64000</v>
      </c>
      <c r="K64" s="22">
        <f t="shared" si="4"/>
        <v>136.57788661581137</v>
      </c>
      <c r="L64" s="23"/>
      <c r="M64" s="23"/>
      <c r="N64" s="23"/>
      <c r="O64" s="23">
        <f t="shared" si="5"/>
        <v>26.20633335934772</v>
      </c>
      <c r="P64" s="23"/>
      <c r="Q64" s="23"/>
      <c r="R64" s="23"/>
    </row>
    <row r="65" spans="1:18" x14ac:dyDescent="0.2">
      <c r="A65" s="22" t="s">
        <v>185</v>
      </c>
      <c r="B65" s="23">
        <v>0.83599999999999997</v>
      </c>
      <c r="C65" s="23">
        <v>0.81</v>
      </c>
      <c r="D65" s="22">
        <f t="shared" si="0"/>
        <v>0.82299999999999995</v>
      </c>
      <c r="E65" s="22">
        <f t="shared" si="1"/>
        <v>2.6085298196948683</v>
      </c>
      <c r="F65" s="22">
        <v>10</v>
      </c>
      <c r="G65" s="23">
        <f t="shared" si="2"/>
        <v>26.085298196948685</v>
      </c>
      <c r="H65" s="22">
        <v>3</v>
      </c>
      <c r="I65" s="23">
        <f t="shared" si="3"/>
        <v>78.255894590846054</v>
      </c>
      <c r="J65" s="22">
        <v>87187.5</v>
      </c>
      <c r="K65" s="22">
        <f t="shared" si="4"/>
        <v>89.755864763694404</v>
      </c>
      <c r="L65" s="23"/>
      <c r="M65" s="23"/>
      <c r="N65" s="23"/>
      <c r="O65" s="23">
        <f t="shared" si="5"/>
        <v>17.222203178253022</v>
      </c>
      <c r="P65" s="23"/>
      <c r="Q65" s="23"/>
      <c r="R65" s="23"/>
    </row>
    <row r="66" spans="1:18" x14ac:dyDescent="0.2">
      <c r="J66" s="1"/>
    </row>
    <row r="67" spans="1:18" x14ac:dyDescent="0.2">
      <c r="J67" s="1"/>
    </row>
    <row r="68" spans="1:18" x14ac:dyDescent="0.2">
      <c r="J68" s="1"/>
    </row>
    <row r="71" spans="1:18" x14ac:dyDescent="0.2">
      <c r="A71" s="1" t="s">
        <v>51</v>
      </c>
      <c r="B71" s="1"/>
      <c r="C71" s="1"/>
      <c r="D71" s="1"/>
      <c r="E71" s="1"/>
      <c r="F71" s="1"/>
      <c r="G71" s="1"/>
      <c r="H71" s="1"/>
      <c r="I71" s="1"/>
      <c r="K71" s="1"/>
    </row>
    <row r="72" spans="1:18" x14ac:dyDescent="0.2">
      <c r="A72" s="1"/>
      <c r="B72" s="16" t="s">
        <v>22</v>
      </c>
      <c r="C72" s="16" t="s">
        <v>23</v>
      </c>
      <c r="D72" s="16" t="s">
        <v>0</v>
      </c>
      <c r="E72" s="16" t="s">
        <v>25</v>
      </c>
      <c r="F72" s="16" t="s">
        <v>26</v>
      </c>
      <c r="G72" s="16" t="s">
        <v>25</v>
      </c>
      <c r="H72" s="16" t="s">
        <v>130</v>
      </c>
      <c r="I72" s="24" t="s">
        <v>187</v>
      </c>
      <c r="J72" s="16"/>
      <c r="K72" s="16" t="s">
        <v>28</v>
      </c>
      <c r="L72" s="16" t="s">
        <v>48</v>
      </c>
      <c r="M72" s="16" t="s">
        <v>49</v>
      </c>
      <c r="N72" s="16" t="s">
        <v>50</v>
      </c>
      <c r="O72" s="10" t="s">
        <v>188</v>
      </c>
    </row>
    <row r="73" spans="1:18" x14ac:dyDescent="0.2">
      <c r="A73" s="28" t="s">
        <v>144</v>
      </c>
      <c r="B73" s="29">
        <v>0.129</v>
      </c>
      <c r="C73" s="29">
        <v>0.125</v>
      </c>
      <c r="D73" s="28">
        <f>AVERAGE(B73:C73)</f>
        <v>0.127</v>
      </c>
      <c r="E73" s="28">
        <f>(D73-0.066)/0.2694</f>
        <v>0.22642910170749816</v>
      </c>
      <c r="F73" s="28">
        <v>2</v>
      </c>
      <c r="G73" s="28">
        <f>E73*F73</f>
        <v>0.45285820341499633</v>
      </c>
      <c r="H73" s="28">
        <v>3</v>
      </c>
      <c r="I73" s="29">
        <f>G73*H73</f>
        <v>1.3585746102449889</v>
      </c>
      <c r="J73" s="28">
        <v>42937.5</v>
      </c>
      <c r="K73" s="28">
        <f>I73/J73*100000</f>
        <v>3.1640747836855634</v>
      </c>
      <c r="L73" s="29">
        <f>AVERAGE(K73:K76)</f>
        <v>3.8443504653965244</v>
      </c>
      <c r="M73" s="29">
        <f>AVEDEV(K73:K76)</f>
        <v>0.44573744304024832</v>
      </c>
      <c r="N73" s="29">
        <v>4</v>
      </c>
      <c r="O73" s="29">
        <f>K73/$L$73</f>
        <v>0.82304535243750365</v>
      </c>
      <c r="P73" s="29">
        <f>AVERAGE(O73:O76)</f>
        <v>0.99999999999999978</v>
      </c>
      <c r="Q73" s="29">
        <f>AVEDEV(O73:O76)</f>
        <v>0.11594609988147186</v>
      </c>
      <c r="R73" s="29">
        <v>4</v>
      </c>
    </row>
    <row r="74" spans="1:18" x14ac:dyDescent="0.2">
      <c r="A74" s="28" t="s">
        <v>145</v>
      </c>
      <c r="B74" s="29">
        <v>0.14899999999999999</v>
      </c>
      <c r="C74" s="29">
        <v>0.13900000000000001</v>
      </c>
      <c r="D74" s="28">
        <f t="shared" ref="D74:D132" si="6">AVERAGE(B74:C74)</f>
        <v>0.14400000000000002</v>
      </c>
      <c r="E74" s="28">
        <f t="shared" ref="E74:E132" si="7">(D74-0.066)/0.2694</f>
        <v>0.28953229398663705</v>
      </c>
      <c r="F74" s="28">
        <v>2</v>
      </c>
      <c r="G74" s="28">
        <f t="shared" ref="G74:G132" si="8">E74*F74</f>
        <v>0.57906458797327409</v>
      </c>
      <c r="H74" s="28">
        <v>3</v>
      </c>
      <c r="I74" s="29">
        <f t="shared" ref="I74:I132" si="9">G74*H74</f>
        <v>1.7371937639198223</v>
      </c>
      <c r="J74" s="28">
        <v>38062.5</v>
      </c>
      <c r="K74" s="28">
        <f t="shared" ref="K74:K104" si="10">I74/J74*100000</f>
        <v>4.5640558657992045</v>
      </c>
      <c r="L74" s="29"/>
      <c r="M74" s="29"/>
      <c r="N74" s="29"/>
      <c r="O74" s="29">
        <f t="shared" ref="O74:O132" si="11">K74/$L$73</f>
        <v>1.1872111834966239</v>
      </c>
      <c r="P74" s="29"/>
      <c r="Q74" s="29"/>
      <c r="R74" s="29"/>
    </row>
    <row r="75" spans="1:18" x14ac:dyDescent="0.2">
      <c r="A75" s="28" t="s">
        <v>146</v>
      </c>
      <c r="B75" s="29">
        <v>0.16</v>
      </c>
      <c r="C75" s="29">
        <v>0.153</v>
      </c>
      <c r="D75" s="28">
        <f t="shared" si="6"/>
        <v>0.1565</v>
      </c>
      <c r="E75" s="28">
        <f t="shared" si="7"/>
        <v>0.33593170007423906</v>
      </c>
      <c r="F75" s="28">
        <v>2</v>
      </c>
      <c r="G75" s="28">
        <f t="shared" si="8"/>
        <v>0.67186340014847812</v>
      </c>
      <c r="H75" s="28">
        <v>3</v>
      </c>
      <c r="I75" s="29">
        <f t="shared" si="9"/>
        <v>2.0155902004454345</v>
      </c>
      <c r="J75" s="28">
        <v>50187.5</v>
      </c>
      <c r="K75" s="28">
        <f t="shared" si="10"/>
        <v>4.0161199510743399</v>
      </c>
      <c r="L75" s="29"/>
      <c r="M75" s="29"/>
      <c r="N75" s="29"/>
      <c r="O75" s="29">
        <f t="shared" si="11"/>
        <v>1.0446810162663196</v>
      </c>
      <c r="P75" s="29"/>
      <c r="Q75" s="29"/>
      <c r="R75" s="29"/>
    </row>
    <row r="76" spans="1:18" x14ac:dyDescent="0.2">
      <c r="A76" s="28" t="s">
        <v>147</v>
      </c>
      <c r="B76" s="29">
        <v>0.14299999999999999</v>
      </c>
      <c r="C76" s="29">
        <v>0.13500000000000001</v>
      </c>
      <c r="D76" s="28">
        <f t="shared" si="6"/>
        <v>0.13900000000000001</v>
      </c>
      <c r="E76" s="28">
        <f t="shared" si="7"/>
        <v>0.27097253155159617</v>
      </c>
      <c r="F76" s="28">
        <v>2</v>
      </c>
      <c r="G76" s="28">
        <f t="shared" si="8"/>
        <v>0.54194506310319235</v>
      </c>
      <c r="H76" s="28">
        <v>3</v>
      </c>
      <c r="I76" s="29">
        <f t="shared" si="9"/>
        <v>1.625835189309577</v>
      </c>
      <c r="J76" s="28">
        <v>44750</v>
      </c>
      <c r="K76" s="28">
        <f t="shared" si="10"/>
        <v>3.6331512610269878</v>
      </c>
      <c r="L76" s="29"/>
      <c r="M76" s="29"/>
      <c r="N76" s="29"/>
      <c r="O76" s="29">
        <f t="shared" si="11"/>
        <v>0.9450624477995524</v>
      </c>
      <c r="P76" s="29"/>
      <c r="Q76" s="29"/>
      <c r="R76" s="29"/>
    </row>
    <row r="77" spans="1:18" x14ac:dyDescent="0.2">
      <c r="A77" s="28" t="s">
        <v>5</v>
      </c>
      <c r="B77" s="29">
        <v>0.184</v>
      </c>
      <c r="C77" s="29">
        <v>0.17299999999999999</v>
      </c>
      <c r="D77" s="28">
        <f t="shared" si="6"/>
        <v>0.17849999999999999</v>
      </c>
      <c r="E77" s="28">
        <f t="shared" si="7"/>
        <v>0.41759465478841873</v>
      </c>
      <c r="F77" s="28">
        <v>2</v>
      </c>
      <c r="G77" s="28">
        <f t="shared" si="8"/>
        <v>0.83518930957683746</v>
      </c>
      <c r="H77" s="28">
        <v>3</v>
      </c>
      <c r="I77" s="29">
        <f t="shared" si="9"/>
        <v>2.5055679287305122</v>
      </c>
      <c r="J77" s="28">
        <v>36812.5</v>
      </c>
      <c r="K77" s="28">
        <f t="shared" si="10"/>
        <v>6.8062965805922229</v>
      </c>
      <c r="L77" s="29">
        <f>AVERAGE(K77:K80)</f>
        <v>6.3595568168447976</v>
      </c>
      <c r="M77" s="29">
        <f>AVEDEV(K77:K80)</f>
        <v>0.70752865465738446</v>
      </c>
      <c r="N77" s="29">
        <v>4</v>
      </c>
      <c r="O77" s="29">
        <f t="shared" si="11"/>
        <v>1.7704672458602677</v>
      </c>
      <c r="P77" s="29">
        <f>AVERAGE(O77:O80)</f>
        <v>1.6542604203461566</v>
      </c>
      <c r="Q77" s="29">
        <f>AVEDEV(O77:O80)</f>
        <v>0.1840437444572075</v>
      </c>
      <c r="R77" s="29">
        <v>4</v>
      </c>
    </row>
    <row r="78" spans="1:18" x14ac:dyDescent="0.2">
      <c r="A78" s="28" t="s">
        <v>6</v>
      </c>
      <c r="B78" s="29">
        <v>0.19900000000000001</v>
      </c>
      <c r="C78" s="29">
        <v>0.18099999999999999</v>
      </c>
      <c r="D78" s="28">
        <f t="shared" si="6"/>
        <v>0.19</v>
      </c>
      <c r="E78" s="28">
        <f t="shared" si="7"/>
        <v>0.46028210838901268</v>
      </c>
      <c r="F78" s="28">
        <v>2</v>
      </c>
      <c r="G78" s="28">
        <f t="shared" si="8"/>
        <v>0.92056421677802536</v>
      </c>
      <c r="H78" s="28">
        <v>3</v>
      </c>
      <c r="I78" s="29">
        <f t="shared" si="9"/>
        <v>2.761692650334076</v>
      </c>
      <c r="J78" s="28">
        <v>37687.5</v>
      </c>
      <c r="K78" s="28">
        <f t="shared" si="10"/>
        <v>7.3278743624121416</v>
      </c>
      <c r="L78" s="29"/>
      <c r="M78" s="29"/>
      <c r="N78" s="29"/>
      <c r="O78" s="29">
        <f t="shared" si="11"/>
        <v>1.9061410837464607</v>
      </c>
      <c r="P78" s="29"/>
      <c r="Q78" s="29"/>
      <c r="R78" s="29"/>
    </row>
    <row r="79" spans="1:18" x14ac:dyDescent="0.2">
      <c r="A79" s="28" t="s">
        <v>7</v>
      </c>
      <c r="B79" s="29">
        <v>0.19900000000000001</v>
      </c>
      <c r="C79" s="29">
        <v>0.188</v>
      </c>
      <c r="D79" s="28">
        <f t="shared" si="6"/>
        <v>0.19350000000000001</v>
      </c>
      <c r="E79" s="28">
        <f t="shared" si="7"/>
        <v>0.47327394209354123</v>
      </c>
      <c r="F79" s="28">
        <v>2</v>
      </c>
      <c r="G79" s="28">
        <f t="shared" si="8"/>
        <v>0.94654788418708247</v>
      </c>
      <c r="H79" s="28">
        <v>3</v>
      </c>
      <c r="I79" s="29">
        <f t="shared" si="9"/>
        <v>2.8396436525612474</v>
      </c>
      <c r="J79" s="28">
        <v>48750</v>
      </c>
      <c r="K79" s="28">
        <f t="shared" si="10"/>
        <v>5.8249100565358924</v>
      </c>
      <c r="L79" s="29"/>
      <c r="M79" s="29"/>
      <c r="N79" s="29"/>
      <c r="O79" s="29">
        <f t="shared" si="11"/>
        <v>1.5151870540853729</v>
      </c>
      <c r="P79" s="29"/>
      <c r="Q79" s="29"/>
      <c r="R79" s="29"/>
    </row>
    <row r="80" spans="1:18" x14ac:dyDescent="0.2">
      <c r="A80" s="28" t="s">
        <v>148</v>
      </c>
      <c r="B80" s="29">
        <v>0.224</v>
      </c>
      <c r="C80" s="29">
        <v>0.17799999999999999</v>
      </c>
      <c r="D80" s="28">
        <f t="shared" si="6"/>
        <v>0.20100000000000001</v>
      </c>
      <c r="E80" s="28">
        <f t="shared" si="7"/>
        <v>0.50111358574610254</v>
      </c>
      <c r="F80" s="28">
        <v>2</v>
      </c>
      <c r="G80" s="28">
        <f t="shared" si="8"/>
        <v>1.0022271714922051</v>
      </c>
      <c r="H80" s="28">
        <v>3</v>
      </c>
      <c r="I80" s="29">
        <f t="shared" si="9"/>
        <v>3.0066815144766155</v>
      </c>
      <c r="J80" s="28">
        <v>54875</v>
      </c>
      <c r="K80" s="28">
        <f t="shared" si="10"/>
        <v>5.4791462678389342</v>
      </c>
      <c r="L80" s="29"/>
      <c r="M80" s="29"/>
      <c r="N80" s="29"/>
      <c r="O80" s="29">
        <f t="shared" si="11"/>
        <v>1.4252462976925255</v>
      </c>
      <c r="P80" s="29"/>
      <c r="Q80" s="29"/>
      <c r="R80" s="29"/>
    </row>
    <row r="81" spans="1:18" x14ac:dyDescent="0.2">
      <c r="A81" s="28" t="s">
        <v>8</v>
      </c>
      <c r="B81" s="29">
        <v>0.28899999999999998</v>
      </c>
      <c r="C81" s="29">
        <v>0.24199999999999999</v>
      </c>
      <c r="D81" s="28">
        <f t="shared" si="6"/>
        <v>0.26549999999999996</v>
      </c>
      <c r="E81" s="28">
        <f t="shared" si="7"/>
        <v>0.74053452115812912</v>
      </c>
      <c r="F81" s="28">
        <v>5</v>
      </c>
      <c r="G81" s="28">
        <f t="shared" si="8"/>
        <v>3.7026726057906458</v>
      </c>
      <c r="H81" s="28">
        <v>3</v>
      </c>
      <c r="I81" s="29">
        <f t="shared" si="9"/>
        <v>11.108017817371937</v>
      </c>
      <c r="J81" s="28">
        <v>58187.5</v>
      </c>
      <c r="K81" s="28">
        <f t="shared" si="10"/>
        <v>19.090041361756285</v>
      </c>
      <c r="L81" s="29">
        <f>AVERAGE(K81:K84)</f>
        <v>21.103439080657189</v>
      </c>
      <c r="M81" s="29">
        <f>AVEDEV(K81:K84)</f>
        <v>1.5388693883926994</v>
      </c>
      <c r="N81" s="29">
        <v>4</v>
      </c>
      <c r="O81" s="29">
        <f t="shared" si="11"/>
        <v>4.9657390848176091</v>
      </c>
      <c r="P81" s="29">
        <f>AVERAGE(O81:O84)</f>
        <v>5.4894680572470858</v>
      </c>
      <c r="Q81" s="29">
        <f>AVEDEV(O81:O84)</f>
        <v>0.40029373030483373</v>
      </c>
      <c r="R81" s="29">
        <v>4</v>
      </c>
    </row>
    <row r="82" spans="1:18" x14ac:dyDescent="0.2">
      <c r="A82" s="28" t="s">
        <v>9</v>
      </c>
      <c r="B82" s="29">
        <v>0.27300000000000002</v>
      </c>
      <c r="C82" s="29">
        <v>0.25600000000000001</v>
      </c>
      <c r="D82" s="28">
        <f t="shared" si="6"/>
        <v>0.26450000000000001</v>
      </c>
      <c r="E82" s="28">
        <f t="shared" si="7"/>
        <v>0.73682256867112117</v>
      </c>
      <c r="F82" s="28">
        <v>5</v>
      </c>
      <c r="G82" s="28">
        <f t="shared" si="8"/>
        <v>3.6841128433556056</v>
      </c>
      <c r="H82" s="28">
        <v>3</v>
      </c>
      <c r="I82" s="29">
        <f t="shared" si="9"/>
        <v>11.052338530066816</v>
      </c>
      <c r="J82" s="28">
        <v>48937.5</v>
      </c>
      <c r="K82" s="28">
        <f t="shared" si="10"/>
        <v>22.584599806011372</v>
      </c>
      <c r="L82" s="29"/>
      <c r="M82" s="29"/>
      <c r="N82" s="29"/>
      <c r="O82" s="29">
        <f t="shared" si="11"/>
        <v>5.8747504966829007</v>
      </c>
      <c r="P82" s="29"/>
      <c r="Q82" s="29"/>
      <c r="R82" s="29"/>
    </row>
    <row r="83" spans="1:18" x14ac:dyDescent="0.2">
      <c r="A83" s="28" t="s">
        <v>10</v>
      </c>
      <c r="B83" s="29">
        <v>0.25700000000000001</v>
      </c>
      <c r="C83" s="29">
        <v>0.24299999999999999</v>
      </c>
      <c r="D83" s="28">
        <f t="shared" si="6"/>
        <v>0.25</v>
      </c>
      <c r="E83" s="28">
        <f t="shared" si="7"/>
        <v>0.68299925760950264</v>
      </c>
      <c r="F83" s="28">
        <v>5</v>
      </c>
      <c r="G83" s="28">
        <f t="shared" si="8"/>
        <v>3.4149962880475133</v>
      </c>
      <c r="H83" s="28">
        <v>3</v>
      </c>
      <c r="I83" s="29">
        <f t="shared" si="9"/>
        <v>10.24498886414254</v>
      </c>
      <c r="J83" s="28">
        <v>51125</v>
      </c>
      <c r="K83" s="28">
        <f t="shared" si="10"/>
        <v>20.039098022772695</v>
      </c>
      <c r="L83" s="29"/>
      <c r="M83" s="29"/>
      <c r="N83" s="29"/>
      <c r="O83" s="29">
        <f t="shared" si="11"/>
        <v>5.2126095690668954</v>
      </c>
      <c r="P83" s="29"/>
      <c r="Q83" s="29"/>
      <c r="R83" s="29"/>
    </row>
    <row r="84" spans="1:18" x14ac:dyDescent="0.2">
      <c r="A84" s="28" t="s">
        <v>149</v>
      </c>
      <c r="B84" s="29">
        <v>0.28499999999999998</v>
      </c>
      <c r="C84" s="29">
        <v>0.27100000000000002</v>
      </c>
      <c r="D84" s="28">
        <f t="shared" si="6"/>
        <v>0.27800000000000002</v>
      </c>
      <c r="E84" s="28">
        <f t="shared" si="7"/>
        <v>0.78693392724573141</v>
      </c>
      <c r="F84" s="28">
        <v>5</v>
      </c>
      <c r="G84" s="28">
        <f t="shared" si="8"/>
        <v>3.9346696362286568</v>
      </c>
      <c r="H84" s="28">
        <v>3</v>
      </c>
      <c r="I84" s="29">
        <f t="shared" si="9"/>
        <v>11.804008908685971</v>
      </c>
      <c r="J84" s="28">
        <v>52000</v>
      </c>
      <c r="K84" s="28">
        <f t="shared" si="10"/>
        <v>22.700017132088405</v>
      </c>
      <c r="L84" s="29"/>
      <c r="M84" s="29"/>
      <c r="N84" s="29"/>
      <c r="O84" s="29">
        <f t="shared" si="11"/>
        <v>5.9047730784209387</v>
      </c>
      <c r="P84" s="29"/>
      <c r="Q84" s="29"/>
      <c r="R84" s="29"/>
    </row>
    <row r="85" spans="1:18" x14ac:dyDescent="0.2">
      <c r="A85" s="28" t="s">
        <v>11</v>
      </c>
      <c r="B85" s="29">
        <v>0.50800000000000001</v>
      </c>
      <c r="C85" s="29">
        <v>0.48599999999999999</v>
      </c>
      <c r="D85" s="28">
        <f t="shared" si="6"/>
        <v>0.497</v>
      </c>
      <c r="E85" s="28">
        <f t="shared" si="7"/>
        <v>1.5998515219005198</v>
      </c>
      <c r="F85" s="28">
        <v>5</v>
      </c>
      <c r="G85" s="28">
        <f t="shared" si="8"/>
        <v>7.9992576095025996</v>
      </c>
      <c r="H85" s="28">
        <v>3</v>
      </c>
      <c r="I85" s="29">
        <f t="shared" si="9"/>
        <v>23.997772828507799</v>
      </c>
      <c r="J85" s="28">
        <v>60250</v>
      </c>
      <c r="K85" s="28">
        <f t="shared" si="10"/>
        <v>39.830328346071035</v>
      </c>
      <c r="L85" s="29">
        <f>AVERAGE(K85:K88)</f>
        <v>45.185173193472338</v>
      </c>
      <c r="M85" s="29">
        <f>AVEDEV(K85:K88)</f>
        <v>4.08075719156394</v>
      </c>
      <c r="N85" s="29">
        <v>4</v>
      </c>
      <c r="O85" s="29">
        <f t="shared" si="11"/>
        <v>10.36074330490645</v>
      </c>
      <c r="P85" s="29">
        <f>AVERAGE(O85:O88)</f>
        <v>11.753656072772159</v>
      </c>
      <c r="Q85" s="29">
        <f>AVEDEV(O85:O88)</f>
        <v>1.0614945823216018</v>
      </c>
      <c r="R85" s="29">
        <v>4</v>
      </c>
    </row>
    <row r="86" spans="1:18" x14ac:dyDescent="0.2">
      <c r="A86" s="28" t="s">
        <v>12</v>
      </c>
      <c r="B86" s="29">
        <v>0.51100000000000001</v>
      </c>
      <c r="C86" s="29">
        <v>0.46600000000000003</v>
      </c>
      <c r="D86" s="28">
        <f t="shared" si="6"/>
        <v>0.48850000000000005</v>
      </c>
      <c r="E86" s="28">
        <f t="shared" si="7"/>
        <v>1.5682999257609507</v>
      </c>
      <c r="F86" s="28">
        <v>5</v>
      </c>
      <c r="G86" s="28">
        <f t="shared" si="8"/>
        <v>7.8414996288047529</v>
      </c>
      <c r="H86" s="28">
        <v>3</v>
      </c>
      <c r="I86" s="29">
        <f t="shared" si="9"/>
        <v>23.524498886414257</v>
      </c>
      <c r="J86" s="28">
        <v>53062.5</v>
      </c>
      <c r="K86" s="28">
        <f t="shared" si="10"/>
        <v>44.333566805963265</v>
      </c>
      <c r="L86" s="29"/>
      <c r="M86" s="29"/>
      <c r="N86" s="29"/>
      <c r="O86" s="29">
        <f t="shared" si="11"/>
        <v>11.532134545228173</v>
      </c>
      <c r="P86" s="29"/>
      <c r="Q86" s="29"/>
      <c r="R86" s="29"/>
    </row>
    <row r="87" spans="1:18" x14ac:dyDescent="0.2">
      <c r="A87" s="28" t="s">
        <v>13</v>
      </c>
      <c r="B87" s="29">
        <v>0.57399999999999995</v>
      </c>
      <c r="C87" s="29">
        <v>0.56999999999999995</v>
      </c>
      <c r="D87" s="28">
        <f t="shared" si="6"/>
        <v>0.57199999999999995</v>
      </c>
      <c r="E87" s="28">
        <f t="shared" si="7"/>
        <v>1.8782479584261325</v>
      </c>
      <c r="F87" s="28">
        <v>5</v>
      </c>
      <c r="G87" s="28">
        <f t="shared" si="8"/>
        <v>9.3912397921306621</v>
      </c>
      <c r="H87" s="28">
        <v>3</v>
      </c>
      <c r="I87" s="29">
        <f t="shared" si="9"/>
        <v>28.173719376391986</v>
      </c>
      <c r="J87" s="28">
        <v>52812.5</v>
      </c>
      <c r="K87" s="28">
        <f t="shared" si="10"/>
        <v>53.346687576600203</v>
      </c>
      <c r="L87" s="29"/>
      <c r="M87" s="29"/>
      <c r="N87" s="29"/>
      <c r="O87" s="29">
        <f t="shared" si="11"/>
        <v>13.87664523741536</v>
      </c>
      <c r="P87" s="29"/>
      <c r="Q87" s="29"/>
      <c r="R87" s="29"/>
    </row>
    <row r="88" spans="1:18" x14ac:dyDescent="0.2">
      <c r="A88" s="28" t="s">
        <v>150</v>
      </c>
      <c r="B88" s="29">
        <v>0.48099999999999998</v>
      </c>
      <c r="C88" s="29">
        <v>0.441</v>
      </c>
      <c r="D88" s="28">
        <f t="shared" si="6"/>
        <v>0.46099999999999997</v>
      </c>
      <c r="E88" s="28">
        <f t="shared" si="7"/>
        <v>1.4662212323682258</v>
      </c>
      <c r="F88" s="28">
        <v>5</v>
      </c>
      <c r="G88" s="28">
        <f t="shared" si="8"/>
        <v>7.3311061618411291</v>
      </c>
      <c r="H88" s="28">
        <v>3</v>
      </c>
      <c r="I88" s="29">
        <f t="shared" si="9"/>
        <v>21.993318485523389</v>
      </c>
      <c r="J88" s="28">
        <v>50875</v>
      </c>
      <c r="K88" s="28">
        <f t="shared" si="10"/>
        <v>43.230110045254818</v>
      </c>
      <c r="L88" s="29"/>
      <c r="M88" s="29"/>
      <c r="N88" s="29"/>
      <c r="O88" s="29">
        <f t="shared" si="11"/>
        <v>11.245101203538649</v>
      </c>
      <c r="P88" s="29"/>
      <c r="Q88" s="29"/>
      <c r="R88" s="29"/>
    </row>
    <row r="89" spans="1:18" x14ac:dyDescent="0.2">
      <c r="A89" s="28" t="s">
        <v>52</v>
      </c>
      <c r="B89" s="29">
        <v>1.131</v>
      </c>
      <c r="C89" s="29">
        <v>1.0229999999999999</v>
      </c>
      <c r="D89" s="28">
        <f t="shared" si="6"/>
        <v>1.077</v>
      </c>
      <c r="E89" s="28">
        <f t="shared" si="7"/>
        <v>3.7527839643652561</v>
      </c>
      <c r="F89" s="28">
        <v>20</v>
      </c>
      <c r="G89" s="28">
        <f t="shared" si="8"/>
        <v>75.055679287305125</v>
      </c>
      <c r="H89" s="28">
        <v>3</v>
      </c>
      <c r="I89" s="29">
        <f t="shared" si="9"/>
        <v>225.16703786191539</v>
      </c>
      <c r="J89" s="28">
        <v>38000</v>
      </c>
      <c r="K89" s="28">
        <f t="shared" si="10"/>
        <v>592.54483647872473</v>
      </c>
      <c r="L89" s="29">
        <f>AVERAGE(K89:K92)</f>
        <v>414.08232986846036</v>
      </c>
      <c r="M89" s="29">
        <f>AVEDEV(K89:K92)</f>
        <v>115.9011548066792</v>
      </c>
      <c r="N89" s="29">
        <v>4</v>
      </c>
      <c r="O89" s="29">
        <f t="shared" si="11"/>
        <v>154.13392764585183</v>
      </c>
      <c r="P89" s="29">
        <f>AVERAGE(O89:O92)</f>
        <v>107.71190961793593</v>
      </c>
      <c r="Q89" s="29">
        <f>AVEDEV(O89:O92)</f>
        <v>30.148436218268827</v>
      </c>
      <c r="R89" s="29">
        <v>4</v>
      </c>
    </row>
    <row r="90" spans="1:18" x14ac:dyDescent="0.2">
      <c r="A90" s="28" t="s">
        <v>14</v>
      </c>
      <c r="B90" s="29">
        <v>1.179</v>
      </c>
      <c r="C90" s="29">
        <v>1.2170000000000001</v>
      </c>
      <c r="D90" s="28">
        <f t="shared" si="6"/>
        <v>1.198</v>
      </c>
      <c r="E90" s="28">
        <f t="shared" si="7"/>
        <v>4.2019302152932445</v>
      </c>
      <c r="F90" s="28">
        <v>20</v>
      </c>
      <c r="G90" s="28">
        <f t="shared" si="8"/>
        <v>84.038604305864894</v>
      </c>
      <c r="H90" s="28">
        <v>3</v>
      </c>
      <c r="I90" s="29">
        <f t="shared" si="9"/>
        <v>252.11581291759467</v>
      </c>
      <c r="J90" s="28">
        <v>53937.5</v>
      </c>
      <c r="K90" s="28">
        <f t="shared" si="10"/>
        <v>467.42213287155442</v>
      </c>
      <c r="L90" s="29"/>
      <c r="M90" s="29"/>
      <c r="N90" s="29"/>
      <c r="O90" s="29">
        <f t="shared" si="11"/>
        <v>121.58676402655769</v>
      </c>
      <c r="P90" s="29"/>
      <c r="Q90" s="29"/>
      <c r="R90" s="29"/>
    </row>
    <row r="91" spans="1:18" x14ac:dyDescent="0.2">
      <c r="A91" s="28" t="s">
        <v>15</v>
      </c>
      <c r="B91" s="29">
        <v>0.97799999999999998</v>
      </c>
      <c r="C91" s="29">
        <v>0.93600000000000005</v>
      </c>
      <c r="D91" s="28">
        <f t="shared" si="6"/>
        <v>0.95700000000000007</v>
      </c>
      <c r="E91" s="28">
        <f t="shared" si="7"/>
        <v>3.3073496659242765</v>
      </c>
      <c r="F91" s="28">
        <v>20</v>
      </c>
      <c r="G91" s="28">
        <f t="shared" si="8"/>
        <v>66.146993318485528</v>
      </c>
      <c r="H91" s="28">
        <v>3</v>
      </c>
      <c r="I91" s="29">
        <f t="shared" si="9"/>
        <v>198.44097995545658</v>
      </c>
      <c r="J91" s="28">
        <v>64000</v>
      </c>
      <c r="K91" s="28">
        <f t="shared" si="10"/>
        <v>310.06403118040095</v>
      </c>
      <c r="L91" s="29"/>
      <c r="M91" s="29"/>
      <c r="N91" s="29"/>
      <c r="O91" s="29">
        <f t="shared" si="11"/>
        <v>80.654465291686009</v>
      </c>
      <c r="P91" s="29"/>
      <c r="Q91" s="29"/>
      <c r="R91" s="29"/>
    </row>
    <row r="92" spans="1:18" x14ac:dyDescent="0.2">
      <c r="A92" s="28" t="s">
        <v>151</v>
      </c>
      <c r="B92" s="29">
        <v>0.66200000000000003</v>
      </c>
      <c r="C92" s="29">
        <v>0.64300000000000002</v>
      </c>
      <c r="D92" s="28">
        <f t="shared" si="6"/>
        <v>0.65250000000000008</v>
      </c>
      <c r="E92" s="28">
        <f t="shared" si="7"/>
        <v>2.1770601336302899</v>
      </c>
      <c r="F92" s="28">
        <v>20</v>
      </c>
      <c r="G92" s="28">
        <f t="shared" si="8"/>
        <v>43.541202672605799</v>
      </c>
      <c r="H92" s="28">
        <v>3</v>
      </c>
      <c r="I92" s="29">
        <f t="shared" si="9"/>
        <v>130.62360801781739</v>
      </c>
      <c r="J92" s="28">
        <v>45625</v>
      </c>
      <c r="K92" s="28">
        <f t="shared" si="10"/>
        <v>286.29831894316141</v>
      </c>
      <c r="L92" s="29"/>
      <c r="M92" s="29"/>
      <c r="N92" s="29"/>
      <c r="O92" s="29">
        <f t="shared" si="11"/>
        <v>74.472481507648197</v>
      </c>
      <c r="P92" s="29"/>
      <c r="Q92" s="29"/>
      <c r="R92" s="29"/>
    </row>
    <row r="93" spans="1:18" x14ac:dyDescent="0.2">
      <c r="A93" s="28" t="s">
        <v>16</v>
      </c>
      <c r="B93" s="29">
        <v>0.57099999999999995</v>
      </c>
      <c r="C93" s="29">
        <v>0.55100000000000005</v>
      </c>
      <c r="D93" s="28">
        <f t="shared" si="6"/>
        <v>0.56099999999999994</v>
      </c>
      <c r="E93" s="28">
        <f t="shared" si="7"/>
        <v>1.8374164810690423</v>
      </c>
      <c r="F93" s="28">
        <v>50</v>
      </c>
      <c r="G93" s="28">
        <f t="shared" si="8"/>
        <v>91.870824053452111</v>
      </c>
      <c r="H93" s="28">
        <v>3</v>
      </c>
      <c r="I93" s="29">
        <f t="shared" si="9"/>
        <v>275.61247216035633</v>
      </c>
      <c r="J93" s="28">
        <v>70312.5</v>
      </c>
      <c r="K93" s="28">
        <f t="shared" si="10"/>
        <v>391.98218262806233</v>
      </c>
      <c r="L93" s="29">
        <f>AVERAGE(K93:K96)</f>
        <v>445.79769439150994</v>
      </c>
      <c r="M93" s="29">
        <f>AVEDEV(K93:K96)</f>
        <v>48.320831285062184</v>
      </c>
      <c r="N93" s="29">
        <v>4</v>
      </c>
      <c r="O93" s="29">
        <f t="shared" si="11"/>
        <v>101.96317587492155</v>
      </c>
      <c r="P93" s="29">
        <f>AVERAGE(O93:O96)</f>
        <v>115.96177258139973</v>
      </c>
      <c r="Q93" s="29">
        <f>AVEDEV(O93:O96)</f>
        <v>12.56930961940229</v>
      </c>
      <c r="R93" s="29">
        <v>4</v>
      </c>
    </row>
    <row r="94" spans="1:18" x14ac:dyDescent="0.2">
      <c r="A94" s="28" t="s">
        <v>17</v>
      </c>
      <c r="B94" s="29">
        <v>0.77800000000000002</v>
      </c>
      <c r="C94" s="29">
        <v>0.76300000000000001</v>
      </c>
      <c r="D94" s="28">
        <f t="shared" si="6"/>
        <v>0.77049999999999996</v>
      </c>
      <c r="E94" s="28">
        <f t="shared" si="7"/>
        <v>2.6150705270972532</v>
      </c>
      <c r="F94" s="28">
        <v>50</v>
      </c>
      <c r="G94" s="28">
        <f t="shared" si="8"/>
        <v>130.75352635486266</v>
      </c>
      <c r="H94" s="28">
        <v>3</v>
      </c>
      <c r="I94" s="29">
        <f t="shared" si="9"/>
        <v>392.260579064588</v>
      </c>
      <c r="J94" s="28">
        <v>72500</v>
      </c>
      <c r="K94" s="28">
        <f t="shared" si="10"/>
        <v>541.04907457184549</v>
      </c>
      <c r="L94" s="29"/>
      <c r="M94" s="29"/>
      <c r="N94" s="29"/>
      <c r="O94" s="29">
        <f t="shared" si="11"/>
        <v>140.73874883205769</v>
      </c>
      <c r="P94" s="29"/>
      <c r="Q94" s="29"/>
      <c r="R94" s="29"/>
    </row>
    <row r="95" spans="1:18" x14ac:dyDescent="0.2">
      <c r="A95" s="28" t="s">
        <v>18</v>
      </c>
      <c r="B95" s="29">
        <v>0.71099999999999997</v>
      </c>
      <c r="C95" s="29">
        <v>0.69599999999999995</v>
      </c>
      <c r="D95" s="28">
        <f t="shared" si="6"/>
        <v>0.70350000000000001</v>
      </c>
      <c r="E95" s="28">
        <f t="shared" si="7"/>
        <v>2.3663697104677062</v>
      </c>
      <c r="F95" s="28">
        <v>50</v>
      </c>
      <c r="G95" s="28">
        <f t="shared" si="8"/>
        <v>118.31848552338531</v>
      </c>
      <c r="H95" s="28">
        <v>3</v>
      </c>
      <c r="I95" s="29">
        <f t="shared" si="9"/>
        <v>354.95545657015589</v>
      </c>
      <c r="J95" s="28">
        <v>79375</v>
      </c>
      <c r="K95" s="28">
        <f t="shared" si="10"/>
        <v>447.18797678129874</v>
      </c>
      <c r="L95" s="29"/>
      <c r="M95" s="29"/>
      <c r="N95" s="29"/>
      <c r="O95" s="29">
        <f t="shared" si="11"/>
        <v>116.32341556954633</v>
      </c>
      <c r="P95" s="29"/>
      <c r="Q95" s="29"/>
      <c r="R95" s="29"/>
    </row>
    <row r="96" spans="1:18" x14ac:dyDescent="0.2">
      <c r="A96" s="28" t="s">
        <v>152</v>
      </c>
      <c r="B96" s="29">
        <v>0.55200000000000005</v>
      </c>
      <c r="C96" s="29">
        <v>0.52900000000000003</v>
      </c>
      <c r="D96" s="28">
        <f t="shared" si="6"/>
        <v>0.54049999999999998</v>
      </c>
      <c r="E96" s="28">
        <f t="shared" si="7"/>
        <v>1.7613214550853751</v>
      </c>
      <c r="F96" s="28">
        <v>50</v>
      </c>
      <c r="G96" s="28">
        <f t="shared" si="8"/>
        <v>88.06607275426876</v>
      </c>
      <c r="H96" s="28">
        <v>3</v>
      </c>
      <c r="I96" s="29">
        <f t="shared" si="9"/>
        <v>264.19821826280628</v>
      </c>
      <c r="J96" s="28">
        <v>65562.5</v>
      </c>
      <c r="K96" s="28">
        <f t="shared" si="10"/>
        <v>402.97154358483317</v>
      </c>
      <c r="L96" s="29"/>
      <c r="M96" s="29"/>
      <c r="N96" s="29"/>
      <c r="O96" s="29">
        <f t="shared" si="11"/>
        <v>104.82175004907332</v>
      </c>
      <c r="P96" s="29"/>
      <c r="Q96" s="29"/>
      <c r="R96" s="29"/>
    </row>
    <row r="97" spans="1:18" x14ac:dyDescent="0.2">
      <c r="A97" s="28" t="s">
        <v>19</v>
      </c>
      <c r="B97" s="29">
        <v>0.86</v>
      </c>
      <c r="C97" s="29">
        <v>0.84899999999999998</v>
      </c>
      <c r="D97" s="28">
        <f t="shared" si="6"/>
        <v>0.85450000000000004</v>
      </c>
      <c r="E97" s="28">
        <f t="shared" si="7"/>
        <v>2.9268745360059394</v>
      </c>
      <c r="F97" s="28">
        <v>50</v>
      </c>
      <c r="G97" s="28">
        <f t="shared" si="8"/>
        <v>146.34372680029696</v>
      </c>
      <c r="H97" s="28">
        <v>3</v>
      </c>
      <c r="I97" s="29">
        <f t="shared" si="9"/>
        <v>439.03118040089089</v>
      </c>
      <c r="J97" s="28">
        <v>60750</v>
      </c>
      <c r="K97" s="28">
        <f t="shared" si="10"/>
        <v>722.68507061875039</v>
      </c>
      <c r="L97" s="29">
        <f>AVERAGE(K97:K100)</f>
        <v>616.50086452396681</v>
      </c>
      <c r="M97" s="29">
        <f>AVEDEV(K97:K100)</f>
        <v>86.221389578734914</v>
      </c>
      <c r="N97" s="29">
        <v>4</v>
      </c>
      <c r="O97" s="29">
        <f t="shared" si="11"/>
        <v>187.98626117044438</v>
      </c>
      <c r="P97" s="29">
        <f>AVERAGE(O97:O100)</f>
        <v>160.36541675197611</v>
      </c>
      <c r="Q97" s="29">
        <f>AVEDEV(O97:O100)</f>
        <v>22.428077344879004</v>
      </c>
      <c r="R97" s="29">
        <v>4</v>
      </c>
    </row>
    <row r="98" spans="1:18" x14ac:dyDescent="0.2">
      <c r="A98" s="28" t="s">
        <v>20</v>
      </c>
      <c r="B98" s="29">
        <v>0.66200000000000003</v>
      </c>
      <c r="C98" s="29">
        <v>0.64100000000000001</v>
      </c>
      <c r="D98" s="28">
        <f t="shared" si="6"/>
        <v>0.65149999999999997</v>
      </c>
      <c r="E98" s="28">
        <f t="shared" si="7"/>
        <v>2.1733481811432811</v>
      </c>
      <c r="F98" s="28">
        <v>50</v>
      </c>
      <c r="G98" s="28">
        <f t="shared" si="8"/>
        <v>108.66740905716405</v>
      </c>
      <c r="H98" s="28">
        <v>3</v>
      </c>
      <c r="I98" s="29">
        <f t="shared" si="9"/>
        <v>326.00222717149217</v>
      </c>
      <c r="J98" s="28">
        <v>48250</v>
      </c>
      <c r="K98" s="28">
        <f t="shared" si="10"/>
        <v>675.65228429324804</v>
      </c>
      <c r="L98" s="29"/>
      <c r="M98" s="29"/>
      <c r="N98" s="29"/>
      <c r="O98" s="29">
        <f t="shared" si="11"/>
        <v>175.75200033786672</v>
      </c>
      <c r="P98" s="29"/>
      <c r="Q98" s="29"/>
      <c r="R98" s="29"/>
    </row>
    <row r="99" spans="1:18" x14ac:dyDescent="0.2">
      <c r="A99" s="28" t="s">
        <v>21</v>
      </c>
      <c r="B99" s="29">
        <v>0.63400000000000001</v>
      </c>
      <c r="C99" s="29">
        <v>0.67400000000000004</v>
      </c>
      <c r="D99" s="28">
        <f t="shared" si="6"/>
        <v>0.65400000000000003</v>
      </c>
      <c r="E99" s="28">
        <f t="shared" si="7"/>
        <v>2.1826280623608021</v>
      </c>
      <c r="F99" s="28">
        <v>50</v>
      </c>
      <c r="G99" s="28">
        <f t="shared" si="8"/>
        <v>109.13140311804011</v>
      </c>
      <c r="H99" s="28">
        <v>3</v>
      </c>
      <c r="I99" s="29">
        <f t="shared" si="9"/>
        <v>327.39420935412033</v>
      </c>
      <c r="J99" s="28">
        <v>52500</v>
      </c>
      <c r="K99" s="28">
        <f t="shared" si="10"/>
        <v>623.608017817372</v>
      </c>
      <c r="L99" s="29"/>
      <c r="M99" s="29"/>
      <c r="N99" s="29"/>
      <c r="O99" s="29">
        <f t="shared" si="11"/>
        <v>162.21414343737521</v>
      </c>
      <c r="P99" s="29"/>
      <c r="Q99" s="29"/>
      <c r="R99" s="29"/>
    </row>
    <row r="100" spans="1:18" x14ac:dyDescent="0.2">
      <c r="A100" s="28" t="s">
        <v>153</v>
      </c>
      <c r="B100" s="29">
        <v>0.55400000000000005</v>
      </c>
      <c r="C100" s="29">
        <v>0.54600000000000004</v>
      </c>
      <c r="D100" s="28">
        <f t="shared" si="6"/>
        <v>0.55000000000000004</v>
      </c>
      <c r="E100" s="28">
        <f t="shared" si="7"/>
        <v>1.7965850037119528</v>
      </c>
      <c r="F100" s="28">
        <v>50</v>
      </c>
      <c r="G100" s="28">
        <f t="shared" si="8"/>
        <v>89.829250185597644</v>
      </c>
      <c r="H100" s="28">
        <v>3</v>
      </c>
      <c r="I100" s="29">
        <f t="shared" si="9"/>
        <v>269.48775055679295</v>
      </c>
      <c r="J100" s="28">
        <v>60687.5</v>
      </c>
      <c r="K100" s="28">
        <f t="shared" si="10"/>
        <v>444.05808536649715</v>
      </c>
      <c r="L100" s="29"/>
      <c r="M100" s="29"/>
      <c r="N100" s="29"/>
      <c r="O100" s="29">
        <f t="shared" si="11"/>
        <v>115.50926206221807</v>
      </c>
      <c r="P100" s="29"/>
      <c r="Q100" s="29"/>
      <c r="R100" s="29"/>
    </row>
    <row r="101" spans="1:18" x14ac:dyDescent="0.2">
      <c r="A101" s="28" t="s">
        <v>154</v>
      </c>
      <c r="B101" s="29">
        <v>0.747</v>
      </c>
      <c r="C101" s="29">
        <v>0.76700000000000002</v>
      </c>
      <c r="D101" s="28">
        <f t="shared" si="6"/>
        <v>0.75700000000000001</v>
      </c>
      <c r="E101" s="28">
        <f t="shared" si="7"/>
        <v>2.5649591685226434</v>
      </c>
      <c r="F101" s="28">
        <v>50</v>
      </c>
      <c r="G101" s="28">
        <f t="shared" si="8"/>
        <v>128.24795842613216</v>
      </c>
      <c r="H101" s="28">
        <v>3</v>
      </c>
      <c r="I101" s="29">
        <f t="shared" si="9"/>
        <v>384.74387527839644</v>
      </c>
      <c r="J101" s="28">
        <v>50375</v>
      </c>
      <c r="K101" s="28">
        <f t="shared" si="10"/>
        <v>763.75955390252398</v>
      </c>
      <c r="L101" s="29">
        <f>AVERAGE(K101:K104)</f>
        <v>758.29891802963402</v>
      </c>
      <c r="M101" s="29">
        <f>AVEDEV(K101:K104)</f>
        <v>84.170571306323041</v>
      </c>
      <c r="N101" s="29">
        <v>4</v>
      </c>
      <c r="O101" s="29">
        <f t="shared" si="11"/>
        <v>198.67063650341416</v>
      </c>
      <c r="P101" s="29">
        <f>AVERAGE(O101:O104)</f>
        <v>197.25020516604212</v>
      </c>
      <c r="Q101" s="29">
        <f>AVEDEV(O101:O104)</f>
        <v>21.894614464511712</v>
      </c>
      <c r="R101" s="29">
        <v>4</v>
      </c>
    </row>
    <row r="102" spans="1:18" x14ac:dyDescent="0.2">
      <c r="A102" s="28" t="s">
        <v>155</v>
      </c>
      <c r="B102" s="29">
        <v>0.93300000000000005</v>
      </c>
      <c r="C102" s="29">
        <v>0.81699999999999995</v>
      </c>
      <c r="D102" s="28">
        <f t="shared" si="6"/>
        <v>0.875</v>
      </c>
      <c r="E102" s="28">
        <f t="shared" si="7"/>
        <v>3.0029695619896066</v>
      </c>
      <c r="F102" s="28">
        <v>50</v>
      </c>
      <c r="G102" s="28">
        <f t="shared" si="8"/>
        <v>150.14847809948034</v>
      </c>
      <c r="H102" s="28">
        <v>3</v>
      </c>
      <c r="I102" s="29">
        <f t="shared" si="9"/>
        <v>450.445434298441</v>
      </c>
      <c r="J102" s="28">
        <v>55500</v>
      </c>
      <c r="K102" s="28">
        <f t="shared" si="10"/>
        <v>811.6133951323261</v>
      </c>
      <c r="L102" s="29"/>
      <c r="M102" s="29"/>
      <c r="N102" s="29"/>
      <c r="O102" s="29">
        <f t="shared" si="11"/>
        <v>211.11847175166756</v>
      </c>
      <c r="P102" s="29"/>
      <c r="Q102" s="29"/>
      <c r="R102" s="29"/>
    </row>
    <row r="103" spans="1:18" x14ac:dyDescent="0.2">
      <c r="A103" s="28" t="s">
        <v>156</v>
      </c>
      <c r="B103" s="29">
        <v>0.63300000000000001</v>
      </c>
      <c r="C103" s="29">
        <v>0.59299999999999997</v>
      </c>
      <c r="D103" s="28">
        <f t="shared" si="6"/>
        <v>0.61299999999999999</v>
      </c>
      <c r="E103" s="28">
        <f t="shared" si="7"/>
        <v>2.0304380103934667</v>
      </c>
      <c r="F103" s="28">
        <v>50</v>
      </c>
      <c r="G103" s="28">
        <f t="shared" si="8"/>
        <v>101.52190051967334</v>
      </c>
      <c r="H103" s="28">
        <v>3</v>
      </c>
      <c r="I103" s="29">
        <f t="shared" si="9"/>
        <v>304.56570155902</v>
      </c>
      <c r="J103" s="28">
        <v>51625</v>
      </c>
      <c r="K103" s="28">
        <f t="shared" si="10"/>
        <v>589.95777541698794</v>
      </c>
      <c r="L103" s="29"/>
      <c r="M103" s="29"/>
      <c r="N103" s="29"/>
      <c r="O103" s="29">
        <f t="shared" si="11"/>
        <v>153.46097623701874</v>
      </c>
      <c r="P103" s="29"/>
      <c r="Q103" s="29"/>
      <c r="R103" s="29"/>
    </row>
    <row r="104" spans="1:18" x14ac:dyDescent="0.2">
      <c r="A104" s="20" t="s">
        <v>157</v>
      </c>
      <c r="B104" s="29">
        <v>0.70499999999999996</v>
      </c>
      <c r="C104" s="29">
        <v>0.67200000000000004</v>
      </c>
      <c r="D104" s="20">
        <f t="shared" si="6"/>
        <v>0.6885</v>
      </c>
      <c r="E104" s="20">
        <f t="shared" si="7"/>
        <v>2.3106904231625838</v>
      </c>
      <c r="F104" s="20">
        <v>50</v>
      </c>
      <c r="G104" s="20">
        <f t="shared" si="8"/>
        <v>115.53452115812919</v>
      </c>
      <c r="H104" s="20">
        <v>3</v>
      </c>
      <c r="I104" s="21">
        <f t="shared" si="9"/>
        <v>346.60356347438756</v>
      </c>
      <c r="J104" s="20">
        <v>39937.5</v>
      </c>
      <c r="K104" s="20">
        <f t="shared" si="10"/>
        <v>867.86494766669807</v>
      </c>
      <c r="L104" s="21"/>
      <c r="M104" s="21"/>
      <c r="N104" s="21"/>
      <c r="O104" s="29">
        <f t="shared" si="11"/>
        <v>225.75073617206812</v>
      </c>
      <c r="P104" s="21"/>
      <c r="Q104" s="21"/>
      <c r="R104" s="21"/>
    </row>
    <row r="105" spans="1:18" x14ac:dyDescent="0.2">
      <c r="A105" s="26" t="s">
        <v>158</v>
      </c>
      <c r="B105" s="27">
        <v>0.14499999999999999</v>
      </c>
      <c r="C105" s="27">
        <v>0.13900000000000001</v>
      </c>
      <c r="D105" s="26">
        <f t="shared" si="6"/>
        <v>0.14200000000000002</v>
      </c>
      <c r="E105" s="26">
        <f t="shared" si="7"/>
        <v>0.2821083890126207</v>
      </c>
      <c r="F105" s="26">
        <v>2</v>
      </c>
      <c r="G105" s="27">
        <f t="shared" si="8"/>
        <v>0.56421677802524139</v>
      </c>
      <c r="H105" s="26">
        <v>3</v>
      </c>
      <c r="I105" s="27">
        <f t="shared" si="9"/>
        <v>1.6926503340757242</v>
      </c>
      <c r="J105" s="26">
        <v>45500</v>
      </c>
      <c r="K105" s="26">
        <f>I105/J105*100000</f>
        <v>3.7201106243422513</v>
      </c>
      <c r="L105" s="27">
        <f>AVERAGE(K105:K108)</f>
        <v>3.907928120531031</v>
      </c>
      <c r="M105" s="27">
        <f>AVEDEV(K105:K108)</f>
        <v>0.12315670398530065</v>
      </c>
      <c r="N105" s="27"/>
      <c r="O105" s="29">
        <f t="shared" si="11"/>
        <v>0.96768248832343162</v>
      </c>
      <c r="P105" s="27">
        <f>AVERAGE(O105:O108)</f>
        <v>1.0165379446298608</v>
      </c>
      <c r="Q105" s="27">
        <f>AVEDEV(O105:O108)</f>
        <v>3.2035763933036143E-2</v>
      </c>
      <c r="R105" s="27">
        <v>4</v>
      </c>
    </row>
    <row r="106" spans="1:18" x14ac:dyDescent="0.2">
      <c r="A106" s="26" t="s">
        <v>159</v>
      </c>
      <c r="B106" s="27">
        <v>0.13800000000000001</v>
      </c>
      <c r="C106" s="27">
        <v>0.13400000000000001</v>
      </c>
      <c r="D106" s="26">
        <f t="shared" si="6"/>
        <v>0.13600000000000001</v>
      </c>
      <c r="E106" s="26">
        <f t="shared" si="7"/>
        <v>0.25983667409057171</v>
      </c>
      <c r="F106" s="26">
        <v>2</v>
      </c>
      <c r="G106" s="27">
        <f t="shared" si="8"/>
        <v>0.51967334818114341</v>
      </c>
      <c r="H106" s="26">
        <v>3</v>
      </c>
      <c r="I106" s="27">
        <f t="shared" si="9"/>
        <v>1.5590200445434301</v>
      </c>
      <c r="J106" s="26">
        <v>40500</v>
      </c>
      <c r="K106" s="26">
        <f t="shared" ref="K106:K132" si="12">I106/J106*100000</f>
        <v>3.8494322087492101</v>
      </c>
      <c r="L106" s="27"/>
      <c r="M106" s="27"/>
      <c r="N106" s="27"/>
      <c r="O106" s="29">
        <f t="shared" si="11"/>
        <v>1.0013218730702176</v>
      </c>
      <c r="P106" s="27"/>
      <c r="Q106" s="27"/>
      <c r="R106" s="27"/>
    </row>
    <row r="107" spans="1:18" x14ac:dyDescent="0.2">
      <c r="A107" s="26" t="s">
        <v>160</v>
      </c>
      <c r="B107" s="27">
        <v>0.14299999999999999</v>
      </c>
      <c r="C107" s="27">
        <v>0.13900000000000001</v>
      </c>
      <c r="D107" s="26">
        <f t="shared" si="6"/>
        <v>0.14100000000000001</v>
      </c>
      <c r="E107" s="26">
        <f t="shared" si="7"/>
        <v>0.27839643652561252</v>
      </c>
      <c r="F107" s="26">
        <v>2</v>
      </c>
      <c r="G107" s="27">
        <f t="shared" si="8"/>
        <v>0.55679287305122505</v>
      </c>
      <c r="H107" s="26">
        <v>3</v>
      </c>
      <c r="I107" s="27">
        <f t="shared" si="9"/>
        <v>1.6703786191536751</v>
      </c>
      <c r="J107" s="26">
        <v>41000</v>
      </c>
      <c r="K107" s="26">
        <f t="shared" si="12"/>
        <v>4.0740941930577437</v>
      </c>
      <c r="L107" s="27"/>
      <c r="M107" s="27"/>
      <c r="N107" s="27"/>
      <c r="O107" s="29">
        <f t="shared" si="11"/>
        <v>1.0597613900525384</v>
      </c>
      <c r="P107" s="27"/>
      <c r="Q107" s="27"/>
      <c r="R107" s="27"/>
    </row>
    <row r="108" spans="1:18" x14ac:dyDescent="0.2">
      <c r="A108" s="26" t="s">
        <v>161</v>
      </c>
      <c r="B108" s="27">
        <v>0.17199999999999999</v>
      </c>
      <c r="C108" s="27">
        <v>0.161</v>
      </c>
      <c r="D108" s="26">
        <f t="shared" si="6"/>
        <v>0.16649999999999998</v>
      </c>
      <c r="E108" s="26">
        <f t="shared" si="7"/>
        <v>0.37305122494432069</v>
      </c>
      <c r="F108" s="26">
        <v>2</v>
      </c>
      <c r="G108" s="27">
        <f t="shared" si="8"/>
        <v>0.74610244988864138</v>
      </c>
      <c r="H108" s="26">
        <v>3</v>
      </c>
      <c r="I108" s="27">
        <f t="shared" si="9"/>
        <v>2.238307349665924</v>
      </c>
      <c r="J108" s="26">
        <v>56125</v>
      </c>
      <c r="K108" s="26">
        <f t="shared" si="12"/>
        <v>3.9880754559749203</v>
      </c>
      <c r="L108" s="27"/>
      <c r="M108" s="27"/>
      <c r="N108" s="27"/>
      <c r="O108" s="29">
        <f t="shared" si="11"/>
        <v>1.0373860270732553</v>
      </c>
      <c r="P108" s="27"/>
      <c r="Q108" s="27"/>
      <c r="R108" s="27"/>
    </row>
    <row r="109" spans="1:18" x14ac:dyDescent="0.2">
      <c r="A109" s="26" t="s">
        <v>162</v>
      </c>
      <c r="B109" s="27">
        <v>0.17</v>
      </c>
      <c r="C109" s="27">
        <v>0.17</v>
      </c>
      <c r="D109" s="26">
        <f t="shared" si="6"/>
        <v>0.17</v>
      </c>
      <c r="E109" s="26">
        <f t="shared" si="7"/>
        <v>0.38604305864884936</v>
      </c>
      <c r="F109" s="26">
        <v>2</v>
      </c>
      <c r="G109" s="27">
        <f t="shared" si="8"/>
        <v>0.77208611729769872</v>
      </c>
      <c r="H109" s="26">
        <v>3</v>
      </c>
      <c r="I109" s="27">
        <f t="shared" si="9"/>
        <v>2.3162583518930964</v>
      </c>
      <c r="J109" s="26">
        <v>43062.5</v>
      </c>
      <c r="K109" s="26">
        <f t="shared" si="12"/>
        <v>5.3788292641929676</v>
      </c>
      <c r="L109" s="27">
        <f>AVERAGE(K109:K112)</f>
        <v>4.9930864111317197</v>
      </c>
      <c r="M109" s="27">
        <f>AVEDEV(K109:K112)</f>
        <v>0.94767346505950967</v>
      </c>
      <c r="N109" s="27"/>
      <c r="O109" s="29">
        <f t="shared" si="11"/>
        <v>1.399151641508358</v>
      </c>
      <c r="P109" s="27">
        <f>AVERAGE(O109:O112)</f>
        <v>1.2988114523051708</v>
      </c>
      <c r="Q109" s="27">
        <f>AVEDEV(O109:O112)</f>
        <v>0.24651068459799286</v>
      </c>
      <c r="R109" s="27">
        <v>4</v>
      </c>
    </row>
    <row r="110" spans="1:18" x14ac:dyDescent="0.2">
      <c r="A110" s="26" t="s">
        <v>163</v>
      </c>
      <c r="B110" s="27">
        <v>0.16800000000000001</v>
      </c>
      <c r="C110" s="27">
        <v>0.16400000000000001</v>
      </c>
      <c r="D110" s="26">
        <f t="shared" si="6"/>
        <v>0.16600000000000001</v>
      </c>
      <c r="E110" s="26">
        <f t="shared" si="7"/>
        <v>0.37119524870081666</v>
      </c>
      <c r="F110" s="26">
        <v>2</v>
      </c>
      <c r="G110" s="27">
        <f t="shared" si="8"/>
        <v>0.74239049740163332</v>
      </c>
      <c r="H110" s="26">
        <v>3</v>
      </c>
      <c r="I110" s="27">
        <f t="shared" si="9"/>
        <v>2.2271714922049002</v>
      </c>
      <c r="J110" s="26">
        <v>34250</v>
      </c>
      <c r="K110" s="26">
        <f t="shared" si="12"/>
        <v>6.50269048818949</v>
      </c>
      <c r="L110" s="27"/>
      <c r="M110" s="27"/>
      <c r="N110" s="27"/>
      <c r="O110" s="29">
        <f t="shared" si="11"/>
        <v>1.6914926322979693</v>
      </c>
      <c r="P110" s="27"/>
      <c r="Q110" s="27"/>
      <c r="R110" s="27"/>
    </row>
    <row r="111" spans="1:18" x14ac:dyDescent="0.2">
      <c r="A111" s="26" t="s">
        <v>164</v>
      </c>
      <c r="B111" s="27">
        <v>0.158</v>
      </c>
      <c r="C111" s="27">
        <v>0.154</v>
      </c>
      <c r="D111" s="26">
        <f t="shared" si="6"/>
        <v>0.156</v>
      </c>
      <c r="E111" s="26">
        <f t="shared" si="7"/>
        <v>0.33407572383073497</v>
      </c>
      <c r="F111" s="26">
        <v>2</v>
      </c>
      <c r="G111" s="27">
        <f t="shared" si="8"/>
        <v>0.66815144766146994</v>
      </c>
      <c r="H111" s="26">
        <v>3</v>
      </c>
      <c r="I111" s="27">
        <f t="shared" si="9"/>
        <v>2.0044543429844097</v>
      </c>
      <c r="J111" s="26">
        <v>48875</v>
      </c>
      <c r="K111" s="26">
        <f t="shared" si="12"/>
        <v>4.1011853564898404</v>
      </c>
      <c r="L111" s="27"/>
      <c r="M111" s="27"/>
      <c r="N111" s="27"/>
      <c r="O111" s="29">
        <f t="shared" si="11"/>
        <v>1.0668083967383095</v>
      </c>
      <c r="P111" s="27"/>
      <c r="Q111" s="27"/>
      <c r="R111" s="27"/>
    </row>
    <row r="112" spans="1:18" x14ac:dyDescent="0.2">
      <c r="A112" s="26" t="s">
        <v>165</v>
      </c>
      <c r="B112" s="27">
        <v>0.159</v>
      </c>
      <c r="C112" s="27">
        <v>0.14899999999999999</v>
      </c>
      <c r="D112" s="26">
        <f t="shared" si="6"/>
        <v>0.154</v>
      </c>
      <c r="E112" s="26">
        <f t="shared" si="7"/>
        <v>0.32665181885671862</v>
      </c>
      <c r="F112" s="26">
        <v>2</v>
      </c>
      <c r="G112" s="27">
        <f t="shared" si="8"/>
        <v>0.65330363771343725</v>
      </c>
      <c r="H112" s="26">
        <v>3</v>
      </c>
      <c r="I112" s="27">
        <f t="shared" si="9"/>
        <v>1.9599109131403116</v>
      </c>
      <c r="J112" s="26">
        <v>49125</v>
      </c>
      <c r="K112" s="26">
        <f t="shared" si="12"/>
        <v>3.9896405356545785</v>
      </c>
      <c r="L112" s="27"/>
      <c r="M112" s="27"/>
      <c r="N112" s="27"/>
      <c r="O112" s="29">
        <f t="shared" si="11"/>
        <v>1.0377931386760464</v>
      </c>
      <c r="P112" s="27"/>
      <c r="Q112" s="27"/>
      <c r="R112" s="27"/>
    </row>
    <row r="113" spans="1:18" x14ac:dyDescent="0.2">
      <c r="A113" s="26" t="s">
        <v>166</v>
      </c>
      <c r="B113" s="27">
        <v>9.5000000000000001E-2</v>
      </c>
      <c r="C113" s="27">
        <v>9.4E-2</v>
      </c>
      <c r="D113" s="26">
        <f t="shared" si="6"/>
        <v>9.4500000000000001E-2</v>
      </c>
      <c r="E113" s="26">
        <f t="shared" si="7"/>
        <v>0.10579064587973275</v>
      </c>
      <c r="F113" s="26">
        <v>5</v>
      </c>
      <c r="G113" s="27">
        <f t="shared" si="8"/>
        <v>0.52895322939866374</v>
      </c>
      <c r="H113" s="26">
        <v>3</v>
      </c>
      <c r="I113" s="27">
        <f t="shared" si="9"/>
        <v>1.5868596881959913</v>
      </c>
      <c r="J113" s="26">
        <v>47250</v>
      </c>
      <c r="K113" s="26">
        <f t="shared" si="12"/>
        <v>3.3584332025311983</v>
      </c>
      <c r="L113" s="27">
        <f>AVERAGE(K113:K116)</f>
        <v>4.1822524780703141</v>
      </c>
      <c r="M113" s="27">
        <f>AVEDEV(K113:K116)</f>
        <v>0.41190963776955847</v>
      </c>
      <c r="N113" s="27"/>
      <c r="O113" s="29">
        <f t="shared" si="11"/>
        <v>0.8736022464030978</v>
      </c>
      <c r="P113" s="27">
        <f>AVERAGE(O113:O116)</f>
        <v>1.0878957357596004</v>
      </c>
      <c r="Q113" s="27">
        <f>AVEDEV(O113:O116)</f>
        <v>0.10714674467825139</v>
      </c>
      <c r="R113" s="27">
        <v>4</v>
      </c>
    </row>
    <row r="114" spans="1:18" x14ac:dyDescent="0.2">
      <c r="A114" s="26" t="s">
        <v>167</v>
      </c>
      <c r="B114" s="27">
        <v>0.109</v>
      </c>
      <c r="C114" s="27">
        <v>0.104</v>
      </c>
      <c r="D114" s="26">
        <f t="shared" si="6"/>
        <v>0.1065</v>
      </c>
      <c r="E114" s="26">
        <f t="shared" si="7"/>
        <v>0.15033407572383073</v>
      </c>
      <c r="F114" s="26">
        <v>5</v>
      </c>
      <c r="G114" s="27">
        <f t="shared" si="8"/>
        <v>0.75167037861915365</v>
      </c>
      <c r="H114" s="26">
        <v>3</v>
      </c>
      <c r="I114" s="27">
        <f t="shared" si="9"/>
        <v>2.2550111358574609</v>
      </c>
      <c r="J114" s="26">
        <v>53875</v>
      </c>
      <c r="K114" s="26">
        <f t="shared" si="12"/>
        <v>4.1856355189929664</v>
      </c>
      <c r="L114" s="27"/>
      <c r="M114" s="27"/>
      <c r="N114" s="27"/>
      <c r="O114" s="29">
        <f t="shared" si="11"/>
        <v>1.0887757390145334</v>
      </c>
      <c r="P114" s="27"/>
      <c r="Q114" s="27"/>
      <c r="R114" s="27"/>
    </row>
    <row r="115" spans="1:18" x14ac:dyDescent="0.2">
      <c r="A115" s="26" t="s">
        <v>168</v>
      </c>
      <c r="B115" s="27">
        <v>0.104</v>
      </c>
      <c r="C115" s="27">
        <v>0.1</v>
      </c>
      <c r="D115" s="26">
        <f t="shared" si="6"/>
        <v>0.10200000000000001</v>
      </c>
      <c r="E115" s="26">
        <f t="shared" si="7"/>
        <v>0.13363028953229403</v>
      </c>
      <c r="F115" s="26">
        <v>5</v>
      </c>
      <c r="G115" s="27">
        <f t="shared" si="8"/>
        <v>0.66815144766147017</v>
      </c>
      <c r="H115" s="26">
        <v>3</v>
      </c>
      <c r="I115" s="27">
        <f t="shared" si="9"/>
        <v>2.0044543429844106</v>
      </c>
      <c r="J115" s="26">
        <v>47875</v>
      </c>
      <c r="K115" s="26">
        <f t="shared" si="12"/>
        <v>4.1868498025784033</v>
      </c>
      <c r="L115" s="27"/>
      <c r="M115" s="27"/>
      <c r="N115" s="27"/>
      <c r="O115" s="29">
        <f t="shared" si="11"/>
        <v>1.0890916008477265</v>
      </c>
      <c r="P115" s="27"/>
      <c r="Q115" s="27"/>
      <c r="R115" s="27"/>
    </row>
    <row r="116" spans="1:18" x14ac:dyDescent="0.2">
      <c r="A116" s="26" t="s">
        <v>169</v>
      </c>
      <c r="B116" s="27">
        <v>0.115</v>
      </c>
      <c r="C116" s="27">
        <v>0.108</v>
      </c>
      <c r="D116" s="26">
        <f t="shared" si="6"/>
        <v>0.1115</v>
      </c>
      <c r="E116" s="26">
        <f t="shared" si="7"/>
        <v>0.16889383815887157</v>
      </c>
      <c r="F116" s="26">
        <v>5</v>
      </c>
      <c r="G116" s="27">
        <f t="shared" si="8"/>
        <v>0.84446919079435789</v>
      </c>
      <c r="H116" s="26">
        <v>3</v>
      </c>
      <c r="I116" s="27">
        <f t="shared" si="9"/>
        <v>2.5334075723830738</v>
      </c>
      <c r="J116" s="26">
        <v>50687.5</v>
      </c>
      <c r="K116" s="26">
        <f t="shared" si="12"/>
        <v>4.9980913881786906</v>
      </c>
      <c r="L116" s="27"/>
      <c r="M116" s="27"/>
      <c r="N116" s="27"/>
      <c r="O116" s="29">
        <f t="shared" si="11"/>
        <v>1.3001133567730443</v>
      </c>
      <c r="P116" s="27"/>
      <c r="Q116" s="27"/>
      <c r="R116" s="27"/>
    </row>
    <row r="117" spans="1:18" x14ac:dyDescent="0.2">
      <c r="A117" s="26" t="s">
        <v>170</v>
      </c>
      <c r="B117" s="27">
        <v>0.122</v>
      </c>
      <c r="C117" s="27">
        <v>0.12</v>
      </c>
      <c r="D117" s="26">
        <f t="shared" si="6"/>
        <v>0.121</v>
      </c>
      <c r="E117" s="26">
        <f t="shared" si="7"/>
        <v>0.20415738678544915</v>
      </c>
      <c r="F117" s="26">
        <v>10</v>
      </c>
      <c r="G117" s="27">
        <f t="shared" si="8"/>
        <v>2.0415738678544915</v>
      </c>
      <c r="H117" s="26">
        <v>3</v>
      </c>
      <c r="I117" s="27">
        <f t="shared" si="9"/>
        <v>6.1247216035634739</v>
      </c>
      <c r="J117" s="26">
        <v>53187.5</v>
      </c>
      <c r="K117" s="26">
        <f t="shared" si="12"/>
        <v>11.515340265219223</v>
      </c>
      <c r="L117" s="27">
        <f>AVERAGE(K117:K120)</f>
        <v>11.261797068420481</v>
      </c>
      <c r="M117" s="27">
        <f>AVEDEV(K117:K120)</f>
        <v>2.9803358916363663</v>
      </c>
      <c r="N117" s="27"/>
      <c r="O117" s="29">
        <f t="shared" si="11"/>
        <v>2.9953929457967554</v>
      </c>
      <c r="P117" s="27">
        <f>AVERAGE(O117:O120)</f>
        <v>2.9294407910489211</v>
      </c>
      <c r="Q117" s="27">
        <f>AVEDEV(O117:O120)</f>
        <v>0.7752508306572824</v>
      </c>
      <c r="R117" s="27">
        <v>4</v>
      </c>
    </row>
    <row r="118" spans="1:18" x14ac:dyDescent="0.2">
      <c r="A118" s="26" t="s">
        <v>171</v>
      </c>
      <c r="B118" s="27">
        <v>0.14199999999999999</v>
      </c>
      <c r="C118" s="27">
        <v>0.14199999999999999</v>
      </c>
      <c r="D118" s="26">
        <f t="shared" si="6"/>
        <v>0.14199999999999999</v>
      </c>
      <c r="E118" s="26">
        <f t="shared" si="7"/>
        <v>0.28210838901262059</v>
      </c>
      <c r="F118" s="26">
        <v>10</v>
      </c>
      <c r="G118" s="27">
        <f t="shared" si="8"/>
        <v>2.8210838901262059</v>
      </c>
      <c r="H118" s="26">
        <v>3</v>
      </c>
      <c r="I118" s="27">
        <f t="shared" si="9"/>
        <v>8.463251670378618</v>
      </c>
      <c r="J118" s="26">
        <v>49875</v>
      </c>
      <c r="K118" s="26">
        <f t="shared" si="12"/>
        <v>16.968925654894473</v>
      </c>
      <c r="L118" s="27"/>
      <c r="M118" s="27"/>
      <c r="N118" s="27"/>
      <c r="O118" s="29">
        <f t="shared" si="11"/>
        <v>4.4139902976156513</v>
      </c>
      <c r="P118" s="27"/>
      <c r="Q118" s="27"/>
      <c r="R118" s="27"/>
    </row>
    <row r="119" spans="1:18" x14ac:dyDescent="0.2">
      <c r="A119" s="26" t="s">
        <v>172</v>
      </c>
      <c r="B119" s="27">
        <v>0.104</v>
      </c>
      <c r="C119" s="27">
        <v>0.105</v>
      </c>
      <c r="D119" s="26">
        <f t="shared" si="6"/>
        <v>0.1045</v>
      </c>
      <c r="E119" s="26">
        <f t="shared" si="7"/>
        <v>0.14291017074981438</v>
      </c>
      <c r="F119" s="26">
        <v>10</v>
      </c>
      <c r="G119" s="27">
        <f t="shared" si="8"/>
        <v>1.4291017074981438</v>
      </c>
      <c r="H119" s="26">
        <v>3</v>
      </c>
      <c r="I119" s="27">
        <f t="shared" si="9"/>
        <v>4.2873051224944314</v>
      </c>
      <c r="J119" s="26">
        <v>60937.5</v>
      </c>
      <c r="K119" s="26">
        <f t="shared" si="12"/>
        <v>7.0355776369139384</v>
      </c>
      <c r="L119" s="27"/>
      <c r="M119" s="27"/>
      <c r="N119" s="27"/>
      <c r="O119" s="29">
        <f t="shared" si="11"/>
        <v>1.8301082849344892</v>
      </c>
      <c r="P119" s="27"/>
      <c r="Q119" s="27"/>
      <c r="R119" s="27"/>
    </row>
    <row r="120" spans="1:18" x14ac:dyDescent="0.2">
      <c r="A120" s="26" t="s">
        <v>173</v>
      </c>
      <c r="B120" s="27">
        <v>0.107</v>
      </c>
      <c r="C120" s="27">
        <v>0.10199999999999999</v>
      </c>
      <c r="D120" s="26">
        <f t="shared" si="6"/>
        <v>0.1045</v>
      </c>
      <c r="E120" s="26">
        <f t="shared" si="7"/>
        <v>0.14291017074981438</v>
      </c>
      <c r="F120" s="26">
        <v>10</v>
      </c>
      <c r="G120" s="27">
        <f t="shared" si="8"/>
        <v>1.4291017074981438</v>
      </c>
      <c r="H120" s="26">
        <v>3</v>
      </c>
      <c r="I120" s="27">
        <f t="shared" si="9"/>
        <v>4.2873051224944314</v>
      </c>
      <c r="J120" s="26">
        <v>45000</v>
      </c>
      <c r="K120" s="26">
        <f t="shared" si="12"/>
        <v>9.5273447166542926</v>
      </c>
      <c r="L120" s="27"/>
      <c r="M120" s="27"/>
      <c r="N120" s="27"/>
      <c r="O120" s="29">
        <f t="shared" si="11"/>
        <v>2.4782716358487877</v>
      </c>
      <c r="P120" s="27"/>
      <c r="Q120" s="27"/>
      <c r="R120" s="27"/>
    </row>
    <row r="121" spans="1:18" x14ac:dyDescent="0.2">
      <c r="A121" s="26" t="s">
        <v>174</v>
      </c>
      <c r="B121" s="27">
        <v>0.184</v>
      </c>
      <c r="C121" s="27">
        <v>0.17399999999999999</v>
      </c>
      <c r="D121" s="26">
        <f t="shared" si="6"/>
        <v>0.17899999999999999</v>
      </c>
      <c r="E121" s="26">
        <f t="shared" si="7"/>
        <v>0.41945063103192282</v>
      </c>
      <c r="F121" s="26">
        <v>10</v>
      </c>
      <c r="G121" s="27">
        <f t="shared" si="8"/>
        <v>4.1945063103192286</v>
      </c>
      <c r="H121" s="26">
        <v>3</v>
      </c>
      <c r="I121" s="27">
        <f t="shared" si="9"/>
        <v>12.583518930957686</v>
      </c>
      <c r="J121" s="26">
        <v>53500</v>
      </c>
      <c r="K121" s="26">
        <f t="shared" si="12"/>
        <v>23.520596132631187</v>
      </c>
      <c r="L121" s="27">
        <f>AVERAGE(K121:K124)</f>
        <v>20.638915636341206</v>
      </c>
      <c r="M121" s="27">
        <f>AVEDEV(K121:K124)</f>
        <v>1.6858446963054963</v>
      </c>
      <c r="N121" s="27"/>
      <c r="O121" s="29">
        <f t="shared" si="11"/>
        <v>6.1182237010759017</v>
      </c>
      <c r="P121" s="27">
        <f>AVERAGE(O121:O124)</f>
        <v>5.3686353057856326</v>
      </c>
      <c r="Q121" s="27">
        <f>AVEDEV(O121:O124)</f>
        <v>0.43852523631234819</v>
      </c>
      <c r="R121" s="27">
        <v>4</v>
      </c>
    </row>
    <row r="122" spans="1:18" x14ac:dyDescent="0.2">
      <c r="A122" s="26" t="s">
        <v>175</v>
      </c>
      <c r="B122" s="27">
        <v>0.189</v>
      </c>
      <c r="C122" s="27">
        <v>0.16700000000000001</v>
      </c>
      <c r="D122" s="26">
        <f t="shared" si="6"/>
        <v>0.17799999999999999</v>
      </c>
      <c r="E122" s="26">
        <f t="shared" si="7"/>
        <v>0.41573867854491464</v>
      </c>
      <c r="F122" s="26">
        <v>10</v>
      </c>
      <c r="G122" s="27">
        <f t="shared" si="8"/>
        <v>4.1573867854491464</v>
      </c>
      <c r="H122" s="26">
        <v>3</v>
      </c>
      <c r="I122" s="27">
        <f t="shared" si="9"/>
        <v>12.472160356347439</v>
      </c>
      <c r="J122" s="26">
        <v>68437.5</v>
      </c>
      <c r="K122" s="26">
        <f t="shared" si="12"/>
        <v>18.224161251283927</v>
      </c>
      <c r="L122" s="27"/>
      <c r="M122" s="27"/>
      <c r="N122" s="27"/>
      <c r="O122" s="29">
        <f t="shared" si="11"/>
        <v>4.7405046483981792</v>
      </c>
      <c r="P122" s="27"/>
      <c r="Q122" s="27"/>
      <c r="R122" s="27"/>
    </row>
    <row r="123" spans="1:18" x14ac:dyDescent="0.2">
      <c r="A123" s="26" t="s">
        <v>176</v>
      </c>
      <c r="B123" s="27">
        <v>0.16300000000000001</v>
      </c>
      <c r="C123" s="27">
        <v>0.159</v>
      </c>
      <c r="D123" s="26">
        <f t="shared" si="6"/>
        <v>0.161</v>
      </c>
      <c r="E123" s="26">
        <f t="shared" si="7"/>
        <v>0.35263548626577584</v>
      </c>
      <c r="F123" s="26">
        <v>10</v>
      </c>
      <c r="G123" s="27">
        <f t="shared" si="8"/>
        <v>3.5263548626577585</v>
      </c>
      <c r="H123" s="26">
        <v>3</v>
      </c>
      <c r="I123" s="27">
        <f t="shared" si="9"/>
        <v>10.579064587973276</v>
      </c>
      <c r="J123" s="26">
        <v>53750</v>
      </c>
      <c r="K123" s="26">
        <f t="shared" si="12"/>
        <v>19.681980628787493</v>
      </c>
      <c r="L123" s="27"/>
      <c r="M123" s="27"/>
      <c r="N123" s="27"/>
      <c r="O123" s="29">
        <f t="shared" si="11"/>
        <v>5.1197154905483888</v>
      </c>
      <c r="P123" s="27"/>
      <c r="Q123" s="27"/>
      <c r="R123" s="27"/>
    </row>
    <row r="124" spans="1:18" x14ac:dyDescent="0.2">
      <c r="A124" s="26" t="s">
        <v>177</v>
      </c>
      <c r="B124" s="27">
        <v>0.161</v>
      </c>
      <c r="C124" s="27">
        <v>0.17899999999999999</v>
      </c>
      <c r="D124" s="26">
        <f t="shared" si="6"/>
        <v>0.16999999999999998</v>
      </c>
      <c r="E124" s="26">
        <f t="shared" si="7"/>
        <v>0.38604305864884925</v>
      </c>
      <c r="F124" s="26">
        <v>10</v>
      </c>
      <c r="G124" s="27">
        <f t="shared" si="8"/>
        <v>3.8604305864884925</v>
      </c>
      <c r="H124" s="26">
        <v>3</v>
      </c>
      <c r="I124" s="27">
        <f t="shared" si="9"/>
        <v>11.581291759465477</v>
      </c>
      <c r="J124" s="26">
        <v>54812.5</v>
      </c>
      <c r="K124" s="26">
        <f t="shared" si="12"/>
        <v>21.128924532662218</v>
      </c>
      <c r="L124" s="27"/>
      <c r="M124" s="27"/>
      <c r="N124" s="27"/>
      <c r="O124" s="29">
        <f t="shared" si="11"/>
        <v>5.496097383120059</v>
      </c>
      <c r="P124" s="27"/>
      <c r="Q124" s="27"/>
      <c r="R124" s="27"/>
    </row>
    <row r="125" spans="1:18" x14ac:dyDescent="0.2">
      <c r="A125" s="26" t="s">
        <v>178</v>
      </c>
      <c r="B125" s="27">
        <v>0.23499999999999999</v>
      </c>
      <c r="C125" s="27">
        <v>0.23100000000000001</v>
      </c>
      <c r="D125" s="26">
        <f t="shared" si="6"/>
        <v>0.23299999999999998</v>
      </c>
      <c r="E125" s="26">
        <f t="shared" si="7"/>
        <v>0.61989606533036379</v>
      </c>
      <c r="F125" s="26">
        <v>50</v>
      </c>
      <c r="G125" s="27">
        <f t="shared" si="8"/>
        <v>30.99480326651819</v>
      </c>
      <c r="H125" s="26">
        <v>3</v>
      </c>
      <c r="I125" s="27">
        <f t="shared" si="9"/>
        <v>92.98440979955457</v>
      </c>
      <c r="J125" s="26">
        <v>63562.5</v>
      </c>
      <c r="K125" s="26">
        <f t="shared" si="12"/>
        <v>146.28815701011536</v>
      </c>
      <c r="L125" s="27">
        <f>AVERAGE(K125:K128)</f>
        <v>155.63666038275048</v>
      </c>
      <c r="M125" s="27">
        <f>AVEDEV(K125:K128)</f>
        <v>18.497245672789489</v>
      </c>
      <c r="N125" s="27"/>
      <c r="O125" s="29">
        <f t="shared" si="11"/>
        <v>38.052762963957946</v>
      </c>
      <c r="P125" s="27">
        <f>AVERAGE(O125:O128)</f>
        <v>40.484514037847326</v>
      </c>
      <c r="Q125" s="27">
        <f>AVEDEV(O125:O128)</f>
        <v>4.8115399049294538</v>
      </c>
      <c r="R125" s="27">
        <v>4</v>
      </c>
    </row>
    <row r="126" spans="1:18" x14ac:dyDescent="0.2">
      <c r="A126" s="26" t="s">
        <v>179</v>
      </c>
      <c r="B126" s="27">
        <v>0.26300000000000001</v>
      </c>
      <c r="C126" s="27">
        <v>0.26800000000000002</v>
      </c>
      <c r="D126" s="26">
        <f t="shared" si="6"/>
        <v>0.26550000000000001</v>
      </c>
      <c r="E126" s="26">
        <f t="shared" si="7"/>
        <v>0.74053452115812934</v>
      </c>
      <c r="F126" s="26">
        <v>50</v>
      </c>
      <c r="G126" s="27">
        <f t="shared" si="8"/>
        <v>37.026726057906465</v>
      </c>
      <c r="H126" s="26">
        <v>3</v>
      </c>
      <c r="I126" s="27">
        <f t="shared" si="9"/>
        <v>111.08017817371939</v>
      </c>
      <c r="J126" s="26">
        <v>71375</v>
      </c>
      <c r="K126" s="26">
        <f t="shared" si="12"/>
        <v>155.62897117158585</v>
      </c>
      <c r="L126" s="27"/>
      <c r="M126" s="27"/>
      <c r="N126" s="27"/>
      <c r="O126" s="29">
        <f t="shared" si="11"/>
        <v>40.482513905124293</v>
      </c>
      <c r="P126" s="27"/>
      <c r="Q126" s="27"/>
      <c r="R126" s="27"/>
    </row>
    <row r="127" spans="1:18" x14ac:dyDescent="0.2">
      <c r="A127" s="26" t="s">
        <v>180</v>
      </c>
      <c r="B127" s="27">
        <v>0.311</v>
      </c>
      <c r="C127" s="27">
        <v>0.29799999999999999</v>
      </c>
      <c r="D127" s="26">
        <f t="shared" si="6"/>
        <v>0.30449999999999999</v>
      </c>
      <c r="E127" s="26">
        <f t="shared" si="7"/>
        <v>0.8853006681514477</v>
      </c>
      <c r="F127" s="26">
        <v>50</v>
      </c>
      <c r="G127" s="27">
        <f t="shared" si="8"/>
        <v>44.265033407572382</v>
      </c>
      <c r="H127" s="26">
        <v>3</v>
      </c>
      <c r="I127" s="27">
        <f t="shared" si="9"/>
        <v>132.79510022271714</v>
      </c>
      <c r="J127" s="26">
        <v>68937.5</v>
      </c>
      <c r="K127" s="26">
        <f t="shared" si="12"/>
        <v>192.63115172832948</v>
      </c>
      <c r="L127" s="27"/>
      <c r="M127" s="27"/>
      <c r="N127" s="27"/>
      <c r="O127" s="29">
        <f t="shared" si="11"/>
        <v>50.107593847706234</v>
      </c>
      <c r="P127" s="27"/>
      <c r="Q127" s="27"/>
      <c r="R127" s="27"/>
    </row>
    <row r="128" spans="1:18" x14ac:dyDescent="0.2">
      <c r="A128" s="26" t="s">
        <v>181</v>
      </c>
      <c r="B128" s="27">
        <v>0.2</v>
      </c>
      <c r="C128" s="27">
        <v>0.20699999999999999</v>
      </c>
      <c r="D128" s="26">
        <f t="shared" si="6"/>
        <v>0.20350000000000001</v>
      </c>
      <c r="E128" s="26">
        <f t="shared" si="7"/>
        <v>0.51039346696362298</v>
      </c>
      <c r="F128" s="26">
        <v>50</v>
      </c>
      <c r="G128" s="27">
        <f t="shared" si="8"/>
        <v>25.519673348181151</v>
      </c>
      <c r="H128" s="26">
        <v>3</v>
      </c>
      <c r="I128" s="27">
        <f t="shared" si="9"/>
        <v>76.559020044543445</v>
      </c>
      <c r="J128" s="26">
        <v>59812.5</v>
      </c>
      <c r="K128" s="26">
        <f t="shared" si="12"/>
        <v>127.99836162097128</v>
      </c>
      <c r="L128" s="27"/>
      <c r="M128" s="27"/>
      <c r="N128" s="27"/>
      <c r="O128" s="29">
        <f t="shared" si="11"/>
        <v>33.295185434600832</v>
      </c>
      <c r="P128" s="27"/>
      <c r="Q128" s="27"/>
      <c r="R128" s="27"/>
    </row>
    <row r="129" spans="1:18" x14ac:dyDescent="0.2">
      <c r="A129" s="26" t="s">
        <v>182</v>
      </c>
      <c r="B129" s="27">
        <v>0.434</v>
      </c>
      <c r="C129" s="27">
        <v>0.437</v>
      </c>
      <c r="D129" s="26">
        <f t="shared" si="6"/>
        <v>0.4355</v>
      </c>
      <c r="E129" s="26">
        <f>(D129-0.0707)/0.2884</f>
        <v>1.2649098474341194</v>
      </c>
      <c r="F129" s="26">
        <v>50</v>
      </c>
      <c r="G129" s="27">
        <f t="shared" si="8"/>
        <v>63.245492371705971</v>
      </c>
      <c r="H129" s="26">
        <v>3</v>
      </c>
      <c r="I129" s="27">
        <f t="shared" si="9"/>
        <v>189.73647711511791</v>
      </c>
      <c r="J129" s="26">
        <v>72625</v>
      </c>
      <c r="K129" s="26">
        <f t="shared" si="12"/>
        <v>261.25504594164255</v>
      </c>
      <c r="L129" s="27">
        <f>AVERAGE(K129:K132)</f>
        <v>269.17754372450736</v>
      </c>
      <c r="M129" s="27">
        <f>AVEDEV(K129:K132)</f>
        <v>13.166011101483058</v>
      </c>
      <c r="N129" s="27"/>
      <c r="O129" s="29">
        <f t="shared" si="11"/>
        <v>67.958176106271168</v>
      </c>
      <c r="P129" s="27">
        <f>AVERAGE(O129:O132)</f>
        <v>70.01899180301271</v>
      </c>
      <c r="Q129" s="27">
        <f>AVEDEV(O129:O132)</f>
        <v>3.4247686884928825</v>
      </c>
      <c r="R129" s="27">
        <v>4</v>
      </c>
    </row>
    <row r="130" spans="1:18" x14ac:dyDescent="0.2">
      <c r="A130" s="26" t="s">
        <v>183</v>
      </c>
      <c r="B130" s="27">
        <v>0.373</v>
      </c>
      <c r="C130" s="27">
        <v>0.37</v>
      </c>
      <c r="D130" s="26">
        <f t="shared" si="6"/>
        <v>0.3715</v>
      </c>
      <c r="E130" s="26">
        <f t="shared" si="7"/>
        <v>1.1340014847809949</v>
      </c>
      <c r="F130" s="26">
        <v>50</v>
      </c>
      <c r="G130" s="27">
        <f t="shared" si="8"/>
        <v>56.700074239049748</v>
      </c>
      <c r="H130" s="26">
        <v>3</v>
      </c>
      <c r="I130" s="27">
        <f t="shared" si="9"/>
        <v>170.10022271714925</v>
      </c>
      <c r="J130" s="26">
        <v>58625</v>
      </c>
      <c r="K130" s="26">
        <f t="shared" si="12"/>
        <v>290.14963363266395</v>
      </c>
      <c r="L130" s="27"/>
      <c r="M130" s="27"/>
      <c r="N130" s="27"/>
      <c r="O130" s="29">
        <f t="shared" si="11"/>
        <v>75.474293055312415</v>
      </c>
      <c r="P130" s="27"/>
      <c r="Q130" s="27"/>
      <c r="R130" s="27"/>
    </row>
    <row r="131" spans="1:18" x14ac:dyDescent="0.2">
      <c r="A131" s="26" t="s">
        <v>184</v>
      </c>
      <c r="B131" s="27">
        <v>0.44800000000000001</v>
      </c>
      <c r="C131" s="27">
        <v>0.42599999999999999</v>
      </c>
      <c r="D131" s="26">
        <f t="shared" si="6"/>
        <v>0.437</v>
      </c>
      <c r="E131" s="26">
        <f t="shared" si="7"/>
        <v>1.3771343726800298</v>
      </c>
      <c r="F131" s="26">
        <v>50</v>
      </c>
      <c r="G131" s="27">
        <f t="shared" si="8"/>
        <v>68.856718634001496</v>
      </c>
      <c r="H131" s="26">
        <v>3</v>
      </c>
      <c r="I131" s="27">
        <f t="shared" si="9"/>
        <v>206.5701559020045</v>
      </c>
      <c r="J131" s="26">
        <v>82375</v>
      </c>
      <c r="K131" s="26">
        <f t="shared" si="12"/>
        <v>250.76801930440607</v>
      </c>
      <c r="L131" s="27"/>
      <c r="M131" s="27"/>
      <c r="N131" s="27"/>
      <c r="O131" s="29">
        <f t="shared" si="11"/>
        <v>65.230270122768502</v>
      </c>
      <c r="P131" s="27"/>
      <c r="Q131" s="27"/>
      <c r="R131" s="27"/>
    </row>
    <row r="132" spans="1:18" x14ac:dyDescent="0.2">
      <c r="A132" s="26" t="s">
        <v>185</v>
      </c>
      <c r="B132" s="27">
        <v>0.44</v>
      </c>
      <c r="C132" s="27">
        <v>0.439</v>
      </c>
      <c r="D132" s="26">
        <f t="shared" si="6"/>
        <v>0.4395</v>
      </c>
      <c r="E132" s="26">
        <f t="shared" si="7"/>
        <v>1.3864142538975504</v>
      </c>
      <c r="F132" s="26">
        <v>50</v>
      </c>
      <c r="G132" s="27">
        <f t="shared" si="8"/>
        <v>69.320712694877514</v>
      </c>
      <c r="H132" s="26">
        <v>3</v>
      </c>
      <c r="I132" s="27">
        <f t="shared" si="9"/>
        <v>207.96213808463256</v>
      </c>
      <c r="J132" s="26">
        <v>75750</v>
      </c>
      <c r="K132" s="26">
        <f t="shared" si="12"/>
        <v>274.5374760193169</v>
      </c>
      <c r="L132" s="27"/>
      <c r="M132" s="27"/>
      <c r="N132" s="27"/>
      <c r="O132" s="29">
        <f t="shared" si="11"/>
        <v>71.413227927698784</v>
      </c>
      <c r="P132" s="27"/>
      <c r="Q132" s="27"/>
      <c r="R132" s="27"/>
    </row>
    <row r="139" spans="1:18" x14ac:dyDescent="0.2">
      <c r="A139" s="22" t="s">
        <v>182</v>
      </c>
      <c r="B139" s="23">
        <v>0.434</v>
      </c>
      <c r="C139" s="23">
        <v>0.437</v>
      </c>
      <c r="D139" s="22">
        <f>AVERAGE(B139:C139)</f>
        <v>0.4355</v>
      </c>
      <c r="E139" s="22">
        <f>(D139-0.0707)/0.2884</f>
        <v>1.2649098474341194</v>
      </c>
      <c r="F139" s="22">
        <v>50</v>
      </c>
      <c r="G139" s="23">
        <f>E139*F139</f>
        <v>63.245492371705971</v>
      </c>
      <c r="H139" s="22">
        <v>3</v>
      </c>
      <c r="I139" s="23">
        <f>G139*H139</f>
        <v>189.73647711511791</v>
      </c>
      <c r="J139" s="22">
        <v>72625</v>
      </c>
      <c r="K139" s="22">
        <f>I139/J139*100000</f>
        <v>261.25504594164255</v>
      </c>
      <c r="L139" s="23">
        <f>AVERAGE(K139:K142)</f>
        <v>261.25504594164255</v>
      </c>
      <c r="M139" s="23">
        <f>AVEDEV(K139:K142)</f>
        <v>0</v>
      </c>
      <c r="N139" s="23"/>
      <c r="O139" s="23">
        <f>K139/$L$6</f>
        <v>50.129175340203119</v>
      </c>
      <c r="P139" s="23">
        <f>AVERAGE(O139:O142)</f>
        <v>50.129175340203119</v>
      </c>
      <c r="Q139" s="23">
        <f>AVEDEV(O139:O142)</f>
        <v>0</v>
      </c>
      <c r="R139" s="23">
        <v>4</v>
      </c>
    </row>
  </sheetData>
  <pageMargins left="0.78740157499999996" right="0.78740157499999996" top="0.984251969" bottom="0.984251969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Courbe STD</vt:lpstr>
      <vt:lpstr>Dec 2013</vt:lpstr>
      <vt:lpstr>Hypoxie 070114</vt:lpstr>
      <vt:lpstr>24 janvier</vt:lpstr>
      <vt:lpstr>MC Hyp vs Norm</vt:lpstr>
      <vt:lpstr>15 avril</vt:lpstr>
      <vt:lpstr>15 mai</vt:lpstr>
      <vt:lpstr>26 mai</vt:lpstr>
      <vt:lpstr>30 mars 2015</vt:lpstr>
      <vt:lpstr>30 avril (erreur concentration)</vt:lpstr>
      <vt:lpstr>STAT</vt:lpstr>
      <vt:lpstr>30 avril (2e lecture) erreur</vt:lpstr>
      <vt:lpstr>5 juin 2015</vt:lpstr>
      <vt:lpstr>5 juin 2015 (reprise)</vt:lpstr>
      <vt:lpstr>Statistiques</vt:lpstr>
      <vt:lpstr>Modélisation</vt:lpstr>
      <vt:lpstr>ALL</vt:lpstr>
      <vt:lpstr>Statistiques Saline BMP9</vt:lpstr>
      <vt:lpstr>Statistiques BMP2 Saline</vt:lpstr>
      <vt:lpstr>Statistiques BMP9 CTX</vt:lpstr>
      <vt:lpstr>Statistiques BMP2 CTX</vt:lpstr>
      <vt:lpstr>Calcul moyenne SEM</vt:lpstr>
      <vt:lpstr>Modèle total</vt:lpstr>
      <vt:lpstr>Modèle pondéré</vt:lpstr>
      <vt:lpstr>New_model</vt:lpstr>
    </vt:vector>
  </TitlesOfParts>
  <Company>Université de Sherbrooke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Génie Chimique</dc:creator>
  <cp:lastModifiedBy>Nathalie Faucheux</cp:lastModifiedBy>
  <cp:lastPrinted>2013-12-11T15:09:38Z</cp:lastPrinted>
  <dcterms:created xsi:type="dcterms:W3CDTF">2013-12-06T20:17:39Z</dcterms:created>
  <dcterms:modified xsi:type="dcterms:W3CDTF">2019-06-05T19:23:56Z</dcterms:modified>
</cp:coreProperties>
</file>