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defaultThemeVersion="166925"/>
  <mc:AlternateContent xmlns:mc="http://schemas.openxmlformats.org/markup-compatibility/2006">
    <mc:Choice Requires="x15">
      <x15ac:absPath xmlns:x15ac="http://schemas.microsoft.com/office/spreadsheetml/2010/11/ac" url="C:\Users\Helmer\Dropbox\DisSci\Manuskript\Submission 2 Systematic Reviews R1\"/>
    </mc:Choice>
  </mc:AlternateContent>
  <xr:revisionPtr revIDLastSave="0" documentId="13_ncr:1_{EA563429-224E-435B-A63B-AC44F5872E2A}" xr6:coauthVersionLast="36" xr6:coauthVersionMax="36" xr10:uidLastSave="{00000000-0000-0000-0000-000000000000}"/>
  <bookViews>
    <workbookView xWindow="0" yWindow="0" windowWidth="28800" windowHeight="11628" xr2:uid="{00000000-000D-0000-FFFF-FFFF00000000}"/>
  </bookViews>
  <sheets>
    <sheet name="Sheet1"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74" i="1" l="1"/>
  <c r="AB73" i="1"/>
  <c r="AB72" i="1"/>
  <c r="W74" i="1"/>
  <c r="C76" i="1"/>
  <c r="D76" i="1" s="1"/>
  <c r="C75" i="1"/>
  <c r="K88" i="1" l="1"/>
  <c r="L88" i="1" s="1"/>
  <c r="K87" i="1"/>
  <c r="L87" i="1" s="1"/>
  <c r="K86" i="1"/>
  <c r="L86" i="1" s="1"/>
  <c r="K85" i="1"/>
  <c r="L85" i="1" s="1"/>
  <c r="K84" i="1"/>
  <c r="K89" i="1" l="1"/>
  <c r="L84" i="1"/>
  <c r="L89" i="1" s="1"/>
  <c r="T78" i="1"/>
  <c r="P86" i="1"/>
  <c r="O82" i="1"/>
  <c r="O80" i="1"/>
  <c r="O79" i="1"/>
  <c r="O88" i="1"/>
  <c r="P88" i="1" s="1"/>
  <c r="O81" i="1"/>
  <c r="O85" i="1"/>
  <c r="P85" i="1" s="1"/>
  <c r="O83" i="1"/>
  <c r="P83" i="1" s="1"/>
  <c r="O78" i="1"/>
  <c r="O77" i="1"/>
  <c r="O76" i="1"/>
  <c r="T82" i="1"/>
  <c r="T81" i="1"/>
  <c r="T79" i="1"/>
  <c r="T76" i="1"/>
  <c r="T75" i="1"/>
  <c r="T73" i="1"/>
  <c r="O87" i="1" l="1"/>
  <c r="P87" i="1" s="1"/>
  <c r="O84" i="1"/>
  <c r="P84" i="1" s="1"/>
  <c r="K80" i="1"/>
  <c r="L80" i="1" s="1"/>
  <c r="K79" i="1"/>
  <c r="L79" i="1" s="1"/>
  <c r="K78" i="1"/>
  <c r="K74" i="1"/>
  <c r="L74" i="1" s="1"/>
  <c r="K73" i="1"/>
  <c r="L73" i="1" s="1"/>
  <c r="K72" i="1"/>
  <c r="L72" i="1" s="1"/>
  <c r="O72" i="1"/>
  <c r="O73" i="1" s="1"/>
  <c r="P73" i="1" s="1"/>
  <c r="H74" i="1"/>
  <c r="H73" i="1"/>
  <c r="H72" i="1"/>
  <c r="H89" i="1"/>
  <c r="I89" i="1" s="1"/>
  <c r="H88" i="1"/>
  <c r="I88" i="1" s="1"/>
  <c r="H87" i="1"/>
  <c r="H82" i="1"/>
  <c r="I82" i="1" s="1"/>
  <c r="H77" i="1"/>
  <c r="I77" i="1" s="1"/>
  <c r="H83" i="1"/>
  <c r="I83" i="1" s="1"/>
  <c r="H81" i="1"/>
  <c r="I81" i="1" s="1"/>
  <c r="D75" i="1"/>
  <c r="C74" i="1"/>
  <c r="D74" i="1" s="1"/>
  <c r="C73" i="1"/>
  <c r="D73" i="1" s="1"/>
  <c r="C72" i="1"/>
  <c r="L75" i="1" l="1"/>
  <c r="C77" i="1"/>
  <c r="O89" i="1"/>
  <c r="P72" i="1"/>
  <c r="K81" i="1"/>
  <c r="L78" i="1"/>
  <c r="L81" i="1" s="1"/>
  <c r="H90" i="1"/>
  <c r="H84" i="1"/>
  <c r="I87" i="1"/>
  <c r="I90" i="1" s="1"/>
  <c r="K75" i="1"/>
  <c r="H78" i="1"/>
  <c r="I78" i="1" s="1"/>
  <c r="D72" i="1"/>
  <c r="D77" i="1" s="1"/>
  <c r="Y80" i="1" l="1"/>
  <c r="AB71" i="1"/>
  <c r="Y78" i="1"/>
  <c r="Z78" i="1" s="1"/>
  <c r="Y77" i="1"/>
  <c r="Z77" i="1" s="1"/>
  <c r="Y76" i="1"/>
  <c r="Z76" i="1" s="1"/>
  <c r="Y75" i="1"/>
  <c r="Z75" i="1" s="1"/>
  <c r="Y74" i="1"/>
  <c r="Z74" i="1" s="1"/>
  <c r="Y72" i="1"/>
  <c r="Y73" i="1" s="1"/>
  <c r="W81" i="1"/>
  <c r="W75" i="1"/>
  <c r="W87" i="1"/>
  <c r="W86" i="1"/>
  <c r="F83" i="1"/>
  <c r="F82" i="1"/>
  <c r="F81" i="1"/>
  <c r="F80" i="1"/>
  <c r="F79" i="1"/>
  <c r="F78" i="1"/>
  <c r="F77" i="1"/>
  <c r="F76" i="1"/>
  <c r="F75" i="1"/>
  <c r="F74" i="1"/>
  <c r="F73" i="1"/>
  <c r="F72" i="1"/>
  <c r="F84" i="1" l="1"/>
  <c r="W85" i="1"/>
  <c r="W84" i="1"/>
  <c r="W83" i="1"/>
  <c r="W82" i="1"/>
  <c r="W80" i="1"/>
  <c r="W79" i="1"/>
  <c r="W78" i="1"/>
  <c r="W77" i="1"/>
  <c r="W76" i="1"/>
  <c r="W73" i="1"/>
  <c r="W72" i="1"/>
  <c r="T72" i="1"/>
  <c r="W88" i="1" l="1"/>
  <c r="P8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Lea Mergenthal</author>
  </authors>
  <commentList>
    <comment ref="A21" authorId="0" shapeId="0" xr:uid="{37668DE0-6AA3-47AA-A4A3-7B24A31568C2}">
      <text>
        <r>
          <rPr>
            <b/>
            <sz val="9"/>
            <color indexed="81"/>
            <rFont val="Segoe UI"/>
            <family val="2"/>
          </rPr>
          <t>Lea Mergenthal:</t>
        </r>
        <r>
          <rPr>
            <sz val="9"/>
            <color indexed="81"/>
            <rFont val="Segoe UI"/>
            <family val="2"/>
          </rPr>
          <t xml:space="preserve">
fulltext unavailable</t>
        </r>
      </text>
    </comment>
    <comment ref="A31" authorId="0" shapeId="0" xr:uid="{48730ECB-B7E5-4A89-850B-51F87C4FA03A}">
      <text>
        <r>
          <rPr>
            <b/>
            <sz val="9"/>
            <color indexed="81"/>
            <rFont val="Segoe UI"/>
            <family val="2"/>
          </rPr>
          <t>Lea Mergenthal:</t>
        </r>
        <r>
          <rPr>
            <sz val="9"/>
            <color indexed="81"/>
            <rFont val="Segoe UI"/>
            <family val="2"/>
          </rPr>
          <t xml:space="preserve">
fulltext unavailable</t>
        </r>
      </text>
    </comment>
    <comment ref="A50" authorId="0" shapeId="0" xr:uid="{673822E2-8A6F-4B88-8B5B-097A54AFA3DE}">
      <text>
        <r>
          <rPr>
            <b/>
            <sz val="9"/>
            <color indexed="81"/>
            <rFont val="Segoe UI"/>
            <charset val="1"/>
          </rPr>
          <t>Lea Mergenthal:</t>
        </r>
        <r>
          <rPr>
            <sz val="9"/>
            <color indexed="81"/>
            <rFont val="Segoe UI"/>
            <charset val="1"/>
          </rPr>
          <t xml:space="preserve">
Updated on 29th March. Coded version from 2017</t>
        </r>
      </text>
    </comment>
  </commentList>
</comments>
</file>

<file path=xl/sharedStrings.xml><?xml version="1.0" encoding="utf-8"?>
<sst xmlns="http://schemas.openxmlformats.org/spreadsheetml/2006/main" count="1978" uniqueCount="541">
  <si>
    <t>Number</t>
  </si>
  <si>
    <t>Author</t>
  </si>
  <si>
    <t>Year</t>
  </si>
  <si>
    <t>Region</t>
  </si>
  <si>
    <t>Title</t>
  </si>
  <si>
    <t>Aim (primary)</t>
  </si>
  <si>
    <t>Population</t>
  </si>
  <si>
    <t>Concept</t>
  </si>
  <si>
    <t>Context</t>
  </si>
  <si>
    <t>PLS</t>
  </si>
  <si>
    <t>PLS_OA</t>
  </si>
  <si>
    <t>Amberson</t>
  </si>
  <si>
    <t>NA</t>
  </si>
  <si>
    <t>Social support, educational, and behavioral modification interventions for improving household disaster preparedness in the general community-dwelling population.</t>
  </si>
  <si>
    <t>(1) To ascertain the state of the science on social support, educational, and behavioural modification interventions to  improve all-hazard household disaster preparedness (2) To assess whether social support, educational, and behavioural modification interventions have effects on healthcare utilisation (emergency department utilisation, hospitalisation, morbidity), mortality, and mental health or physical functioning post disaster</t>
  </si>
  <si>
    <t>Protocol</t>
  </si>
  <si>
    <t>na</t>
  </si>
  <si>
    <t>community-dwelling adults</t>
  </si>
  <si>
    <t>any</t>
  </si>
  <si>
    <t>no</t>
  </si>
  <si>
    <t>general population</t>
  </si>
  <si>
    <t>Anderson</t>
  </si>
  <si>
    <t>Community coalition-driven interventions to reduce health disparities among racial and ethnic minority populations.</t>
  </si>
  <si>
    <t>To assess effects of community coalition-driven interventions in improving health status or reducing health disparities among racial and ethnic minority populations.</t>
  </si>
  <si>
    <t>Systematic review</t>
  </si>
  <si>
    <t>yes</t>
  </si>
  <si>
    <t>minority racial and ethnic communities</t>
  </si>
  <si>
    <t>community</t>
  </si>
  <si>
    <t>German, Spanish, French, Russian, Croatian, Tamil</t>
  </si>
  <si>
    <t xml:space="preserve">cochrane clinical answer, special collection </t>
  </si>
  <si>
    <t>https://www.cochranelibrary.com/cdsr/doi/10.1002/14651858.CD009905.pub2/related-content</t>
  </si>
  <si>
    <t>Anglemyer</t>
  </si>
  <si>
    <t>AUS</t>
  </si>
  <si>
    <t>Digital contact tracing technologies in epidemics: a rapid review</t>
  </si>
  <si>
    <t>To assess the benefits, harms, and acceptability of personal digital contact tracing solutions for identifying contacts of an identified positive case of an infectious disease.</t>
  </si>
  <si>
    <t>Rapid review</t>
  </si>
  <si>
    <t>digital</t>
  </si>
  <si>
    <t>digital contact tracing solutions</t>
  </si>
  <si>
    <t>epidemics</t>
  </si>
  <si>
    <t>German, Spanish, French, Arabic, Japanese, Russian, Chinese, Croatian, Thai, Malay, simplified Chinese, Korean</t>
  </si>
  <si>
    <t>https://www.cochranelibrary.com/cdsr/doi/10.1002/14651858.CD013699/related-content</t>
  </si>
  <si>
    <t>Armstrong</t>
  </si>
  <si>
    <t>Knowledge translation strategies for facilitating evidence-informed public health decision making among managers and policy makers</t>
  </si>
  <si>
    <t>To determine the effectiveness of knowledge translation strategies aimed at facilitating evidence-informed public health decision making by managers and policy-makers.</t>
  </si>
  <si>
    <t>decision-makers for public health policies</t>
  </si>
  <si>
    <t>Baker</t>
  </si>
  <si>
    <t>Public health interventions for increasing physical activity in children, adolescents and adults: an overview of systematic reviews.</t>
  </si>
  <si>
    <t>To a) summarise the existing evidence on interventions that aim to increase PA; b) explore whether any effects of the intervention are different within and between populations, and whether these differences form an equity gradient such as an effect that differs according the advantage/disadvantage (e.g. low income and ethnic minorities); c) highlight gaps in the present evidence base that may warrant a Cochrane systematic review to be completed; and c) identify 'up to date' Cochrane reviews.</t>
  </si>
  <si>
    <t>PA</t>
  </si>
  <si>
    <t>Community wide interventions for increasing physical activity</t>
  </si>
  <si>
    <t>To evaluate the effects of community wide, multi-strategic interventions upon population levels of physical activity.</t>
  </si>
  <si>
    <t>German, Spanish, Russian, Polish, Croatian, Malay, Tamil, Chinese, Portuguese</t>
  </si>
  <si>
    <t>cochrane clinical answer, special collection, podcast</t>
  </si>
  <si>
    <t>https://www.cochranelibrary.com/cdsr/doi/10.1002/14651858.CD008366.pub3/related-content</t>
  </si>
  <si>
    <t>Interventions for preventing abuse in the elderly.</t>
  </si>
  <si>
    <t>To assess the effectiveness of primary, secondary and tertiary intervention programmes used to reduce or prevent abuse of the elderly in their own home, in organisational or institutional and community settings. The secondary objective was to investigate whether intervention effects are modified by types of abuse, types of participants, setting of intervention, or the cognitive status of older people.</t>
  </si>
  <si>
    <t>elderly people living in  community or  institution</t>
  </si>
  <si>
    <t>German, French, Spanish, Arabic, Russian, Polish, Croatian, Malay, Tamil, Chinese, simplified Chinese</t>
  </si>
  <si>
    <t>cochrane clinical answer, podcast</t>
  </si>
  <si>
    <t>https://www.cochranelibrary.com/cdsr/doi/10.1002/14651858.CD010321.pub2/related-content</t>
  </si>
  <si>
    <t xml:space="preserve">Brown </t>
  </si>
  <si>
    <t>EU</t>
  </si>
  <si>
    <t>Interventions for preventing obesity in children.</t>
  </si>
  <si>
    <t>To determine the effectiveness of a range of interventions that include diet or physical activity components, or both, designed to prevent
obesity in children.</t>
  </si>
  <si>
    <t>food</t>
  </si>
  <si>
    <t>German, Spanish, French, Japanese, Russian, Polish, Chinese, Croatian, Thai, Malay, simplified Chinese, Portuguese</t>
  </si>
  <si>
    <t>cochrane clinical answer (3), guidelines (4), special collection</t>
  </si>
  <si>
    <t>https://www.cochranelibrary.com/cdsr/doi/10.1002/14651858.CD001871.pub4/related-content</t>
  </si>
  <si>
    <t>Burns</t>
  </si>
  <si>
    <t>Community level interventions to improve food security in developed countries</t>
  </si>
  <si>
    <t>To systematically review the effects of community level interventions in improving food security in developed countries, both across whole communities and for disadvantaged or at-risk individuals or groups within a community. We also aim to identify features of community food security interventions that enable or impede the eAective implementation of these interventions.</t>
  </si>
  <si>
    <t>population groups most at risk of food insecurity</t>
  </si>
  <si>
    <t>Interventions to reduce ambient particulate matter air pollution and their effect on health.</t>
  </si>
  <si>
    <t>To assess the effectiveness of interventions to reduce ambient particulate matter air pollution in reducing pollutant concentrations and
improving associated health outcomes.</t>
  </si>
  <si>
    <t>German, Spanish, French, Arabic</t>
  </si>
  <si>
    <t>editorial, guideline</t>
  </si>
  <si>
    <t>https://www.cochranelibrary.com/cdsr/doi/10.1002/14651858.CD010919.pub2/related-content</t>
  </si>
  <si>
    <t>International travel-related control measures to contain the COVID-19 pandemic: a rapid review.</t>
  </si>
  <si>
    <t>To assess the effectiveness of international travel-related control measures during the COVID-19 pandemic on infectious disease transmission and screening-related outcomes.</t>
  </si>
  <si>
    <t>German, Spanish, French, Arabic, Polish, Russian, Chinese, Croatian, Thai, Malay, simplified Chinese, Korean</t>
  </si>
  <si>
    <t>podcast, cochrane clinical answer (3), special collection</t>
  </si>
  <si>
    <t>https://www.cochranelibrary.com/cdsr/doi/10.1002/14651858.CD013717.pub2/related-content</t>
  </si>
  <si>
    <t xml:space="preserve">Centeno Tablante </t>
  </si>
  <si>
    <t>Fortification of wheat and maize flour with folic acid for population health outcomes.</t>
  </si>
  <si>
    <t>To evaluate the health benefits and safety of folic acid fortification of wheat and maize flour (i.e. alone or in combination with other micronutrients) on folate status and health outcomes in the overall population, compared to wheat or maize flour without folic acid (or no intervention).</t>
  </si>
  <si>
    <t>German, Spanish, French, Malay, Polish, Russian, Japanese</t>
  </si>
  <si>
    <t>Chastin</t>
  </si>
  <si>
    <t>Interventions for reducing sedentary behaviour in community‐dwelling older adults</t>
  </si>
  <si>
    <t>To evaluate the effectiveness of interventions aimed at reducing sedentary behaviour amongst older adults living independently in the community compared to control conditions involving either no intervention or interventions that do not target sedentary behaviour.</t>
  </si>
  <si>
    <t>general adult population NOT living in care home or nursing homes</t>
  </si>
  <si>
    <t>German, Spanish, French, Korean, Chinese, Polish, Portuguese, Malay, Japanese</t>
  </si>
  <si>
    <t>Clarke</t>
  </si>
  <si>
    <t>Energy (calorie) labelling for healthier selection and consumption of food or alcohol (Protocol).</t>
  </si>
  <si>
    <t>To estimate the effect of energy labelling for food (including non-alcoholic drinks) and alcoholic drinks on healthier selection (with or without purchasing) and consumption. To assess possible modifiers – energy label type, setting and socioeconomic status - of the effect of energy labelling on selection and consumption of food and alcohol.</t>
  </si>
  <si>
    <t>individuals selecting or consuming food</t>
  </si>
  <si>
    <t>diet</t>
  </si>
  <si>
    <t>Coren</t>
  </si>
  <si>
    <t>Interventions for promoting reintegration and reducing harmful behaviour and lifestyles in street-connected children and young people.</t>
  </si>
  <si>
    <t xml:space="preserve">To evaluate and summarise the effectiveness of interventions for street-connected children and young people that aim to: promote inclusion and reintegration;  increase literacy and numeracy;  facilitate access to education and employment; promote mental health, including self esteem;  reduce harms associated with early sexual activity and substance misuse. </t>
  </si>
  <si>
    <t>street-connected children, adolescents and young adults</t>
  </si>
  <si>
    <t>Spanish, Arabic, Portuguese, Croatian, German, Polish, Russian, Tamil</t>
  </si>
  <si>
    <t>cochrane clinical answer</t>
  </si>
  <si>
    <t>https://www.cochranelibrary.com/cdsr/doi/10.1002/14651858.CD009823.pub3/related-content</t>
  </si>
  <si>
    <t>Crockett</t>
  </si>
  <si>
    <t>Nutritional labelling for healthier food or non-alcoholic drink purchasing and consumption.</t>
  </si>
  <si>
    <t>To assess the impact of nutritional labelling for food and non-alcoholic drinks on purchasing and consumption of healthier items. Our secondary objective was to explore possible effect moderators of nutritional labelling on purchasing and consumption.</t>
  </si>
  <si>
    <t>Adults or children purchasing or consuming food or drink</t>
  </si>
  <si>
    <t>Spanish, Arabic, Japanese, German, Polish, Russian, Chinese, simplified Chinese, Malay</t>
  </si>
  <si>
    <t>guideline (2)</t>
  </si>
  <si>
    <t>https://www.cochranelibrary.com/cdsr/doi/10.1002/14651858.CD009315.pub2/related-content</t>
  </si>
  <si>
    <t>Cukier</t>
  </si>
  <si>
    <t>Impact of exposure to alcohol marketing and subsequent drinking patterns among youth and young adults</t>
  </si>
  <si>
    <t>young general population</t>
  </si>
  <si>
    <t>Dangour</t>
  </si>
  <si>
    <t>Interventions to improve water quality and supply, sanitation and hygiene practices, and their effects on the nutritional status of children</t>
  </si>
  <si>
    <t>To evaluate the effect of interventions to improve water quality and supply (adequate quantity to maintain hygiene practices), provide adequate sanitation and promote handwashing with soap, on the nutritional status of children under the age of 18 years and to identify current research gaps.</t>
  </si>
  <si>
    <t>children and adolescents from LMICs</t>
  </si>
  <si>
    <t>German, Spanish, French, Croatian, Polish, Russian</t>
  </si>
  <si>
    <t xml:space="preserve">Das </t>
  </si>
  <si>
    <t>AS</t>
  </si>
  <si>
    <t>Food fortification with multiple micronutrients: impact on health outcomes in general population</t>
  </si>
  <si>
    <t>To assess the impact of food fortification with multiple micronutrients on health outcomes in the general population, including men, women and children.</t>
  </si>
  <si>
    <t>German, French, Spanish, Arabic, Malay, Chinese, simplified Chinese</t>
  </si>
  <si>
    <t>https://www.cochranelibrary.com/cdsr/doi/10.1002/14651858.CD011400.pub2/related-content</t>
  </si>
  <si>
    <t xml:space="preserve">De Buck </t>
  </si>
  <si>
    <t>Day care as a strategy for drowning prevention in children under 6 years of age in low- and middle-income countries.</t>
  </si>
  <si>
    <t>To assess the effects of day care programs for children under 6 years of age on drowning-related mortality or morbidity, or on totaldrowning accidents (fatal and non-fatal), in LMICs, compared to no day care programs or other drowning prevention interventions</t>
  </si>
  <si>
    <t>preschool-aged children from LMICs</t>
  </si>
  <si>
    <t>LMICs</t>
  </si>
  <si>
    <t>Spanish, Arabic, Portuguese, Malay, Korean, German, Polish, Russian, Thai, Chinese</t>
  </si>
  <si>
    <t>guideline</t>
  </si>
  <si>
    <t>https://www.cochranelibrary.com/cdsr/doi/10.1002/14651858.CD014955/related-content</t>
  </si>
  <si>
    <t>Dobbins</t>
  </si>
  <si>
    <t>School-based physical activity programs for promoting physical activity and fitness in children and adolescents aged 6 to 18</t>
  </si>
  <si>
    <t>The purpose of this systematic review was to summarize the evidence of the effectiveness of school-based interventions in promoting physical activity and fitness in children and adolescents.</t>
  </si>
  <si>
    <t xml:space="preserve">children and adolescents </t>
  </si>
  <si>
    <t>school</t>
  </si>
  <si>
    <t>German, French, Spanish, Arabic, Russian, Japanese, Chinese</t>
  </si>
  <si>
    <t>special collection</t>
  </si>
  <si>
    <t>https://www.cochranelibrary.com/cdsr/doi/10.1002/14651858.CD007651.pub3/related-content</t>
  </si>
  <si>
    <t>Durao</t>
  </si>
  <si>
    <t>AF</t>
  </si>
  <si>
    <t>Community-level interventions for improving access to food in low- and middle-income countries.</t>
  </si>
  <si>
    <t>To determine the effects of community-level interventions that aim to improve access to nutritious food in LMICs, for both the whole community and for disadvantaged or at-risk individuals or groups within a community, such as infants, children and women; elderly, poor or unemployed people; or minority groups.</t>
  </si>
  <si>
    <t>general population in LMICs</t>
  </si>
  <si>
    <t>German, French, Arabic, Spanish, Malay, Russian, Korean</t>
  </si>
  <si>
    <t>https://www.cochranelibrary.com/cdsr/doi/10.1002/14651858.CD011504.pub3/related-content</t>
  </si>
  <si>
    <t>Field</t>
  </si>
  <si>
    <t>Wheat flour fortification with iron and other micronutrients for reducing anaemia and improving iron status in populations</t>
  </si>
  <si>
    <t>To determine the benefits and harms of wheat flour fortification with iron alone or with other vitamins and minerals on anaemia, iron status and health-related outcomes in populations over two years of age</t>
  </si>
  <si>
    <t>German, French, Arabic, Spanish, Korean, Malay, Japanese</t>
  </si>
  <si>
    <t>Flatz</t>
  </si>
  <si>
    <t>Interventions implemented through sporting organisations for promoting healthy behaviour or improving health outcomes</t>
  </si>
  <si>
    <t>exposed to an intervention involving a sporting organisation</t>
  </si>
  <si>
    <t>Garcia-Casal</t>
  </si>
  <si>
    <t>Staple crops biofortified with increased micronutrient content: effects on vitamin and mineral status, as well as health and cognitive function in the general population</t>
  </si>
  <si>
    <t>To assess the benefits and harms of biofortification of staple crops on vitamin and mineral status, health and cognitive function in the general population.</t>
  </si>
  <si>
    <t xml:space="preserve">Garcia-Casal </t>
  </si>
  <si>
    <t>Fortification of maize flour with iron for controlling anaemia and iron deficiency in populations</t>
  </si>
  <si>
    <t>To assess the effects of iron fortification of maize flour, corn meal and fortified maize flour products for anaemia and iron status in the general population</t>
  </si>
  <si>
    <t>https://www.cochranelibrary.com/cdsr/doi/10.1002/14651858.CD010187.pub2/related-content</t>
  </si>
  <si>
    <t xml:space="preserve">Gibson </t>
  </si>
  <si>
    <t>Welfare-to-work interventions and their effects on the mental and physical health of lone parents and their children.</t>
  </si>
  <si>
    <t>To assess the effects of WtW interventions on mental and physical health in lone parents and their children living in high-income countries.</t>
  </si>
  <si>
    <t>Lone parents and their dependent children residing in countries defined by the World Bank as 'high-income'</t>
  </si>
  <si>
    <t>HICs</t>
  </si>
  <si>
    <t>German, Spanish, Malay, Arabic</t>
  </si>
  <si>
    <t>Goudet</t>
  </si>
  <si>
    <t>Nutritional interventions for preventing stunting in children (birth to 59 months) living in urban slums in low- and middle_x0002_income countries (LMIC).</t>
  </si>
  <si>
    <t>To assess the impact of nutritional interventions to reduce stunting in infants and children under five years old in urban slums from LMIC and the effect of nutritional interventions on other nutritional (wasting and underweight) and non-nutritional outcomes (socioeconomic, health and developmental) in addition to stunting.</t>
  </si>
  <si>
    <t>children from LMICs living in urban slums</t>
  </si>
  <si>
    <t>German, Spanish, French, simplified Chinese, Arabic, Malay</t>
  </si>
  <si>
    <t>podcast, cochrane clinical answer</t>
  </si>
  <si>
    <t>https://www.cochranelibrary.com/cdsr/doi/10.1002/14651858.CD011695.pub2/related-content</t>
  </si>
  <si>
    <t>p.17 We created a Technical
Advisory Group (TAG) whose members were experts in the
fields of urban health, nutrition, and vulnerabilities. The TAG
was responsible for providing guidance, identifying additional
published and unpublished references, ensuring that evidence based
recommendations were disseminated widely, and, where
possible, implemented.</t>
  </si>
  <si>
    <t>Harris</t>
  </si>
  <si>
    <t>Interventions for improving adults' use of primary oral health care services.</t>
  </si>
  <si>
    <t>To assess the effectiveness of interventions aimed at improving adults’ use of primary dental care services in order to improve their oral health and quality of life.</t>
  </si>
  <si>
    <t>Adults who have the potential to use primary dental care services for non-urgent care</t>
  </si>
  <si>
    <t>Hayes</t>
  </si>
  <si>
    <t>Collaboration between local health and local government agencies for health improvement.</t>
  </si>
  <si>
    <t>To evaluate the effects of interagency collaboration between local health and local government agencies on health outcomes in anypopulation or age group.</t>
  </si>
  <si>
    <t>German, Spanish, Polish, Croatian, Portuguese, Chinese, Malay</t>
  </si>
  <si>
    <t>podcast, guideline</t>
  </si>
  <si>
    <t>https://www.cochranelibrary.com/cdsr/doi/10.1002/14651858.CD007825.pub6/related-content</t>
  </si>
  <si>
    <t>Heise</t>
  </si>
  <si>
    <t>Taxation of sugar-sweetened beverages for reducing their consumption and preventing obesity or other adverse health outcomes.</t>
  </si>
  <si>
    <t>To assess the effects of taxation of sugar-sweetened beverages (SSBs) on SSB consumption, energy intake, overweight, obesity, and other adverse health outcomes in the general population.</t>
  </si>
  <si>
    <t>Hollands</t>
  </si>
  <si>
    <t>Altering the availability or proximity of food, alcohol, and tobacco products to change their selection and consumption</t>
  </si>
  <si>
    <t>1. To assess the impact on selection and consumption of altering the availability or proximity of (a) food (including non-alcoholic beverages), (b) alcohol, and (c) tobacco products.
2. To assess the extent to which the impact of these interventions is modified by characteristics of: i. studies, ii. interventions, and iii. participants.</t>
  </si>
  <si>
    <t>German, Spanish, French, Arabic, simplified Chinese, Malay, Chinese</t>
  </si>
  <si>
    <t>https://www.cochranelibrary.com/cdsr/doi/10.1002/14651858.CD012573.pub3/related-content</t>
  </si>
  <si>
    <t>Portion, package or tableware size for changing selection and consumption of food, alcohol and tobacco</t>
  </si>
  <si>
    <t>1) To assess the effects of interventions involving exposure to different sizes or sets of physical dimensions of a portion, package, individual unit or item of tableware on unregulated selection or consumption of food, alcohol or tobacco products in adults and children. 2) To assess the extent to which these effects may be modified by study, intervention and participant characteristics.</t>
  </si>
  <si>
    <t>Adults and children directly engaged with the manipulated products</t>
  </si>
  <si>
    <t>German, Spanish, French, Russian, Polish, Croatian, simplified Chinese, Malay, Chinese</t>
  </si>
  <si>
    <t>guideline (4), cochrane clinical answer</t>
  </si>
  <si>
    <t>https://www.cochranelibrary.com/cdsr/doi/10.1002/14651858.CD011045.pub2/related-content</t>
  </si>
  <si>
    <t xml:space="preserve">Hombali </t>
  </si>
  <si>
    <t>Fortification of staple foods with vitamin A for vitamin A deficiency</t>
  </si>
  <si>
    <t>To assess the effects of fortifying staple foods with vitamin A for reducing vitamin A deficiency and improving health-related outcomes in the general population older than two years of age.</t>
  </si>
  <si>
    <t>German, Spanish, French, Arabic, Japanese, Malay, Polish, Russian</t>
  </si>
  <si>
    <t>https://www.cochranelibrary.com/cdsr/doi/10.1002/14651858.CD010068.pub2/related-content</t>
  </si>
  <si>
    <t>Husk</t>
  </si>
  <si>
    <t>Participation in environmental enhancement and conservation activities for health and well-being in adults: a review of quantitative and qualitative evidence</t>
  </si>
  <si>
    <t>To assess the health and well-being impacts on adults following participation in environmental enhancement and conservation activities.</t>
  </si>
  <si>
    <t>general adult population</t>
  </si>
  <si>
    <t xml:space="preserve">German, Spanish, Arabic, French, Japanese, Malay, Polish, Russian </t>
  </si>
  <si>
    <t>Joyce</t>
  </si>
  <si>
    <t>Flexible working conditions and their effects on employee health and wellbeing.</t>
  </si>
  <si>
    <t>To evaluate the effects (benefits and harms) of flexible working interventions on the physical, mental and general health and wellbeing of employees and their families.</t>
  </si>
  <si>
    <t>adults of working age working for profit or pay in formal labour</t>
  </si>
  <si>
    <t>workplace</t>
  </si>
  <si>
    <t>Spanish, French, Portuguese, Chinese, German, Malay, Polish, Croatian</t>
  </si>
  <si>
    <t>podcast, cochrane clinical answer, guideline</t>
  </si>
  <si>
    <t>https://www.cochranelibrary.com/cdsr/doi/10.1002/14651858.CD008009.pub2/related-content</t>
  </si>
  <si>
    <t>Krishnaratne</t>
  </si>
  <si>
    <t>Measures implemented in the school setting to contain the COVID-19 pandemic: a rapid scoping review.</t>
  </si>
  <si>
    <t>To identify and comprehensively map the evidence assessing the impacts of measures implemented in the school setting to reopen schools, or keep schools open, or both, during the SARS-CoV-2/COVID-19 pandemic, with particular focus on the types of measures implemented in di erent school settings, the outcomes used to measure their impacts and the study types used to assess these.</t>
  </si>
  <si>
    <t>Scoping review</t>
  </si>
  <si>
    <t>people associated with school setting</t>
  </si>
  <si>
    <t>measures implemented in the school setting to reopen schools, or keep schools open, or both</t>
  </si>
  <si>
    <t>during the SARS-CoV-2/ COVID-19 pandemic</t>
  </si>
  <si>
    <t>Spanish, French, Portuguese, Japanese, Arabic, Chinese, German, Malay, Thai</t>
  </si>
  <si>
    <t>special collection, cochrane clinical answer</t>
  </si>
  <si>
    <t>https://www.cochranelibrary.com/cdsr/doi/10.1002/14651858.CD013812/related-content</t>
  </si>
  <si>
    <t>Measures implemented in the school setting to contain the COVID-19 pandemic.</t>
  </si>
  <si>
    <t>To assess the effectiveness of measures implemented in the school setting to safely reopen schools, or keep schools open, or both, during the COVID-19 pandemic, with particular focus on the different types of measures implemented in school settings and the outcomes used to measure their impacts on transmission-related outcomes, healthcare utilisation outcomes, other health outcomes as well as societal, economic, and ecological outcomes.</t>
  </si>
  <si>
    <t>measures implemented in the school setting to safely reopen schools, or keep schools open, or both</t>
  </si>
  <si>
    <t>German, Spanish, French, Portuguese, simplified Chinese, Chinese, Japanese, Malay, Arabic</t>
  </si>
  <si>
    <t>https://www.cochranelibrary.com/cdsr/doi/10.1002/14651858.CD015029/related-content</t>
  </si>
  <si>
    <t>Lhachimi</t>
  </si>
  <si>
    <t>Taxation of the fat content of foods for reducing their consumption and preventing obesity or other adverse health outcomes.</t>
  </si>
  <si>
    <t>To assess the effects of taxation of the fat content in food on consumption of total fat and saturated fat, energy intake, overweight, obesity, and other adverse health outcomes in the general population.</t>
  </si>
  <si>
    <t xml:space="preserve">panel of approximately 2000 Danish households, shoppers of a particular
Danish supermarket chain </t>
  </si>
  <si>
    <t>German, Spanish, French, Korean, Arabic, Russian, Malay, Polish, Japanese, Chinese</t>
  </si>
  <si>
    <t>https://www.cochranelibrary.com/cdsr/doi/10.1002/14651858.CD012415.pub2/related-content</t>
  </si>
  <si>
    <t>McArthur</t>
  </si>
  <si>
    <t>Individual-, family-, and school-level interventions targeting multiple risk behaviours in young people.</t>
  </si>
  <si>
    <t>To examine the effeects of interventions implemented up to 18 years of age for the primary or secondary prevention of multiple risk behaviours among young people.</t>
  </si>
  <si>
    <t xml:space="preserve">general young population, or parents, guardians, carers, peers, and/or
members of a school, </t>
  </si>
  <si>
    <t>German, Spanish, French, simplified Chinese, Arabic, Polish, Malay</t>
  </si>
  <si>
    <t>Marx</t>
  </si>
  <si>
    <t>Later school start times for supporting the education, health, and well-being of high school students.</t>
  </si>
  <si>
    <t>To assess the eIects of a later school start time for supporting health, education, and well-being in high school students.</t>
  </si>
  <si>
    <t>high school or secondary school students</t>
  </si>
  <si>
    <t>Spanish, Arabic, French, Thai, Croatian, German, Malay, Polish, Russian</t>
  </si>
  <si>
    <t xml:space="preserve">McLaren </t>
  </si>
  <si>
    <t>Population-level interventions in government jurisdictions for dietary sodium reduction.</t>
  </si>
  <si>
    <t>To assess the impact of population-level interventions for dietary sodium reduction in government jurisdictions worldwide.  To assess the differential impact of those initiatives by social and economic indicators.</t>
  </si>
  <si>
    <t>Spanish, French, German, Malay, Polish, Russian, simplified Chinese</t>
  </si>
  <si>
    <t>https://www.cochranelibrary.com/cdsr/doi/10.1002/14651858.CD010166.pub2/related-content</t>
  </si>
  <si>
    <t>Mosdol</t>
  </si>
  <si>
    <t>Targeted mass media interventions promoting healthy behaviours to reduce risk of non-communicable diseases in adult, ethnic minorities.</t>
  </si>
  <si>
    <t>To determine the effects of mass media interventions targeting adult ethnic minorities with messages about physical activity, dietary patterns, tobacco use or alcohol consumption to reduce the risk of NCDs.</t>
  </si>
  <si>
    <t>adults from ethnic minority group</t>
  </si>
  <si>
    <t>Spanish, French, Arabic, Thai, Malay, German, Russian, Polish</t>
  </si>
  <si>
    <t>cochrane clinical answer, special collection</t>
  </si>
  <si>
    <t>https://www.cochranelibrary.com/cdsr/doi/10.1002/14651858.CD011683.pub2/related-content</t>
  </si>
  <si>
    <t>Murtagh</t>
  </si>
  <si>
    <t>Interventions outside the workplace for reducing sedentary behaviour in adults under 60 years of age.</t>
  </si>
  <si>
    <t xml:space="preserve">To assess effects on sedentary time of non-occupational interventions for reducing sedentary behaviour in adults under 60 years of age </t>
  </si>
  <si>
    <t>Spanish, French, Arabic, Thai, Japanese, Korean, German, simplified Chinese, Chinese, Malay, Polish, Russian, Portuguese</t>
  </si>
  <si>
    <t>https://www.cochranelibrary.com/cdsr/doi/10.1002/14651858.CD012554.pub2/related-content</t>
  </si>
  <si>
    <t xml:space="preserve">Naude </t>
  </si>
  <si>
    <t>Low-carbohydrate versus balanced-carbohydrate diets for reducing weight and cardiovascular risk.</t>
  </si>
  <si>
    <t>To compare the effects of low-carbohydrate weight-reducing diets to weight-reducing diets with balanced ranges of carbohydrates, in relation to changes in weight and cardiovascular risk, in overweight and obese adults without and with type 2 diabetes mellitus (T2DM).</t>
  </si>
  <si>
    <t>overweight or obese adults from general population</t>
  </si>
  <si>
    <t>German, Spanish, French, Arabic, Japanese, Russian, Chinese</t>
  </si>
  <si>
    <t xml:space="preserve">Noone </t>
  </si>
  <si>
    <t>Video calls for reducing social isolation and loneliness in older people: a rapid review.</t>
  </si>
  <si>
    <t>The primary objective of this rapid review is to assess the eLectiveness of video calls for reducing social isolation and loneliness in older adults. The review also soughtto address the eLectiveness of video calls on reducing symptoms of depression and improving quality of life.</t>
  </si>
  <si>
    <t>older general population</t>
  </si>
  <si>
    <t>Spanish, French, Arabic, Thai, Japanese, Croatian, German, simplified Chinese, Chinese, Malay, Polish, Russian, Portuguese</t>
  </si>
  <si>
    <t>podcast, guideline (3), cochrane clinical answer</t>
  </si>
  <si>
    <t>https://www.cochranelibrary.com/cdsr/doi/10.1002/14651858.CD013632/related-content</t>
  </si>
  <si>
    <t xml:space="preserve">O´Malley </t>
  </si>
  <si>
    <t>To determine the effectiveness of using incentive-based approaches (IBAs) (financial and non-financial) to increase physical activity in community-dwelling children and adults.</t>
  </si>
  <si>
    <t>general population excluding athletes or sports students</t>
  </si>
  <si>
    <t>Pega</t>
  </si>
  <si>
    <t>Unconditional cash transfers for assistance in humanitarian disasters: effect on use of health services and health outcomes in low- and middle-income countries.</t>
  </si>
  <si>
    <t>To assess the effects of UCTs in improving health services use, health outcomes, social determinants of health, health care expenditure, and local markets and infrastructure in LMICs.We also compared the relative effectiveness ofUCTs delivered in-hand with in-kind transfers, conditional cash transfers, and UCTs paid through other mechanisms.</t>
  </si>
  <si>
    <t>Spanish, Croatian, Russian, German</t>
  </si>
  <si>
    <t>Spanish</t>
  </si>
  <si>
    <t>https://www.cochranelibrary.com/cdsr/doi/10.1002/14651858.CD011247.pub2/related-content</t>
  </si>
  <si>
    <t xml:space="preserve">Pega </t>
  </si>
  <si>
    <t>Unconditional cash transfers for reducing poverty and vulnerabilities: effect on use of health services and health outcomes in low- and middle-income countries</t>
  </si>
  <si>
    <t>To assess the effects of UCTs for improving health services use and health outcomes in vulnerable children and adults in LMICs.</t>
  </si>
  <si>
    <t>Spanish, German, Arabic, French, Malay</t>
  </si>
  <si>
    <t>Pena-Rosas</t>
  </si>
  <si>
    <t>Fortification of rice with vitamins and minerals for addressing micronutrient malnutrition.</t>
  </si>
  <si>
    <t>To determine the benefits and harms of rice fortification with vitamins and minerals (iron, vitamin A, zinc or folic acid) on micronutrient status and health-related outcomes in the general population.</t>
  </si>
  <si>
    <t>German, French, Arabic, Spanish, Japanese, Malay, Russian</t>
  </si>
  <si>
    <t>https://www.cochranelibrary.com/cdsr/doi/10.1002/14651858.CD009902.pub2/related-content</t>
  </si>
  <si>
    <t>Petkovic</t>
  </si>
  <si>
    <t>Behavioural interventions delivered through interactive social media for health behaviour change, health outcomes, and health equity in the adult population.</t>
  </si>
  <si>
    <t>To assess the effectiveness of interactive social media interventions, in which adults are able to communicate directly with eachother, on changing health behaviours, body functions, psychological health, well-being, and adverse effects.</t>
  </si>
  <si>
    <t>German, French, Korean, Spanish, Japanese, Malay, Croatian</t>
  </si>
  <si>
    <t>https://www.cochranelibrary.com/cdsr/doi/10.1002/14651858.CD012932.pub2/related-content</t>
  </si>
  <si>
    <t>Pfinder</t>
  </si>
  <si>
    <t>Taxation of unprocessed sugar or sugar-added foods for reducing their consumption and preventing obesity or other adverse health outcomes.</t>
  </si>
  <si>
    <t>To assess the effects of taxation of unprocessed sugar or sugar-added foods in the general population on the consumption of unprocessed sugar or sugar-added foods, the prevalence and incidence of overweight and obesity, and the prevalence and incidence of other diet related health outcomes.</t>
  </si>
  <si>
    <t>healthy general population</t>
  </si>
  <si>
    <t>healthy</t>
  </si>
  <si>
    <t>German, French, Arabic, Spanish, Malay, Polish, Chinese</t>
  </si>
  <si>
    <t>https://www.cochranelibrary.com/cdsr/doi/10.1002/14651858.CD012333.pub2/related-content</t>
  </si>
  <si>
    <t>Piper</t>
  </si>
  <si>
    <t>Water, sanitation and hygiene (WASH) interventions: effects on child development in low- and middle-income countries</t>
  </si>
  <si>
    <t>The main objective is to assess the effect of interventions to improve sanitation, hygiene, water quality and supply within low- and middle income countries on child development.</t>
  </si>
  <si>
    <t>Santos</t>
  </si>
  <si>
    <t>Iodine fortification of foods and condiments, other than salt, for preventing iodine deficiency disorders.</t>
  </si>
  <si>
    <t>To assess the effects of fortifying foods, beverages, condiments, or seasonings other than salt with iodine alone or in conjunction with other micronutrients, on iodine status and health-related outcomes in all populations</t>
  </si>
  <si>
    <t>German, Spanish, French, Malay, Russian, Polish</t>
  </si>
  <si>
    <t>Self</t>
  </si>
  <si>
    <t>Fortification of condiments and seasonings with iron for preventing anaemia and improving health.</t>
  </si>
  <si>
    <t>To determine the eFects of condiment and seasoning fortification with iron alone or iron plus other micronutrients on iron deficiency and anaemia and health-related outcomes in populations at risk.</t>
  </si>
  <si>
    <t>Shah</t>
  </si>
  <si>
    <t>Fortification of staple foods with zinc for improving zinc status and other health outcomes in the general population.</t>
  </si>
  <si>
    <t>Spanish, German, Croatian, Russian, Polish, Malay, Arabic, Chinese</t>
  </si>
  <si>
    <t>https://www.cochranelibrary.com/cdsr/doi/10.1002/14651858.CD010697.pub2/related-content</t>
  </si>
  <si>
    <t>Stratil</t>
  </si>
  <si>
    <t>Non-pharmacological measures implemented in the setting of long-term care facilities to prevent SARS-CoV-2 infections and their consequences: a rapid review.</t>
  </si>
  <si>
    <t>To assess the effects of non-pharmacological measures implemented in long-term care facilities to prevent or reduce the transmission of SARS-CoV-2 infection among residents, staff, and visitors.</t>
  </si>
  <si>
    <t>adult residents living  and staff working in long-term care facilities</t>
  </si>
  <si>
    <t>Spanish, Arabic, simplified Chinese, German, French, Thai, Japanese, Chinese, Russian, Malay</t>
  </si>
  <si>
    <t>editorial, special collection, cochrane clinical answer (4)</t>
  </si>
  <si>
    <t>https://www.cochranelibrary.com/cdsr/doi/10.1002/14651858.CD015085.pub2/related-content</t>
  </si>
  <si>
    <t>Thomson</t>
  </si>
  <si>
    <t>Housing improvements for health and associated socio-economic outcomes.</t>
  </si>
  <si>
    <t>To assess the health and social impacts on residents following improvements to the physical fabric of housing</t>
  </si>
  <si>
    <t>participants in receipt of a discrete
programme of rehousing or housing improvement.</t>
  </si>
  <si>
    <t>Spanish, French, Portuguese, German, Croatian, Polish</t>
  </si>
  <si>
    <t>special collection, podcast, guideline (2)</t>
  </si>
  <si>
    <t>https://www.cochranelibrary.com/cdsr/doi/10.1002/14651858.CD008657.pub2/related-content</t>
  </si>
  <si>
    <t xml:space="preserve">Tollit </t>
  </si>
  <si>
    <t>Education support services for improving school engagement and academic performance of children and adolescents with a chronic health condition</t>
  </si>
  <si>
    <t>To describe the nature of educational support interventions for children and adolescents with a chronic health condition, and to examine the effectiveness of these educational support interventions on school engagement and academic achievement.</t>
  </si>
  <si>
    <t>chronically ill children</t>
  </si>
  <si>
    <t>clinical</t>
  </si>
  <si>
    <t>Turley</t>
  </si>
  <si>
    <t>Slum upgrading strategies involving physical environment and infrastructure interventions and their effects on health and socio-economic outcomes.</t>
  </si>
  <si>
    <t>To explore the effects of slum upgrading strategies involving physical environment and infrastructure interventions on the health, quality of life and socio-economic wellbeing of urban slum dwellers in low and middle income countries (LMIC). Where reported, data were collected on the perspectives of slum dwellers regarding their needs, preferences for and satisfaction with interventions received.</t>
  </si>
  <si>
    <t>Populations living in urban or peri-urban slums in LMICs</t>
  </si>
  <si>
    <t>German, Spanish, French, Portuguese</t>
  </si>
  <si>
    <t>https://www.cochranelibrary.com/cdsr/doi/10.1002/14651858.CD010067.pub2/related-content</t>
  </si>
  <si>
    <t xml:space="preserve">Virgara </t>
  </si>
  <si>
    <t>Interventions in outside-school hours childcare settings for promoting physical activity amongst schoolchildren aged 4 to 12 years.</t>
  </si>
  <si>
    <t>To assess the effectiveness, cost-effectiveness and associated adverse events of interventions designed to increase physical activity inchildren aged 4 to 12 years in outside-school hours childcare settings.</t>
  </si>
  <si>
    <t>primary/elementary school-aged children
attending outside-school hours childcare services</t>
  </si>
  <si>
    <t>childcare</t>
  </si>
  <si>
    <t>Spanish, French, Arabic, German</t>
  </si>
  <si>
    <t>Visser</t>
  </si>
  <si>
    <t>Agricultural and nutritional education interventions for reducing aflatoxin exposure to improve infant and child growth in low- and middle-income countries.</t>
  </si>
  <si>
    <t>To assess the effects on pre- and postnatal growth outcomes when agricultural and nutritional education interventions during the post_x0002_harvest period that aim to reduce aflatoxin exposure are compared to usual support or no intervention. We assessed this in infants, children, and pregnant and lactating women at the household or community level in LMICs.</t>
  </si>
  <si>
    <t>pregnant or lactating women, women of childbearing age and their children</t>
  </si>
  <si>
    <t>Spanish, French, Arabic, German, simplified Chinese, Japanese, Polish, Malay</t>
  </si>
  <si>
    <t>Viswanathan</t>
  </si>
  <si>
    <t>Universal screening for SARS-CoV-2 infection: a rapid review.</t>
  </si>
  <si>
    <t>To assess (1) the effectiveness of universal screening for SARS-CoV-2 infection compared with no screening and (2) the accuracy of universal screening in people who have not presented to clinical care for symptoms of COVID-19.</t>
  </si>
  <si>
    <t>populations without known SARS-CoV-2 infection and who had not presented to healthcare for symptoms</t>
  </si>
  <si>
    <t>Spanish, French, Arabic, simplified Chinese, Korean, Thai, Chinese, Japanese, German, Croatian, Russian, Malay</t>
  </si>
  <si>
    <t>podcast, cochrane clinical answer, special collection</t>
  </si>
  <si>
    <t>https://www.cochranelibrary.com/cdsr/doi/10.1002/14651858.CD013718/related-content</t>
  </si>
  <si>
    <t>von Philipsborn</t>
  </si>
  <si>
    <t>Environmental interventions to reduce the consumption of sugar-sweetened beverages and their effects on health.</t>
  </si>
  <si>
    <t>To assess the effects of environmental interventions (excluding taxation) on the consumption of sugar-sweetened beverages and sugarsweetened milk, diet-related anthropometric measures and health outcomes, and on any reported unintended consequences or adverse outcomes.</t>
  </si>
  <si>
    <t>general poplation</t>
  </si>
  <si>
    <t>Spanish, French, Arabic, Korean, Japanese, German, Polish, Russian, Malay</t>
  </si>
  <si>
    <t>cochrane clinical answer (3)</t>
  </si>
  <si>
    <t>https://www.cochranelibrary.com/cdsr/doi/10.1002/14651858.CD012292.pub2/related-content</t>
  </si>
  <si>
    <t>Wolfenden</t>
  </si>
  <si>
    <t>Strategies to improve the implementation of healthy eating, physical activity and obesity prevention policies, practices or programmes within childcare services.</t>
  </si>
  <si>
    <t>The primary aim of the review was to examine the effectiveness of strategies aimed at improving the implementation of policies, practices or programmes by childcare services that promote child healthy eating, physical activity and/or obesity prevention.</t>
  </si>
  <si>
    <t>centre-based childcare services (and staff thereof)</t>
  </si>
  <si>
    <t>Spanish, Portuguese, Arabic, German, Russian, Japanese, Polish, Malay, Chinese</t>
  </si>
  <si>
    <t>Strategies to improve the implementation of workplace-based policies or practices targeting tobacco, alcohol, diet, physical activity and obesity</t>
  </si>
  <si>
    <t>To assess the effects of strategies for improving the implementation of workplace-based policies or practices targeting diet, physical activity, obesity, tobacco use and alcohol use.</t>
  </si>
  <si>
    <t>workplace-related staff</t>
  </si>
  <si>
    <t>German, Spanish, Arabic, Malay</t>
  </si>
  <si>
    <t>German, Spanish, Arabic</t>
  </si>
  <si>
    <t>podcast, clinical answer, special collection</t>
  </si>
  <si>
    <t>https://www.cochranelibrary.com/cdsr/doi/10.1002/14651858.CD012439.pub2/related-content</t>
  </si>
  <si>
    <t>Strategies for enhancing the implementation of school-based policies or practices targeting risk factors for chronic disease.</t>
  </si>
  <si>
    <t xml:space="preserve">To examine the effectiveness of strategies aiming to improve the implementation of school-based policies, programs or practices to address child diet, physical activity, obesity, tobacco or alcohol use. </t>
  </si>
  <si>
    <t>stakeholders who may influence the uptake, implementation or sustainability of the target health promoting policy, practice or program in schools</t>
  </si>
  <si>
    <t>podcast</t>
  </si>
  <si>
    <t>https://www.cochranelibrary.com/cdsr/doi/10.1002/14651858.CD011677.pub2/related-content</t>
  </si>
  <si>
    <t>Yoong</t>
  </si>
  <si>
    <t>Healthy eating interventions delivered in early childhood education and care settings for improving the diet of children aged six years and below.</t>
  </si>
  <si>
    <t>To assess the effectiveness of healthy eating interventions delivered in ECEC settings for improving child dietary intake in children aged six years or under, relative to usual care or no intervention.</t>
  </si>
  <si>
    <t>ECEC related persons</t>
  </si>
  <si>
    <t>COVID-19</t>
  </si>
  <si>
    <t>n published</t>
  </si>
  <si>
    <t>Arabic</t>
  </si>
  <si>
    <t>German</t>
  </si>
  <si>
    <t>French</t>
  </si>
  <si>
    <t>Japanese</t>
  </si>
  <si>
    <t>Korean</t>
  </si>
  <si>
    <t>sum</t>
  </si>
  <si>
    <t>Malay</t>
  </si>
  <si>
    <t>Portuguese</t>
  </si>
  <si>
    <t>other</t>
  </si>
  <si>
    <t>Tamil</t>
  </si>
  <si>
    <t>Thai</t>
  </si>
  <si>
    <t>Polish</t>
  </si>
  <si>
    <t>Russian</t>
  </si>
  <si>
    <t>simplified Chinese</t>
  </si>
  <si>
    <t>n</t>
  </si>
  <si>
    <t>% of 53</t>
  </si>
  <si>
    <t>% of 68</t>
  </si>
  <si>
    <t>Review</t>
  </si>
  <si>
    <t>Review type</t>
  </si>
  <si>
    <t>MA conducted</t>
  </si>
  <si>
    <t>Yes</t>
  </si>
  <si>
    <t>No</t>
  </si>
  <si>
    <t>na (protocol)</t>
  </si>
  <si>
    <t>n min</t>
  </si>
  <si>
    <t>n max</t>
  </si>
  <si>
    <t>PCC</t>
  </si>
  <si>
    <t>PICO</t>
  </si>
  <si>
    <t>Research question</t>
  </si>
  <si>
    <t>n studies</t>
  </si>
  <si>
    <t>children</t>
  </si>
  <si>
    <t>adults</t>
  </si>
  <si>
    <t>Population by health</t>
  </si>
  <si>
    <t>Population by age</t>
  </si>
  <si>
    <t>Meta-analysis</t>
  </si>
  <si>
    <t>Primary studies in review</t>
  </si>
  <si>
    <t>Record type</t>
  </si>
  <si>
    <t>PLS languages</t>
  </si>
  <si>
    <t>COVID</t>
  </si>
  <si>
    <t>Intervention focus</t>
  </si>
  <si>
    <t>weight control</t>
  </si>
  <si>
    <t>social, abuse reduction</t>
  </si>
  <si>
    <t>health policy, decision-making</t>
  </si>
  <si>
    <t>food, security</t>
  </si>
  <si>
    <t>environment, air pollution</t>
  </si>
  <si>
    <t>food, fortification</t>
  </si>
  <si>
    <t>food, labelling</t>
  </si>
  <si>
    <t>social, participation, equality</t>
  </si>
  <si>
    <t>food, marketing</t>
  </si>
  <si>
    <t>environment, water pollution</t>
  </si>
  <si>
    <t>other, drowning</t>
  </si>
  <si>
    <t>food, access</t>
  </si>
  <si>
    <t>other, oral health</t>
  </si>
  <si>
    <t>food, taxation</t>
  </si>
  <si>
    <t>any health focus, school</t>
  </si>
  <si>
    <t>food, sodium reduction</t>
  </si>
  <si>
    <t>other, housing</t>
  </si>
  <si>
    <t>environment, toxins</t>
  </si>
  <si>
    <t>social</t>
  </si>
  <si>
    <t>weight</t>
  </si>
  <si>
    <t>environment</t>
  </si>
  <si>
    <t>policy</t>
  </si>
  <si>
    <t>other, household risks</t>
  </si>
  <si>
    <t>social, finance</t>
  </si>
  <si>
    <t>social, work-based</t>
  </si>
  <si>
    <t>Food fortification, labelling, taxation, marketing</t>
  </si>
  <si>
    <t>Other (drowning, household risks, housing, oral health)</t>
  </si>
  <si>
    <t>Any unspecified health focus</t>
  </si>
  <si>
    <t>Environment pollution</t>
  </si>
  <si>
    <t>Social participation, equality, finance</t>
  </si>
  <si>
    <t>Policy, decision-making</t>
  </si>
  <si>
    <t>Any focus or other specific focus</t>
  </si>
  <si>
    <t>Policy, decision-making, environmental pollution</t>
  </si>
  <si>
    <t>PLS translation</t>
  </si>
  <si>
    <t>To assess the impact of exposure to any form of alcohol marketing, compared to less exposure or no exposure, on alcohol consumption patterns among youth and young adults up to and including the age of 25 years (we want to be able to look at potential dose response relationships at different levels of exposure).</t>
  </si>
  <si>
    <t>specific</t>
  </si>
  <si>
    <t>Incentive‐based interventions for increasing physical activity and fitness</t>
  </si>
  <si>
    <t>To evaluate the beneficial and adverse effects of fortification of staple foods with zinc on health-related outcomes and biomarkers of zinc status in the general population.</t>
  </si>
  <si>
    <t>Setting</t>
  </si>
  <si>
    <t>diet, tobacco and alcohol use</t>
  </si>
  <si>
    <t>healthy lifestyle (physical activity, weight control, diet,  tobacco and alcohol use)</t>
  </si>
  <si>
    <t>Intervention setting (abstract)</t>
  </si>
  <si>
    <t>Intervention setting group (own classification)</t>
  </si>
  <si>
    <t>Intervention focus (abstract)</t>
  </si>
  <si>
    <t>Intervention focus groups (own classification)</t>
  </si>
  <si>
    <t>PLS_translation</t>
  </si>
  <si>
    <t>PLS_language</t>
  </si>
  <si>
    <t>minorities</t>
  </si>
  <si>
    <t>general population children and adolescents</t>
  </si>
  <si>
    <t>older adults</t>
  </si>
  <si>
    <t>social minority (street children)</t>
  </si>
  <si>
    <t>older people</t>
  </si>
  <si>
    <t>developed countries</t>
  </si>
  <si>
    <t>sport</t>
  </si>
  <si>
    <t>households</t>
  </si>
  <si>
    <t>overweight</t>
  </si>
  <si>
    <t>care</t>
  </si>
  <si>
    <t>housing</t>
  </si>
  <si>
    <t>PLS_language number</t>
  </si>
  <si>
    <t>Chinese</t>
  </si>
  <si>
    <t>German, Spanish, Croatian, Malay, Russian</t>
  </si>
  <si>
    <t>Total translations</t>
  </si>
  <si>
    <t>Population age</t>
  </si>
  <si>
    <t>Population health</t>
  </si>
  <si>
    <t>Languages PLS</t>
  </si>
  <si>
    <t>na (protocol, no PLS)</t>
  </si>
  <si>
    <t>n records with dissemination plan</t>
  </si>
  <si>
    <t>Dissemination plan in text</t>
  </si>
  <si>
    <t>Dissemination plan citation</t>
  </si>
  <si>
    <t>Dissemination via Cochrane website</t>
  </si>
  <si>
    <t>Dissemination Cochrane website</t>
  </si>
  <si>
    <t>Dissemination Cochrane website link</t>
  </si>
  <si>
    <t>any strategy</t>
  </si>
  <si>
    <t>Croatian</t>
  </si>
  <si>
    <t>editorial</t>
  </si>
  <si>
    <t>% of 41</t>
  </si>
  <si>
    <t>Advisory group involvement citation</t>
  </si>
  <si>
    <r>
      <t>Anderson 2015:</t>
    </r>
    <r>
      <rPr>
        <sz val="12"/>
        <color theme="1"/>
        <rFont val="Calibri"/>
        <family val="2"/>
        <scheme val="minor"/>
      </rPr>
      <t xml:space="preserve"> The review author team is grateful for guidance provided by our Community Coalitions Review Advisory Group — a group of individuals recruited specifically to this project to ensure that the review parameters reflected an international focus. Advisory group members are named. </t>
    </r>
  </si>
  <si>
    <r>
      <t xml:space="preserve">Baker 2016: </t>
    </r>
    <r>
      <rPr>
        <sz val="12"/>
        <color theme="1"/>
        <rFont val="Calibri"/>
        <family val="2"/>
        <scheme val="minor"/>
      </rPr>
      <t>The authors would like to thank the members of the Review Advisory Group; Associate Professor Dr Susan Kurrle from University of Sydney, Australia; Professor Brian J Taylor from University of Ulster, Northern Ireland; Paula M Mixson of the National APS (Adult Protective Services) Association and the National Committee for the Prevention of Elder Abuse. No further information.</t>
    </r>
  </si>
  <si>
    <t>yes protocol</t>
  </si>
  <si>
    <t>Baker 2015: The authors would like to thank the review advisory group for their contributions</t>
  </si>
  <si>
    <r>
      <t>Burns 2019:</t>
    </r>
    <r>
      <rPr>
        <sz val="12"/>
        <color theme="1"/>
        <rFont val="Calibri"/>
        <family val="2"/>
        <scheme val="minor"/>
      </rPr>
      <t xml:space="preserve"> Review Advisory Group A draft protocol draft was sent to a Review Advisory Group (RAG). The RAG comprised air pollution and health experts as well as potential end users of the review from a wide range of countries and contexts, who all provided feedback to ensure the review will meet its intended goal of assessing the effectiveness of ambient PM interventions in a systematic and comprehensive way and that the review will appropriately inform policy.</t>
    </r>
  </si>
  <si>
    <t>Coren 2016: advisory group with names (Thanks are due to the advisory group members who contributed their wisdom to the development of the original protocol</t>
  </si>
  <si>
    <r>
      <t>Dangour 2013:</t>
    </r>
    <r>
      <rPr>
        <sz val="12"/>
        <color theme="1"/>
        <rFont val="Calibri"/>
        <family val="2"/>
        <scheme val="minor"/>
      </rPr>
      <t xml:space="preserve"> review advisory team </t>
    </r>
  </si>
  <si>
    <t>Advisory group involvement in protocol</t>
  </si>
  <si>
    <t>Brown 2019: Review Advisory Group</t>
  </si>
  <si>
    <t>We gratefully acknowledge the contribution of members of our advisory group for their valuable comments and suggestions to improve our manuscript</t>
  </si>
  <si>
    <t>The review authors convened an Expert Advisory Group, whose primary role was to act as critical friends for the review methods.</t>
  </si>
  <si>
    <t>p. 135: We convened a second meeting of the Project Reference Group  PRG in early 2013 where we presented our initial results, an updated conceptual framework and
also discussed the opportunities for dissemination to a range of non-academic audiences. We also took feedback at this session around
the evidence base and how it compared to the PRG members’ experience. (appendix 1)</t>
  </si>
  <si>
    <t>Joyce 2010: review advisory group members with names for their insightful comments on the protocol and review</t>
  </si>
  <si>
    <t>Lhachimi 2020: review advisory group members with names</t>
  </si>
  <si>
    <t>MacArthur 2018: review advisory group input on review</t>
  </si>
  <si>
    <t xml:space="preserve">Marx 2017: advisory group </t>
  </si>
  <si>
    <t xml:space="preserve">Mosdøl 2017: advisory group members </t>
  </si>
  <si>
    <t xml:space="preserve">Pega 2015: Advisory group and other experts. The review advisory group, who guided the development of our protocol (Pega 2014b), were also convened to consult on this review. </t>
  </si>
  <si>
    <t>Petkovic 2021:  We thank our advisory group, especially .. for their advice on grouping of outcomes, advice on our Funnel of Attrition, and the contribution in the early stages of protocol development.</t>
  </si>
  <si>
    <t xml:space="preserve">Pfinder 2020: incorporated feedback and recommendations from the review advisory board members. We established a review advisory group of experts in the field of food taxation and health to comment and provide advice and suggestions to improve the systematic review and its manuscript at the protocol stage. Details are given. </t>
  </si>
  <si>
    <t xml:space="preserve">Turley 2013: The author team acknowledges, with thanks, the support and guidance of the review advisory group for their content expertise and suggestions during the design of the review protocol. </t>
  </si>
  <si>
    <t>We thank our advisory group members for their valuable feedback
and contribution to this protocol.</t>
  </si>
  <si>
    <t>The review authors also thank advisory group members</t>
  </si>
  <si>
    <t>We would like to thank the review advisory panel</t>
  </si>
  <si>
    <t>p. 293: We sent the protocol and
review draft to all Review Advisory Group RAG members, who provided feedback to ensure the review would meet its intended goal of assessing the effectiveness
of SSB interventions in a systematic and comprehensive way, and that the review will appropriately inform policy.</t>
  </si>
  <si>
    <t>Dissemination via news or blog</t>
  </si>
  <si>
    <t>Cochrane related news/blog article</t>
  </si>
  <si>
    <t>n records with advisory group in review production</t>
  </si>
  <si>
    <t>n records with advisory group in protocol development</t>
  </si>
  <si>
    <t>n protocols with advisory group in protocol development</t>
  </si>
  <si>
    <t>Advisory group involvement in record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</si>
</sst>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111111"/>
      <name val="Calibri"/>
      <family val="2"/>
      <scheme val="minor"/>
    </font>
    <font>
      <sz val="9"/>
      <color indexed="81"/>
      <name val="Segoe UI"/>
      <family val="2"/>
    </font>
    <font>
      <b/>
      <sz val="9"/>
      <color indexed="81"/>
      <name val="Segoe UI"/>
      <family val="2"/>
    </font>
    <font>
      <sz val="9"/>
      <color indexed="81"/>
      <name val="Segoe UI"/>
      <charset val="1"/>
    </font>
    <font>
      <b/>
      <sz val="9"/>
      <color indexed="81"/>
      <name val="Segoe UI"/>
      <charset val="1"/>
    </font>
    <font>
      <sz val="9"/>
      <color theme="1"/>
      <name val="Courier New"/>
      <family val="3"/>
    </font>
    <font>
      <u/>
      <sz val="11"/>
      <color theme="10"/>
      <name val="Calibri"/>
      <family val="2"/>
      <scheme val="minor"/>
    </font>
    <font>
      <b/>
      <sz val="11"/>
      <color theme="1"/>
      <name val="Calibri"/>
      <family val="2"/>
      <scheme val="minor"/>
    </font>
    <font>
      <sz val="11"/>
      <name val="Calibri"/>
      <family val="2"/>
      <scheme val="minor"/>
    </font>
    <font>
      <sz val="12"/>
      <color theme="1"/>
      <name val="Calibri"/>
      <family val="2"/>
      <scheme val="minor"/>
    </font>
    <font>
      <b/>
      <sz val="12"/>
      <color theme="1"/>
      <name val="Calibri"/>
      <family val="2"/>
      <scheme val="minor"/>
    </font>
    <font>
      <sz val="12"/>
      <color theme="1"/>
      <name val="Calibri Light"/>
      <family val="2"/>
      <scheme val="major"/>
    </font>
  </fonts>
  <fills count="7">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63">
    <xf numFmtId="0" fontId="0" fillId="0" borderId="0" xfId="0"/>
    <xf numFmtId="0" fontId="0" fillId="0" borderId="0" xfId="0" applyAlignment="1">
      <alignment horizontal="left"/>
    </xf>
    <xf numFmtId="0" fontId="0" fillId="0" borderId="0" xfId="0" applyAlignment="1">
      <alignment horizontal="left" vertical="top"/>
    </xf>
    <xf numFmtId="0" fontId="0" fillId="3" borderId="0" xfId="0" applyFill="1" applyAlignment="1">
      <alignment horizontal="left" vertical="top"/>
    </xf>
    <xf numFmtId="0" fontId="0" fillId="0" borderId="0" xfId="0" applyFont="1" applyFill="1" applyAlignment="1">
      <alignment horizontal="left" vertical="top"/>
    </xf>
    <xf numFmtId="0" fontId="0" fillId="0" borderId="0" xfId="0" applyFont="1" applyAlignment="1">
      <alignment horizontal="left" vertical="top"/>
    </xf>
    <xf numFmtId="0" fontId="0" fillId="2" borderId="1" xfId="0" applyFill="1" applyBorder="1" applyAlignment="1">
      <alignment horizontal="left" vertical="top"/>
    </xf>
    <xf numFmtId="0" fontId="0" fillId="5" borderId="1" xfId="0" applyFont="1" applyFill="1" applyBorder="1" applyAlignment="1">
      <alignment horizontal="left" vertical="top"/>
    </xf>
    <xf numFmtId="0" fontId="8" fillId="5" borderId="1" xfId="0" applyFont="1" applyFill="1" applyBorder="1" applyAlignment="1">
      <alignment horizontal="left" vertical="top"/>
    </xf>
    <xf numFmtId="0" fontId="0" fillId="5" borderId="1" xfId="0" applyFill="1" applyBorder="1" applyAlignment="1">
      <alignment horizontal="left" vertical="top"/>
    </xf>
    <xf numFmtId="0" fontId="8" fillId="0" borderId="0" xfId="0" applyFont="1" applyFill="1" applyAlignment="1">
      <alignment horizontal="left" vertical="top"/>
    </xf>
    <xf numFmtId="0" fontId="0" fillId="0" borderId="0" xfId="0" applyFill="1" applyAlignment="1">
      <alignment horizontal="left" vertical="top"/>
    </xf>
    <xf numFmtId="0" fontId="8" fillId="2" borderId="1" xfId="0" applyFont="1" applyFill="1" applyBorder="1" applyAlignment="1">
      <alignment horizontal="left" vertical="top"/>
    </xf>
    <xf numFmtId="0" fontId="0" fillId="0" borderId="0" xfId="0" applyAlignment="1">
      <alignment vertical="top"/>
    </xf>
    <xf numFmtId="0" fontId="7" fillId="0" borderId="0" xfId="1" applyAlignment="1">
      <alignment horizontal="left" vertical="top"/>
    </xf>
    <xf numFmtId="0" fontId="9" fillId="0" borderId="0" xfId="0" applyFont="1" applyAlignment="1">
      <alignment horizontal="left" vertical="top"/>
    </xf>
    <xf numFmtId="0" fontId="7" fillId="0" borderId="0" xfId="1" applyFill="1" applyAlignment="1">
      <alignment horizontal="left" vertical="top"/>
    </xf>
    <xf numFmtId="0" fontId="7" fillId="0" borderId="0" xfId="1" applyAlignment="1">
      <alignment vertical="top"/>
    </xf>
    <xf numFmtId="0" fontId="0" fillId="0" borderId="0" xfId="0" applyAlignment="1"/>
    <xf numFmtId="0" fontId="8" fillId="5" borderId="1" xfId="0" applyFont="1" applyFill="1" applyBorder="1" applyAlignment="1">
      <alignment vertical="top"/>
    </xf>
    <xf numFmtId="0" fontId="8" fillId="0" borderId="0" xfId="0" applyFont="1" applyFill="1" applyBorder="1" applyAlignment="1">
      <alignment horizontal="left" vertical="top"/>
    </xf>
    <xf numFmtId="0" fontId="0" fillId="0" borderId="0" xfId="0" applyFill="1" applyBorder="1" applyAlignment="1">
      <alignment horizontal="left" vertical="top"/>
    </xf>
    <xf numFmtId="0" fontId="0" fillId="0" borderId="0" xfId="0" applyFill="1" applyAlignment="1">
      <alignment horizontal="left"/>
    </xf>
    <xf numFmtId="0" fontId="0" fillId="3" borderId="1" xfId="0" applyFill="1" applyBorder="1" applyAlignment="1">
      <alignment horizontal="left" vertical="top"/>
    </xf>
    <xf numFmtId="0" fontId="8" fillId="3" borderId="1" xfId="0" applyFont="1" applyFill="1" applyBorder="1" applyAlignment="1">
      <alignment horizontal="left" vertical="top"/>
    </xf>
    <xf numFmtId="0" fontId="8" fillId="0" borderId="0" xfId="0" applyFont="1" applyAlignment="1">
      <alignment horizontal="left" vertical="top"/>
    </xf>
    <xf numFmtId="0" fontId="0" fillId="0" borderId="0" xfId="0" applyFont="1" applyAlignment="1">
      <alignment horizontal="left" vertical="top" wrapText="1"/>
    </xf>
    <xf numFmtId="0" fontId="8" fillId="6" borderId="1" xfId="0" applyFont="1" applyFill="1" applyBorder="1" applyAlignment="1">
      <alignment horizontal="left" vertical="top" wrapText="1"/>
    </xf>
    <xf numFmtId="0" fontId="8" fillId="6" borderId="1" xfId="0" applyFont="1" applyFill="1" applyBorder="1" applyAlignment="1">
      <alignment horizontal="left" vertical="top"/>
    </xf>
    <xf numFmtId="0" fontId="0" fillId="6" borderId="1" xfId="0" applyFont="1" applyFill="1" applyBorder="1" applyAlignment="1">
      <alignment horizontal="left" vertical="top" wrapText="1"/>
    </xf>
    <xf numFmtId="0" fontId="0" fillId="6" borderId="1" xfId="0" applyFont="1" applyFill="1" applyBorder="1" applyAlignment="1">
      <alignment horizontal="left" vertical="top"/>
    </xf>
    <xf numFmtId="0" fontId="0" fillId="0" borderId="0" xfId="0" applyFont="1" applyFill="1" applyBorder="1" applyAlignment="1">
      <alignment horizontal="left" vertical="top"/>
    </xf>
    <xf numFmtId="0" fontId="0" fillId="0" borderId="0" xfId="0" applyFont="1" applyFill="1" applyAlignment="1">
      <alignment horizontal="left" vertical="top" wrapText="1"/>
    </xf>
    <xf numFmtId="0" fontId="0" fillId="0" borderId="0" xfId="0" applyFill="1" applyAlignment="1">
      <alignment horizontal="left" vertical="top" wrapText="1"/>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6" fillId="0" borderId="0" xfId="0" applyFont="1" applyAlignment="1">
      <alignment horizontal="left" vertical="top" wrapText="1"/>
    </xf>
    <xf numFmtId="0" fontId="8"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1" fillId="0" borderId="0" xfId="0" applyFont="1" applyAlignment="1">
      <alignment horizontal="left" vertical="top" wrapText="1"/>
    </xf>
    <xf numFmtId="0" fontId="8" fillId="2" borderId="1" xfId="0" applyFont="1" applyFill="1" applyBorder="1" applyAlignment="1">
      <alignment horizontal="left" wrapText="1"/>
    </xf>
    <xf numFmtId="0" fontId="0" fillId="4" borderId="1" xfId="0" applyFill="1" applyBorder="1" applyAlignment="1">
      <alignment horizontal="left" vertical="top" wrapText="1"/>
    </xf>
    <xf numFmtId="0" fontId="9" fillId="0" borderId="0" xfId="0" applyFont="1" applyFill="1" applyAlignment="1">
      <alignment horizontal="left" vertical="top"/>
    </xf>
    <xf numFmtId="0" fontId="8" fillId="0" borderId="0" xfId="0" applyFont="1" applyAlignment="1">
      <alignment horizontal="left" vertical="top" wrapText="1"/>
    </xf>
    <xf numFmtId="0" fontId="0" fillId="0" borderId="0" xfId="0" applyFill="1" applyAlignment="1">
      <alignment vertical="top" wrapText="1"/>
    </xf>
    <xf numFmtId="0" fontId="0" fillId="0" borderId="1" xfId="0" applyFill="1" applyBorder="1" applyAlignment="1">
      <alignment horizontal="left" vertical="top" wrapText="1"/>
    </xf>
    <xf numFmtId="0" fontId="0" fillId="0" borderId="0" xfId="0" applyFill="1" applyAlignment="1">
      <alignment vertical="top"/>
    </xf>
    <xf numFmtId="0" fontId="8" fillId="5" borderId="1" xfId="0" applyFont="1" applyFill="1" applyBorder="1" applyAlignment="1">
      <alignment horizontal="left" vertical="top" wrapText="1"/>
    </xf>
    <xf numFmtId="0" fontId="0" fillId="0" borderId="0" xfId="0" applyFill="1" applyBorder="1" applyAlignment="1">
      <alignment horizontal="left" vertical="top" wrapText="1"/>
    </xf>
    <xf numFmtId="0" fontId="10" fillId="6" borderId="1" xfId="0" applyFont="1" applyFill="1" applyBorder="1" applyAlignment="1">
      <alignment horizontal="left" vertical="top"/>
    </xf>
    <xf numFmtId="0" fontId="0" fillId="6" borderId="1" xfId="0" applyFont="1" applyFill="1" applyBorder="1" applyAlignment="1">
      <alignment vertical="top"/>
    </xf>
    <xf numFmtId="0" fontId="8"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5" borderId="1" xfId="0" applyFill="1" applyBorder="1" applyAlignment="1">
      <alignment horizontal="left" vertical="top" wrapText="1"/>
    </xf>
    <xf numFmtId="0" fontId="8" fillId="2" borderId="1" xfId="0" applyFont="1" applyFill="1" applyBorder="1" applyAlignment="1">
      <alignment vertical="top" wrapText="1"/>
    </xf>
    <xf numFmtId="0" fontId="0" fillId="3" borderId="0" xfId="0" applyFill="1" applyAlignment="1">
      <alignment horizontal="left" vertical="top" wrapText="1"/>
    </xf>
    <xf numFmtId="0" fontId="8" fillId="4" borderId="1" xfId="0" applyFont="1" applyFill="1" applyBorder="1" applyAlignment="1">
      <alignment vertical="top" wrapText="1"/>
    </xf>
    <xf numFmtId="0" fontId="0" fillId="4" borderId="1" xfId="0" applyFill="1" applyBorder="1" applyAlignment="1">
      <alignment horizontal="left" vertical="top"/>
    </xf>
    <xf numFmtId="0" fontId="11" fillId="0" borderId="0" xfId="0" applyFont="1" applyAlignment="1">
      <alignment vertical="top" wrapText="1"/>
    </xf>
    <xf numFmtId="0" fontId="11" fillId="0" borderId="0" xfId="0" applyFont="1" applyAlignment="1">
      <alignment vertical="center" wrapText="1"/>
    </xf>
    <xf numFmtId="0" fontId="10" fillId="0" borderId="0" xfId="0" applyFont="1" applyAlignment="1">
      <alignment vertical="top" wrapText="1"/>
    </xf>
    <xf numFmtId="0" fontId="12" fillId="2" borderId="1" xfId="0" applyFont="1" applyFill="1" applyBorder="1" applyAlignment="1">
      <alignment horizontal="left" vertical="top"/>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v>Published records per year</c:v>
          </c:tx>
          <c:spPr>
            <a:solidFill>
              <a:schemeClr val="accent1"/>
            </a:solidFill>
            <a:ln>
              <a:noFill/>
            </a:ln>
            <a:effectLst/>
          </c:spPr>
          <c:invertIfNegative val="0"/>
          <c:cat>
            <c:numRef>
              <c:f>Sheet1!$E$72:$E$83</c:f>
              <c:numCache>
                <c:formatCode>General</c:formatCode>
                <c:ptCount val="12"/>
                <c:pt idx="0">
                  <c:v>2010</c:v>
                </c:pt>
                <c:pt idx="1">
                  <c:v>2011</c:v>
                </c:pt>
                <c:pt idx="2">
                  <c:v>2012</c:v>
                </c:pt>
                <c:pt idx="3">
                  <c:v>2013</c:v>
                </c:pt>
                <c:pt idx="4">
                  <c:v>2015</c:v>
                </c:pt>
                <c:pt idx="5">
                  <c:v>2016</c:v>
                </c:pt>
                <c:pt idx="6">
                  <c:v>2017</c:v>
                </c:pt>
                <c:pt idx="7">
                  <c:v>2018</c:v>
                </c:pt>
                <c:pt idx="8">
                  <c:v>2019</c:v>
                </c:pt>
                <c:pt idx="9">
                  <c:v>2020</c:v>
                </c:pt>
                <c:pt idx="10">
                  <c:v>2021</c:v>
                </c:pt>
                <c:pt idx="11">
                  <c:v>2022</c:v>
                </c:pt>
              </c:numCache>
            </c:numRef>
          </c:cat>
          <c:val>
            <c:numRef>
              <c:f>Sheet1!$F$72:$F$83</c:f>
              <c:numCache>
                <c:formatCode>General</c:formatCode>
                <c:ptCount val="12"/>
                <c:pt idx="0">
                  <c:v>2</c:v>
                </c:pt>
                <c:pt idx="1">
                  <c:v>1</c:v>
                </c:pt>
                <c:pt idx="2">
                  <c:v>3</c:v>
                </c:pt>
                <c:pt idx="3">
                  <c:v>4</c:v>
                </c:pt>
                <c:pt idx="4">
                  <c:v>6</c:v>
                </c:pt>
                <c:pt idx="5">
                  <c:v>8</c:v>
                </c:pt>
                <c:pt idx="6">
                  <c:v>6</c:v>
                </c:pt>
                <c:pt idx="7">
                  <c:v>6</c:v>
                </c:pt>
                <c:pt idx="8">
                  <c:v>11</c:v>
                </c:pt>
                <c:pt idx="9">
                  <c:v>10</c:v>
                </c:pt>
                <c:pt idx="10">
                  <c:v>9</c:v>
                </c:pt>
                <c:pt idx="11">
                  <c:v>2</c:v>
                </c:pt>
              </c:numCache>
            </c:numRef>
          </c:val>
          <c:extLst>
            <c:ext xmlns:c16="http://schemas.microsoft.com/office/drawing/2014/chart" uri="{C3380CC4-5D6E-409C-BE32-E72D297353CC}">
              <c16:uniqueId val="{0000000D-D473-4F24-802D-9B9E48143631}"/>
            </c:ext>
          </c:extLst>
        </c:ser>
        <c:dLbls>
          <c:showLegendKey val="0"/>
          <c:showVal val="0"/>
          <c:showCatName val="0"/>
          <c:showSerName val="0"/>
          <c:showPercent val="0"/>
          <c:showBubbleSize val="0"/>
        </c:dLbls>
        <c:gapWidth val="219"/>
        <c:overlap val="-27"/>
        <c:axId val="467083592"/>
        <c:axId val="467086216"/>
      </c:barChart>
      <c:catAx>
        <c:axId val="4670835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67086216"/>
        <c:crosses val="autoZero"/>
        <c:auto val="1"/>
        <c:lblAlgn val="ctr"/>
        <c:lblOffset val="100"/>
        <c:noMultiLvlLbl val="0"/>
      </c:catAx>
      <c:valAx>
        <c:axId val="4670862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46708359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518582</xdr:colOff>
      <xdr:row>84</xdr:row>
      <xdr:rowOff>120649</xdr:rowOff>
    </xdr:from>
    <xdr:to>
      <xdr:col>5</xdr:col>
      <xdr:colOff>2709333</xdr:colOff>
      <xdr:row>98</xdr:row>
      <xdr:rowOff>21166</xdr:rowOff>
    </xdr:to>
    <xdr:graphicFrame macro="">
      <xdr:nvGraphicFramePr>
        <xdr:cNvPr id="3" name="Diagramm 2">
          <a:extLst>
            <a:ext uri="{FF2B5EF4-FFF2-40B4-BE49-F238E27FC236}">
              <a16:creationId xmlns:a16="http://schemas.microsoft.com/office/drawing/2014/main" id="{A44C23BD-C9AB-48A0-BF9D-1324C933BD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ochranelibrary.com/cdsr/doi/10.1002/14651858.CD011504.pub3/related-content" TargetMode="External"/><Relationship Id="rId18" Type="http://schemas.openxmlformats.org/officeDocument/2006/relationships/hyperlink" Target="https://www.cochranelibrary.com/cdsr/doi/10.1002/14651858.CD011045.pub2/related-content" TargetMode="External"/><Relationship Id="rId26" Type="http://schemas.openxmlformats.org/officeDocument/2006/relationships/hyperlink" Target="https://www.cochranelibrary.com/cdsr/doi/10.1002/14651858.CD012554.pub2/related-content" TargetMode="External"/><Relationship Id="rId39" Type="http://schemas.openxmlformats.org/officeDocument/2006/relationships/hyperlink" Target="https://www.cochranelibrary.com/cdsr/doi/10.1002/14651858.CD011677.pub2/related-content" TargetMode="External"/><Relationship Id="rId21" Type="http://schemas.openxmlformats.org/officeDocument/2006/relationships/hyperlink" Target="https://www.cochranelibrary.com/cdsr/doi/10.1002/14651858.CD013812/related-content" TargetMode="External"/><Relationship Id="rId34" Type="http://schemas.openxmlformats.org/officeDocument/2006/relationships/hyperlink" Target="https://www.cochranelibrary.com/cdsr/doi/10.1002/14651858.CD008657.pub2/related-content" TargetMode="External"/><Relationship Id="rId42" Type="http://schemas.openxmlformats.org/officeDocument/2006/relationships/drawing" Target="../drawings/drawing1.xml"/><Relationship Id="rId7" Type="http://schemas.openxmlformats.org/officeDocument/2006/relationships/hyperlink" Target="https://www.cochranelibrary.com/cdsr/doi/10.1002/14651858.CD013717.pub2/related-content" TargetMode="External"/><Relationship Id="rId2" Type="http://schemas.openxmlformats.org/officeDocument/2006/relationships/hyperlink" Target="https://www.cochranelibrary.com/cdsr/doi/10.1002/14651858.CD013699/related-content" TargetMode="External"/><Relationship Id="rId16" Type="http://schemas.openxmlformats.org/officeDocument/2006/relationships/hyperlink" Target="https://www.cochranelibrary.com/cdsr/doi/10.1002/14651858.CD007825.pub6/related-content" TargetMode="External"/><Relationship Id="rId20" Type="http://schemas.openxmlformats.org/officeDocument/2006/relationships/hyperlink" Target="https://www.cochranelibrary.com/cdsr/doi/10.1002/14651858.CD008009.pub2/related-content" TargetMode="External"/><Relationship Id="rId29" Type="http://schemas.openxmlformats.org/officeDocument/2006/relationships/hyperlink" Target="https://www.cochranelibrary.com/cdsr/doi/10.1002/14651858.CD009902.pub2/related-content" TargetMode="External"/><Relationship Id="rId41" Type="http://schemas.openxmlformats.org/officeDocument/2006/relationships/printerSettings" Target="../printerSettings/printerSettings1.bin"/><Relationship Id="rId1" Type="http://schemas.openxmlformats.org/officeDocument/2006/relationships/hyperlink" Target="https://www.cochranelibrary.com/cdsr/doi/10.1002/14651858.CD009905.pub2/related-content" TargetMode="External"/><Relationship Id="rId6" Type="http://schemas.openxmlformats.org/officeDocument/2006/relationships/hyperlink" Target="https://www.cochranelibrary.com/cdsr/doi/10.1002/14651858.CD010919.pub2/related-content" TargetMode="External"/><Relationship Id="rId11" Type="http://schemas.openxmlformats.org/officeDocument/2006/relationships/hyperlink" Target="https://www.cochranelibrary.com/cdsr/doi/10.1002/14651858.CD014955/related-content" TargetMode="External"/><Relationship Id="rId24" Type="http://schemas.openxmlformats.org/officeDocument/2006/relationships/hyperlink" Target="https://www.cochranelibrary.com/cdsr/doi/10.1002/14651858.CD010166.pub2/related-content" TargetMode="External"/><Relationship Id="rId32" Type="http://schemas.openxmlformats.org/officeDocument/2006/relationships/hyperlink" Target="https://www.cochranelibrary.com/cdsr/doi/10.1002/14651858.CD010697.pub2/related-content" TargetMode="External"/><Relationship Id="rId37" Type="http://schemas.openxmlformats.org/officeDocument/2006/relationships/hyperlink" Target="https://www.cochranelibrary.com/cdsr/doi/10.1002/14651858.CD012292.pub2/related-content" TargetMode="External"/><Relationship Id="rId40" Type="http://schemas.openxmlformats.org/officeDocument/2006/relationships/hyperlink" Target="https://www.cochranelibrary.com/cdsr/doi/10.1002/14651858.CD010068.pub2/related-content" TargetMode="External"/><Relationship Id="rId5" Type="http://schemas.openxmlformats.org/officeDocument/2006/relationships/hyperlink" Target="https://www.cochranelibrary.com/cdsr/doi/10.1002/14651858.CD001871.pub4/related-content" TargetMode="External"/><Relationship Id="rId15" Type="http://schemas.openxmlformats.org/officeDocument/2006/relationships/hyperlink" Target="https://www.cochranelibrary.com/cdsr/doi/10.1002/14651858.CD011695.pub2/related-content" TargetMode="External"/><Relationship Id="rId23" Type="http://schemas.openxmlformats.org/officeDocument/2006/relationships/hyperlink" Target="https://www.cochranelibrary.com/cdsr/doi/10.1002/14651858.CD012415.pub2/related-content" TargetMode="External"/><Relationship Id="rId28" Type="http://schemas.openxmlformats.org/officeDocument/2006/relationships/hyperlink" Target="https://www.cochranelibrary.com/cdsr/doi/10.1002/14651858.CD011247.pub2/related-content" TargetMode="External"/><Relationship Id="rId36" Type="http://schemas.openxmlformats.org/officeDocument/2006/relationships/hyperlink" Target="https://www.cochranelibrary.com/cdsr/doi/10.1002/14651858.CD013718/related-content" TargetMode="External"/><Relationship Id="rId10" Type="http://schemas.openxmlformats.org/officeDocument/2006/relationships/hyperlink" Target="https://www.cochranelibrary.com/cdsr/doi/10.1002/14651858.CD011400.pub2/related-content" TargetMode="External"/><Relationship Id="rId19" Type="http://schemas.openxmlformats.org/officeDocument/2006/relationships/hyperlink" Target="https://www.cochranelibrary.com/cdsr/doi/10.1002/14651858.CD010068.pub2/related-content" TargetMode="External"/><Relationship Id="rId31" Type="http://schemas.openxmlformats.org/officeDocument/2006/relationships/hyperlink" Target="https://www.cochranelibrary.com/cdsr/doi/10.1002/14651858.CD012333.pub2/related-content" TargetMode="External"/><Relationship Id="rId44" Type="http://schemas.openxmlformats.org/officeDocument/2006/relationships/comments" Target="../comments1.xml"/><Relationship Id="rId4" Type="http://schemas.openxmlformats.org/officeDocument/2006/relationships/hyperlink" Target="https://www.cochranelibrary.com/cdsr/doi/10.1002/14651858.CD010321.pub2/related-content" TargetMode="External"/><Relationship Id="rId9" Type="http://schemas.openxmlformats.org/officeDocument/2006/relationships/hyperlink" Target="https://www.cochranelibrary.com/cdsr/doi/10.1002/14651858.CD009315.pub2/related-content" TargetMode="External"/><Relationship Id="rId14" Type="http://schemas.openxmlformats.org/officeDocument/2006/relationships/hyperlink" Target="https://www.cochranelibrary.com/cdsr/doi/10.1002/14651858.CD010187.pub2/related-content" TargetMode="External"/><Relationship Id="rId22" Type="http://schemas.openxmlformats.org/officeDocument/2006/relationships/hyperlink" Target="https://www.cochranelibrary.com/cdsr/doi/10.1002/14651858.CD015029/related-content" TargetMode="External"/><Relationship Id="rId27" Type="http://schemas.openxmlformats.org/officeDocument/2006/relationships/hyperlink" Target="https://www.cochranelibrary.com/cdsr/doi/10.1002/14651858.CD013632/related-content" TargetMode="External"/><Relationship Id="rId30" Type="http://schemas.openxmlformats.org/officeDocument/2006/relationships/hyperlink" Target="https://www.cochranelibrary.com/cdsr/doi/10.1002/14651858.CD012932.pub2/related-content" TargetMode="External"/><Relationship Id="rId35" Type="http://schemas.openxmlformats.org/officeDocument/2006/relationships/hyperlink" Target="https://www.cochranelibrary.com/cdsr/doi/10.1002/14651858.CD010067.pub2/related-content" TargetMode="External"/><Relationship Id="rId43" Type="http://schemas.openxmlformats.org/officeDocument/2006/relationships/vmlDrawing" Target="../drawings/vmlDrawing1.vml"/><Relationship Id="rId8" Type="http://schemas.openxmlformats.org/officeDocument/2006/relationships/hyperlink" Target="https://www.cochranelibrary.com/cdsr/doi/10.1002/14651858.CD009823.pub3/related-content" TargetMode="External"/><Relationship Id="rId3" Type="http://schemas.openxmlformats.org/officeDocument/2006/relationships/hyperlink" Target="https://www.cochranelibrary.com/cdsr/doi/10.1002/14651858.CD008366.pub3/related-content" TargetMode="External"/><Relationship Id="rId12" Type="http://schemas.openxmlformats.org/officeDocument/2006/relationships/hyperlink" Target="https://www.cochranelibrary.com/cdsr/doi/10.1002/14651858.CD007651.pub3/related-content" TargetMode="External"/><Relationship Id="rId17" Type="http://schemas.openxmlformats.org/officeDocument/2006/relationships/hyperlink" Target="https://www.cochranelibrary.com/cdsr/doi/10.1002/14651858.CD012573.pub3/related-content" TargetMode="External"/><Relationship Id="rId25" Type="http://schemas.openxmlformats.org/officeDocument/2006/relationships/hyperlink" Target="https://www.cochranelibrary.com/cdsr/doi/10.1002/14651858.CD011683.pub2/related-content" TargetMode="External"/><Relationship Id="rId33" Type="http://schemas.openxmlformats.org/officeDocument/2006/relationships/hyperlink" Target="https://www.cochranelibrary.com/cdsr/doi/10.1002/14651858.CD015085.pub2/related-content" TargetMode="External"/><Relationship Id="rId38" Type="http://schemas.openxmlformats.org/officeDocument/2006/relationships/hyperlink" Target="https://www.cochranelibrary.com/cdsr/doi/10.1002/14651858.CD012439.pub2/related-content"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2"/>
  <sheetViews>
    <sheetView tabSelected="1" zoomScale="90" zoomScaleNormal="90" workbookViewId="0">
      <pane ySplit="1" topLeftCell="A72" activePane="bottomLeft" state="frozen"/>
      <selection pane="bottomLeft" activeCell="M73" sqref="M73"/>
    </sheetView>
  </sheetViews>
  <sheetFormatPr baseColWidth="10" defaultColWidth="15.5546875" defaultRowHeight="14.4" x14ac:dyDescent="0.3"/>
  <cols>
    <col min="1" max="3" width="15.5546875" style="1"/>
    <col min="4" max="4" width="15.5546875" style="18"/>
    <col min="5" max="5" width="15.5546875" style="35"/>
    <col min="6" max="6" width="46.5546875" style="34" customWidth="1"/>
    <col min="7" max="8" width="15.5546875" style="2"/>
    <col min="9" max="9" width="11.88671875" style="2" customWidth="1"/>
    <col min="10" max="10" width="15.5546875" style="35"/>
    <col min="11" max="14" width="15.5546875" style="2"/>
    <col min="15" max="15" width="20.88671875" style="4" customWidth="1"/>
    <col min="16" max="16" width="18" style="5" customWidth="1"/>
    <col min="17" max="21" width="15.5546875" style="2"/>
    <col min="22" max="22" width="15.5546875" style="35"/>
    <col min="23" max="23" width="15.5546875" style="2"/>
    <col min="24" max="24" width="15.5546875" style="35"/>
    <col min="25" max="27" width="15.5546875" style="2"/>
    <col min="28" max="28" width="22.33203125" style="2" customWidth="1"/>
    <col min="29" max="16384" width="15.5546875" style="18"/>
  </cols>
  <sheetData>
    <row r="1" spans="1:31" s="13" customFormat="1" ht="105" customHeight="1" x14ac:dyDescent="0.3">
      <c r="A1" s="2" t="s">
        <v>0</v>
      </c>
      <c r="B1" s="2" t="s">
        <v>1</v>
      </c>
      <c r="C1" s="2" t="s">
        <v>2</v>
      </c>
      <c r="D1" s="13" t="s">
        <v>3</v>
      </c>
      <c r="E1" s="35" t="s">
        <v>4</v>
      </c>
      <c r="F1" s="36" t="s">
        <v>5</v>
      </c>
      <c r="G1" s="2" t="s">
        <v>429</v>
      </c>
      <c r="H1" s="2" t="s">
        <v>427</v>
      </c>
      <c r="I1" s="35" t="s">
        <v>428</v>
      </c>
      <c r="J1" s="35" t="s">
        <v>6</v>
      </c>
      <c r="K1" s="11" t="s">
        <v>495</v>
      </c>
      <c r="L1" s="2" t="s">
        <v>496</v>
      </c>
      <c r="M1" s="33" t="s">
        <v>476</v>
      </c>
      <c r="N1" s="33" t="s">
        <v>477</v>
      </c>
      <c r="O1" s="32" t="s">
        <v>474</v>
      </c>
      <c r="P1" s="32" t="s">
        <v>475</v>
      </c>
      <c r="Q1" s="2" t="s">
        <v>7</v>
      </c>
      <c r="R1" s="2" t="s">
        <v>8</v>
      </c>
      <c r="S1" s="2" t="s">
        <v>9</v>
      </c>
      <c r="T1" s="2" t="s">
        <v>10</v>
      </c>
      <c r="U1" s="2" t="s">
        <v>478</v>
      </c>
      <c r="V1" s="35" t="s">
        <v>479</v>
      </c>
      <c r="W1" s="35" t="s">
        <v>491</v>
      </c>
      <c r="X1" s="35" t="s">
        <v>503</v>
      </c>
      <c r="Y1" s="35" t="s">
        <v>504</v>
      </c>
      <c r="Z1" s="35" t="s">
        <v>536</v>
      </c>
      <c r="AA1" s="35" t="s">
        <v>500</v>
      </c>
      <c r="AB1" s="35" t="s">
        <v>501</v>
      </c>
      <c r="AC1" s="36" t="s">
        <v>540</v>
      </c>
      <c r="AD1" s="36" t="s">
        <v>509</v>
      </c>
      <c r="AE1" s="36" t="s">
        <v>517</v>
      </c>
    </row>
    <row r="2" spans="1:31" s="13" customFormat="1" ht="187.2" x14ac:dyDescent="0.3">
      <c r="A2" s="2">
        <v>1</v>
      </c>
      <c r="B2" s="2" t="s">
        <v>11</v>
      </c>
      <c r="C2" s="2">
        <v>2021</v>
      </c>
      <c r="D2" s="13" t="s">
        <v>12</v>
      </c>
      <c r="E2" s="35" t="s">
        <v>13</v>
      </c>
      <c r="F2" s="36" t="s">
        <v>14</v>
      </c>
      <c r="G2" s="2" t="s">
        <v>15</v>
      </c>
      <c r="H2" s="2" t="s">
        <v>16</v>
      </c>
      <c r="I2" s="2" t="s">
        <v>16</v>
      </c>
      <c r="J2" s="35" t="s">
        <v>17</v>
      </c>
      <c r="K2" s="11" t="s">
        <v>424</v>
      </c>
      <c r="L2" s="2" t="s">
        <v>18</v>
      </c>
      <c r="M2" s="4" t="s">
        <v>455</v>
      </c>
      <c r="N2" s="11" t="s">
        <v>402</v>
      </c>
      <c r="O2" s="5" t="s">
        <v>20</v>
      </c>
      <c r="P2" s="5" t="s">
        <v>18</v>
      </c>
      <c r="Q2" s="2" t="s">
        <v>16</v>
      </c>
      <c r="R2" s="2" t="s">
        <v>16</v>
      </c>
      <c r="S2" s="2" t="s">
        <v>19</v>
      </c>
      <c r="T2" s="2" t="s">
        <v>16</v>
      </c>
      <c r="U2" s="2" t="s">
        <v>16</v>
      </c>
      <c r="V2" s="35" t="s">
        <v>16</v>
      </c>
      <c r="W2" s="2" t="s">
        <v>16</v>
      </c>
      <c r="X2" s="35" t="s">
        <v>19</v>
      </c>
      <c r="Y2" s="2" t="s">
        <v>16</v>
      </c>
      <c r="Z2" s="2" t="s">
        <v>19</v>
      </c>
      <c r="AA2" s="2" t="s">
        <v>19</v>
      </c>
      <c r="AB2" s="2" t="s">
        <v>16</v>
      </c>
      <c r="AC2" s="13" t="s">
        <v>25</v>
      </c>
      <c r="AD2" s="36" t="s">
        <v>532</v>
      </c>
      <c r="AE2" s="13" t="s">
        <v>512</v>
      </c>
    </row>
    <row r="3" spans="1:31" s="13" customFormat="1" ht="374.4" x14ac:dyDescent="0.3">
      <c r="A3" s="2">
        <v>2</v>
      </c>
      <c r="B3" s="2" t="s">
        <v>21</v>
      </c>
      <c r="C3" s="2">
        <v>2015</v>
      </c>
      <c r="D3" s="13" t="s">
        <v>12</v>
      </c>
      <c r="E3" s="35" t="s">
        <v>22</v>
      </c>
      <c r="F3" s="36" t="s">
        <v>23</v>
      </c>
      <c r="G3" s="2" t="s">
        <v>24</v>
      </c>
      <c r="H3" s="2" t="s">
        <v>25</v>
      </c>
      <c r="I3" s="2">
        <v>58</v>
      </c>
      <c r="J3" s="36" t="s">
        <v>26</v>
      </c>
      <c r="K3" s="11" t="s">
        <v>18</v>
      </c>
      <c r="L3" s="2" t="s">
        <v>18</v>
      </c>
      <c r="M3" s="4" t="s">
        <v>440</v>
      </c>
      <c r="N3" s="4" t="s">
        <v>451</v>
      </c>
      <c r="O3" s="5" t="s">
        <v>480</v>
      </c>
      <c r="P3" s="5" t="s">
        <v>27</v>
      </c>
      <c r="Q3" s="2" t="s">
        <v>16</v>
      </c>
      <c r="R3" s="2" t="s">
        <v>16</v>
      </c>
      <c r="S3" s="2" t="s">
        <v>25</v>
      </c>
      <c r="T3" s="2" t="s">
        <v>25</v>
      </c>
      <c r="U3" s="2" t="s">
        <v>25</v>
      </c>
      <c r="V3" s="35" t="s">
        <v>28</v>
      </c>
      <c r="W3" s="2">
        <v>6</v>
      </c>
      <c r="X3" s="35" t="s">
        <v>29</v>
      </c>
      <c r="Y3" s="14" t="s">
        <v>30</v>
      </c>
      <c r="Z3" s="2" t="s">
        <v>19</v>
      </c>
      <c r="AA3" s="2" t="s">
        <v>16</v>
      </c>
      <c r="AB3" s="2" t="s">
        <v>16</v>
      </c>
      <c r="AC3" s="13" t="s">
        <v>25</v>
      </c>
      <c r="AD3" s="59" t="s">
        <v>510</v>
      </c>
      <c r="AE3" s="61" t="s">
        <v>19</v>
      </c>
    </row>
    <row r="4" spans="1:31" s="13" customFormat="1" ht="100.8" x14ac:dyDescent="0.3">
      <c r="A4" s="2">
        <v>3</v>
      </c>
      <c r="B4" s="2" t="s">
        <v>31</v>
      </c>
      <c r="C4" s="2">
        <v>2020</v>
      </c>
      <c r="D4" s="13" t="s">
        <v>32</v>
      </c>
      <c r="E4" s="35" t="s">
        <v>33</v>
      </c>
      <c r="F4" s="36" t="s">
        <v>34</v>
      </c>
      <c r="G4" s="2" t="s">
        <v>35</v>
      </c>
      <c r="H4" s="2" t="s">
        <v>19</v>
      </c>
      <c r="I4" s="2">
        <v>12</v>
      </c>
      <c r="J4" s="35" t="s">
        <v>20</v>
      </c>
      <c r="K4" s="11" t="s">
        <v>18</v>
      </c>
      <c r="L4" s="2" t="s">
        <v>18</v>
      </c>
      <c r="M4" s="11" t="s">
        <v>431</v>
      </c>
      <c r="N4" s="11" t="s">
        <v>431</v>
      </c>
      <c r="O4" s="5" t="s">
        <v>36</v>
      </c>
      <c r="P4" s="5" t="s">
        <v>36</v>
      </c>
      <c r="Q4" s="2" t="s">
        <v>37</v>
      </c>
      <c r="R4" s="2" t="s">
        <v>38</v>
      </c>
      <c r="S4" s="2" t="s">
        <v>25</v>
      </c>
      <c r="T4" s="2" t="s">
        <v>25</v>
      </c>
      <c r="U4" s="2" t="s">
        <v>25</v>
      </c>
      <c r="V4" s="35" t="s">
        <v>39</v>
      </c>
      <c r="W4" s="2">
        <v>12</v>
      </c>
      <c r="X4" s="35" t="s">
        <v>29</v>
      </c>
      <c r="Y4" s="14" t="s">
        <v>40</v>
      </c>
      <c r="Z4" s="13" t="s">
        <v>25</v>
      </c>
      <c r="AA4" s="2" t="s">
        <v>16</v>
      </c>
      <c r="AB4" s="2" t="s">
        <v>16</v>
      </c>
      <c r="AC4" s="13" t="s">
        <v>19</v>
      </c>
      <c r="AE4" s="13" t="s">
        <v>19</v>
      </c>
    </row>
    <row r="5" spans="1:31" s="13" customFormat="1" ht="144" x14ac:dyDescent="0.3">
      <c r="A5" s="2">
        <v>4</v>
      </c>
      <c r="B5" s="2" t="s">
        <v>41</v>
      </c>
      <c r="C5" s="2">
        <v>2011</v>
      </c>
      <c r="D5" s="13" t="s">
        <v>32</v>
      </c>
      <c r="E5" s="35" t="s">
        <v>42</v>
      </c>
      <c r="F5" s="36" t="s">
        <v>43</v>
      </c>
      <c r="G5" s="2" t="s">
        <v>15</v>
      </c>
      <c r="H5" s="2" t="s">
        <v>16</v>
      </c>
      <c r="I5" s="2" t="s">
        <v>16</v>
      </c>
      <c r="J5" s="35" t="s">
        <v>44</v>
      </c>
      <c r="K5" s="11" t="s">
        <v>424</v>
      </c>
      <c r="L5" s="2" t="s">
        <v>18</v>
      </c>
      <c r="M5" s="11" t="s">
        <v>435</v>
      </c>
      <c r="N5" s="11" t="s">
        <v>454</v>
      </c>
      <c r="O5" s="5" t="s">
        <v>20</v>
      </c>
      <c r="P5" s="5" t="s">
        <v>18</v>
      </c>
      <c r="Q5" s="2" t="s">
        <v>16</v>
      </c>
      <c r="R5" s="2" t="s">
        <v>16</v>
      </c>
      <c r="S5" s="2" t="s">
        <v>19</v>
      </c>
      <c r="T5" s="2" t="s">
        <v>16</v>
      </c>
      <c r="U5" s="2" t="s">
        <v>16</v>
      </c>
      <c r="V5" s="35" t="s">
        <v>16</v>
      </c>
      <c r="W5" s="2" t="s">
        <v>16</v>
      </c>
      <c r="X5" s="35" t="s">
        <v>19</v>
      </c>
      <c r="Y5" s="2" t="s">
        <v>16</v>
      </c>
      <c r="Z5" s="2" t="s">
        <v>19</v>
      </c>
      <c r="AA5" s="2" t="s">
        <v>19</v>
      </c>
      <c r="AB5" s="2" t="s">
        <v>16</v>
      </c>
      <c r="AC5" s="13" t="s">
        <v>19</v>
      </c>
      <c r="AE5" s="13" t="s">
        <v>19</v>
      </c>
    </row>
    <row r="6" spans="1:31" s="13" customFormat="1" ht="144" x14ac:dyDescent="0.3">
      <c r="A6" s="2">
        <v>5</v>
      </c>
      <c r="B6" s="2" t="s">
        <v>45</v>
      </c>
      <c r="C6" s="2">
        <v>2015</v>
      </c>
      <c r="D6" s="13" t="s">
        <v>32</v>
      </c>
      <c r="E6" s="36" t="s">
        <v>46</v>
      </c>
      <c r="F6" s="36" t="s">
        <v>47</v>
      </c>
      <c r="G6" s="2" t="s">
        <v>15</v>
      </c>
      <c r="H6" s="2" t="s">
        <v>16</v>
      </c>
      <c r="I6" s="2" t="s">
        <v>16</v>
      </c>
      <c r="J6" s="35" t="s">
        <v>20</v>
      </c>
      <c r="K6" s="11" t="s">
        <v>18</v>
      </c>
      <c r="L6" s="2" t="s">
        <v>18</v>
      </c>
      <c r="M6" s="11" t="s">
        <v>48</v>
      </c>
      <c r="N6" s="11" t="s">
        <v>48</v>
      </c>
      <c r="O6" s="5" t="s">
        <v>20</v>
      </c>
      <c r="P6" s="5" t="s">
        <v>18</v>
      </c>
      <c r="Q6" s="2" t="s">
        <v>16</v>
      </c>
      <c r="R6" s="2" t="s">
        <v>16</v>
      </c>
      <c r="S6" s="2" t="s">
        <v>19</v>
      </c>
      <c r="T6" s="2" t="s">
        <v>16</v>
      </c>
      <c r="U6" s="2" t="s">
        <v>16</v>
      </c>
      <c r="V6" s="35" t="s">
        <v>16</v>
      </c>
      <c r="W6" s="2" t="s">
        <v>16</v>
      </c>
      <c r="X6" s="35" t="s">
        <v>19</v>
      </c>
      <c r="Y6" s="2" t="s">
        <v>16</v>
      </c>
      <c r="Z6" s="2" t="s">
        <v>19</v>
      </c>
      <c r="AA6" s="2" t="s">
        <v>19</v>
      </c>
      <c r="AB6" s="2" t="s">
        <v>16</v>
      </c>
      <c r="AC6" s="47" t="s">
        <v>19</v>
      </c>
      <c r="AD6" s="59"/>
      <c r="AE6" s="61" t="s">
        <v>19</v>
      </c>
    </row>
    <row r="7" spans="1:31" s="13" customFormat="1" ht="86.4" x14ac:dyDescent="0.3">
      <c r="A7" s="2">
        <v>6</v>
      </c>
      <c r="B7" s="2" t="s">
        <v>45</v>
      </c>
      <c r="C7" s="2">
        <v>2015</v>
      </c>
      <c r="D7" s="13" t="s">
        <v>32</v>
      </c>
      <c r="E7" s="36" t="s">
        <v>49</v>
      </c>
      <c r="F7" s="36" t="s">
        <v>50</v>
      </c>
      <c r="G7" s="2" t="s">
        <v>24</v>
      </c>
      <c r="H7" s="2" t="s">
        <v>19</v>
      </c>
      <c r="I7" s="2">
        <v>33</v>
      </c>
      <c r="J7" s="35" t="s">
        <v>20</v>
      </c>
      <c r="K7" s="11" t="s">
        <v>18</v>
      </c>
      <c r="L7" s="2" t="s">
        <v>18</v>
      </c>
      <c r="M7" s="11" t="s">
        <v>48</v>
      </c>
      <c r="N7" s="11" t="s">
        <v>48</v>
      </c>
      <c r="O7" s="5" t="s">
        <v>20</v>
      </c>
      <c r="P7" s="5" t="s">
        <v>18</v>
      </c>
      <c r="Q7" s="2" t="s">
        <v>16</v>
      </c>
      <c r="R7" s="2" t="s">
        <v>16</v>
      </c>
      <c r="S7" s="2" t="s">
        <v>25</v>
      </c>
      <c r="T7" s="2" t="s">
        <v>25</v>
      </c>
      <c r="U7" s="2" t="s">
        <v>25</v>
      </c>
      <c r="V7" s="35" t="s">
        <v>51</v>
      </c>
      <c r="W7" s="2">
        <v>9</v>
      </c>
      <c r="X7" s="35" t="s">
        <v>52</v>
      </c>
      <c r="Y7" s="14" t="s">
        <v>53</v>
      </c>
      <c r="Z7" s="2" t="s">
        <v>19</v>
      </c>
      <c r="AA7" s="2" t="s">
        <v>19</v>
      </c>
      <c r="AB7" s="2" t="s">
        <v>16</v>
      </c>
      <c r="AC7" s="13" t="s">
        <v>25</v>
      </c>
      <c r="AD7" s="36" t="s">
        <v>513</v>
      </c>
      <c r="AE7" s="36" t="s">
        <v>19</v>
      </c>
    </row>
    <row r="8" spans="1:31" s="13" customFormat="1" ht="409.6" x14ac:dyDescent="0.3">
      <c r="A8" s="2">
        <v>7</v>
      </c>
      <c r="B8" s="2" t="s">
        <v>45</v>
      </c>
      <c r="C8" s="2">
        <v>2016</v>
      </c>
      <c r="D8" s="13" t="s">
        <v>32</v>
      </c>
      <c r="E8" s="36" t="s">
        <v>54</v>
      </c>
      <c r="F8" s="36" t="s">
        <v>55</v>
      </c>
      <c r="G8" s="2" t="s">
        <v>24</v>
      </c>
      <c r="H8" s="2" t="s">
        <v>19</v>
      </c>
      <c r="I8" s="2">
        <v>7</v>
      </c>
      <c r="J8" s="35" t="s">
        <v>56</v>
      </c>
      <c r="K8" s="11" t="s">
        <v>424</v>
      </c>
      <c r="L8" s="2" t="s">
        <v>18</v>
      </c>
      <c r="M8" s="11" t="s">
        <v>434</v>
      </c>
      <c r="N8" s="11" t="s">
        <v>451</v>
      </c>
      <c r="O8" s="5" t="s">
        <v>484</v>
      </c>
      <c r="P8" s="4" t="s">
        <v>27</v>
      </c>
      <c r="Q8" s="2" t="s">
        <v>16</v>
      </c>
      <c r="R8" s="2" t="s">
        <v>16</v>
      </c>
      <c r="S8" s="2" t="s">
        <v>25</v>
      </c>
      <c r="T8" s="2" t="s">
        <v>25</v>
      </c>
      <c r="U8" s="2" t="s">
        <v>25</v>
      </c>
      <c r="V8" s="35" t="s">
        <v>57</v>
      </c>
      <c r="W8" s="2">
        <v>11</v>
      </c>
      <c r="X8" s="35" t="s">
        <v>58</v>
      </c>
      <c r="Y8" s="14" t="s">
        <v>59</v>
      </c>
      <c r="Z8" s="13" t="s">
        <v>25</v>
      </c>
      <c r="AA8" s="2" t="s">
        <v>19</v>
      </c>
      <c r="AB8" s="2" t="s">
        <v>16</v>
      </c>
      <c r="AC8" s="13" t="s">
        <v>25</v>
      </c>
      <c r="AD8" s="59" t="s">
        <v>511</v>
      </c>
      <c r="AE8" s="59" t="s">
        <v>19</v>
      </c>
    </row>
    <row r="9" spans="1:31" s="13" customFormat="1" ht="115.2" x14ac:dyDescent="0.3">
      <c r="A9" s="2">
        <v>8</v>
      </c>
      <c r="B9" s="2" t="s">
        <v>60</v>
      </c>
      <c r="C9" s="2">
        <v>2019</v>
      </c>
      <c r="D9" s="13" t="s">
        <v>61</v>
      </c>
      <c r="E9" s="36" t="s">
        <v>62</v>
      </c>
      <c r="F9" s="36" t="s">
        <v>63</v>
      </c>
      <c r="G9" s="2" t="s">
        <v>24</v>
      </c>
      <c r="H9" s="2" t="s">
        <v>25</v>
      </c>
      <c r="I9" s="2">
        <v>153</v>
      </c>
      <c r="J9" s="35" t="s">
        <v>481</v>
      </c>
      <c r="K9" s="11" t="s">
        <v>423</v>
      </c>
      <c r="L9" s="2" t="s">
        <v>18</v>
      </c>
      <c r="M9" s="11" t="s">
        <v>433</v>
      </c>
      <c r="N9" s="11" t="s">
        <v>452</v>
      </c>
      <c r="O9" s="5" t="s">
        <v>20</v>
      </c>
      <c r="P9" s="5" t="s">
        <v>18</v>
      </c>
      <c r="Q9" s="2" t="s">
        <v>16</v>
      </c>
      <c r="R9" s="2" t="s">
        <v>16</v>
      </c>
      <c r="S9" s="2" t="s">
        <v>25</v>
      </c>
      <c r="T9" s="2" t="s">
        <v>25</v>
      </c>
      <c r="U9" s="2" t="s">
        <v>25</v>
      </c>
      <c r="V9" s="35" t="s">
        <v>65</v>
      </c>
      <c r="W9" s="2">
        <v>12</v>
      </c>
      <c r="X9" s="35" t="s">
        <v>66</v>
      </c>
      <c r="Y9" s="14" t="s">
        <v>67</v>
      </c>
      <c r="Z9" s="13" t="s">
        <v>25</v>
      </c>
      <c r="AA9" s="2" t="s">
        <v>19</v>
      </c>
      <c r="AB9" s="2" t="s">
        <v>16</v>
      </c>
      <c r="AC9" s="13" t="s">
        <v>25</v>
      </c>
      <c r="AD9" s="36" t="s">
        <v>518</v>
      </c>
      <c r="AE9" s="36" t="s">
        <v>19</v>
      </c>
    </row>
    <row r="10" spans="1:31" s="13" customFormat="1" ht="115.2" x14ac:dyDescent="0.3">
      <c r="A10" s="2">
        <v>9</v>
      </c>
      <c r="B10" s="2" t="s">
        <v>68</v>
      </c>
      <c r="C10" s="2">
        <v>2010</v>
      </c>
      <c r="D10" s="13" t="s">
        <v>61</v>
      </c>
      <c r="E10" s="36" t="s">
        <v>69</v>
      </c>
      <c r="F10" s="36" t="s">
        <v>70</v>
      </c>
      <c r="G10" s="2" t="s">
        <v>15</v>
      </c>
      <c r="H10" s="2" t="s">
        <v>16</v>
      </c>
      <c r="I10" s="2" t="s">
        <v>16</v>
      </c>
      <c r="J10" s="35" t="s">
        <v>71</v>
      </c>
      <c r="K10" s="11" t="s">
        <v>18</v>
      </c>
      <c r="L10" s="2" t="s">
        <v>18</v>
      </c>
      <c r="M10" s="11" t="s">
        <v>436</v>
      </c>
      <c r="N10" s="11" t="s">
        <v>64</v>
      </c>
      <c r="O10" s="4" t="s">
        <v>485</v>
      </c>
      <c r="P10" s="4" t="s">
        <v>27</v>
      </c>
      <c r="Q10" s="2" t="s">
        <v>16</v>
      </c>
      <c r="R10" s="2" t="s">
        <v>16</v>
      </c>
      <c r="S10" s="2" t="s">
        <v>19</v>
      </c>
      <c r="T10" s="2" t="s">
        <v>16</v>
      </c>
      <c r="U10" s="2" t="s">
        <v>16</v>
      </c>
      <c r="V10" s="35" t="s">
        <v>16</v>
      </c>
      <c r="W10" s="2" t="s">
        <v>16</v>
      </c>
      <c r="X10" s="35" t="s">
        <v>19</v>
      </c>
      <c r="Y10" s="2" t="s">
        <v>16</v>
      </c>
      <c r="Z10" s="2" t="s">
        <v>19</v>
      </c>
      <c r="AA10" s="2" t="s">
        <v>19</v>
      </c>
      <c r="AB10" s="2" t="s">
        <v>16</v>
      </c>
      <c r="AC10" s="13" t="s">
        <v>25</v>
      </c>
      <c r="AD10" s="36" t="s">
        <v>533</v>
      </c>
      <c r="AE10" s="13" t="s">
        <v>512</v>
      </c>
    </row>
    <row r="11" spans="1:31" s="13" customFormat="1" ht="409.6" x14ac:dyDescent="0.3">
      <c r="A11" s="2">
        <v>10</v>
      </c>
      <c r="B11" s="2" t="s">
        <v>68</v>
      </c>
      <c r="C11" s="2">
        <v>2019</v>
      </c>
      <c r="D11" s="13" t="s">
        <v>61</v>
      </c>
      <c r="E11" s="36" t="s">
        <v>72</v>
      </c>
      <c r="F11" s="36" t="s">
        <v>73</v>
      </c>
      <c r="G11" s="2" t="s">
        <v>24</v>
      </c>
      <c r="H11" s="2" t="s">
        <v>19</v>
      </c>
      <c r="I11" s="2">
        <v>42</v>
      </c>
      <c r="J11" s="35" t="s">
        <v>20</v>
      </c>
      <c r="K11" s="11" t="s">
        <v>18</v>
      </c>
      <c r="L11" s="2" t="s">
        <v>18</v>
      </c>
      <c r="M11" s="11" t="s">
        <v>437</v>
      </c>
      <c r="N11" s="11" t="s">
        <v>453</v>
      </c>
      <c r="O11" s="5" t="s">
        <v>20</v>
      </c>
      <c r="P11" s="5" t="s">
        <v>18</v>
      </c>
      <c r="Q11" s="2" t="s">
        <v>16</v>
      </c>
      <c r="R11" s="2" t="s">
        <v>16</v>
      </c>
      <c r="S11" s="2" t="s">
        <v>25</v>
      </c>
      <c r="T11" s="2" t="s">
        <v>25</v>
      </c>
      <c r="U11" s="2" t="s">
        <v>25</v>
      </c>
      <c r="V11" s="35" t="s">
        <v>74</v>
      </c>
      <c r="W11" s="2">
        <v>4</v>
      </c>
      <c r="X11" s="35" t="s">
        <v>75</v>
      </c>
      <c r="Y11" s="14" t="s">
        <v>76</v>
      </c>
      <c r="Z11" s="2" t="s">
        <v>19</v>
      </c>
      <c r="AA11" s="2" t="s">
        <v>19</v>
      </c>
      <c r="AB11" s="2" t="s">
        <v>16</v>
      </c>
      <c r="AC11" s="13" t="s">
        <v>25</v>
      </c>
      <c r="AD11" s="60" t="s">
        <v>514</v>
      </c>
      <c r="AE11" s="61" t="s">
        <v>25</v>
      </c>
    </row>
    <row r="12" spans="1:31" s="13" customFormat="1" ht="100.8" x14ac:dyDescent="0.3">
      <c r="A12" s="2">
        <v>11</v>
      </c>
      <c r="B12" s="2" t="s">
        <v>68</v>
      </c>
      <c r="C12" s="2">
        <v>2021</v>
      </c>
      <c r="D12" s="13" t="s">
        <v>61</v>
      </c>
      <c r="E12" s="36" t="s">
        <v>77</v>
      </c>
      <c r="F12" s="36" t="s">
        <v>78</v>
      </c>
      <c r="G12" s="2" t="s">
        <v>35</v>
      </c>
      <c r="H12" s="2" t="s">
        <v>19</v>
      </c>
      <c r="I12" s="2">
        <v>62</v>
      </c>
      <c r="J12" s="35" t="s">
        <v>20</v>
      </c>
      <c r="K12" s="11" t="s">
        <v>18</v>
      </c>
      <c r="L12" s="2" t="s">
        <v>18</v>
      </c>
      <c r="M12" s="11" t="s">
        <v>431</v>
      </c>
      <c r="N12" s="11" t="s">
        <v>431</v>
      </c>
      <c r="O12" s="5" t="s">
        <v>20</v>
      </c>
      <c r="P12" s="5" t="s">
        <v>18</v>
      </c>
      <c r="Q12" s="2" t="s">
        <v>16</v>
      </c>
      <c r="R12" s="2" t="s">
        <v>16</v>
      </c>
      <c r="S12" s="2" t="s">
        <v>25</v>
      </c>
      <c r="T12" s="2" t="s">
        <v>25</v>
      </c>
      <c r="U12" s="2" t="s">
        <v>25</v>
      </c>
      <c r="V12" s="35" t="s">
        <v>79</v>
      </c>
      <c r="W12" s="2">
        <v>12</v>
      </c>
      <c r="X12" s="35" t="s">
        <v>80</v>
      </c>
      <c r="Y12" s="14" t="s">
        <v>81</v>
      </c>
      <c r="Z12" s="13" t="s">
        <v>25</v>
      </c>
      <c r="AA12" s="2" t="s">
        <v>19</v>
      </c>
      <c r="AB12" s="2" t="s">
        <v>16</v>
      </c>
      <c r="AC12" s="13" t="s">
        <v>19</v>
      </c>
      <c r="AE12" s="13" t="s">
        <v>19</v>
      </c>
    </row>
    <row r="13" spans="1:31" s="13" customFormat="1" ht="86.4" x14ac:dyDescent="0.3">
      <c r="A13" s="2">
        <v>12</v>
      </c>
      <c r="B13" s="2" t="s">
        <v>82</v>
      </c>
      <c r="C13" s="2">
        <v>2019</v>
      </c>
      <c r="D13" s="13" t="s">
        <v>12</v>
      </c>
      <c r="E13" s="36" t="s">
        <v>83</v>
      </c>
      <c r="F13" s="36" t="s">
        <v>84</v>
      </c>
      <c r="G13" s="2" t="s">
        <v>24</v>
      </c>
      <c r="H13" s="2" t="s">
        <v>25</v>
      </c>
      <c r="I13" s="2">
        <v>10</v>
      </c>
      <c r="J13" s="35" t="s">
        <v>20</v>
      </c>
      <c r="K13" s="11" t="s">
        <v>18</v>
      </c>
      <c r="L13" s="2" t="s">
        <v>18</v>
      </c>
      <c r="M13" s="11" t="s">
        <v>438</v>
      </c>
      <c r="N13" s="11" t="s">
        <v>64</v>
      </c>
      <c r="O13" s="5" t="s">
        <v>20</v>
      </c>
      <c r="P13" s="5" t="s">
        <v>18</v>
      </c>
      <c r="Q13" s="2" t="s">
        <v>16</v>
      </c>
      <c r="R13" s="2" t="s">
        <v>16</v>
      </c>
      <c r="S13" s="2" t="s">
        <v>25</v>
      </c>
      <c r="T13" s="2" t="s">
        <v>25</v>
      </c>
      <c r="U13" s="2" t="s">
        <v>25</v>
      </c>
      <c r="V13" s="35" t="s">
        <v>85</v>
      </c>
      <c r="W13" s="2">
        <v>7</v>
      </c>
      <c r="X13" s="35" t="s">
        <v>19</v>
      </c>
      <c r="Y13" s="2" t="s">
        <v>16</v>
      </c>
      <c r="Z13" s="2" t="s">
        <v>19</v>
      </c>
      <c r="AA13" s="2" t="s">
        <v>19</v>
      </c>
      <c r="AB13" s="2" t="s">
        <v>16</v>
      </c>
      <c r="AC13" s="13" t="s">
        <v>19</v>
      </c>
      <c r="AE13" s="13" t="s">
        <v>19</v>
      </c>
    </row>
    <row r="14" spans="1:31" s="13" customFormat="1" ht="86.4" x14ac:dyDescent="0.3">
      <c r="A14" s="2">
        <v>13</v>
      </c>
      <c r="B14" s="2" t="s">
        <v>86</v>
      </c>
      <c r="C14" s="2">
        <v>2021</v>
      </c>
      <c r="D14" s="13" t="s">
        <v>61</v>
      </c>
      <c r="E14" s="36" t="s">
        <v>87</v>
      </c>
      <c r="F14" s="36" t="s">
        <v>88</v>
      </c>
      <c r="G14" s="2" t="s">
        <v>24</v>
      </c>
      <c r="H14" s="2" t="s">
        <v>25</v>
      </c>
      <c r="I14" s="2">
        <v>7</v>
      </c>
      <c r="J14" s="35" t="s">
        <v>89</v>
      </c>
      <c r="K14" s="11" t="s">
        <v>424</v>
      </c>
      <c r="L14" s="2" t="s">
        <v>18</v>
      </c>
      <c r="M14" s="11" t="s">
        <v>48</v>
      </c>
      <c r="N14" s="11" t="s">
        <v>48</v>
      </c>
      <c r="O14" s="5" t="s">
        <v>482</v>
      </c>
      <c r="P14" s="5" t="s">
        <v>27</v>
      </c>
      <c r="Q14" s="2" t="s">
        <v>16</v>
      </c>
      <c r="R14" s="2" t="s">
        <v>16</v>
      </c>
      <c r="S14" s="2" t="s">
        <v>25</v>
      </c>
      <c r="T14" s="2" t="s">
        <v>25</v>
      </c>
      <c r="U14" s="2" t="s">
        <v>25</v>
      </c>
      <c r="V14" s="35" t="s">
        <v>90</v>
      </c>
      <c r="W14" s="2">
        <v>9</v>
      </c>
      <c r="X14" s="35" t="s">
        <v>19</v>
      </c>
      <c r="Y14" s="2" t="s">
        <v>16</v>
      </c>
      <c r="Z14" s="2" t="s">
        <v>19</v>
      </c>
      <c r="AA14" s="2" t="s">
        <v>19</v>
      </c>
      <c r="AB14" s="2" t="s">
        <v>16</v>
      </c>
      <c r="AC14" s="13" t="s">
        <v>19</v>
      </c>
      <c r="AE14" s="13" t="s">
        <v>19</v>
      </c>
    </row>
    <row r="15" spans="1:31" s="13" customFormat="1" ht="100.8" x14ac:dyDescent="0.3">
      <c r="A15" s="2">
        <v>14</v>
      </c>
      <c r="B15" s="2" t="s">
        <v>91</v>
      </c>
      <c r="C15" s="2">
        <v>2021</v>
      </c>
      <c r="D15" s="13" t="s">
        <v>61</v>
      </c>
      <c r="E15" s="36" t="s">
        <v>92</v>
      </c>
      <c r="F15" s="36" t="s">
        <v>93</v>
      </c>
      <c r="G15" s="2" t="s">
        <v>15</v>
      </c>
      <c r="H15" s="2" t="s">
        <v>16</v>
      </c>
      <c r="I15" s="2" t="s">
        <v>16</v>
      </c>
      <c r="J15" s="35" t="s">
        <v>94</v>
      </c>
      <c r="K15" s="11" t="s">
        <v>18</v>
      </c>
      <c r="L15" s="2" t="s">
        <v>18</v>
      </c>
      <c r="M15" s="11" t="s">
        <v>439</v>
      </c>
      <c r="N15" s="11" t="s">
        <v>64</v>
      </c>
      <c r="O15" s="5" t="s">
        <v>20</v>
      </c>
      <c r="P15" s="5" t="s">
        <v>18</v>
      </c>
      <c r="Q15" s="2" t="s">
        <v>16</v>
      </c>
      <c r="R15" s="2" t="s">
        <v>16</v>
      </c>
      <c r="S15" s="2" t="s">
        <v>19</v>
      </c>
      <c r="T15" s="2" t="s">
        <v>16</v>
      </c>
      <c r="U15" s="2" t="s">
        <v>16</v>
      </c>
      <c r="V15" s="35" t="s">
        <v>16</v>
      </c>
      <c r="W15" s="2" t="s">
        <v>16</v>
      </c>
      <c r="X15" s="35" t="s">
        <v>19</v>
      </c>
      <c r="Y15" s="2" t="s">
        <v>16</v>
      </c>
      <c r="Z15" s="2" t="s">
        <v>19</v>
      </c>
      <c r="AA15" s="2" t="s">
        <v>19</v>
      </c>
      <c r="AB15" s="2" t="s">
        <v>16</v>
      </c>
      <c r="AC15" s="13" t="s">
        <v>19</v>
      </c>
      <c r="AE15" s="13" t="s">
        <v>19</v>
      </c>
    </row>
    <row r="16" spans="1:31" s="13" customFormat="1" ht="158.4" x14ac:dyDescent="0.3">
      <c r="A16" s="2">
        <v>15</v>
      </c>
      <c r="B16" s="2" t="s">
        <v>96</v>
      </c>
      <c r="C16" s="2">
        <v>2016</v>
      </c>
      <c r="D16" s="13" t="s">
        <v>61</v>
      </c>
      <c r="E16" s="36" t="s">
        <v>97</v>
      </c>
      <c r="F16" s="36" t="s">
        <v>98</v>
      </c>
      <c r="G16" s="2" t="s">
        <v>24</v>
      </c>
      <c r="H16" s="2" t="s">
        <v>25</v>
      </c>
      <c r="I16" s="2">
        <v>13</v>
      </c>
      <c r="J16" s="35" t="s">
        <v>99</v>
      </c>
      <c r="K16" s="11" t="s">
        <v>18</v>
      </c>
      <c r="L16" s="2" t="s">
        <v>18</v>
      </c>
      <c r="M16" s="11" t="s">
        <v>440</v>
      </c>
      <c r="N16" s="11" t="s">
        <v>451</v>
      </c>
      <c r="O16" s="26" t="s">
        <v>483</v>
      </c>
      <c r="P16" s="5" t="s">
        <v>27</v>
      </c>
      <c r="Q16" s="2" t="s">
        <v>16</v>
      </c>
      <c r="R16" s="2" t="s">
        <v>16</v>
      </c>
      <c r="S16" s="2" t="s">
        <v>25</v>
      </c>
      <c r="T16" s="2" t="s">
        <v>25</v>
      </c>
      <c r="U16" s="2" t="s">
        <v>25</v>
      </c>
      <c r="V16" s="35" t="s">
        <v>100</v>
      </c>
      <c r="W16" s="2">
        <v>8</v>
      </c>
      <c r="X16" s="35" t="s">
        <v>101</v>
      </c>
      <c r="Y16" s="14" t="s">
        <v>102</v>
      </c>
      <c r="Z16" s="13" t="s">
        <v>25</v>
      </c>
      <c r="AA16" s="2" t="s">
        <v>19</v>
      </c>
      <c r="AB16" s="2" t="s">
        <v>16</v>
      </c>
      <c r="AC16" s="13" t="s">
        <v>25</v>
      </c>
      <c r="AD16" s="36" t="s">
        <v>515</v>
      </c>
      <c r="AE16" s="36" t="s">
        <v>25</v>
      </c>
    </row>
    <row r="17" spans="1:31" s="13" customFormat="1" ht="86.4" x14ac:dyDescent="0.3">
      <c r="A17" s="2">
        <v>16</v>
      </c>
      <c r="B17" s="2" t="s">
        <v>103</v>
      </c>
      <c r="C17" s="2">
        <v>2018</v>
      </c>
      <c r="D17" s="13" t="s">
        <v>61</v>
      </c>
      <c r="E17" s="36" t="s">
        <v>104</v>
      </c>
      <c r="F17" s="36" t="s">
        <v>105</v>
      </c>
      <c r="G17" s="2" t="s">
        <v>24</v>
      </c>
      <c r="H17" s="2" t="s">
        <v>25</v>
      </c>
      <c r="I17" s="2">
        <v>28</v>
      </c>
      <c r="J17" s="35" t="s">
        <v>106</v>
      </c>
      <c r="K17" s="11" t="s">
        <v>18</v>
      </c>
      <c r="L17" s="2" t="s">
        <v>18</v>
      </c>
      <c r="M17" s="11" t="s">
        <v>439</v>
      </c>
      <c r="N17" s="11" t="s">
        <v>64</v>
      </c>
      <c r="O17" s="5" t="s">
        <v>20</v>
      </c>
      <c r="P17" s="5" t="s">
        <v>18</v>
      </c>
      <c r="Q17" s="2" t="s">
        <v>16</v>
      </c>
      <c r="R17" s="2" t="s">
        <v>16</v>
      </c>
      <c r="S17" s="2" t="s">
        <v>25</v>
      </c>
      <c r="T17" s="2" t="s">
        <v>25</v>
      </c>
      <c r="U17" s="2" t="s">
        <v>25</v>
      </c>
      <c r="V17" s="35" t="s">
        <v>107</v>
      </c>
      <c r="W17" s="2">
        <v>9</v>
      </c>
      <c r="X17" s="35" t="s">
        <v>108</v>
      </c>
      <c r="Y17" s="14" t="s">
        <v>109</v>
      </c>
      <c r="Z17" s="13" t="s">
        <v>25</v>
      </c>
      <c r="AA17" s="2" t="s">
        <v>19</v>
      </c>
      <c r="AB17" s="2" t="s">
        <v>16</v>
      </c>
      <c r="AC17" s="13" t="s">
        <v>19</v>
      </c>
      <c r="AE17" s="13" t="s">
        <v>19</v>
      </c>
    </row>
    <row r="18" spans="1:31" s="13" customFormat="1" ht="100.8" x14ac:dyDescent="0.3">
      <c r="A18" s="2">
        <v>17</v>
      </c>
      <c r="B18" s="11" t="s">
        <v>110</v>
      </c>
      <c r="C18" s="11">
        <v>2018</v>
      </c>
      <c r="D18" s="47" t="s">
        <v>12</v>
      </c>
      <c r="E18" s="45" t="s">
        <v>111</v>
      </c>
      <c r="F18" s="45" t="s">
        <v>467</v>
      </c>
      <c r="G18" s="11" t="s">
        <v>15</v>
      </c>
      <c r="H18" s="2" t="s">
        <v>16</v>
      </c>
      <c r="I18" s="2" t="s">
        <v>16</v>
      </c>
      <c r="J18" s="35" t="s">
        <v>112</v>
      </c>
      <c r="K18" s="11" t="s">
        <v>18</v>
      </c>
      <c r="L18" s="2" t="s">
        <v>18</v>
      </c>
      <c r="M18" s="11" t="s">
        <v>441</v>
      </c>
      <c r="N18" s="11" t="s">
        <v>64</v>
      </c>
      <c r="O18" s="5" t="s">
        <v>20</v>
      </c>
      <c r="P18" s="5" t="s">
        <v>18</v>
      </c>
      <c r="Q18" s="2" t="s">
        <v>16</v>
      </c>
      <c r="R18" s="2" t="s">
        <v>16</v>
      </c>
      <c r="S18" s="2" t="s">
        <v>19</v>
      </c>
      <c r="T18" s="2" t="s">
        <v>16</v>
      </c>
      <c r="U18" s="2" t="s">
        <v>16</v>
      </c>
      <c r="V18" s="35" t="s">
        <v>16</v>
      </c>
      <c r="W18" s="2" t="s">
        <v>16</v>
      </c>
      <c r="X18" s="35" t="s">
        <v>19</v>
      </c>
      <c r="Y18" s="2" t="s">
        <v>16</v>
      </c>
      <c r="Z18" s="2" t="s">
        <v>19</v>
      </c>
      <c r="AA18" s="2" t="s">
        <v>19</v>
      </c>
      <c r="AB18" s="2" t="s">
        <v>16</v>
      </c>
      <c r="AC18" s="13" t="s">
        <v>19</v>
      </c>
      <c r="AE18" s="13" t="s">
        <v>19</v>
      </c>
    </row>
    <row r="19" spans="1:31" s="13" customFormat="1" ht="129.6" x14ac:dyDescent="0.3">
      <c r="A19" s="2">
        <v>18</v>
      </c>
      <c r="B19" s="2" t="s">
        <v>113</v>
      </c>
      <c r="C19" s="2">
        <v>2013</v>
      </c>
      <c r="D19" s="13" t="s">
        <v>61</v>
      </c>
      <c r="E19" s="36" t="s">
        <v>114</v>
      </c>
      <c r="F19" s="36" t="s">
        <v>115</v>
      </c>
      <c r="G19" s="2" t="s">
        <v>24</v>
      </c>
      <c r="H19" s="2" t="s">
        <v>25</v>
      </c>
      <c r="I19" s="2">
        <v>14</v>
      </c>
      <c r="J19" s="35" t="s">
        <v>116</v>
      </c>
      <c r="K19" s="11" t="s">
        <v>423</v>
      </c>
      <c r="L19" s="2" t="s">
        <v>18</v>
      </c>
      <c r="M19" s="11" t="s">
        <v>442</v>
      </c>
      <c r="N19" s="11" t="s">
        <v>453</v>
      </c>
      <c r="O19" s="15" t="s">
        <v>128</v>
      </c>
      <c r="P19" s="43" t="s">
        <v>27</v>
      </c>
      <c r="Q19" s="2" t="s">
        <v>16</v>
      </c>
      <c r="R19" s="2" t="s">
        <v>16</v>
      </c>
      <c r="S19" s="2" t="s">
        <v>25</v>
      </c>
      <c r="T19" s="2" t="s">
        <v>25</v>
      </c>
      <c r="U19" s="2" t="s">
        <v>25</v>
      </c>
      <c r="V19" s="35" t="s">
        <v>117</v>
      </c>
      <c r="W19" s="2">
        <v>6</v>
      </c>
      <c r="X19" s="35" t="s">
        <v>19</v>
      </c>
      <c r="Y19" s="2" t="s">
        <v>16</v>
      </c>
      <c r="Z19" s="2" t="s">
        <v>19</v>
      </c>
      <c r="AA19" s="2" t="s">
        <v>19</v>
      </c>
      <c r="AB19" s="2" t="s">
        <v>16</v>
      </c>
      <c r="AC19" s="13" t="s">
        <v>25</v>
      </c>
      <c r="AD19" s="59" t="s">
        <v>516</v>
      </c>
      <c r="AE19" s="59" t="s">
        <v>19</v>
      </c>
    </row>
    <row r="20" spans="1:31" s="13" customFormat="1" ht="100.8" x14ac:dyDescent="0.3">
      <c r="A20" s="2">
        <v>19</v>
      </c>
      <c r="B20" s="2" t="s">
        <v>118</v>
      </c>
      <c r="C20" s="2">
        <v>2019</v>
      </c>
      <c r="D20" s="13" t="s">
        <v>119</v>
      </c>
      <c r="E20" s="36" t="s">
        <v>120</v>
      </c>
      <c r="F20" s="36" t="s">
        <v>121</v>
      </c>
      <c r="G20" s="2" t="s">
        <v>24</v>
      </c>
      <c r="H20" s="2" t="s">
        <v>25</v>
      </c>
      <c r="I20" s="2">
        <v>43</v>
      </c>
      <c r="J20" s="35" t="s">
        <v>20</v>
      </c>
      <c r="K20" s="11" t="s">
        <v>18</v>
      </c>
      <c r="L20" s="2" t="s">
        <v>18</v>
      </c>
      <c r="M20" s="11" t="s">
        <v>438</v>
      </c>
      <c r="N20" s="11" t="s">
        <v>64</v>
      </c>
      <c r="O20" s="5" t="s">
        <v>20</v>
      </c>
      <c r="P20" s="5" t="s">
        <v>18</v>
      </c>
      <c r="Q20" s="2" t="s">
        <v>16</v>
      </c>
      <c r="R20" s="2" t="s">
        <v>16</v>
      </c>
      <c r="S20" s="2" t="s">
        <v>25</v>
      </c>
      <c r="T20" s="2" t="s">
        <v>25</v>
      </c>
      <c r="U20" s="2" t="s">
        <v>25</v>
      </c>
      <c r="V20" s="35" t="s">
        <v>122</v>
      </c>
      <c r="W20" s="2">
        <v>7</v>
      </c>
      <c r="X20" s="35" t="s">
        <v>101</v>
      </c>
      <c r="Y20" s="14" t="s">
        <v>123</v>
      </c>
      <c r="Z20" s="2" t="s">
        <v>19</v>
      </c>
      <c r="AA20" s="2" t="s">
        <v>19</v>
      </c>
      <c r="AB20" s="2" t="s">
        <v>16</v>
      </c>
      <c r="AC20" s="13" t="s">
        <v>19</v>
      </c>
      <c r="AE20" s="13" t="s">
        <v>19</v>
      </c>
    </row>
    <row r="21" spans="1:31" s="13" customFormat="1" ht="115.2" x14ac:dyDescent="0.3">
      <c r="A21" s="2">
        <v>20</v>
      </c>
      <c r="B21" s="2" t="s">
        <v>124</v>
      </c>
      <c r="C21" s="2">
        <v>2021</v>
      </c>
      <c r="D21" s="13" t="s">
        <v>61</v>
      </c>
      <c r="E21" s="36" t="s">
        <v>125</v>
      </c>
      <c r="F21" s="36" t="s">
        <v>126</v>
      </c>
      <c r="G21" s="2" t="s">
        <v>24</v>
      </c>
      <c r="H21" s="2" t="s">
        <v>19</v>
      </c>
      <c r="I21" s="2">
        <v>2</v>
      </c>
      <c r="J21" s="35" t="s">
        <v>127</v>
      </c>
      <c r="K21" s="11" t="s">
        <v>423</v>
      </c>
      <c r="L21" s="2" t="s">
        <v>18</v>
      </c>
      <c r="M21" s="11" t="s">
        <v>443</v>
      </c>
      <c r="N21" s="11" t="s">
        <v>402</v>
      </c>
      <c r="O21" s="5" t="s">
        <v>128</v>
      </c>
      <c r="P21" s="5" t="s">
        <v>27</v>
      </c>
      <c r="Q21" s="2" t="s">
        <v>16</v>
      </c>
      <c r="R21" s="2" t="s">
        <v>16</v>
      </c>
      <c r="S21" s="2" t="s">
        <v>25</v>
      </c>
      <c r="T21" s="2" t="s">
        <v>25</v>
      </c>
      <c r="U21" s="2" t="s">
        <v>25</v>
      </c>
      <c r="V21" s="35" t="s">
        <v>129</v>
      </c>
      <c r="W21" s="2">
        <v>10</v>
      </c>
      <c r="X21" s="35" t="s">
        <v>130</v>
      </c>
      <c r="Y21" s="16" t="s">
        <v>131</v>
      </c>
      <c r="Z21" s="2" t="s">
        <v>19</v>
      </c>
      <c r="AA21" s="2" t="s">
        <v>19</v>
      </c>
      <c r="AB21" s="2" t="s">
        <v>16</v>
      </c>
      <c r="AC21" s="13" t="s">
        <v>19</v>
      </c>
      <c r="AE21" s="13" t="s">
        <v>19</v>
      </c>
    </row>
    <row r="22" spans="1:31" s="13" customFormat="1" ht="129.6" x14ac:dyDescent="0.3">
      <c r="A22" s="2">
        <v>21</v>
      </c>
      <c r="B22" s="2" t="s">
        <v>132</v>
      </c>
      <c r="C22" s="2">
        <v>2013</v>
      </c>
      <c r="D22" s="13" t="s">
        <v>12</v>
      </c>
      <c r="E22" s="40" t="s">
        <v>133</v>
      </c>
      <c r="F22" s="36" t="s">
        <v>134</v>
      </c>
      <c r="G22" s="2" t="s">
        <v>24</v>
      </c>
      <c r="H22" s="2" t="s">
        <v>19</v>
      </c>
      <c r="I22" s="2">
        <v>14</v>
      </c>
      <c r="J22" s="35" t="s">
        <v>135</v>
      </c>
      <c r="K22" s="11" t="s">
        <v>423</v>
      </c>
      <c r="L22" s="2" t="s">
        <v>304</v>
      </c>
      <c r="M22" s="11" t="s">
        <v>48</v>
      </c>
      <c r="N22" s="11" t="s">
        <v>48</v>
      </c>
      <c r="O22" s="5" t="s">
        <v>136</v>
      </c>
      <c r="P22" s="5" t="s">
        <v>136</v>
      </c>
      <c r="Q22" s="2" t="s">
        <v>16</v>
      </c>
      <c r="R22" s="2" t="s">
        <v>16</v>
      </c>
      <c r="S22" s="2" t="s">
        <v>25</v>
      </c>
      <c r="T22" s="2" t="s">
        <v>25</v>
      </c>
      <c r="U22" s="2" t="s">
        <v>25</v>
      </c>
      <c r="V22" s="35" t="s">
        <v>137</v>
      </c>
      <c r="W22" s="2">
        <v>7</v>
      </c>
      <c r="X22" s="35" t="s">
        <v>138</v>
      </c>
      <c r="Y22" s="14" t="s">
        <v>139</v>
      </c>
      <c r="Z22" s="2" t="s">
        <v>19</v>
      </c>
      <c r="AA22" s="2" t="s">
        <v>19</v>
      </c>
      <c r="AB22" s="2" t="s">
        <v>16</v>
      </c>
      <c r="AC22" s="13" t="s">
        <v>19</v>
      </c>
      <c r="AE22" s="13" t="s">
        <v>19</v>
      </c>
    </row>
    <row r="23" spans="1:31" s="13" customFormat="1" ht="100.8" x14ac:dyDescent="0.3">
      <c r="A23" s="2">
        <v>22</v>
      </c>
      <c r="B23" s="2" t="s">
        <v>140</v>
      </c>
      <c r="C23" s="2">
        <v>2020</v>
      </c>
      <c r="D23" s="13" t="s">
        <v>141</v>
      </c>
      <c r="E23" s="36" t="s">
        <v>142</v>
      </c>
      <c r="F23" s="36" t="s">
        <v>143</v>
      </c>
      <c r="G23" s="2" t="s">
        <v>24</v>
      </c>
      <c r="H23" s="2" t="s">
        <v>25</v>
      </c>
      <c r="I23" s="2">
        <v>59</v>
      </c>
      <c r="J23" s="35" t="s">
        <v>144</v>
      </c>
      <c r="K23" s="11" t="s">
        <v>18</v>
      </c>
      <c r="L23" s="2" t="s">
        <v>18</v>
      </c>
      <c r="M23" s="11" t="s">
        <v>444</v>
      </c>
      <c r="N23" s="11" t="s">
        <v>64</v>
      </c>
      <c r="O23" s="5" t="s">
        <v>128</v>
      </c>
      <c r="P23" s="5" t="s">
        <v>27</v>
      </c>
      <c r="Q23" s="2" t="s">
        <v>16</v>
      </c>
      <c r="R23" s="2" t="s">
        <v>16</v>
      </c>
      <c r="S23" s="2" t="s">
        <v>25</v>
      </c>
      <c r="T23" s="2" t="s">
        <v>25</v>
      </c>
      <c r="U23" s="2" t="s">
        <v>25</v>
      </c>
      <c r="V23" s="35" t="s">
        <v>145</v>
      </c>
      <c r="W23" s="2">
        <v>7</v>
      </c>
      <c r="X23" s="35" t="s">
        <v>101</v>
      </c>
      <c r="Y23" s="14" t="s">
        <v>146</v>
      </c>
      <c r="Z23" s="2" t="s">
        <v>19</v>
      </c>
      <c r="AA23" s="2" t="s">
        <v>19</v>
      </c>
      <c r="AB23" s="2" t="s">
        <v>16</v>
      </c>
      <c r="AC23" s="13" t="s">
        <v>19</v>
      </c>
      <c r="AE23" s="13" t="s">
        <v>19</v>
      </c>
    </row>
    <row r="24" spans="1:31" s="13" customFormat="1" ht="129.6" x14ac:dyDescent="0.3">
      <c r="A24" s="2">
        <v>23</v>
      </c>
      <c r="B24" s="2" t="s">
        <v>147</v>
      </c>
      <c r="C24" s="2">
        <v>2021</v>
      </c>
      <c r="D24" s="13" t="s">
        <v>12</v>
      </c>
      <c r="E24" s="36" t="s">
        <v>148</v>
      </c>
      <c r="F24" s="36" t="s">
        <v>149</v>
      </c>
      <c r="G24" s="2" t="s">
        <v>24</v>
      </c>
      <c r="H24" s="2" t="s">
        <v>25</v>
      </c>
      <c r="I24" s="2">
        <v>10</v>
      </c>
      <c r="J24" s="35" t="s">
        <v>20</v>
      </c>
      <c r="K24" s="11" t="s">
        <v>18</v>
      </c>
      <c r="L24" s="2" t="s">
        <v>18</v>
      </c>
      <c r="M24" s="11" t="s">
        <v>438</v>
      </c>
      <c r="N24" s="11" t="s">
        <v>64</v>
      </c>
      <c r="O24" s="5" t="s">
        <v>20</v>
      </c>
      <c r="P24" s="5" t="s">
        <v>18</v>
      </c>
      <c r="Q24" s="2" t="s">
        <v>16</v>
      </c>
      <c r="R24" s="2" t="s">
        <v>16</v>
      </c>
      <c r="S24" s="2" t="s">
        <v>25</v>
      </c>
      <c r="T24" s="2" t="s">
        <v>25</v>
      </c>
      <c r="U24" s="2" t="s">
        <v>25</v>
      </c>
      <c r="V24" s="35" t="s">
        <v>150</v>
      </c>
      <c r="W24" s="2">
        <v>7</v>
      </c>
      <c r="X24" s="35" t="s">
        <v>19</v>
      </c>
      <c r="Y24" s="2" t="s">
        <v>16</v>
      </c>
      <c r="Z24" s="2" t="s">
        <v>19</v>
      </c>
      <c r="AA24" s="2" t="s">
        <v>19</v>
      </c>
      <c r="AB24" s="2" t="s">
        <v>16</v>
      </c>
      <c r="AC24" s="13" t="s">
        <v>19</v>
      </c>
      <c r="AE24" s="13" t="s">
        <v>19</v>
      </c>
    </row>
    <row r="25" spans="1:31" s="13" customFormat="1" ht="115.2" x14ac:dyDescent="0.3">
      <c r="A25" s="2">
        <v>24</v>
      </c>
      <c r="B25" s="2" t="s">
        <v>151</v>
      </c>
      <c r="C25" s="2">
        <v>2016</v>
      </c>
      <c r="D25" s="13" t="s">
        <v>61</v>
      </c>
      <c r="E25" s="36" t="s">
        <v>152</v>
      </c>
      <c r="F25" s="36" t="s">
        <v>152</v>
      </c>
      <c r="G25" s="2" t="s">
        <v>15</v>
      </c>
      <c r="H25" s="2" t="s">
        <v>16</v>
      </c>
      <c r="I25" s="2" t="s">
        <v>16</v>
      </c>
      <c r="J25" s="35" t="s">
        <v>153</v>
      </c>
      <c r="K25" s="11" t="s">
        <v>18</v>
      </c>
      <c r="L25" s="2" t="s">
        <v>18</v>
      </c>
      <c r="M25" s="11" t="s">
        <v>48</v>
      </c>
      <c r="N25" s="11" t="s">
        <v>48</v>
      </c>
      <c r="O25" s="5" t="s">
        <v>486</v>
      </c>
      <c r="P25" s="5" t="s">
        <v>468</v>
      </c>
      <c r="Q25" s="2" t="s">
        <v>16</v>
      </c>
      <c r="R25" s="2" t="s">
        <v>16</v>
      </c>
      <c r="S25" s="2" t="s">
        <v>19</v>
      </c>
      <c r="T25" s="2" t="s">
        <v>16</v>
      </c>
      <c r="U25" s="2" t="s">
        <v>16</v>
      </c>
      <c r="V25" s="35" t="s">
        <v>16</v>
      </c>
      <c r="W25" s="2" t="s">
        <v>16</v>
      </c>
      <c r="X25" s="35" t="s">
        <v>19</v>
      </c>
      <c r="Y25" s="2" t="s">
        <v>16</v>
      </c>
      <c r="Z25" s="2" t="s">
        <v>19</v>
      </c>
      <c r="AA25" s="2" t="s">
        <v>19</v>
      </c>
      <c r="AB25" s="2" t="s">
        <v>16</v>
      </c>
      <c r="AC25" s="13" t="s">
        <v>19</v>
      </c>
      <c r="AE25" s="13" t="s">
        <v>19</v>
      </c>
    </row>
    <row r="26" spans="1:31" s="13" customFormat="1" ht="158.4" x14ac:dyDescent="0.3">
      <c r="A26" s="2">
        <v>25</v>
      </c>
      <c r="B26" s="2" t="s">
        <v>154</v>
      </c>
      <c r="C26" s="2">
        <v>2016</v>
      </c>
      <c r="D26" s="13" t="s">
        <v>61</v>
      </c>
      <c r="E26" s="36" t="s">
        <v>155</v>
      </c>
      <c r="F26" s="36" t="s">
        <v>156</v>
      </c>
      <c r="G26" s="2" t="s">
        <v>15</v>
      </c>
      <c r="H26" s="2" t="s">
        <v>16</v>
      </c>
      <c r="I26" s="2" t="s">
        <v>16</v>
      </c>
      <c r="J26" s="35" t="s">
        <v>20</v>
      </c>
      <c r="K26" s="11" t="s">
        <v>18</v>
      </c>
      <c r="L26" s="2" t="s">
        <v>18</v>
      </c>
      <c r="M26" s="11" t="s">
        <v>438</v>
      </c>
      <c r="N26" s="11" t="s">
        <v>64</v>
      </c>
      <c r="O26" s="5" t="s">
        <v>20</v>
      </c>
      <c r="P26" s="5" t="s">
        <v>18</v>
      </c>
      <c r="Q26" s="2" t="s">
        <v>16</v>
      </c>
      <c r="R26" s="2" t="s">
        <v>16</v>
      </c>
      <c r="S26" s="2" t="s">
        <v>19</v>
      </c>
      <c r="T26" s="2" t="s">
        <v>16</v>
      </c>
      <c r="U26" s="2" t="s">
        <v>16</v>
      </c>
      <c r="V26" s="35" t="s">
        <v>16</v>
      </c>
      <c r="W26" s="2" t="s">
        <v>16</v>
      </c>
      <c r="X26" s="35" t="s">
        <v>19</v>
      </c>
      <c r="Y26" s="2" t="s">
        <v>16</v>
      </c>
      <c r="Z26" s="2" t="s">
        <v>19</v>
      </c>
      <c r="AA26" s="2" t="s">
        <v>19</v>
      </c>
      <c r="AB26" s="2" t="s">
        <v>16</v>
      </c>
      <c r="AC26" s="13" t="s">
        <v>19</v>
      </c>
      <c r="AE26" s="13" t="s">
        <v>19</v>
      </c>
    </row>
    <row r="27" spans="1:31" s="13" customFormat="1" ht="100.8" x14ac:dyDescent="0.3">
      <c r="A27" s="2">
        <v>26</v>
      </c>
      <c r="B27" s="2" t="s">
        <v>157</v>
      </c>
      <c r="C27" s="2">
        <v>2018</v>
      </c>
      <c r="D27" s="13" t="s">
        <v>61</v>
      </c>
      <c r="E27" s="35" t="s">
        <v>158</v>
      </c>
      <c r="F27" s="36" t="s">
        <v>159</v>
      </c>
      <c r="G27" s="2" t="s">
        <v>24</v>
      </c>
      <c r="H27" s="2" t="s">
        <v>25</v>
      </c>
      <c r="I27" s="2">
        <v>5</v>
      </c>
      <c r="J27" s="35" t="s">
        <v>20</v>
      </c>
      <c r="K27" s="11" t="s">
        <v>18</v>
      </c>
      <c r="L27" s="2" t="s">
        <v>18</v>
      </c>
      <c r="M27" s="11" t="s">
        <v>438</v>
      </c>
      <c r="N27" s="11" t="s">
        <v>64</v>
      </c>
      <c r="O27" s="5" t="s">
        <v>20</v>
      </c>
      <c r="P27" s="5" t="s">
        <v>18</v>
      </c>
      <c r="Q27" s="2" t="s">
        <v>16</v>
      </c>
      <c r="R27" s="2" t="s">
        <v>16</v>
      </c>
      <c r="S27" s="2" t="s">
        <v>25</v>
      </c>
      <c r="T27" s="2" t="s">
        <v>25</v>
      </c>
      <c r="U27" s="2" t="s">
        <v>25</v>
      </c>
      <c r="V27" s="35" t="s">
        <v>493</v>
      </c>
      <c r="W27" s="2">
        <v>5</v>
      </c>
      <c r="X27" s="35" t="s">
        <v>130</v>
      </c>
      <c r="Y27" s="14" t="s">
        <v>160</v>
      </c>
      <c r="Z27" s="2" t="s">
        <v>19</v>
      </c>
      <c r="AA27" s="2" t="s">
        <v>19</v>
      </c>
      <c r="AB27" s="2" t="s">
        <v>16</v>
      </c>
      <c r="AC27" s="13" t="s">
        <v>19</v>
      </c>
      <c r="AE27" s="13" t="s">
        <v>19</v>
      </c>
    </row>
    <row r="28" spans="1:31" s="13" customFormat="1" ht="100.8" x14ac:dyDescent="0.3">
      <c r="A28" s="2">
        <v>27</v>
      </c>
      <c r="B28" s="2" t="s">
        <v>161</v>
      </c>
      <c r="C28" s="2">
        <v>2018</v>
      </c>
      <c r="D28" s="13" t="s">
        <v>61</v>
      </c>
      <c r="E28" s="36" t="s">
        <v>162</v>
      </c>
      <c r="F28" s="36" t="s">
        <v>163</v>
      </c>
      <c r="G28" s="2" t="s">
        <v>24</v>
      </c>
      <c r="H28" s="2" t="s">
        <v>25</v>
      </c>
      <c r="I28" s="2">
        <v>12</v>
      </c>
      <c r="J28" s="35" t="s">
        <v>164</v>
      </c>
      <c r="K28" s="11" t="s">
        <v>18</v>
      </c>
      <c r="L28" s="2" t="s">
        <v>18</v>
      </c>
      <c r="M28" s="11" t="s">
        <v>456</v>
      </c>
      <c r="N28" s="11" t="s">
        <v>451</v>
      </c>
      <c r="O28" s="5" t="s">
        <v>165</v>
      </c>
      <c r="P28" s="5" t="s">
        <v>27</v>
      </c>
      <c r="Q28" s="2" t="s">
        <v>16</v>
      </c>
      <c r="R28" s="2" t="s">
        <v>16</v>
      </c>
      <c r="S28" s="2" t="s">
        <v>25</v>
      </c>
      <c r="T28" s="2" t="s">
        <v>25</v>
      </c>
      <c r="U28" s="2" t="s">
        <v>25</v>
      </c>
      <c r="V28" s="35" t="s">
        <v>166</v>
      </c>
      <c r="W28" s="2">
        <v>4</v>
      </c>
      <c r="X28" s="35" t="s">
        <v>19</v>
      </c>
      <c r="Y28" s="2" t="s">
        <v>16</v>
      </c>
      <c r="Z28" s="2" t="s">
        <v>19</v>
      </c>
      <c r="AA28" s="2" t="s">
        <v>19</v>
      </c>
      <c r="AB28" s="2" t="s">
        <v>16</v>
      </c>
      <c r="AC28" s="13" t="s">
        <v>19</v>
      </c>
      <c r="AE28" s="13" t="s">
        <v>19</v>
      </c>
    </row>
    <row r="29" spans="1:31" s="13" customFormat="1" ht="273.60000000000002" x14ac:dyDescent="0.3">
      <c r="A29" s="2">
        <v>28</v>
      </c>
      <c r="B29" s="2" t="s">
        <v>167</v>
      </c>
      <c r="C29" s="2">
        <v>2019</v>
      </c>
      <c r="D29" s="13" t="s">
        <v>61</v>
      </c>
      <c r="E29" s="36" t="s">
        <v>168</v>
      </c>
      <c r="F29" s="36" t="s">
        <v>169</v>
      </c>
      <c r="G29" s="2" t="s">
        <v>24</v>
      </c>
      <c r="H29" s="2" t="s">
        <v>25</v>
      </c>
      <c r="I29" s="2">
        <v>8</v>
      </c>
      <c r="J29" s="35" t="s">
        <v>170</v>
      </c>
      <c r="K29" s="11" t="s">
        <v>423</v>
      </c>
      <c r="L29" s="2" t="s">
        <v>18</v>
      </c>
      <c r="M29" s="11" t="s">
        <v>95</v>
      </c>
      <c r="N29" s="11" t="s">
        <v>95</v>
      </c>
      <c r="O29" s="4" t="s">
        <v>128</v>
      </c>
      <c r="P29" s="4" t="s">
        <v>27</v>
      </c>
      <c r="Q29" s="2" t="s">
        <v>16</v>
      </c>
      <c r="R29" s="2" t="s">
        <v>16</v>
      </c>
      <c r="S29" s="2" t="s">
        <v>25</v>
      </c>
      <c r="T29" s="2" t="s">
        <v>25</v>
      </c>
      <c r="U29" s="2" t="s">
        <v>25</v>
      </c>
      <c r="V29" s="35" t="s">
        <v>171</v>
      </c>
      <c r="W29" s="2">
        <v>6</v>
      </c>
      <c r="X29" s="35" t="s">
        <v>172</v>
      </c>
      <c r="Y29" s="14" t="s">
        <v>173</v>
      </c>
      <c r="Z29" s="13" t="s">
        <v>25</v>
      </c>
      <c r="AA29" s="3" t="s">
        <v>25</v>
      </c>
      <c r="AB29" s="56" t="s">
        <v>174</v>
      </c>
      <c r="AC29" s="13" t="s">
        <v>25</v>
      </c>
      <c r="AE29" s="13" t="s">
        <v>19</v>
      </c>
    </row>
    <row r="30" spans="1:31" s="13" customFormat="1" ht="86.4" x14ac:dyDescent="0.3">
      <c r="A30" s="2">
        <v>29</v>
      </c>
      <c r="B30" s="2" t="s">
        <v>175</v>
      </c>
      <c r="C30" s="2">
        <v>2017</v>
      </c>
      <c r="D30" s="13" t="s">
        <v>61</v>
      </c>
      <c r="E30" s="36" t="s">
        <v>176</v>
      </c>
      <c r="F30" s="36" t="s">
        <v>177</v>
      </c>
      <c r="G30" s="2" t="s">
        <v>15</v>
      </c>
      <c r="H30" s="2" t="s">
        <v>16</v>
      </c>
      <c r="I30" s="2" t="s">
        <v>16</v>
      </c>
      <c r="J30" s="35" t="s">
        <v>178</v>
      </c>
      <c r="K30" s="11" t="s">
        <v>424</v>
      </c>
      <c r="L30" s="2" t="s">
        <v>18</v>
      </c>
      <c r="M30" s="11" t="s">
        <v>445</v>
      </c>
      <c r="N30" s="11" t="s">
        <v>402</v>
      </c>
      <c r="O30" s="5" t="s">
        <v>20</v>
      </c>
      <c r="P30" s="5" t="s">
        <v>18</v>
      </c>
      <c r="Q30" s="2" t="s">
        <v>16</v>
      </c>
      <c r="R30" s="2" t="s">
        <v>16</v>
      </c>
      <c r="S30" s="2" t="s">
        <v>19</v>
      </c>
      <c r="T30" s="2" t="s">
        <v>16</v>
      </c>
      <c r="U30" s="2" t="s">
        <v>16</v>
      </c>
      <c r="V30" s="35" t="s">
        <v>16</v>
      </c>
      <c r="W30" s="2" t="s">
        <v>16</v>
      </c>
      <c r="X30" s="35" t="s">
        <v>19</v>
      </c>
      <c r="Y30" s="2" t="s">
        <v>16</v>
      </c>
      <c r="Z30" s="2" t="s">
        <v>19</v>
      </c>
      <c r="AA30" s="2" t="s">
        <v>19</v>
      </c>
      <c r="AB30" s="2" t="s">
        <v>16</v>
      </c>
      <c r="AC30" s="13" t="s">
        <v>19</v>
      </c>
      <c r="AE30" s="13" t="s">
        <v>19</v>
      </c>
    </row>
    <row r="31" spans="1:31" s="13" customFormat="1" ht="100.8" x14ac:dyDescent="0.3">
      <c r="A31" s="2">
        <v>30</v>
      </c>
      <c r="B31" s="2" t="s">
        <v>179</v>
      </c>
      <c r="C31" s="2">
        <v>2012</v>
      </c>
      <c r="D31" s="13" t="s">
        <v>61</v>
      </c>
      <c r="E31" s="36" t="s">
        <v>180</v>
      </c>
      <c r="F31" s="36" t="s">
        <v>181</v>
      </c>
      <c r="G31" s="2" t="s">
        <v>24</v>
      </c>
      <c r="H31" s="2" t="s">
        <v>25</v>
      </c>
      <c r="I31" s="2">
        <v>16</v>
      </c>
      <c r="J31" s="35" t="s">
        <v>20</v>
      </c>
      <c r="K31" s="11" t="s">
        <v>18</v>
      </c>
      <c r="L31" s="2" t="s">
        <v>18</v>
      </c>
      <c r="M31" s="11" t="s">
        <v>440</v>
      </c>
      <c r="N31" s="11" t="s">
        <v>451</v>
      </c>
      <c r="O31" s="5" t="s">
        <v>20</v>
      </c>
      <c r="P31" s="5" t="s">
        <v>18</v>
      </c>
      <c r="Q31" s="2" t="s">
        <v>16</v>
      </c>
      <c r="R31" s="2" t="s">
        <v>16</v>
      </c>
      <c r="S31" s="2" t="s">
        <v>25</v>
      </c>
      <c r="T31" s="2" t="s">
        <v>25</v>
      </c>
      <c r="U31" s="2" t="s">
        <v>25</v>
      </c>
      <c r="V31" s="35" t="s">
        <v>182</v>
      </c>
      <c r="W31" s="2">
        <v>7</v>
      </c>
      <c r="X31" s="35" t="s">
        <v>183</v>
      </c>
      <c r="Y31" s="16" t="s">
        <v>184</v>
      </c>
      <c r="Z31" s="2" t="s">
        <v>19</v>
      </c>
      <c r="AA31" s="2" t="s">
        <v>19</v>
      </c>
      <c r="AB31" s="2" t="s">
        <v>16</v>
      </c>
      <c r="AC31" s="13" t="s">
        <v>19</v>
      </c>
      <c r="AE31" s="13" t="s">
        <v>19</v>
      </c>
    </row>
    <row r="32" spans="1:31" s="13" customFormat="1" ht="144" x14ac:dyDescent="0.3">
      <c r="A32" s="2">
        <v>31</v>
      </c>
      <c r="B32" s="2" t="s">
        <v>185</v>
      </c>
      <c r="C32" s="2">
        <v>2016</v>
      </c>
      <c r="D32" s="13" t="s">
        <v>61</v>
      </c>
      <c r="E32" s="36" t="s">
        <v>186</v>
      </c>
      <c r="F32" s="36" t="s">
        <v>187</v>
      </c>
      <c r="G32" s="2" t="s">
        <v>15</v>
      </c>
      <c r="H32" s="2" t="s">
        <v>16</v>
      </c>
      <c r="I32" s="2" t="s">
        <v>16</v>
      </c>
      <c r="J32" s="35" t="s">
        <v>20</v>
      </c>
      <c r="K32" s="11" t="s">
        <v>18</v>
      </c>
      <c r="L32" s="2" t="s">
        <v>18</v>
      </c>
      <c r="M32" s="11" t="s">
        <v>446</v>
      </c>
      <c r="N32" s="11" t="s">
        <v>64</v>
      </c>
      <c r="O32" s="5" t="s">
        <v>20</v>
      </c>
      <c r="P32" s="5" t="s">
        <v>18</v>
      </c>
      <c r="Q32" s="2" t="s">
        <v>16</v>
      </c>
      <c r="R32" s="2" t="s">
        <v>16</v>
      </c>
      <c r="S32" s="2" t="s">
        <v>19</v>
      </c>
      <c r="T32" s="2" t="s">
        <v>16</v>
      </c>
      <c r="U32" s="2" t="s">
        <v>16</v>
      </c>
      <c r="V32" s="35" t="s">
        <v>16</v>
      </c>
      <c r="W32" s="2" t="s">
        <v>16</v>
      </c>
      <c r="X32" s="35" t="s">
        <v>19</v>
      </c>
      <c r="Y32" s="2" t="s">
        <v>16</v>
      </c>
      <c r="Z32" s="2" t="s">
        <v>19</v>
      </c>
      <c r="AA32" s="2" t="s">
        <v>19</v>
      </c>
      <c r="AB32" s="2" t="s">
        <v>16</v>
      </c>
      <c r="AC32" s="13" t="s">
        <v>25</v>
      </c>
      <c r="AD32" s="36" t="s">
        <v>519</v>
      </c>
      <c r="AE32" s="13" t="s">
        <v>512</v>
      </c>
    </row>
    <row r="33" spans="1:31" s="13" customFormat="1" ht="129.6" x14ac:dyDescent="0.3">
      <c r="A33" s="2">
        <v>32</v>
      </c>
      <c r="B33" s="2" t="s">
        <v>188</v>
      </c>
      <c r="C33" s="2">
        <v>2019</v>
      </c>
      <c r="D33" s="13" t="s">
        <v>61</v>
      </c>
      <c r="E33" s="35" t="s">
        <v>189</v>
      </c>
      <c r="F33" s="36" t="s">
        <v>190</v>
      </c>
      <c r="G33" s="2" t="s">
        <v>24</v>
      </c>
      <c r="H33" s="2" t="s">
        <v>25</v>
      </c>
      <c r="I33" s="2">
        <v>24</v>
      </c>
      <c r="J33" s="35" t="s">
        <v>20</v>
      </c>
      <c r="K33" s="11" t="s">
        <v>18</v>
      </c>
      <c r="L33" s="2" t="s">
        <v>18</v>
      </c>
      <c r="M33" s="11" t="s">
        <v>441</v>
      </c>
      <c r="N33" s="11" t="s">
        <v>64</v>
      </c>
      <c r="O33" s="5" t="s">
        <v>20</v>
      </c>
      <c r="P33" s="5" t="s">
        <v>18</v>
      </c>
      <c r="Q33" s="2" t="s">
        <v>16</v>
      </c>
      <c r="R33" s="2" t="s">
        <v>16</v>
      </c>
      <c r="S33" s="2" t="s">
        <v>25</v>
      </c>
      <c r="T33" s="2" t="s">
        <v>25</v>
      </c>
      <c r="U33" s="2" t="s">
        <v>25</v>
      </c>
      <c r="V33" s="35" t="s">
        <v>191</v>
      </c>
      <c r="W33" s="2">
        <v>7</v>
      </c>
      <c r="X33" s="35" t="s">
        <v>138</v>
      </c>
      <c r="Y33" s="16" t="s">
        <v>192</v>
      </c>
      <c r="Z33" s="13" t="s">
        <v>25</v>
      </c>
      <c r="AA33" s="2" t="s">
        <v>19</v>
      </c>
      <c r="AB33" s="2" t="s">
        <v>16</v>
      </c>
      <c r="AC33" s="13" t="s">
        <v>19</v>
      </c>
      <c r="AE33" s="13" t="s">
        <v>19</v>
      </c>
    </row>
    <row r="34" spans="1:31" s="13" customFormat="1" ht="115.2" x14ac:dyDescent="0.3">
      <c r="A34" s="2">
        <v>33</v>
      </c>
      <c r="B34" s="2" t="s">
        <v>188</v>
      </c>
      <c r="C34" s="2">
        <v>2015</v>
      </c>
      <c r="D34" s="13" t="s">
        <v>61</v>
      </c>
      <c r="E34" s="36" t="s">
        <v>193</v>
      </c>
      <c r="F34" s="36" t="s">
        <v>194</v>
      </c>
      <c r="G34" s="2" t="s">
        <v>24</v>
      </c>
      <c r="H34" s="2" t="s">
        <v>25</v>
      </c>
      <c r="I34" s="2">
        <v>72</v>
      </c>
      <c r="J34" s="35" t="s">
        <v>195</v>
      </c>
      <c r="K34" s="11" t="s">
        <v>18</v>
      </c>
      <c r="L34" s="2" t="s">
        <v>18</v>
      </c>
      <c r="M34" s="11" t="s">
        <v>441</v>
      </c>
      <c r="N34" s="11" t="s">
        <v>64</v>
      </c>
      <c r="O34" s="5" t="s">
        <v>20</v>
      </c>
      <c r="P34" s="5" t="s">
        <v>18</v>
      </c>
      <c r="Q34" s="2" t="s">
        <v>16</v>
      </c>
      <c r="R34" s="2" t="s">
        <v>16</v>
      </c>
      <c r="S34" s="2" t="s">
        <v>25</v>
      </c>
      <c r="T34" s="2" t="s">
        <v>25</v>
      </c>
      <c r="U34" s="2" t="s">
        <v>25</v>
      </c>
      <c r="V34" s="35" t="s">
        <v>196</v>
      </c>
      <c r="W34" s="2">
        <v>9</v>
      </c>
      <c r="X34" s="35" t="s">
        <v>197</v>
      </c>
      <c r="Y34" s="14" t="s">
        <v>198</v>
      </c>
      <c r="Z34" s="13" t="s">
        <v>25</v>
      </c>
      <c r="AA34" s="2" t="s">
        <v>19</v>
      </c>
      <c r="AB34" s="2" t="s">
        <v>16</v>
      </c>
      <c r="AC34" s="13" t="s">
        <v>19</v>
      </c>
      <c r="AE34" s="13" t="s">
        <v>19</v>
      </c>
    </row>
    <row r="35" spans="1:31" s="13" customFormat="1" ht="72" x14ac:dyDescent="0.3">
      <c r="A35" s="2">
        <v>34</v>
      </c>
      <c r="B35" s="2" t="s">
        <v>199</v>
      </c>
      <c r="C35" s="2">
        <v>2019</v>
      </c>
      <c r="D35" s="13" t="s">
        <v>119</v>
      </c>
      <c r="E35" s="36" t="s">
        <v>200</v>
      </c>
      <c r="F35" s="36" t="s">
        <v>201</v>
      </c>
      <c r="G35" s="2" t="s">
        <v>24</v>
      </c>
      <c r="H35" s="2" t="s">
        <v>25</v>
      </c>
      <c r="I35" s="2">
        <v>10</v>
      </c>
      <c r="J35" s="35" t="s">
        <v>20</v>
      </c>
      <c r="K35" s="11" t="s">
        <v>18</v>
      </c>
      <c r="L35" s="2" t="s">
        <v>18</v>
      </c>
      <c r="M35" s="11" t="s">
        <v>438</v>
      </c>
      <c r="N35" s="11" t="s">
        <v>64</v>
      </c>
      <c r="O35" s="5" t="s">
        <v>20</v>
      </c>
      <c r="P35" s="5" t="s">
        <v>18</v>
      </c>
      <c r="Q35" s="2" t="s">
        <v>16</v>
      </c>
      <c r="R35" s="2" t="s">
        <v>16</v>
      </c>
      <c r="S35" s="2" t="s">
        <v>25</v>
      </c>
      <c r="T35" s="2" t="s">
        <v>25</v>
      </c>
      <c r="U35" s="2" t="s">
        <v>25</v>
      </c>
      <c r="V35" s="35" t="s">
        <v>202</v>
      </c>
      <c r="W35" s="2">
        <v>8</v>
      </c>
      <c r="X35" s="35" t="s">
        <v>130</v>
      </c>
      <c r="Y35" s="14" t="s">
        <v>203</v>
      </c>
      <c r="Z35" s="2" t="s">
        <v>19</v>
      </c>
      <c r="AA35" s="2" t="s">
        <v>19</v>
      </c>
      <c r="AB35" s="2" t="s">
        <v>16</v>
      </c>
      <c r="AC35" s="13" t="s">
        <v>19</v>
      </c>
      <c r="AE35" s="13" t="s">
        <v>19</v>
      </c>
    </row>
    <row r="36" spans="1:31" s="13" customFormat="1" ht="273.60000000000002" x14ac:dyDescent="0.3">
      <c r="A36" s="2">
        <v>35</v>
      </c>
      <c r="B36" s="2" t="s">
        <v>204</v>
      </c>
      <c r="C36" s="2">
        <v>2016</v>
      </c>
      <c r="D36" s="13" t="s">
        <v>61</v>
      </c>
      <c r="E36" s="36" t="s">
        <v>205</v>
      </c>
      <c r="F36" s="36" t="s">
        <v>206</v>
      </c>
      <c r="G36" s="2" t="s">
        <v>24</v>
      </c>
      <c r="H36" s="2" t="s">
        <v>19</v>
      </c>
      <c r="I36" s="2">
        <v>21</v>
      </c>
      <c r="J36" s="35" t="s">
        <v>207</v>
      </c>
      <c r="K36" s="11" t="s">
        <v>424</v>
      </c>
      <c r="L36" s="2" t="s">
        <v>18</v>
      </c>
      <c r="M36" s="11" t="s">
        <v>440</v>
      </c>
      <c r="N36" s="11" t="s">
        <v>451</v>
      </c>
      <c r="O36" s="5" t="s">
        <v>20</v>
      </c>
      <c r="P36" s="5" t="s">
        <v>18</v>
      </c>
      <c r="Q36" s="2" t="s">
        <v>16</v>
      </c>
      <c r="R36" s="2" t="s">
        <v>16</v>
      </c>
      <c r="S36" s="2" t="s">
        <v>25</v>
      </c>
      <c r="T36" s="2" t="s">
        <v>25</v>
      </c>
      <c r="U36" s="2" t="s">
        <v>25</v>
      </c>
      <c r="V36" s="35" t="s">
        <v>208</v>
      </c>
      <c r="W36" s="2">
        <v>8</v>
      </c>
      <c r="X36" s="35" t="s">
        <v>130</v>
      </c>
      <c r="Y36" s="14" t="s">
        <v>203</v>
      </c>
      <c r="Z36" s="13" t="s">
        <v>25</v>
      </c>
      <c r="AA36" s="3" t="s">
        <v>25</v>
      </c>
      <c r="AB36" s="56" t="s">
        <v>521</v>
      </c>
      <c r="AC36" s="13" t="s">
        <v>25</v>
      </c>
      <c r="AD36" s="36" t="s">
        <v>520</v>
      </c>
      <c r="AE36" s="13" t="s">
        <v>25</v>
      </c>
    </row>
    <row r="37" spans="1:31" s="13" customFormat="1" ht="115.2" x14ac:dyDescent="0.3">
      <c r="A37" s="2">
        <v>36</v>
      </c>
      <c r="B37" s="2" t="s">
        <v>209</v>
      </c>
      <c r="C37" s="2">
        <v>2010</v>
      </c>
      <c r="D37" s="13" t="s">
        <v>61</v>
      </c>
      <c r="E37" s="36" t="s">
        <v>210</v>
      </c>
      <c r="F37" s="36" t="s">
        <v>211</v>
      </c>
      <c r="G37" s="2" t="s">
        <v>24</v>
      </c>
      <c r="H37" s="2" t="s">
        <v>19</v>
      </c>
      <c r="I37" s="2">
        <v>10</v>
      </c>
      <c r="J37" s="35" t="s">
        <v>212</v>
      </c>
      <c r="K37" s="11" t="s">
        <v>424</v>
      </c>
      <c r="L37" s="2" t="s">
        <v>18</v>
      </c>
      <c r="M37" s="11" t="s">
        <v>457</v>
      </c>
      <c r="N37" s="11" t="s">
        <v>451</v>
      </c>
      <c r="O37" s="5" t="s">
        <v>213</v>
      </c>
      <c r="P37" s="5" t="s">
        <v>468</v>
      </c>
      <c r="Q37" s="2" t="s">
        <v>16</v>
      </c>
      <c r="R37" s="2" t="s">
        <v>16</v>
      </c>
      <c r="S37" s="2" t="s">
        <v>25</v>
      </c>
      <c r="T37" s="2" t="s">
        <v>25</v>
      </c>
      <c r="U37" s="2" t="s">
        <v>25</v>
      </c>
      <c r="V37" s="35" t="s">
        <v>214</v>
      </c>
      <c r="W37" s="2">
        <v>8</v>
      </c>
      <c r="X37" s="35" t="s">
        <v>215</v>
      </c>
      <c r="Y37" s="14" t="s">
        <v>216</v>
      </c>
      <c r="Z37" s="2" t="s">
        <v>19</v>
      </c>
      <c r="AA37" s="2" t="s">
        <v>19</v>
      </c>
      <c r="AB37" s="2" t="s">
        <v>16</v>
      </c>
      <c r="AC37" s="13" t="s">
        <v>25</v>
      </c>
      <c r="AD37" s="36" t="s">
        <v>522</v>
      </c>
      <c r="AE37" s="13" t="s">
        <v>25</v>
      </c>
    </row>
    <row r="38" spans="1:31" s="13" customFormat="1" ht="115.2" x14ac:dyDescent="0.3">
      <c r="A38" s="2">
        <v>37</v>
      </c>
      <c r="B38" s="2" t="s">
        <v>217</v>
      </c>
      <c r="C38" s="2">
        <v>2020</v>
      </c>
      <c r="D38" s="13" t="s">
        <v>61</v>
      </c>
      <c r="E38" s="36" t="s">
        <v>218</v>
      </c>
      <c r="F38" s="36" t="s">
        <v>219</v>
      </c>
      <c r="G38" s="2" t="s">
        <v>220</v>
      </c>
      <c r="H38" s="2" t="s">
        <v>16</v>
      </c>
      <c r="I38" s="2">
        <v>42</v>
      </c>
      <c r="J38" s="35" t="s">
        <v>221</v>
      </c>
      <c r="K38" s="11" t="s">
        <v>18</v>
      </c>
      <c r="L38" s="2" t="s">
        <v>18</v>
      </c>
      <c r="M38" s="11" t="s">
        <v>431</v>
      </c>
      <c r="N38" s="11" t="s">
        <v>431</v>
      </c>
      <c r="O38" s="5" t="s">
        <v>136</v>
      </c>
      <c r="P38" s="5" t="s">
        <v>136</v>
      </c>
      <c r="Q38" s="2" t="s">
        <v>222</v>
      </c>
      <c r="R38" s="2" t="s">
        <v>223</v>
      </c>
      <c r="S38" s="2" t="s">
        <v>25</v>
      </c>
      <c r="T38" s="2" t="s">
        <v>25</v>
      </c>
      <c r="U38" s="2" t="s">
        <v>25</v>
      </c>
      <c r="V38" s="35" t="s">
        <v>224</v>
      </c>
      <c r="W38" s="2">
        <v>9</v>
      </c>
      <c r="X38" s="35" t="s">
        <v>225</v>
      </c>
      <c r="Y38" s="14" t="s">
        <v>226</v>
      </c>
      <c r="Z38" s="13" t="s">
        <v>25</v>
      </c>
      <c r="AA38" s="2" t="s">
        <v>19</v>
      </c>
      <c r="AB38" s="2" t="s">
        <v>16</v>
      </c>
      <c r="AC38" s="13" t="s">
        <v>19</v>
      </c>
      <c r="AE38" s="13" t="s">
        <v>19</v>
      </c>
    </row>
    <row r="39" spans="1:31" s="13" customFormat="1" ht="129.6" x14ac:dyDescent="0.3">
      <c r="A39" s="2">
        <v>38</v>
      </c>
      <c r="B39" s="2" t="s">
        <v>217</v>
      </c>
      <c r="C39" s="2">
        <v>2022</v>
      </c>
      <c r="D39" s="13" t="s">
        <v>61</v>
      </c>
      <c r="E39" s="36" t="s">
        <v>227</v>
      </c>
      <c r="F39" s="36" t="s">
        <v>228</v>
      </c>
      <c r="G39" s="2" t="s">
        <v>35</v>
      </c>
      <c r="H39" s="2" t="s">
        <v>19</v>
      </c>
      <c r="I39" s="2">
        <v>38</v>
      </c>
      <c r="J39" s="35" t="s">
        <v>221</v>
      </c>
      <c r="K39" s="11" t="s">
        <v>18</v>
      </c>
      <c r="L39" s="2" t="s">
        <v>18</v>
      </c>
      <c r="M39" s="11" t="s">
        <v>431</v>
      </c>
      <c r="N39" s="11" t="s">
        <v>431</v>
      </c>
      <c r="O39" s="5" t="s">
        <v>136</v>
      </c>
      <c r="P39" s="5" t="s">
        <v>136</v>
      </c>
      <c r="Q39" s="2" t="s">
        <v>229</v>
      </c>
      <c r="R39" s="2" t="s">
        <v>223</v>
      </c>
      <c r="S39" s="2" t="s">
        <v>25</v>
      </c>
      <c r="T39" s="2" t="s">
        <v>25</v>
      </c>
      <c r="U39" s="2" t="s">
        <v>25</v>
      </c>
      <c r="V39" s="35" t="s">
        <v>230</v>
      </c>
      <c r="W39" s="2">
        <v>9</v>
      </c>
      <c r="X39" s="35" t="s">
        <v>225</v>
      </c>
      <c r="Y39" s="14" t="s">
        <v>231</v>
      </c>
      <c r="Z39" s="13" t="s">
        <v>25</v>
      </c>
      <c r="AA39" s="2" t="s">
        <v>19</v>
      </c>
      <c r="AB39" s="2" t="s">
        <v>16</v>
      </c>
      <c r="AC39" s="13" t="s">
        <v>19</v>
      </c>
      <c r="AE39" s="13" t="s">
        <v>19</v>
      </c>
    </row>
    <row r="40" spans="1:31" s="13" customFormat="1" ht="129.6" x14ac:dyDescent="0.3">
      <c r="A40" s="2">
        <v>39</v>
      </c>
      <c r="B40" s="2" t="s">
        <v>232</v>
      </c>
      <c r="C40" s="2">
        <v>2020</v>
      </c>
      <c r="D40" s="13" t="s">
        <v>61</v>
      </c>
      <c r="E40" s="36" t="s">
        <v>233</v>
      </c>
      <c r="F40" s="36" t="s">
        <v>234</v>
      </c>
      <c r="G40" s="2" t="s">
        <v>24</v>
      </c>
      <c r="H40" s="2" t="s">
        <v>19</v>
      </c>
      <c r="I40" s="2">
        <v>2</v>
      </c>
      <c r="J40" s="35" t="s">
        <v>235</v>
      </c>
      <c r="K40" s="11" t="s">
        <v>18</v>
      </c>
      <c r="L40" s="2" t="s">
        <v>18</v>
      </c>
      <c r="M40" s="11" t="s">
        <v>446</v>
      </c>
      <c r="N40" s="11" t="s">
        <v>64</v>
      </c>
      <c r="O40" s="5" t="s">
        <v>487</v>
      </c>
      <c r="P40" s="5" t="s">
        <v>27</v>
      </c>
      <c r="Q40" s="2" t="s">
        <v>16</v>
      </c>
      <c r="R40" s="2" t="s">
        <v>16</v>
      </c>
      <c r="S40" s="2" t="s">
        <v>25</v>
      </c>
      <c r="T40" s="2" t="s">
        <v>25</v>
      </c>
      <c r="U40" s="2" t="s">
        <v>25</v>
      </c>
      <c r="V40" s="35" t="s">
        <v>236</v>
      </c>
      <c r="W40" s="2">
        <v>10</v>
      </c>
      <c r="X40" s="35" t="s">
        <v>101</v>
      </c>
      <c r="Y40" s="14" t="s">
        <v>237</v>
      </c>
      <c r="Z40" s="2" t="s">
        <v>19</v>
      </c>
      <c r="AA40" s="2" t="s">
        <v>19</v>
      </c>
      <c r="AB40" s="2" t="s">
        <v>16</v>
      </c>
      <c r="AC40" s="13" t="s">
        <v>25</v>
      </c>
      <c r="AD40" s="36" t="s">
        <v>523</v>
      </c>
      <c r="AE40" s="13" t="s">
        <v>19</v>
      </c>
    </row>
    <row r="41" spans="1:31" s="13" customFormat="1" ht="100.8" x14ac:dyDescent="0.3">
      <c r="A41" s="2">
        <v>40</v>
      </c>
      <c r="B41" s="2" t="s">
        <v>238</v>
      </c>
      <c r="C41" s="2">
        <v>2018</v>
      </c>
      <c r="D41" s="13" t="s">
        <v>61</v>
      </c>
      <c r="E41" s="36" t="s">
        <v>239</v>
      </c>
      <c r="F41" s="36" t="s">
        <v>240</v>
      </c>
      <c r="G41" s="2" t="s">
        <v>24</v>
      </c>
      <c r="H41" s="2" t="s">
        <v>25</v>
      </c>
      <c r="I41" s="2">
        <v>70</v>
      </c>
      <c r="J41" s="35" t="s">
        <v>241</v>
      </c>
      <c r="K41" s="11" t="s">
        <v>423</v>
      </c>
      <c r="L41" s="2" t="s">
        <v>304</v>
      </c>
      <c r="M41" s="11" t="s">
        <v>447</v>
      </c>
      <c r="N41" s="11" t="s">
        <v>18</v>
      </c>
      <c r="O41" s="5" t="s">
        <v>20</v>
      </c>
      <c r="P41" s="5" t="s">
        <v>18</v>
      </c>
      <c r="Q41" s="2" t="s">
        <v>16</v>
      </c>
      <c r="R41" s="2" t="s">
        <v>16</v>
      </c>
      <c r="S41" s="2" t="s">
        <v>25</v>
      </c>
      <c r="T41" s="2" t="s">
        <v>25</v>
      </c>
      <c r="U41" s="2" t="s">
        <v>25</v>
      </c>
      <c r="V41" s="35" t="s">
        <v>242</v>
      </c>
      <c r="W41" s="2">
        <v>7</v>
      </c>
      <c r="X41" s="35" t="s">
        <v>19</v>
      </c>
      <c r="Y41" s="2" t="s">
        <v>16</v>
      </c>
      <c r="Z41" s="13" t="s">
        <v>25</v>
      </c>
      <c r="AA41" s="2" t="s">
        <v>19</v>
      </c>
      <c r="AB41" s="2" t="s">
        <v>16</v>
      </c>
      <c r="AC41" s="13" t="s">
        <v>25</v>
      </c>
      <c r="AD41" s="36" t="s">
        <v>524</v>
      </c>
      <c r="AE41" s="13" t="s">
        <v>19</v>
      </c>
    </row>
    <row r="42" spans="1:31" s="13" customFormat="1" ht="100.8" x14ac:dyDescent="0.3">
      <c r="A42" s="2">
        <v>41</v>
      </c>
      <c r="B42" s="2" t="s">
        <v>243</v>
      </c>
      <c r="C42" s="2">
        <v>2017</v>
      </c>
      <c r="D42" s="13" t="s">
        <v>12</v>
      </c>
      <c r="E42" s="36" t="s">
        <v>244</v>
      </c>
      <c r="F42" s="36" t="s">
        <v>245</v>
      </c>
      <c r="G42" s="2" t="s">
        <v>24</v>
      </c>
      <c r="H42" s="2" t="s">
        <v>25</v>
      </c>
      <c r="I42" s="2">
        <v>11</v>
      </c>
      <c r="J42" s="37" t="s">
        <v>246</v>
      </c>
      <c r="K42" s="11" t="s">
        <v>423</v>
      </c>
      <c r="L42" s="2" t="s">
        <v>18</v>
      </c>
      <c r="M42" s="11" t="s">
        <v>447</v>
      </c>
      <c r="N42" s="11" t="s">
        <v>18</v>
      </c>
      <c r="O42" s="5" t="s">
        <v>136</v>
      </c>
      <c r="P42" s="5" t="s">
        <v>136</v>
      </c>
      <c r="Q42" s="2" t="s">
        <v>16</v>
      </c>
      <c r="R42" s="2" t="s">
        <v>16</v>
      </c>
      <c r="S42" s="2" t="s">
        <v>25</v>
      </c>
      <c r="T42" s="2" t="s">
        <v>25</v>
      </c>
      <c r="U42" s="2" t="s">
        <v>25</v>
      </c>
      <c r="V42" s="35" t="s">
        <v>247</v>
      </c>
      <c r="W42" s="2">
        <v>9</v>
      </c>
      <c r="X42" s="35" t="s">
        <v>19</v>
      </c>
      <c r="Y42" s="2" t="s">
        <v>16</v>
      </c>
      <c r="Z42" s="2" t="s">
        <v>19</v>
      </c>
      <c r="AA42" s="2" t="s">
        <v>19</v>
      </c>
      <c r="AB42" s="2" t="s">
        <v>16</v>
      </c>
      <c r="AC42" s="13" t="s">
        <v>25</v>
      </c>
      <c r="AD42" s="36" t="s">
        <v>525</v>
      </c>
      <c r="AE42" s="13" t="s">
        <v>19</v>
      </c>
    </row>
    <row r="43" spans="1:31" s="13" customFormat="1" ht="86.4" x14ac:dyDescent="0.3">
      <c r="A43" s="2">
        <v>42</v>
      </c>
      <c r="B43" s="2" t="s">
        <v>248</v>
      </c>
      <c r="C43" s="2">
        <v>2016</v>
      </c>
      <c r="D43" s="13" t="s">
        <v>12</v>
      </c>
      <c r="E43" s="36" t="s">
        <v>249</v>
      </c>
      <c r="F43" s="36" t="s">
        <v>250</v>
      </c>
      <c r="G43" s="2" t="s">
        <v>24</v>
      </c>
      <c r="H43" s="2" t="s">
        <v>25</v>
      </c>
      <c r="I43" s="2">
        <v>15</v>
      </c>
      <c r="J43" s="35" t="s">
        <v>20</v>
      </c>
      <c r="K43" s="11" t="s">
        <v>18</v>
      </c>
      <c r="L43" s="2" t="s">
        <v>18</v>
      </c>
      <c r="M43" s="11" t="s">
        <v>448</v>
      </c>
      <c r="N43" s="11" t="s">
        <v>64</v>
      </c>
      <c r="O43" s="5" t="s">
        <v>20</v>
      </c>
      <c r="P43" s="5" t="s">
        <v>18</v>
      </c>
      <c r="Q43" s="2" t="s">
        <v>16</v>
      </c>
      <c r="R43" s="2" t="s">
        <v>16</v>
      </c>
      <c r="S43" s="2" t="s">
        <v>25</v>
      </c>
      <c r="T43" s="2" t="s">
        <v>25</v>
      </c>
      <c r="U43" s="2" t="s">
        <v>25</v>
      </c>
      <c r="V43" s="35" t="s">
        <v>251</v>
      </c>
      <c r="W43" s="2">
        <v>7</v>
      </c>
      <c r="X43" s="35" t="s">
        <v>130</v>
      </c>
      <c r="Y43" s="14" t="s">
        <v>252</v>
      </c>
      <c r="Z43" s="13" t="s">
        <v>25</v>
      </c>
      <c r="AA43" s="2" t="s">
        <v>19</v>
      </c>
      <c r="AB43" s="2" t="s">
        <v>16</v>
      </c>
      <c r="AC43" s="13" t="s">
        <v>19</v>
      </c>
      <c r="AE43" s="13" t="s">
        <v>19</v>
      </c>
    </row>
    <row r="44" spans="1:31" s="13" customFormat="1" ht="144" x14ac:dyDescent="0.3">
      <c r="A44" s="2">
        <v>43</v>
      </c>
      <c r="B44" s="2" t="s">
        <v>253</v>
      </c>
      <c r="C44" s="2">
        <v>2017</v>
      </c>
      <c r="D44" s="13" t="s">
        <v>61</v>
      </c>
      <c r="E44" s="36" t="s">
        <v>254</v>
      </c>
      <c r="F44" s="36" t="s">
        <v>255</v>
      </c>
      <c r="G44" s="2" t="s">
        <v>24</v>
      </c>
      <c r="H44" s="2" t="s">
        <v>19</v>
      </c>
      <c r="I44" s="2">
        <v>6</v>
      </c>
      <c r="J44" s="35" t="s">
        <v>256</v>
      </c>
      <c r="K44" s="11" t="s">
        <v>424</v>
      </c>
      <c r="L44" s="2" t="s">
        <v>18</v>
      </c>
      <c r="M44" s="11" t="s">
        <v>48</v>
      </c>
      <c r="N44" s="11" t="s">
        <v>48</v>
      </c>
      <c r="O44" s="5" t="s">
        <v>36</v>
      </c>
      <c r="P44" s="5" t="s">
        <v>36</v>
      </c>
      <c r="Q44" s="2" t="s">
        <v>16</v>
      </c>
      <c r="R44" s="2" t="s">
        <v>16</v>
      </c>
      <c r="S44" s="2" t="s">
        <v>25</v>
      </c>
      <c r="T44" s="2" t="s">
        <v>25</v>
      </c>
      <c r="U44" s="2" t="s">
        <v>25</v>
      </c>
      <c r="V44" s="35" t="s">
        <v>257</v>
      </c>
      <c r="W44" s="2">
        <v>8</v>
      </c>
      <c r="X44" s="35" t="s">
        <v>258</v>
      </c>
      <c r="Y44" s="14" t="s">
        <v>259</v>
      </c>
      <c r="Z44" s="2" t="s">
        <v>19</v>
      </c>
      <c r="AA44" s="2" t="s">
        <v>19</v>
      </c>
      <c r="AB44" s="2" t="s">
        <v>16</v>
      </c>
      <c r="AC44" s="13" t="s">
        <v>25</v>
      </c>
      <c r="AD44" s="36" t="s">
        <v>526</v>
      </c>
      <c r="AE44" s="13" t="s">
        <v>19</v>
      </c>
    </row>
    <row r="45" spans="1:31" s="13" customFormat="1" ht="129.6" x14ac:dyDescent="0.3">
      <c r="A45" s="2">
        <v>44</v>
      </c>
      <c r="B45" s="2" t="s">
        <v>260</v>
      </c>
      <c r="C45" s="2">
        <v>2020</v>
      </c>
      <c r="D45" s="13" t="s">
        <v>61</v>
      </c>
      <c r="E45" s="36" t="s">
        <v>261</v>
      </c>
      <c r="F45" s="36" t="s">
        <v>262</v>
      </c>
      <c r="G45" s="2" t="s">
        <v>24</v>
      </c>
      <c r="H45" s="2" t="s">
        <v>25</v>
      </c>
      <c r="I45" s="2">
        <v>13</v>
      </c>
      <c r="J45" s="35" t="s">
        <v>17</v>
      </c>
      <c r="K45" s="11" t="s">
        <v>424</v>
      </c>
      <c r="L45" s="2" t="s">
        <v>18</v>
      </c>
      <c r="M45" s="11" t="s">
        <v>48</v>
      </c>
      <c r="N45" s="11" t="s">
        <v>48</v>
      </c>
      <c r="O45" s="5" t="s">
        <v>20</v>
      </c>
      <c r="P45" s="5" t="s">
        <v>18</v>
      </c>
      <c r="Q45" s="2" t="s">
        <v>16</v>
      </c>
      <c r="R45" s="2" t="s">
        <v>16</v>
      </c>
      <c r="S45" s="2" t="s">
        <v>25</v>
      </c>
      <c r="T45" s="2" t="s">
        <v>25</v>
      </c>
      <c r="U45" s="2" t="s">
        <v>25</v>
      </c>
      <c r="V45" s="35" t="s">
        <v>263</v>
      </c>
      <c r="W45" s="2">
        <v>13</v>
      </c>
      <c r="X45" s="35" t="s">
        <v>258</v>
      </c>
      <c r="Y45" s="14" t="s">
        <v>264</v>
      </c>
      <c r="Z45" s="2" t="s">
        <v>19</v>
      </c>
      <c r="AA45" s="2" t="s">
        <v>19</v>
      </c>
      <c r="AB45" s="2" t="s">
        <v>16</v>
      </c>
      <c r="AC45" s="13" t="s">
        <v>19</v>
      </c>
      <c r="AE45" s="13" t="s">
        <v>19</v>
      </c>
    </row>
    <row r="46" spans="1:31" s="13" customFormat="1" ht="115.2" x14ac:dyDescent="0.3">
      <c r="A46" s="2">
        <v>45</v>
      </c>
      <c r="B46" s="2" t="s">
        <v>265</v>
      </c>
      <c r="C46" s="2">
        <v>2022</v>
      </c>
      <c r="D46" s="13" t="s">
        <v>141</v>
      </c>
      <c r="E46" s="36" t="s">
        <v>266</v>
      </c>
      <c r="F46" s="36" t="s">
        <v>267</v>
      </c>
      <c r="G46" s="2" t="s">
        <v>24</v>
      </c>
      <c r="H46" s="2" t="s">
        <v>25</v>
      </c>
      <c r="I46" s="2">
        <v>61</v>
      </c>
      <c r="J46" s="35" t="s">
        <v>268</v>
      </c>
      <c r="K46" s="11" t="s">
        <v>424</v>
      </c>
      <c r="L46" s="2" t="s">
        <v>18</v>
      </c>
      <c r="M46" s="11" t="s">
        <v>95</v>
      </c>
      <c r="N46" s="11" t="s">
        <v>95</v>
      </c>
      <c r="O46" s="5" t="s">
        <v>488</v>
      </c>
      <c r="P46" s="5" t="s">
        <v>27</v>
      </c>
      <c r="Q46" s="2" t="s">
        <v>16</v>
      </c>
      <c r="R46" s="2" t="s">
        <v>16</v>
      </c>
      <c r="S46" s="2" t="s">
        <v>25</v>
      </c>
      <c r="T46" s="2" t="s">
        <v>25</v>
      </c>
      <c r="U46" s="2" t="s">
        <v>25</v>
      </c>
      <c r="V46" s="35" t="s">
        <v>269</v>
      </c>
      <c r="W46" s="2">
        <v>7</v>
      </c>
      <c r="X46" s="35" t="s">
        <v>19</v>
      </c>
      <c r="Y46" s="2" t="s">
        <v>16</v>
      </c>
      <c r="Z46" s="13" t="s">
        <v>25</v>
      </c>
      <c r="AA46" s="2" t="s">
        <v>19</v>
      </c>
      <c r="AB46" s="2" t="s">
        <v>16</v>
      </c>
      <c r="AC46" s="13" t="s">
        <v>19</v>
      </c>
      <c r="AE46" s="13" t="s">
        <v>19</v>
      </c>
    </row>
    <row r="47" spans="1:31" s="13" customFormat="1" ht="144" x14ac:dyDescent="0.3">
      <c r="A47" s="2">
        <v>46</v>
      </c>
      <c r="B47" s="2" t="s">
        <v>270</v>
      </c>
      <c r="C47" s="2">
        <v>2020</v>
      </c>
      <c r="D47" s="13" t="s">
        <v>61</v>
      </c>
      <c r="E47" s="36" t="s">
        <v>271</v>
      </c>
      <c r="F47" s="36" t="s">
        <v>272</v>
      </c>
      <c r="G47" s="2" t="s">
        <v>35</v>
      </c>
      <c r="H47" s="2" t="s">
        <v>25</v>
      </c>
      <c r="I47" s="2">
        <v>3</v>
      </c>
      <c r="J47" s="35" t="s">
        <v>273</v>
      </c>
      <c r="K47" s="11" t="s">
        <v>424</v>
      </c>
      <c r="L47" s="2" t="s">
        <v>18</v>
      </c>
      <c r="M47" s="11" t="s">
        <v>440</v>
      </c>
      <c r="N47" s="11" t="s">
        <v>451</v>
      </c>
      <c r="O47" s="5" t="s">
        <v>36</v>
      </c>
      <c r="P47" s="5" t="s">
        <v>36</v>
      </c>
      <c r="Q47" s="2" t="s">
        <v>16</v>
      </c>
      <c r="R47" s="2" t="s">
        <v>16</v>
      </c>
      <c r="S47" s="2" t="s">
        <v>25</v>
      </c>
      <c r="T47" s="2" t="s">
        <v>25</v>
      </c>
      <c r="U47" s="2" t="s">
        <v>25</v>
      </c>
      <c r="V47" s="35" t="s">
        <v>274</v>
      </c>
      <c r="W47" s="2">
        <v>13</v>
      </c>
      <c r="X47" s="35" t="s">
        <v>275</v>
      </c>
      <c r="Y47" s="14" t="s">
        <v>276</v>
      </c>
      <c r="Z47" s="2" t="s">
        <v>19</v>
      </c>
      <c r="AA47" s="2" t="s">
        <v>19</v>
      </c>
      <c r="AB47" s="2" t="s">
        <v>16</v>
      </c>
      <c r="AC47" s="13" t="s">
        <v>19</v>
      </c>
      <c r="AE47" s="13" t="s">
        <v>19</v>
      </c>
    </row>
    <row r="48" spans="1:31" s="13" customFormat="1" ht="72" x14ac:dyDescent="0.3">
      <c r="A48" s="2">
        <v>47</v>
      </c>
      <c r="B48" s="2" t="s">
        <v>277</v>
      </c>
      <c r="C48" s="2">
        <v>2012</v>
      </c>
      <c r="D48" s="13" t="s">
        <v>32</v>
      </c>
      <c r="E48" s="36" t="s">
        <v>469</v>
      </c>
      <c r="F48" s="36" t="s">
        <v>278</v>
      </c>
      <c r="G48" s="2" t="s">
        <v>15</v>
      </c>
      <c r="H48" s="2" t="s">
        <v>16</v>
      </c>
      <c r="I48" s="2" t="s">
        <v>16</v>
      </c>
      <c r="J48" s="35" t="s">
        <v>279</v>
      </c>
      <c r="K48" s="11" t="s">
        <v>18</v>
      </c>
      <c r="L48" s="2" t="s">
        <v>18</v>
      </c>
      <c r="M48" s="11" t="s">
        <v>48</v>
      </c>
      <c r="N48" s="11" t="s">
        <v>48</v>
      </c>
      <c r="O48" s="5" t="s">
        <v>20</v>
      </c>
      <c r="P48" s="5" t="s">
        <v>18</v>
      </c>
      <c r="Q48" s="2" t="s">
        <v>16</v>
      </c>
      <c r="R48" s="2" t="s">
        <v>16</v>
      </c>
      <c r="S48" s="2" t="s">
        <v>19</v>
      </c>
      <c r="T48" s="2" t="s">
        <v>16</v>
      </c>
      <c r="U48" s="2" t="s">
        <v>16</v>
      </c>
      <c r="V48" s="35" t="s">
        <v>16</v>
      </c>
      <c r="W48" s="2" t="s">
        <v>16</v>
      </c>
      <c r="X48" s="35" t="s">
        <v>19</v>
      </c>
      <c r="Y48" s="2" t="s">
        <v>16</v>
      </c>
      <c r="Z48" s="2" t="s">
        <v>19</v>
      </c>
      <c r="AA48" s="2" t="s">
        <v>19</v>
      </c>
      <c r="AB48" s="2" t="s">
        <v>16</v>
      </c>
      <c r="AC48" s="13" t="s">
        <v>19</v>
      </c>
      <c r="AE48" s="13" t="s">
        <v>19</v>
      </c>
    </row>
    <row r="49" spans="1:31" s="13" customFormat="1" ht="201.6" x14ac:dyDescent="0.3">
      <c r="A49" s="2">
        <v>48</v>
      </c>
      <c r="B49" s="2" t="s">
        <v>280</v>
      </c>
      <c r="C49" s="2">
        <v>2015</v>
      </c>
      <c r="D49" s="13" t="s">
        <v>12</v>
      </c>
      <c r="E49" s="36" t="s">
        <v>281</v>
      </c>
      <c r="F49" s="36" t="s">
        <v>282</v>
      </c>
      <c r="G49" s="2" t="s">
        <v>24</v>
      </c>
      <c r="H49" s="2" t="s">
        <v>19</v>
      </c>
      <c r="I49" s="2">
        <v>3</v>
      </c>
      <c r="J49" s="35" t="s">
        <v>144</v>
      </c>
      <c r="K49" s="11" t="s">
        <v>18</v>
      </c>
      <c r="L49" s="2" t="s">
        <v>18</v>
      </c>
      <c r="M49" s="11" t="s">
        <v>456</v>
      </c>
      <c r="N49" s="11" t="s">
        <v>451</v>
      </c>
      <c r="O49" s="5" t="s">
        <v>128</v>
      </c>
      <c r="P49" s="5" t="s">
        <v>27</v>
      </c>
      <c r="Q49" s="2" t="s">
        <v>16</v>
      </c>
      <c r="R49" s="2" t="s">
        <v>16</v>
      </c>
      <c r="S49" s="2" t="s">
        <v>25</v>
      </c>
      <c r="T49" s="2" t="s">
        <v>25</v>
      </c>
      <c r="U49" s="2" t="s">
        <v>25</v>
      </c>
      <c r="V49" s="35" t="s">
        <v>283</v>
      </c>
      <c r="W49" s="2">
        <v>4</v>
      </c>
      <c r="X49" s="36" t="s">
        <v>101</v>
      </c>
      <c r="Y49" s="17" t="s">
        <v>285</v>
      </c>
      <c r="Z49" s="13" t="s">
        <v>19</v>
      </c>
      <c r="AA49" s="2" t="s">
        <v>19</v>
      </c>
      <c r="AB49" s="2" t="s">
        <v>16</v>
      </c>
      <c r="AC49" s="13" t="s">
        <v>25</v>
      </c>
      <c r="AD49" s="36" t="s">
        <v>527</v>
      </c>
      <c r="AE49" s="13" t="s">
        <v>25</v>
      </c>
    </row>
    <row r="50" spans="1:31" s="13" customFormat="1" ht="158.4" x14ac:dyDescent="0.3">
      <c r="A50" s="2">
        <v>49</v>
      </c>
      <c r="B50" s="2" t="s">
        <v>286</v>
      </c>
      <c r="C50" s="2">
        <v>2017</v>
      </c>
      <c r="D50" s="13" t="s">
        <v>12</v>
      </c>
      <c r="E50" s="36" t="s">
        <v>287</v>
      </c>
      <c r="F50" s="36" t="s">
        <v>288</v>
      </c>
      <c r="G50" s="2" t="s">
        <v>24</v>
      </c>
      <c r="H50" s="2" t="s">
        <v>25</v>
      </c>
      <c r="I50" s="2">
        <v>21</v>
      </c>
      <c r="J50" s="35" t="s">
        <v>144</v>
      </c>
      <c r="K50" s="11" t="s">
        <v>18</v>
      </c>
      <c r="L50" s="2" t="s">
        <v>18</v>
      </c>
      <c r="M50" s="11" t="s">
        <v>456</v>
      </c>
      <c r="N50" s="11" t="s">
        <v>451</v>
      </c>
      <c r="O50" s="5" t="s">
        <v>128</v>
      </c>
      <c r="P50" s="5" t="s">
        <v>27</v>
      </c>
      <c r="Q50" s="2" t="s">
        <v>16</v>
      </c>
      <c r="R50" s="2" t="s">
        <v>16</v>
      </c>
      <c r="S50" s="2" t="s">
        <v>25</v>
      </c>
      <c r="T50" s="2" t="s">
        <v>25</v>
      </c>
      <c r="U50" s="2" t="s">
        <v>25</v>
      </c>
      <c r="V50" s="35" t="s">
        <v>289</v>
      </c>
      <c r="W50" s="2">
        <v>5</v>
      </c>
      <c r="X50" s="35" t="s">
        <v>58</v>
      </c>
      <c r="Y50" s="2" t="s">
        <v>16</v>
      </c>
      <c r="Z50" s="2" t="s">
        <v>19</v>
      </c>
      <c r="AA50" s="2" t="s">
        <v>19</v>
      </c>
      <c r="AB50" s="2" t="s">
        <v>16</v>
      </c>
      <c r="AC50" s="13" t="s">
        <v>19</v>
      </c>
      <c r="AE50" s="13" t="s">
        <v>19</v>
      </c>
    </row>
    <row r="51" spans="1:31" s="13" customFormat="1" ht="86.4" x14ac:dyDescent="0.3">
      <c r="A51" s="2">
        <v>50</v>
      </c>
      <c r="B51" s="2" t="s">
        <v>290</v>
      </c>
      <c r="C51" s="2">
        <v>2019</v>
      </c>
      <c r="D51" s="13" t="s">
        <v>61</v>
      </c>
      <c r="E51" s="36" t="s">
        <v>291</v>
      </c>
      <c r="F51" s="36" t="s">
        <v>292</v>
      </c>
      <c r="G51" s="2" t="s">
        <v>24</v>
      </c>
      <c r="H51" s="2" t="s">
        <v>25</v>
      </c>
      <c r="I51" s="2">
        <v>17</v>
      </c>
      <c r="J51" s="35" t="s">
        <v>20</v>
      </c>
      <c r="K51" s="11" t="s">
        <v>18</v>
      </c>
      <c r="L51" s="2" t="s">
        <v>18</v>
      </c>
      <c r="M51" s="11" t="s">
        <v>438</v>
      </c>
      <c r="N51" s="11" t="s">
        <v>64</v>
      </c>
      <c r="O51" s="5" t="s">
        <v>20</v>
      </c>
      <c r="P51" s="5" t="s">
        <v>18</v>
      </c>
      <c r="Q51" s="2" t="s">
        <v>16</v>
      </c>
      <c r="R51" s="2" t="s">
        <v>16</v>
      </c>
      <c r="S51" s="2" t="s">
        <v>25</v>
      </c>
      <c r="T51" s="2" t="s">
        <v>25</v>
      </c>
      <c r="U51" s="2" t="s">
        <v>25</v>
      </c>
      <c r="V51" s="35" t="s">
        <v>293</v>
      </c>
      <c r="W51" s="2">
        <v>7</v>
      </c>
      <c r="X51" s="35" t="s">
        <v>101</v>
      </c>
      <c r="Y51" s="14" t="s">
        <v>294</v>
      </c>
      <c r="Z51" s="2" t="s">
        <v>19</v>
      </c>
      <c r="AA51" s="2" t="s">
        <v>19</v>
      </c>
      <c r="AB51" s="2" t="s">
        <v>16</v>
      </c>
      <c r="AC51" s="13" t="s">
        <v>19</v>
      </c>
      <c r="AE51" s="13" t="s">
        <v>19</v>
      </c>
    </row>
    <row r="52" spans="1:31" s="13" customFormat="1" ht="187.2" x14ac:dyDescent="0.3">
      <c r="A52" s="2">
        <v>51</v>
      </c>
      <c r="B52" s="2" t="s">
        <v>295</v>
      </c>
      <c r="C52" s="2">
        <v>2019</v>
      </c>
      <c r="D52" s="13" t="s">
        <v>12</v>
      </c>
      <c r="E52" s="36" t="s">
        <v>296</v>
      </c>
      <c r="F52" s="36" t="s">
        <v>297</v>
      </c>
      <c r="G52" s="2" t="s">
        <v>24</v>
      </c>
      <c r="H52" s="2" t="s">
        <v>25</v>
      </c>
      <c r="I52" s="2">
        <v>88</v>
      </c>
      <c r="J52" s="35" t="s">
        <v>20</v>
      </c>
      <c r="K52" s="11" t="s">
        <v>424</v>
      </c>
      <c r="L52" s="2" t="s">
        <v>18</v>
      </c>
      <c r="M52" s="11" t="s">
        <v>440</v>
      </c>
      <c r="N52" s="11" t="s">
        <v>451</v>
      </c>
      <c r="O52" s="5" t="s">
        <v>36</v>
      </c>
      <c r="P52" s="5" t="s">
        <v>36</v>
      </c>
      <c r="Q52" s="2" t="s">
        <v>16</v>
      </c>
      <c r="R52" s="2" t="s">
        <v>16</v>
      </c>
      <c r="S52" s="2" t="s">
        <v>25</v>
      </c>
      <c r="T52" s="2" t="s">
        <v>25</v>
      </c>
      <c r="U52" s="2" t="s">
        <v>25</v>
      </c>
      <c r="V52" s="35" t="s">
        <v>298</v>
      </c>
      <c r="W52" s="2">
        <v>7</v>
      </c>
      <c r="X52" s="35" t="s">
        <v>101</v>
      </c>
      <c r="Y52" s="16" t="s">
        <v>299</v>
      </c>
      <c r="Z52" s="2" t="s">
        <v>19</v>
      </c>
      <c r="AA52" s="2" t="s">
        <v>19</v>
      </c>
      <c r="AB52" s="2" t="s">
        <v>16</v>
      </c>
      <c r="AC52" s="13" t="s">
        <v>25</v>
      </c>
      <c r="AD52" s="36" t="s">
        <v>528</v>
      </c>
      <c r="AE52" s="13" t="s">
        <v>25</v>
      </c>
    </row>
    <row r="53" spans="1:31" s="13" customFormat="1" ht="316.8" x14ac:dyDescent="0.3">
      <c r="A53" s="2">
        <v>52</v>
      </c>
      <c r="B53" s="2" t="s">
        <v>300</v>
      </c>
      <c r="C53" s="2">
        <v>2020</v>
      </c>
      <c r="D53" s="13" t="s">
        <v>61</v>
      </c>
      <c r="E53" s="36" t="s">
        <v>301</v>
      </c>
      <c r="F53" s="36" t="s">
        <v>302</v>
      </c>
      <c r="G53" s="2" t="s">
        <v>24</v>
      </c>
      <c r="H53" s="2" t="s">
        <v>19</v>
      </c>
      <c r="I53" s="2">
        <v>1</v>
      </c>
      <c r="J53" s="35" t="s">
        <v>303</v>
      </c>
      <c r="K53" s="11" t="s">
        <v>18</v>
      </c>
      <c r="L53" s="2" t="s">
        <v>304</v>
      </c>
      <c r="M53" s="11" t="s">
        <v>446</v>
      </c>
      <c r="N53" s="11" t="s">
        <v>64</v>
      </c>
      <c r="O53" s="5" t="s">
        <v>20</v>
      </c>
      <c r="P53" s="5" t="s">
        <v>18</v>
      </c>
      <c r="Q53" s="2" t="s">
        <v>16</v>
      </c>
      <c r="R53" s="2" t="s">
        <v>16</v>
      </c>
      <c r="S53" s="2" t="s">
        <v>25</v>
      </c>
      <c r="T53" s="2" t="s">
        <v>25</v>
      </c>
      <c r="U53" s="2" t="s">
        <v>25</v>
      </c>
      <c r="V53" s="35" t="s">
        <v>305</v>
      </c>
      <c r="W53" s="2">
        <v>7</v>
      </c>
      <c r="X53" s="35" t="s">
        <v>101</v>
      </c>
      <c r="Y53" s="14" t="s">
        <v>306</v>
      </c>
      <c r="Z53" s="2" t="s">
        <v>19</v>
      </c>
      <c r="AA53" s="2" t="s">
        <v>19</v>
      </c>
      <c r="AB53" s="2" t="s">
        <v>16</v>
      </c>
      <c r="AC53" s="13" t="s">
        <v>25</v>
      </c>
      <c r="AD53" s="36" t="s">
        <v>529</v>
      </c>
      <c r="AE53" s="13" t="s">
        <v>25</v>
      </c>
    </row>
    <row r="54" spans="1:31" s="13" customFormat="1" ht="115.2" x14ac:dyDescent="0.3">
      <c r="A54" s="2">
        <v>53</v>
      </c>
      <c r="B54" s="2" t="s">
        <v>307</v>
      </c>
      <c r="C54" s="2">
        <v>2017</v>
      </c>
      <c r="D54" s="13" t="s">
        <v>61</v>
      </c>
      <c r="E54" s="36" t="s">
        <v>308</v>
      </c>
      <c r="F54" s="36" t="s">
        <v>309</v>
      </c>
      <c r="G54" s="2" t="s">
        <v>15</v>
      </c>
      <c r="H54" s="2" t="s">
        <v>16</v>
      </c>
      <c r="I54" s="2" t="s">
        <v>16</v>
      </c>
      <c r="J54" s="35" t="s">
        <v>116</v>
      </c>
      <c r="K54" s="11" t="s">
        <v>423</v>
      </c>
      <c r="L54" s="2" t="s">
        <v>18</v>
      </c>
      <c r="M54" s="11" t="s">
        <v>442</v>
      </c>
      <c r="N54" s="11" t="s">
        <v>453</v>
      </c>
      <c r="O54" s="5" t="s">
        <v>128</v>
      </c>
      <c r="P54" s="5" t="s">
        <v>27</v>
      </c>
      <c r="Q54" s="2" t="s">
        <v>16</v>
      </c>
      <c r="R54" s="2" t="s">
        <v>16</v>
      </c>
      <c r="S54" s="2" t="s">
        <v>19</v>
      </c>
      <c r="T54" s="2" t="s">
        <v>16</v>
      </c>
      <c r="U54" s="2" t="s">
        <v>16</v>
      </c>
      <c r="V54" s="35" t="s">
        <v>16</v>
      </c>
      <c r="W54" s="2" t="s">
        <v>16</v>
      </c>
      <c r="X54" s="35" t="s">
        <v>19</v>
      </c>
      <c r="Y54" s="2" t="s">
        <v>16</v>
      </c>
      <c r="Z54" s="2" t="s">
        <v>19</v>
      </c>
      <c r="AA54" s="2" t="s">
        <v>19</v>
      </c>
      <c r="AB54" s="2" t="s">
        <v>16</v>
      </c>
      <c r="AC54" s="13" t="s">
        <v>19</v>
      </c>
      <c r="AE54" s="13" t="s">
        <v>19</v>
      </c>
    </row>
    <row r="55" spans="1:31" s="13" customFormat="1" ht="115.2" x14ac:dyDescent="0.3">
      <c r="A55" s="2">
        <v>54</v>
      </c>
      <c r="B55" s="2" t="s">
        <v>310</v>
      </c>
      <c r="C55" s="2">
        <v>2019</v>
      </c>
      <c r="D55" s="13" t="s">
        <v>32</v>
      </c>
      <c r="E55" s="36" t="s">
        <v>311</v>
      </c>
      <c r="F55" s="36" t="s">
        <v>312</v>
      </c>
      <c r="G55" s="2" t="s">
        <v>24</v>
      </c>
      <c r="H55" s="2" t="s">
        <v>25</v>
      </c>
      <c r="I55" s="2">
        <v>11</v>
      </c>
      <c r="J55" s="35" t="s">
        <v>20</v>
      </c>
      <c r="K55" s="11" t="s">
        <v>18</v>
      </c>
      <c r="L55" s="2" t="s">
        <v>18</v>
      </c>
      <c r="M55" s="11" t="s">
        <v>438</v>
      </c>
      <c r="N55" s="11" t="s">
        <v>64</v>
      </c>
      <c r="O55" s="5" t="s">
        <v>20</v>
      </c>
      <c r="P55" s="5" t="s">
        <v>18</v>
      </c>
      <c r="Q55" s="2" t="s">
        <v>16</v>
      </c>
      <c r="R55" s="2" t="s">
        <v>16</v>
      </c>
      <c r="S55" s="2" t="s">
        <v>25</v>
      </c>
      <c r="T55" s="2" t="s">
        <v>25</v>
      </c>
      <c r="U55" s="2" t="s">
        <v>25</v>
      </c>
      <c r="V55" s="35" t="s">
        <v>313</v>
      </c>
      <c r="W55" s="2">
        <v>6</v>
      </c>
      <c r="X55" s="35" t="s">
        <v>19</v>
      </c>
      <c r="Y55" s="2" t="s">
        <v>16</v>
      </c>
      <c r="Z55" s="2" t="s">
        <v>19</v>
      </c>
      <c r="AA55" s="2" t="s">
        <v>19</v>
      </c>
      <c r="AB55" s="2" t="s">
        <v>16</v>
      </c>
      <c r="AC55" s="13" t="s">
        <v>19</v>
      </c>
      <c r="AE55" s="13" t="s">
        <v>19</v>
      </c>
    </row>
    <row r="56" spans="1:31" s="13" customFormat="1" ht="100.8" x14ac:dyDescent="0.3">
      <c r="A56" s="2">
        <v>55</v>
      </c>
      <c r="B56" s="2" t="s">
        <v>314</v>
      </c>
      <c r="C56" s="2">
        <v>2012</v>
      </c>
      <c r="D56" s="13" t="s">
        <v>12</v>
      </c>
      <c r="E56" s="36" t="s">
        <v>315</v>
      </c>
      <c r="F56" s="36" t="s">
        <v>316</v>
      </c>
      <c r="G56" s="2" t="s">
        <v>15</v>
      </c>
      <c r="H56" s="2" t="s">
        <v>16</v>
      </c>
      <c r="I56" s="2" t="s">
        <v>16</v>
      </c>
      <c r="J56" s="35" t="s">
        <v>20</v>
      </c>
      <c r="K56" s="11" t="s">
        <v>18</v>
      </c>
      <c r="L56" s="2" t="s">
        <v>18</v>
      </c>
      <c r="M56" s="11" t="s">
        <v>438</v>
      </c>
      <c r="N56" s="11" t="s">
        <v>64</v>
      </c>
      <c r="O56" s="5" t="s">
        <v>20</v>
      </c>
      <c r="P56" s="5" t="s">
        <v>18</v>
      </c>
      <c r="Q56" s="2" t="s">
        <v>16</v>
      </c>
      <c r="R56" s="2" t="s">
        <v>16</v>
      </c>
      <c r="S56" s="2" t="s">
        <v>19</v>
      </c>
      <c r="T56" s="2" t="s">
        <v>16</v>
      </c>
      <c r="U56" s="2" t="s">
        <v>16</v>
      </c>
      <c r="V56" s="35" t="s">
        <v>16</v>
      </c>
      <c r="W56" s="2" t="s">
        <v>16</v>
      </c>
      <c r="X56" s="35" t="s">
        <v>19</v>
      </c>
      <c r="Y56" s="2" t="s">
        <v>16</v>
      </c>
      <c r="Z56" s="2" t="s">
        <v>19</v>
      </c>
      <c r="AA56" s="2" t="s">
        <v>19</v>
      </c>
      <c r="AB56" s="2" t="s">
        <v>16</v>
      </c>
      <c r="AC56" s="13" t="s">
        <v>19</v>
      </c>
      <c r="AE56" s="13" t="s">
        <v>19</v>
      </c>
    </row>
    <row r="57" spans="1:31" s="13" customFormat="1" ht="115.2" x14ac:dyDescent="0.3">
      <c r="A57" s="2">
        <v>56</v>
      </c>
      <c r="B57" s="2" t="s">
        <v>317</v>
      </c>
      <c r="C57" s="2">
        <v>2016</v>
      </c>
      <c r="D57" s="13" t="s">
        <v>119</v>
      </c>
      <c r="E57" s="36" t="s">
        <v>318</v>
      </c>
      <c r="F57" s="36" t="s">
        <v>470</v>
      </c>
      <c r="G57" s="2" t="s">
        <v>24</v>
      </c>
      <c r="H57" s="2" t="s">
        <v>25</v>
      </c>
      <c r="I57" s="2">
        <v>8</v>
      </c>
      <c r="J57" s="35" t="s">
        <v>20</v>
      </c>
      <c r="K57" s="11" t="s">
        <v>18</v>
      </c>
      <c r="L57" s="2" t="s">
        <v>18</v>
      </c>
      <c r="M57" s="11" t="s">
        <v>438</v>
      </c>
      <c r="N57" s="11" t="s">
        <v>64</v>
      </c>
      <c r="O57" s="5" t="s">
        <v>20</v>
      </c>
      <c r="P57" s="5" t="s">
        <v>18</v>
      </c>
      <c r="Q57" s="2" t="s">
        <v>16</v>
      </c>
      <c r="R57" s="2" t="s">
        <v>16</v>
      </c>
      <c r="S57" s="2" t="s">
        <v>25</v>
      </c>
      <c r="T57" s="2" t="s">
        <v>25</v>
      </c>
      <c r="U57" s="2" t="s">
        <v>25</v>
      </c>
      <c r="V57" s="35" t="s">
        <v>319</v>
      </c>
      <c r="W57" s="2">
        <v>8</v>
      </c>
      <c r="X57" s="35" t="s">
        <v>130</v>
      </c>
      <c r="Y57" s="14" t="s">
        <v>320</v>
      </c>
      <c r="Z57" s="13" t="s">
        <v>25</v>
      </c>
      <c r="AA57" s="2" t="s">
        <v>19</v>
      </c>
      <c r="AB57" s="2" t="s">
        <v>16</v>
      </c>
      <c r="AC57" s="13" t="s">
        <v>19</v>
      </c>
      <c r="AE57" s="13" t="s">
        <v>19</v>
      </c>
    </row>
    <row r="58" spans="1:31" s="13" customFormat="1" ht="172.8" x14ac:dyDescent="0.3">
      <c r="A58" s="2">
        <v>57</v>
      </c>
      <c r="B58" s="2" t="s">
        <v>321</v>
      </c>
      <c r="C58" s="2">
        <v>2021</v>
      </c>
      <c r="D58" s="13" t="s">
        <v>61</v>
      </c>
      <c r="E58" s="36" t="s">
        <v>322</v>
      </c>
      <c r="F58" s="36" t="s">
        <v>323</v>
      </c>
      <c r="G58" s="2" t="s">
        <v>35</v>
      </c>
      <c r="H58" s="2" t="s">
        <v>19</v>
      </c>
      <c r="I58" s="2">
        <v>22</v>
      </c>
      <c r="J58" s="35" t="s">
        <v>324</v>
      </c>
      <c r="K58" s="11" t="s">
        <v>424</v>
      </c>
      <c r="L58" s="2" t="s">
        <v>18</v>
      </c>
      <c r="M58" s="11" t="s">
        <v>431</v>
      </c>
      <c r="N58" s="11" t="s">
        <v>431</v>
      </c>
      <c r="O58" s="5" t="s">
        <v>489</v>
      </c>
      <c r="P58" s="5" t="s">
        <v>468</v>
      </c>
      <c r="Q58" s="2" t="s">
        <v>16</v>
      </c>
      <c r="R58" s="2" t="s">
        <v>16</v>
      </c>
      <c r="S58" s="2" t="s">
        <v>25</v>
      </c>
      <c r="T58" s="2" t="s">
        <v>25</v>
      </c>
      <c r="U58" s="2" t="s">
        <v>25</v>
      </c>
      <c r="V58" s="35" t="s">
        <v>325</v>
      </c>
      <c r="W58" s="2">
        <v>10</v>
      </c>
      <c r="X58" s="36" t="s">
        <v>326</v>
      </c>
      <c r="Y58" s="17" t="s">
        <v>327</v>
      </c>
      <c r="Z58" s="13" t="s">
        <v>19</v>
      </c>
      <c r="AA58" s="2" t="s">
        <v>19</v>
      </c>
      <c r="AB58" s="2" t="s">
        <v>16</v>
      </c>
      <c r="AC58" s="13" t="s">
        <v>19</v>
      </c>
      <c r="AE58" s="13" t="s">
        <v>19</v>
      </c>
    </row>
    <row r="59" spans="1:31" s="13" customFormat="1" ht="100.8" x14ac:dyDescent="0.3">
      <c r="A59" s="2">
        <v>58</v>
      </c>
      <c r="B59" s="2" t="s">
        <v>328</v>
      </c>
      <c r="C59" s="2">
        <v>2013</v>
      </c>
      <c r="D59" s="13" t="s">
        <v>61</v>
      </c>
      <c r="E59" s="36" t="s">
        <v>329</v>
      </c>
      <c r="F59" s="36" t="s">
        <v>330</v>
      </c>
      <c r="G59" s="2" t="s">
        <v>24</v>
      </c>
      <c r="H59" s="2" t="s">
        <v>25</v>
      </c>
      <c r="I59" s="2">
        <v>39</v>
      </c>
      <c r="J59" s="35" t="s">
        <v>331</v>
      </c>
      <c r="K59" s="11" t="s">
        <v>18</v>
      </c>
      <c r="L59" s="2" t="s">
        <v>18</v>
      </c>
      <c r="M59" s="11" t="s">
        <v>449</v>
      </c>
      <c r="N59" s="11" t="s">
        <v>402</v>
      </c>
      <c r="O59" s="5" t="s">
        <v>490</v>
      </c>
      <c r="P59" s="5" t="s">
        <v>27</v>
      </c>
      <c r="Q59" s="2" t="s">
        <v>16</v>
      </c>
      <c r="R59" s="2" t="s">
        <v>16</v>
      </c>
      <c r="S59" s="2" t="s">
        <v>25</v>
      </c>
      <c r="T59" s="2" t="s">
        <v>25</v>
      </c>
      <c r="U59" s="2" t="s">
        <v>25</v>
      </c>
      <c r="V59" s="35" t="s">
        <v>332</v>
      </c>
      <c r="W59" s="2">
        <v>6</v>
      </c>
      <c r="X59" s="35" t="s">
        <v>333</v>
      </c>
      <c r="Y59" s="14" t="s">
        <v>334</v>
      </c>
      <c r="Z59" s="13" t="s">
        <v>25</v>
      </c>
      <c r="AA59" s="2" t="s">
        <v>19</v>
      </c>
      <c r="AB59" s="2" t="s">
        <v>16</v>
      </c>
      <c r="AC59" s="13" t="s">
        <v>19</v>
      </c>
      <c r="AE59" s="13" t="s">
        <v>19</v>
      </c>
    </row>
    <row r="60" spans="1:31" s="13" customFormat="1" ht="158.4" x14ac:dyDescent="0.3">
      <c r="A60" s="2">
        <v>59</v>
      </c>
      <c r="B60" s="2" t="s">
        <v>335</v>
      </c>
      <c r="C60" s="2">
        <v>2015</v>
      </c>
      <c r="D60" s="13" t="s">
        <v>32</v>
      </c>
      <c r="E60" s="36" t="s">
        <v>336</v>
      </c>
      <c r="F60" s="36" t="s">
        <v>337</v>
      </c>
      <c r="G60" s="2" t="s">
        <v>15</v>
      </c>
      <c r="H60" s="2" t="s">
        <v>16</v>
      </c>
      <c r="I60" s="2" t="s">
        <v>16</v>
      </c>
      <c r="J60" s="35" t="s">
        <v>338</v>
      </c>
      <c r="K60" s="11" t="s">
        <v>423</v>
      </c>
      <c r="L60" s="2" t="s">
        <v>339</v>
      </c>
      <c r="M60" s="11" t="s">
        <v>440</v>
      </c>
      <c r="N60" s="11" t="s">
        <v>451</v>
      </c>
      <c r="O60" s="5" t="s">
        <v>136</v>
      </c>
      <c r="P60" s="5" t="s">
        <v>136</v>
      </c>
      <c r="Q60" s="2" t="s">
        <v>16</v>
      </c>
      <c r="R60" s="2" t="s">
        <v>16</v>
      </c>
      <c r="S60" s="2" t="s">
        <v>19</v>
      </c>
      <c r="T60" s="2" t="s">
        <v>16</v>
      </c>
      <c r="U60" s="2" t="s">
        <v>16</v>
      </c>
      <c r="V60" s="35" t="s">
        <v>16</v>
      </c>
      <c r="W60" s="2" t="s">
        <v>16</v>
      </c>
      <c r="X60" s="35" t="s">
        <v>19</v>
      </c>
      <c r="Y60" s="2" t="s">
        <v>16</v>
      </c>
      <c r="Z60" s="2" t="s">
        <v>19</v>
      </c>
      <c r="AA60" s="2" t="s">
        <v>19</v>
      </c>
      <c r="AB60" s="2" t="s">
        <v>16</v>
      </c>
      <c r="AC60" s="13" t="s">
        <v>25</v>
      </c>
      <c r="AD60" s="36" t="s">
        <v>531</v>
      </c>
      <c r="AE60" s="13" t="s">
        <v>512</v>
      </c>
    </row>
    <row r="61" spans="1:31" s="13" customFormat="1" ht="187.2" x14ac:dyDescent="0.3">
      <c r="A61" s="2">
        <v>60</v>
      </c>
      <c r="B61" s="2" t="s">
        <v>340</v>
      </c>
      <c r="C61" s="2">
        <v>2013</v>
      </c>
      <c r="D61" s="13" t="s">
        <v>61</v>
      </c>
      <c r="E61" s="36" t="s">
        <v>341</v>
      </c>
      <c r="F61" s="36" t="s">
        <v>342</v>
      </c>
      <c r="G61" s="2" t="s">
        <v>24</v>
      </c>
      <c r="H61" s="2" t="s">
        <v>19</v>
      </c>
      <c r="I61" s="2">
        <v>14</v>
      </c>
      <c r="J61" s="35" t="s">
        <v>343</v>
      </c>
      <c r="K61" s="11" t="s">
        <v>18</v>
      </c>
      <c r="L61" s="2" t="s">
        <v>18</v>
      </c>
      <c r="M61" s="11" t="s">
        <v>449</v>
      </c>
      <c r="N61" s="11" t="s">
        <v>402</v>
      </c>
      <c r="O61" s="5" t="s">
        <v>128</v>
      </c>
      <c r="P61" s="5" t="s">
        <v>27</v>
      </c>
      <c r="Q61" s="2" t="s">
        <v>16</v>
      </c>
      <c r="R61" s="2" t="s">
        <v>16</v>
      </c>
      <c r="S61" s="2" t="s">
        <v>25</v>
      </c>
      <c r="T61" s="2" t="s">
        <v>25</v>
      </c>
      <c r="U61" s="2" t="s">
        <v>25</v>
      </c>
      <c r="V61" s="35" t="s">
        <v>344</v>
      </c>
      <c r="W61" s="2">
        <v>4</v>
      </c>
      <c r="X61" s="35" t="s">
        <v>172</v>
      </c>
      <c r="Y61" s="14" t="s">
        <v>345</v>
      </c>
      <c r="Z61" s="13" t="s">
        <v>25</v>
      </c>
      <c r="AA61" s="2" t="s">
        <v>19</v>
      </c>
      <c r="AB61" s="2" t="s">
        <v>16</v>
      </c>
      <c r="AC61" s="13" t="s">
        <v>25</v>
      </c>
      <c r="AD61" s="36" t="s">
        <v>530</v>
      </c>
      <c r="AE61" s="13" t="s">
        <v>25</v>
      </c>
    </row>
    <row r="62" spans="1:31" s="13" customFormat="1" ht="144" x14ac:dyDescent="0.3">
      <c r="A62" s="2">
        <v>61</v>
      </c>
      <c r="B62" s="2" t="s">
        <v>346</v>
      </c>
      <c r="C62" s="2">
        <v>2021</v>
      </c>
      <c r="D62" s="13" t="s">
        <v>32</v>
      </c>
      <c r="E62" s="36" t="s">
        <v>347</v>
      </c>
      <c r="F62" s="36" t="s">
        <v>348</v>
      </c>
      <c r="G62" s="2" t="s">
        <v>24</v>
      </c>
      <c r="H62" s="2" t="s">
        <v>25</v>
      </c>
      <c r="I62" s="2">
        <v>9</v>
      </c>
      <c r="J62" s="35" t="s">
        <v>349</v>
      </c>
      <c r="K62" s="11" t="s">
        <v>423</v>
      </c>
      <c r="L62" s="2" t="s">
        <v>18</v>
      </c>
      <c r="M62" s="11" t="s">
        <v>48</v>
      </c>
      <c r="N62" s="11" t="s">
        <v>48</v>
      </c>
      <c r="O62" s="5" t="s">
        <v>350</v>
      </c>
      <c r="P62" s="5" t="s">
        <v>136</v>
      </c>
      <c r="Q62" s="2" t="s">
        <v>16</v>
      </c>
      <c r="R62" s="2" t="s">
        <v>16</v>
      </c>
      <c r="S62" s="2" t="s">
        <v>25</v>
      </c>
      <c r="T62" s="2" t="s">
        <v>25</v>
      </c>
      <c r="U62" s="2" t="s">
        <v>25</v>
      </c>
      <c r="V62" s="35" t="s">
        <v>351</v>
      </c>
      <c r="W62" s="2">
        <v>4</v>
      </c>
      <c r="X62" s="35" t="s">
        <v>19</v>
      </c>
      <c r="Y62" s="2" t="s">
        <v>16</v>
      </c>
      <c r="Z62" s="2" t="s">
        <v>19</v>
      </c>
      <c r="AA62" s="2" t="s">
        <v>19</v>
      </c>
      <c r="AB62" s="2" t="s">
        <v>16</v>
      </c>
      <c r="AC62" s="13" t="s">
        <v>19</v>
      </c>
      <c r="AE62" s="13" t="s">
        <v>19</v>
      </c>
    </row>
    <row r="63" spans="1:31" s="13" customFormat="1" ht="158.4" x14ac:dyDescent="0.3">
      <c r="A63" s="2">
        <v>62</v>
      </c>
      <c r="B63" s="2" t="s">
        <v>352</v>
      </c>
      <c r="C63" s="2">
        <v>2020</v>
      </c>
      <c r="D63" s="13" t="s">
        <v>141</v>
      </c>
      <c r="E63" s="36" t="s">
        <v>353</v>
      </c>
      <c r="F63" s="36" t="s">
        <v>354</v>
      </c>
      <c r="G63" s="2" t="s">
        <v>24</v>
      </c>
      <c r="H63" s="2" t="s">
        <v>19</v>
      </c>
      <c r="I63" s="2">
        <v>3</v>
      </c>
      <c r="J63" s="35" t="s">
        <v>355</v>
      </c>
      <c r="K63" s="11" t="s">
        <v>18</v>
      </c>
      <c r="L63" s="2" t="s">
        <v>18</v>
      </c>
      <c r="M63" s="11" t="s">
        <v>450</v>
      </c>
      <c r="N63" s="11" t="s">
        <v>453</v>
      </c>
      <c r="O63" s="5" t="s">
        <v>128</v>
      </c>
      <c r="P63" s="5" t="s">
        <v>27</v>
      </c>
      <c r="Q63" s="2" t="s">
        <v>16</v>
      </c>
      <c r="R63" s="2" t="s">
        <v>16</v>
      </c>
      <c r="S63" s="2" t="s">
        <v>25</v>
      </c>
      <c r="T63" s="2" t="s">
        <v>25</v>
      </c>
      <c r="U63" s="2" t="s">
        <v>25</v>
      </c>
      <c r="V63" s="35" t="s">
        <v>356</v>
      </c>
      <c r="W63" s="2">
        <v>8</v>
      </c>
      <c r="X63" s="35" t="s">
        <v>19</v>
      </c>
      <c r="Y63" s="2" t="s">
        <v>16</v>
      </c>
      <c r="Z63" s="2" t="s">
        <v>19</v>
      </c>
      <c r="AA63" s="2" t="s">
        <v>19</v>
      </c>
      <c r="AB63" s="2" t="s">
        <v>16</v>
      </c>
      <c r="AC63" s="13" t="s">
        <v>19</v>
      </c>
      <c r="AE63" s="13" t="s">
        <v>19</v>
      </c>
    </row>
    <row r="64" spans="1:31" s="13" customFormat="1" ht="115.2" x14ac:dyDescent="0.3">
      <c r="A64" s="2">
        <v>63</v>
      </c>
      <c r="B64" s="2" t="s">
        <v>357</v>
      </c>
      <c r="C64" s="2">
        <v>2020</v>
      </c>
      <c r="D64" s="13" t="s">
        <v>61</v>
      </c>
      <c r="E64" s="36" t="s">
        <v>358</v>
      </c>
      <c r="F64" s="36" t="s">
        <v>359</v>
      </c>
      <c r="G64" s="2" t="s">
        <v>35</v>
      </c>
      <c r="H64" s="2" t="s">
        <v>19</v>
      </c>
      <c r="I64" s="2">
        <v>22</v>
      </c>
      <c r="J64" s="35" t="s">
        <v>360</v>
      </c>
      <c r="K64" s="11" t="s">
        <v>18</v>
      </c>
      <c r="L64" s="2" t="s">
        <v>18</v>
      </c>
      <c r="M64" s="11" t="s">
        <v>431</v>
      </c>
      <c r="N64" s="11" t="s">
        <v>431</v>
      </c>
      <c r="O64" s="5" t="s">
        <v>20</v>
      </c>
      <c r="P64" s="5" t="s">
        <v>18</v>
      </c>
      <c r="Q64" s="2" t="s">
        <v>16</v>
      </c>
      <c r="R64" s="2" t="s">
        <v>16</v>
      </c>
      <c r="S64" s="2" t="s">
        <v>25</v>
      </c>
      <c r="T64" s="2" t="s">
        <v>25</v>
      </c>
      <c r="U64" s="2" t="s">
        <v>25</v>
      </c>
      <c r="V64" s="35" t="s">
        <v>361</v>
      </c>
      <c r="W64" s="2">
        <v>12</v>
      </c>
      <c r="X64" s="35" t="s">
        <v>362</v>
      </c>
      <c r="Y64" s="14" t="s">
        <v>363</v>
      </c>
      <c r="Z64" s="2" t="s">
        <v>19</v>
      </c>
      <c r="AA64" s="2" t="s">
        <v>19</v>
      </c>
      <c r="AB64" s="2" t="s">
        <v>16</v>
      </c>
      <c r="AC64" s="13" t="s">
        <v>19</v>
      </c>
      <c r="AE64" s="13" t="s">
        <v>19</v>
      </c>
    </row>
    <row r="65" spans="1:31" s="13" customFormat="1" ht="216" x14ac:dyDescent="0.3">
      <c r="A65" s="2">
        <v>64</v>
      </c>
      <c r="B65" s="2" t="s">
        <v>364</v>
      </c>
      <c r="C65" s="2">
        <v>2019</v>
      </c>
      <c r="D65" s="13" t="s">
        <v>61</v>
      </c>
      <c r="E65" s="36" t="s">
        <v>365</v>
      </c>
      <c r="F65" s="36" t="s">
        <v>366</v>
      </c>
      <c r="G65" s="2" t="s">
        <v>24</v>
      </c>
      <c r="H65" s="2" t="s">
        <v>25</v>
      </c>
      <c r="I65" s="2">
        <v>58</v>
      </c>
      <c r="J65" s="35" t="s">
        <v>367</v>
      </c>
      <c r="K65" s="11" t="s">
        <v>18</v>
      </c>
      <c r="L65" s="2" t="s">
        <v>18</v>
      </c>
      <c r="M65" s="11" t="s">
        <v>64</v>
      </c>
      <c r="N65" s="11" t="s">
        <v>64</v>
      </c>
      <c r="O65" s="5" t="s">
        <v>20</v>
      </c>
      <c r="P65" s="5" t="s">
        <v>18</v>
      </c>
      <c r="Q65" s="2" t="s">
        <v>16</v>
      </c>
      <c r="R65" s="2" t="s">
        <v>16</v>
      </c>
      <c r="S65" s="2" t="s">
        <v>25</v>
      </c>
      <c r="T65" s="2" t="s">
        <v>25</v>
      </c>
      <c r="U65" s="2" t="s">
        <v>25</v>
      </c>
      <c r="V65" s="35" t="s">
        <v>368</v>
      </c>
      <c r="W65" s="2">
        <v>9</v>
      </c>
      <c r="X65" s="35" t="s">
        <v>369</v>
      </c>
      <c r="Y65" s="14" t="s">
        <v>370</v>
      </c>
      <c r="Z65" s="2" t="s">
        <v>19</v>
      </c>
      <c r="AA65" s="3" t="s">
        <v>25</v>
      </c>
      <c r="AB65" s="56" t="s">
        <v>534</v>
      </c>
      <c r="AC65" s="13" t="s">
        <v>25</v>
      </c>
      <c r="AE65" s="13" t="s">
        <v>19</v>
      </c>
    </row>
    <row r="66" spans="1:31" s="13" customFormat="1" ht="158.4" x14ac:dyDescent="0.3">
      <c r="A66" s="2">
        <v>65</v>
      </c>
      <c r="B66" s="2" t="s">
        <v>371</v>
      </c>
      <c r="C66" s="2">
        <v>2020</v>
      </c>
      <c r="D66" s="13" t="s">
        <v>32</v>
      </c>
      <c r="E66" s="36" t="s">
        <v>372</v>
      </c>
      <c r="F66" s="36" t="s">
        <v>373</v>
      </c>
      <c r="G66" s="2" t="s">
        <v>24</v>
      </c>
      <c r="H66" s="2" t="s">
        <v>25</v>
      </c>
      <c r="I66" s="2">
        <v>21</v>
      </c>
      <c r="J66" s="35" t="s">
        <v>374</v>
      </c>
      <c r="K66" s="11" t="s">
        <v>18</v>
      </c>
      <c r="L66" s="2" t="s">
        <v>18</v>
      </c>
      <c r="M66" s="11" t="s">
        <v>435</v>
      </c>
      <c r="N66" s="11" t="s">
        <v>454</v>
      </c>
      <c r="O66" s="5" t="s">
        <v>350</v>
      </c>
      <c r="P66" s="5" t="s">
        <v>136</v>
      </c>
      <c r="Q66" s="2" t="s">
        <v>16</v>
      </c>
      <c r="R66" s="2" t="s">
        <v>16</v>
      </c>
      <c r="S66" s="2" t="s">
        <v>25</v>
      </c>
      <c r="T66" s="2" t="s">
        <v>25</v>
      </c>
      <c r="U66" s="2" t="s">
        <v>25</v>
      </c>
      <c r="V66" s="35" t="s">
        <v>375</v>
      </c>
      <c r="W66" s="2">
        <v>9</v>
      </c>
      <c r="X66" s="35" t="s">
        <v>19</v>
      </c>
      <c r="Y66" s="2" t="s">
        <v>16</v>
      </c>
      <c r="Z66" s="2" t="s">
        <v>19</v>
      </c>
      <c r="AA66" s="2" t="s">
        <v>19</v>
      </c>
      <c r="AB66" s="2" t="s">
        <v>16</v>
      </c>
      <c r="AC66" s="13" t="s">
        <v>19</v>
      </c>
      <c r="AE66" s="13" t="s">
        <v>19</v>
      </c>
    </row>
    <row r="67" spans="1:31" s="13" customFormat="1" ht="158.4" x14ac:dyDescent="0.3">
      <c r="A67" s="2">
        <v>66</v>
      </c>
      <c r="B67" s="2" t="s">
        <v>371</v>
      </c>
      <c r="C67" s="2">
        <v>2018</v>
      </c>
      <c r="D67" s="13" t="s">
        <v>32</v>
      </c>
      <c r="E67" s="36" t="s">
        <v>376</v>
      </c>
      <c r="F67" s="36" t="s">
        <v>377</v>
      </c>
      <c r="G67" s="2" t="s">
        <v>24</v>
      </c>
      <c r="H67" s="2" t="s">
        <v>25</v>
      </c>
      <c r="I67" s="2">
        <v>6</v>
      </c>
      <c r="J67" s="35" t="s">
        <v>378</v>
      </c>
      <c r="K67" s="11" t="s">
        <v>424</v>
      </c>
      <c r="L67" s="2" t="s">
        <v>18</v>
      </c>
      <c r="M67" s="11" t="s">
        <v>435</v>
      </c>
      <c r="N67" s="11" t="s">
        <v>454</v>
      </c>
      <c r="O67" s="5" t="s">
        <v>213</v>
      </c>
      <c r="P67" s="5" t="s">
        <v>468</v>
      </c>
      <c r="Q67" s="2" t="s">
        <v>16</v>
      </c>
      <c r="R67" s="2" t="s">
        <v>16</v>
      </c>
      <c r="S67" s="2" t="s">
        <v>25</v>
      </c>
      <c r="T67" s="2" t="s">
        <v>25</v>
      </c>
      <c r="U67" s="2" t="s">
        <v>25</v>
      </c>
      <c r="V67" s="35" t="s">
        <v>379</v>
      </c>
      <c r="W67" s="2">
        <v>4</v>
      </c>
      <c r="X67" s="35" t="s">
        <v>381</v>
      </c>
      <c r="Y67" s="14" t="s">
        <v>382</v>
      </c>
      <c r="Z67" s="13" t="s">
        <v>25</v>
      </c>
      <c r="AA67" s="2" t="s">
        <v>19</v>
      </c>
      <c r="AB67" s="2" t="s">
        <v>16</v>
      </c>
      <c r="AC67" s="13" t="s">
        <v>19</v>
      </c>
      <c r="AE67" s="13" t="s">
        <v>19</v>
      </c>
    </row>
    <row r="68" spans="1:31" s="13" customFormat="1" ht="144" x14ac:dyDescent="0.3">
      <c r="A68" s="2">
        <v>67</v>
      </c>
      <c r="B68" s="2" t="s">
        <v>371</v>
      </c>
      <c r="C68" s="2">
        <v>2017</v>
      </c>
      <c r="D68" s="13" t="s">
        <v>32</v>
      </c>
      <c r="E68" s="36" t="s">
        <v>383</v>
      </c>
      <c r="F68" s="36" t="s">
        <v>384</v>
      </c>
      <c r="G68" s="2" t="s">
        <v>24</v>
      </c>
      <c r="H68" s="2" t="s">
        <v>19</v>
      </c>
      <c r="I68" s="2">
        <v>27</v>
      </c>
      <c r="J68" s="35" t="s">
        <v>385</v>
      </c>
      <c r="K68" s="11" t="s">
        <v>18</v>
      </c>
      <c r="L68" s="2" t="s">
        <v>18</v>
      </c>
      <c r="M68" s="11" t="s">
        <v>435</v>
      </c>
      <c r="N68" s="11" t="s">
        <v>454</v>
      </c>
      <c r="O68" s="5" t="s">
        <v>136</v>
      </c>
      <c r="P68" s="5" t="s">
        <v>136</v>
      </c>
      <c r="Q68" s="2" t="s">
        <v>16</v>
      </c>
      <c r="R68" s="2" t="s">
        <v>16</v>
      </c>
      <c r="S68" s="2" t="s">
        <v>25</v>
      </c>
      <c r="T68" s="2" t="s">
        <v>25</v>
      </c>
      <c r="U68" s="2" t="s">
        <v>25</v>
      </c>
      <c r="V68" s="35" t="s">
        <v>380</v>
      </c>
      <c r="W68" s="2">
        <v>3</v>
      </c>
      <c r="X68" s="35" t="s">
        <v>386</v>
      </c>
      <c r="Y68" s="14" t="s">
        <v>387</v>
      </c>
      <c r="Z68" s="2" t="s">
        <v>19</v>
      </c>
      <c r="AA68" s="2" t="s">
        <v>19</v>
      </c>
      <c r="AB68" s="2" t="s">
        <v>16</v>
      </c>
      <c r="AC68" s="13" t="s">
        <v>19</v>
      </c>
      <c r="AE68" s="13" t="s">
        <v>19</v>
      </c>
    </row>
    <row r="69" spans="1:31" s="13" customFormat="1" ht="144" x14ac:dyDescent="0.3">
      <c r="A69" s="2">
        <v>68</v>
      </c>
      <c r="B69" s="2" t="s">
        <v>388</v>
      </c>
      <c r="C69" s="2">
        <v>2021</v>
      </c>
      <c r="D69" s="13" t="s">
        <v>32</v>
      </c>
      <c r="E69" s="36" t="s">
        <v>389</v>
      </c>
      <c r="F69" s="36" t="s">
        <v>390</v>
      </c>
      <c r="G69" s="2" t="s">
        <v>15</v>
      </c>
      <c r="H69" s="2" t="s">
        <v>16</v>
      </c>
      <c r="I69" s="2" t="s">
        <v>16</v>
      </c>
      <c r="J69" s="35" t="s">
        <v>391</v>
      </c>
      <c r="K69" s="11" t="s">
        <v>423</v>
      </c>
      <c r="L69" s="2" t="s">
        <v>18</v>
      </c>
      <c r="M69" s="11" t="s">
        <v>95</v>
      </c>
      <c r="N69" s="11" t="s">
        <v>95</v>
      </c>
      <c r="O69" s="5" t="s">
        <v>350</v>
      </c>
      <c r="P69" s="5" t="s">
        <v>136</v>
      </c>
      <c r="Q69" s="2" t="s">
        <v>16</v>
      </c>
      <c r="R69" s="2" t="s">
        <v>16</v>
      </c>
      <c r="S69" s="2" t="s">
        <v>19</v>
      </c>
      <c r="T69" s="2" t="s">
        <v>16</v>
      </c>
      <c r="U69" s="2" t="s">
        <v>16</v>
      </c>
      <c r="V69" s="35" t="s">
        <v>16</v>
      </c>
      <c r="W69" s="2" t="s">
        <v>16</v>
      </c>
      <c r="X69" s="35" t="s">
        <v>19</v>
      </c>
      <c r="Y69" s="2" t="s">
        <v>16</v>
      </c>
      <c r="Z69" s="2" t="s">
        <v>19</v>
      </c>
      <c r="AA69" s="2" t="s">
        <v>19</v>
      </c>
      <c r="AB69" s="2" t="s">
        <v>16</v>
      </c>
      <c r="AC69" s="13" t="s">
        <v>19</v>
      </c>
      <c r="AE69" s="13" t="s">
        <v>19</v>
      </c>
    </row>
    <row r="70" spans="1:31" s="13" customFormat="1" ht="30" customHeight="1" x14ac:dyDescent="0.3">
      <c r="A70" s="11"/>
      <c r="B70" s="2"/>
      <c r="C70" s="2"/>
      <c r="D70" s="18"/>
      <c r="E70" s="36"/>
      <c r="F70" s="36"/>
      <c r="G70" s="2"/>
      <c r="H70" s="10"/>
      <c r="I70" s="10"/>
      <c r="J70" s="35"/>
      <c r="K70" s="2"/>
      <c r="L70" s="2"/>
      <c r="M70" s="2"/>
      <c r="N70" s="2"/>
      <c r="V70" s="44"/>
      <c r="W70" s="25"/>
      <c r="X70" s="36"/>
      <c r="AB70" s="2"/>
    </row>
    <row r="71" spans="1:31" ht="43.2" x14ac:dyDescent="0.3">
      <c r="A71" s="22"/>
      <c r="B71" s="8" t="s">
        <v>3</v>
      </c>
      <c r="C71" s="8" t="s">
        <v>408</v>
      </c>
      <c r="D71" s="8" t="s">
        <v>410</v>
      </c>
      <c r="E71" s="38" t="s">
        <v>2</v>
      </c>
      <c r="F71" s="38" t="s">
        <v>393</v>
      </c>
      <c r="G71" s="48" t="s">
        <v>428</v>
      </c>
      <c r="H71" s="8" t="s">
        <v>422</v>
      </c>
      <c r="J71" s="38" t="s">
        <v>426</v>
      </c>
      <c r="K71" s="12" t="s">
        <v>422</v>
      </c>
      <c r="L71" s="12" t="s">
        <v>410</v>
      </c>
      <c r="M71" s="20"/>
      <c r="N71" s="19" t="s">
        <v>421</v>
      </c>
      <c r="O71" s="19" t="s">
        <v>422</v>
      </c>
      <c r="P71" s="19" t="s">
        <v>410</v>
      </c>
      <c r="S71" s="8" t="s">
        <v>9</v>
      </c>
      <c r="T71" s="19" t="s">
        <v>422</v>
      </c>
      <c r="V71" s="24" t="s">
        <v>497</v>
      </c>
      <c r="W71" s="52" t="s">
        <v>422</v>
      </c>
      <c r="X71" s="57" t="s">
        <v>502</v>
      </c>
      <c r="Y71" s="57" t="s">
        <v>422</v>
      </c>
      <c r="Z71" s="58" t="s">
        <v>508</v>
      </c>
      <c r="AA71" s="55" t="s">
        <v>499</v>
      </c>
      <c r="AB71" s="39">
        <f>COUNTIF(AA2:AA69,"yes")</f>
        <v>3</v>
      </c>
    </row>
    <row r="72" spans="1:31" ht="57.6" x14ac:dyDescent="0.3">
      <c r="A72" s="4"/>
      <c r="B72" s="9" t="s">
        <v>61</v>
      </c>
      <c r="C72" s="7">
        <f>COUNTIF(D2:D69, "EU")</f>
        <v>37</v>
      </c>
      <c r="D72" s="9">
        <f>(C72/68)*100</f>
        <v>54.411764705882348</v>
      </c>
      <c r="E72" s="39">
        <v>2010</v>
      </c>
      <c r="F72" s="39">
        <f>COUNTIF($C$2:$C$69,2010)</f>
        <v>2</v>
      </c>
      <c r="G72" s="9" t="s">
        <v>416</v>
      </c>
      <c r="H72" s="9">
        <f>COUNTIF(I2:I69,"na")</f>
        <v>15</v>
      </c>
      <c r="J72" s="39" t="s">
        <v>18</v>
      </c>
      <c r="K72" s="6">
        <f>COUNTIF(K2:K69,"any")</f>
        <v>43</v>
      </c>
      <c r="L72" s="6">
        <f>(K72/68)*100</f>
        <v>63.235294117647058</v>
      </c>
      <c r="M72" s="21"/>
      <c r="N72" s="9" t="s">
        <v>420</v>
      </c>
      <c r="O72" s="9">
        <f>COUNTIF(R2:R69,"na")</f>
        <v>65</v>
      </c>
      <c r="P72" s="9">
        <f>(O72/68)*100</f>
        <v>95.588235294117652</v>
      </c>
      <c r="S72" s="7" t="s">
        <v>414</v>
      </c>
      <c r="T72" s="9">
        <f>COUNTIF(S2:S69,"yes")</f>
        <v>53</v>
      </c>
      <c r="V72" s="52" t="s">
        <v>498</v>
      </c>
      <c r="W72" s="52">
        <f>COUNTIF(V2:V69,"na")</f>
        <v>15</v>
      </c>
      <c r="X72" s="42" t="s">
        <v>19</v>
      </c>
      <c r="Y72" s="42">
        <f>COUNTIF(X2:X69,"no")</f>
        <v>27</v>
      </c>
      <c r="Z72" s="58"/>
      <c r="AA72" s="41" t="s">
        <v>537</v>
      </c>
      <c r="AB72" s="39">
        <f>COUNTIF(AC2:AC69,"yes")</f>
        <v>23</v>
      </c>
    </row>
    <row r="73" spans="1:31" ht="57.6" x14ac:dyDescent="0.3">
      <c r="A73" s="4"/>
      <c r="B73" s="9" t="s">
        <v>32</v>
      </c>
      <c r="C73" s="7">
        <f>COUNTIF(D2:D69, "AUS")</f>
        <v>13</v>
      </c>
      <c r="D73" s="9">
        <f t="shared" ref="D73:D76" si="0">(C73/68)*100</f>
        <v>19.117647058823529</v>
      </c>
      <c r="E73" s="39">
        <v>2011</v>
      </c>
      <c r="F73" s="39">
        <f>COUNTIF($C$2:$C$69,2011)</f>
        <v>1</v>
      </c>
      <c r="G73" s="9" t="s">
        <v>417</v>
      </c>
      <c r="H73" s="9">
        <f>MIN(I2:I69)</f>
        <v>1</v>
      </c>
      <c r="J73" s="39" t="s">
        <v>424</v>
      </c>
      <c r="K73" s="6">
        <f>COUNTIF(K2:K69,"adults")</f>
        <v>14</v>
      </c>
      <c r="L73" s="6">
        <f t="shared" ref="L73:L74" si="1">(K73/68)*100</f>
        <v>20.588235294117645</v>
      </c>
      <c r="M73" s="21"/>
      <c r="N73" s="9" t="s">
        <v>419</v>
      </c>
      <c r="O73" s="9">
        <f>68-O72</f>
        <v>3</v>
      </c>
      <c r="P73" s="9">
        <f>(O73/68)*100</f>
        <v>4.4117647058823533</v>
      </c>
      <c r="S73" s="7" t="s">
        <v>415</v>
      </c>
      <c r="T73" s="9">
        <f>COUNTIF(S2:S69,"no")</f>
        <v>15</v>
      </c>
      <c r="V73" s="23" t="s">
        <v>394</v>
      </c>
      <c r="W73" s="53">
        <f>COUNTIFS(V2:V69,"*Arabic*")</f>
        <v>37</v>
      </c>
      <c r="X73" s="42" t="s">
        <v>505</v>
      </c>
      <c r="Y73" s="42">
        <f>68-Y72</f>
        <v>41</v>
      </c>
      <c r="Z73" s="58"/>
      <c r="AA73" s="41" t="s">
        <v>538</v>
      </c>
      <c r="AB73" s="39">
        <f>COUNTIF(AE2:AE69,"*yes*")</f>
        <v>12</v>
      </c>
    </row>
    <row r="74" spans="1:31" ht="57.6" x14ac:dyDescent="0.3">
      <c r="A74" s="4"/>
      <c r="B74" s="9" t="s">
        <v>12</v>
      </c>
      <c r="C74" s="7">
        <f>COUNTIF(D2:D69, "NA")</f>
        <v>12</v>
      </c>
      <c r="D74" s="9">
        <f t="shared" si="0"/>
        <v>17.647058823529413</v>
      </c>
      <c r="E74" s="39">
        <v>2012</v>
      </c>
      <c r="F74" s="39">
        <f>COUNTIF($C$2:$C$69,2012)</f>
        <v>3</v>
      </c>
      <c r="G74" s="9" t="s">
        <v>418</v>
      </c>
      <c r="H74" s="9">
        <f>MAX(I2:I69)</f>
        <v>153</v>
      </c>
      <c r="J74" s="39" t="s">
        <v>423</v>
      </c>
      <c r="K74" s="6">
        <f>COUNTIF(K2:K69,"children")</f>
        <v>11</v>
      </c>
      <c r="L74" s="6">
        <f t="shared" si="1"/>
        <v>16.176470588235293</v>
      </c>
      <c r="M74" s="21"/>
      <c r="N74" s="5"/>
      <c r="O74" s="18"/>
      <c r="P74" s="2"/>
      <c r="S74" s="8" t="s">
        <v>10</v>
      </c>
      <c r="T74" s="9"/>
      <c r="V74" s="53" t="s">
        <v>506</v>
      </c>
      <c r="W74" s="53">
        <f>COUNTIF(V2:V69,"*Croatian*")</f>
        <v>19</v>
      </c>
      <c r="X74" s="42" t="s">
        <v>386</v>
      </c>
      <c r="Y74" s="42">
        <f>COUNTIF(X2:X69,"*podcast*")</f>
        <v>13</v>
      </c>
      <c r="Z74" s="58">
        <f>(Y74/41)*100</f>
        <v>31.707317073170731</v>
      </c>
      <c r="AA74" s="41" t="s">
        <v>539</v>
      </c>
      <c r="AB74" s="39">
        <f>COUNTIF(AE2:AE69,"*protocol*")</f>
        <v>4</v>
      </c>
    </row>
    <row r="75" spans="1:31" ht="28.8" x14ac:dyDescent="0.3">
      <c r="A75" s="4"/>
      <c r="B75" s="9" t="s">
        <v>141</v>
      </c>
      <c r="C75" s="7">
        <f>COUNTIF(D2:D69, "AF")</f>
        <v>3</v>
      </c>
      <c r="D75" s="9">
        <f t="shared" si="0"/>
        <v>4.4117647058823533</v>
      </c>
      <c r="E75" s="39">
        <v>2013</v>
      </c>
      <c r="F75" s="39">
        <f>COUNTIF($C$2:$C$69,2013)</f>
        <v>4</v>
      </c>
      <c r="J75" s="38" t="s">
        <v>399</v>
      </c>
      <c r="K75" s="12">
        <f>SUM(K72:K74)</f>
        <v>68</v>
      </c>
      <c r="L75" s="6">
        <f>SUM(L72:L74)</f>
        <v>99.999999999999986</v>
      </c>
      <c r="M75" s="21"/>
      <c r="N75" s="27" t="s">
        <v>432</v>
      </c>
      <c r="O75" s="28" t="s">
        <v>422</v>
      </c>
      <c r="P75" s="28" t="s">
        <v>410</v>
      </c>
      <c r="S75" s="9" t="s">
        <v>25</v>
      </c>
      <c r="T75" s="9">
        <f>COUNTIF(T2:T69,"yes")</f>
        <v>53</v>
      </c>
      <c r="V75" s="9" t="s">
        <v>395</v>
      </c>
      <c r="W75" s="54">
        <f>COUNTIFS(V2:V69,"*German*")</f>
        <v>53</v>
      </c>
      <c r="X75" s="42" t="s">
        <v>101</v>
      </c>
      <c r="Y75" s="42">
        <f>COUNTIF(X2:X69,"*answer*")</f>
        <v>28</v>
      </c>
      <c r="Z75" s="58">
        <f t="shared" ref="Z75:Z78" si="2">(Y75/41)*100</f>
        <v>68.292682926829272</v>
      </c>
    </row>
    <row r="76" spans="1:31" ht="15.6" x14ac:dyDescent="0.3">
      <c r="A76" s="4"/>
      <c r="B76" s="9" t="s">
        <v>119</v>
      </c>
      <c r="C76" s="9">
        <f>COUNTIF(D2:D69, "AS")</f>
        <v>3</v>
      </c>
      <c r="D76" s="9">
        <f t="shared" si="0"/>
        <v>4.4117647058823533</v>
      </c>
      <c r="E76" s="39">
        <v>2015</v>
      </c>
      <c r="F76" s="39">
        <f>COUNTIF($C$2:$C$69,2015)</f>
        <v>6</v>
      </c>
      <c r="G76" s="8" t="s">
        <v>429</v>
      </c>
      <c r="H76" s="8" t="s">
        <v>408</v>
      </c>
      <c r="I76" s="8" t="s">
        <v>410</v>
      </c>
      <c r="M76" s="11"/>
      <c r="N76" s="29" t="s">
        <v>48</v>
      </c>
      <c r="O76" s="50">
        <f>COUNTIF(N2:N69,"PA")</f>
        <v>9</v>
      </c>
      <c r="P76" s="30"/>
      <c r="S76" s="9" t="s">
        <v>16</v>
      </c>
      <c r="T76" s="9">
        <f>COUNTIF(T2:T69,"na")</f>
        <v>15</v>
      </c>
      <c r="V76" s="23" t="s">
        <v>396</v>
      </c>
      <c r="W76" s="53">
        <f>COUNTIF(V2:V69,"*French*")</f>
        <v>41</v>
      </c>
      <c r="X76" s="42" t="s">
        <v>130</v>
      </c>
      <c r="Y76" s="42">
        <f>COUNTIF(X2:X69,"*guideline*")</f>
        <v>14</v>
      </c>
      <c r="Z76" s="58">
        <f t="shared" si="2"/>
        <v>34.146341463414636</v>
      </c>
    </row>
    <row r="77" spans="1:31" ht="28.8" x14ac:dyDescent="0.3">
      <c r="A77" s="4"/>
      <c r="B77" s="8" t="s">
        <v>399</v>
      </c>
      <c r="C77" s="8">
        <f>SUM(C72:C76)</f>
        <v>68</v>
      </c>
      <c r="D77" s="9">
        <f>SUM(D72:D76)</f>
        <v>100</v>
      </c>
      <c r="E77" s="39">
        <v>2016</v>
      </c>
      <c r="F77" s="39">
        <f>COUNTIF($C$2:$C$69,2016)</f>
        <v>8</v>
      </c>
      <c r="G77" s="9" t="s">
        <v>15</v>
      </c>
      <c r="H77" s="9">
        <f>COUNTIF(G2:G69,"Protocol")</f>
        <v>15</v>
      </c>
      <c r="I77" s="9">
        <f>(H77/68)*100</f>
        <v>22.058823529411764</v>
      </c>
      <c r="J77" s="38" t="s">
        <v>425</v>
      </c>
      <c r="K77" s="12" t="s">
        <v>422</v>
      </c>
      <c r="L77" s="12" t="s">
        <v>410</v>
      </c>
      <c r="M77" s="20"/>
      <c r="N77" s="29" t="s">
        <v>452</v>
      </c>
      <c r="O77" s="30">
        <f>COUNTIF(N2:N69,"weight")</f>
        <v>1</v>
      </c>
      <c r="P77" s="30"/>
      <c r="S77" s="8" t="s">
        <v>466</v>
      </c>
      <c r="T77" s="9"/>
      <c r="V77" s="23" t="s">
        <v>397</v>
      </c>
      <c r="W77" s="53">
        <f>COUNTIF(V2:V69,"*Japanese*")</f>
        <v>22</v>
      </c>
      <c r="X77" s="42" t="s">
        <v>138</v>
      </c>
      <c r="Y77" s="42">
        <f>COUNTIF(X2:X69,"*collection*")</f>
        <v>15</v>
      </c>
      <c r="Z77" s="58">
        <f t="shared" si="2"/>
        <v>36.585365853658537</v>
      </c>
    </row>
    <row r="78" spans="1:31" ht="28.8" x14ac:dyDescent="0.3">
      <c r="A78" s="4"/>
      <c r="B78" s="2"/>
      <c r="C78" s="2"/>
      <c r="D78" s="2"/>
      <c r="E78" s="39">
        <v>2017</v>
      </c>
      <c r="F78" s="39">
        <f>COUNTIF($C$2:$C$69,2017)</f>
        <v>6</v>
      </c>
      <c r="G78" s="9" t="s">
        <v>411</v>
      </c>
      <c r="H78" s="9">
        <f>68-H77</f>
        <v>53</v>
      </c>
      <c r="I78" s="9">
        <f>(H78/68)*100</f>
        <v>77.941176470588232</v>
      </c>
      <c r="J78" s="39" t="s">
        <v>18</v>
      </c>
      <c r="K78" s="6">
        <f>COUNTIF(L2:L69,"any")</f>
        <v>64</v>
      </c>
      <c r="L78" s="6">
        <f>(K78/68)*100</f>
        <v>94.117647058823522</v>
      </c>
      <c r="M78" s="21"/>
      <c r="N78" s="29" t="s">
        <v>472</v>
      </c>
      <c r="O78" s="30">
        <f>COUNTIF(N2:N69,"diet")</f>
        <v>3</v>
      </c>
      <c r="P78" s="30"/>
      <c r="S78" s="9" t="s">
        <v>414</v>
      </c>
      <c r="T78" s="9">
        <f>COUNTIF(U2:U69,"yes")</f>
        <v>53</v>
      </c>
      <c r="V78" s="23" t="s">
        <v>398</v>
      </c>
      <c r="W78" s="53">
        <f>COUNTIF(V2:V69,"*Korean*")</f>
        <v>11</v>
      </c>
      <c r="X78" s="42" t="s">
        <v>507</v>
      </c>
      <c r="Y78" s="42">
        <f>COUNTIF(X2:X69,"*editorial*")</f>
        <v>2</v>
      </c>
      <c r="Z78" s="58">
        <f t="shared" si="2"/>
        <v>4.8780487804878048</v>
      </c>
    </row>
    <row r="79" spans="1:31" ht="28.8" x14ac:dyDescent="0.3">
      <c r="A79" s="4"/>
      <c r="B79" s="2"/>
      <c r="C79" s="2"/>
      <c r="D79" s="2"/>
      <c r="E79" s="39">
        <v>2018</v>
      </c>
      <c r="F79" s="39">
        <f>COUNTIF($C$2:$C$69,2018)</f>
        <v>6</v>
      </c>
      <c r="J79" s="39" t="s">
        <v>304</v>
      </c>
      <c r="K79" s="6">
        <f>COUNTIF(L2:L69,"healthy")</f>
        <v>3</v>
      </c>
      <c r="L79" s="6">
        <f t="shared" ref="L79:L80" si="3">(K79/68)*100</f>
        <v>4.4117647058823533</v>
      </c>
      <c r="M79" s="21"/>
      <c r="N79" s="29" t="s">
        <v>460</v>
      </c>
      <c r="O79" s="50">
        <f>COUNTIF(N2:N69,"any")</f>
        <v>2</v>
      </c>
      <c r="P79" s="30"/>
      <c r="S79" s="9" t="s">
        <v>16</v>
      </c>
      <c r="T79" s="9">
        <f>COUNTIF(U2:U69,"na")</f>
        <v>15</v>
      </c>
      <c r="V79" s="23" t="s">
        <v>400</v>
      </c>
      <c r="W79" s="53">
        <f>COUNTIF(V2:V69,"*Malay*")</f>
        <v>42</v>
      </c>
      <c r="X79" s="49"/>
      <c r="Y79" s="21"/>
    </row>
    <row r="80" spans="1:31" ht="57.6" x14ac:dyDescent="0.3">
      <c r="A80" s="4"/>
      <c r="B80" s="2"/>
      <c r="C80" s="2"/>
      <c r="D80" s="2"/>
      <c r="E80" s="39">
        <v>2019</v>
      </c>
      <c r="F80" s="39">
        <f>COUNTIF($C$2:$C$69,2019)</f>
        <v>11</v>
      </c>
      <c r="G80" s="8" t="s">
        <v>412</v>
      </c>
      <c r="H80" s="8" t="s">
        <v>408</v>
      </c>
      <c r="I80" s="8" t="s">
        <v>409</v>
      </c>
      <c r="J80" s="39" t="s">
        <v>339</v>
      </c>
      <c r="K80" s="6">
        <f>COUNTIF(L2:L69,"clinical")</f>
        <v>1</v>
      </c>
      <c r="L80" s="6">
        <f t="shared" si="3"/>
        <v>1.4705882352941175</v>
      </c>
      <c r="M80" s="21"/>
      <c r="N80" s="29" t="s">
        <v>459</v>
      </c>
      <c r="O80" s="50">
        <f>COUNTIF(N2:N69,"other")</f>
        <v>5</v>
      </c>
      <c r="P80" s="30"/>
      <c r="S80" s="8" t="s">
        <v>430</v>
      </c>
      <c r="T80" s="8"/>
      <c r="V80" s="23" t="s">
        <v>401</v>
      </c>
      <c r="W80" s="53">
        <f>COUNTIF(V2:V69,"*Portuguese*")</f>
        <v>14</v>
      </c>
      <c r="X80" s="46" t="s">
        <v>535</v>
      </c>
      <c r="Y80" s="23">
        <f>COUNTIF(Z2:Z69,"yes")</f>
        <v>19</v>
      </c>
    </row>
    <row r="81" spans="1:25" ht="28.8" x14ac:dyDescent="0.3">
      <c r="A81" s="4"/>
      <c r="B81" s="2"/>
      <c r="C81" s="2"/>
      <c r="D81" s="2"/>
      <c r="E81" s="39">
        <v>2020</v>
      </c>
      <c r="F81" s="39">
        <f>COUNTIF($C$2:$C$69,2020)</f>
        <v>10</v>
      </c>
      <c r="G81" s="9" t="s">
        <v>24</v>
      </c>
      <c r="H81" s="9">
        <f>COUNTIF(G2:G69,"Systematic review")</f>
        <v>46</v>
      </c>
      <c r="I81" s="9">
        <f>(H81/53)*100</f>
        <v>86.79245283018868</v>
      </c>
      <c r="J81" s="38" t="s">
        <v>399</v>
      </c>
      <c r="K81" s="12">
        <f>SUM(K78:K80)</f>
        <v>68</v>
      </c>
      <c r="L81" s="6">
        <f>SUM(L78:L80)</f>
        <v>99.999999999999986</v>
      </c>
      <c r="M81" s="21"/>
      <c r="N81" s="29" t="s">
        <v>461</v>
      </c>
      <c r="O81" s="30">
        <f>COUNTIF(N2:N69,"environment")</f>
        <v>4</v>
      </c>
      <c r="P81" s="30"/>
      <c r="S81" s="9" t="s">
        <v>417</v>
      </c>
      <c r="T81" s="9">
        <f>MIN(W2:W69)</f>
        <v>3</v>
      </c>
      <c r="V81" s="9" t="s">
        <v>284</v>
      </c>
      <c r="W81" s="54">
        <f>COUNTIF(V2:V69,"*Spanish*")</f>
        <v>53</v>
      </c>
      <c r="X81" s="49"/>
      <c r="Y81" s="21"/>
    </row>
    <row r="82" spans="1:25" ht="28.8" x14ac:dyDescent="0.3">
      <c r="A82" s="4"/>
      <c r="B82" s="2"/>
      <c r="C82" s="2"/>
      <c r="D82" s="2"/>
      <c r="E82" s="39">
        <v>2021</v>
      </c>
      <c r="F82" s="39">
        <f>COUNTIF($C$2:$C$69,2021)</f>
        <v>9</v>
      </c>
      <c r="G82" s="9" t="s">
        <v>35</v>
      </c>
      <c r="H82" s="9">
        <f>COUNTIF(G2:G69,"Rapid review")</f>
        <v>6</v>
      </c>
      <c r="I82" s="9">
        <f>(H82/53)*100</f>
        <v>11.320754716981133</v>
      </c>
      <c r="M82" s="11"/>
      <c r="N82" s="29" t="s">
        <v>463</v>
      </c>
      <c r="O82" s="50">
        <f>COUNTIF(N2:N69,"policy")</f>
        <v>4</v>
      </c>
      <c r="P82" s="30"/>
      <c r="S82" s="9" t="s">
        <v>418</v>
      </c>
      <c r="T82" s="9">
        <f>MAX(W2:W69)</f>
        <v>13</v>
      </c>
      <c r="V82" s="23" t="s">
        <v>403</v>
      </c>
      <c r="W82" s="53">
        <f>COUNTIF(V2:V69,"*Tamil*")</f>
        <v>4</v>
      </c>
      <c r="X82" s="49"/>
      <c r="Y82" s="21"/>
    </row>
    <row r="83" spans="1:25" ht="72" x14ac:dyDescent="0.3">
      <c r="A83" s="4"/>
      <c r="B83" s="2"/>
      <c r="C83" s="2"/>
      <c r="D83" s="2"/>
      <c r="E83" s="39">
        <v>2022</v>
      </c>
      <c r="F83" s="39">
        <f>COUNTIF($C$2:$C$69,2022)</f>
        <v>2</v>
      </c>
      <c r="G83" s="9" t="s">
        <v>220</v>
      </c>
      <c r="H83" s="9">
        <f>COUNTIF(G2:G69,"Scoping review")</f>
        <v>1</v>
      </c>
      <c r="I83" s="9">
        <f>(H83/53)*100</f>
        <v>1.8867924528301887</v>
      </c>
      <c r="J83" s="12" t="s">
        <v>471</v>
      </c>
      <c r="K83" s="12" t="s">
        <v>422</v>
      </c>
      <c r="L83" s="12" t="s">
        <v>410</v>
      </c>
      <c r="M83" s="20"/>
      <c r="N83" s="29" t="s">
        <v>458</v>
      </c>
      <c r="O83" s="30">
        <f>COUNTIF(N2:N69,"food")</f>
        <v>22</v>
      </c>
      <c r="P83" s="30">
        <f t="shared" ref="P83:P89" si="4">(O83/68)*100</f>
        <v>32.352941176470587</v>
      </c>
      <c r="S83" s="31"/>
      <c r="T83" s="21"/>
      <c r="V83" s="23" t="s">
        <v>404</v>
      </c>
      <c r="W83" s="53">
        <f>COUNTIF(V2:V69,"*Thai*")</f>
        <v>11</v>
      </c>
      <c r="X83" s="49"/>
      <c r="Y83" s="21"/>
    </row>
    <row r="84" spans="1:25" ht="72" x14ac:dyDescent="0.3">
      <c r="A84" s="22"/>
      <c r="B84" s="2"/>
      <c r="C84" s="2"/>
      <c r="D84" s="2"/>
      <c r="E84" s="38" t="s">
        <v>399</v>
      </c>
      <c r="F84" s="38">
        <f>SUM(F72:F83)</f>
        <v>68</v>
      </c>
      <c r="G84" s="8" t="s">
        <v>399</v>
      </c>
      <c r="H84" s="8">
        <f>SUM(H81:H83)</f>
        <v>53</v>
      </c>
      <c r="I84" s="8"/>
      <c r="J84" s="6" t="s">
        <v>18</v>
      </c>
      <c r="K84" s="62">
        <f>COUNTIF(P2:P69,"any")</f>
        <v>33</v>
      </c>
      <c r="L84" s="6">
        <f>(K84/68)*100</f>
        <v>48.529411764705884</v>
      </c>
      <c r="M84" s="21"/>
      <c r="N84" s="29" t="s">
        <v>473</v>
      </c>
      <c r="O84" s="30">
        <f>SUM(O76:O78)</f>
        <v>13</v>
      </c>
      <c r="P84" s="30">
        <f t="shared" si="4"/>
        <v>19.117647058823529</v>
      </c>
      <c r="V84" s="23" t="s">
        <v>405</v>
      </c>
      <c r="W84" s="53">
        <f>COUNTIF(V2:V69,"*Polish*")</f>
        <v>29</v>
      </c>
      <c r="X84" s="49"/>
      <c r="Y84" s="21"/>
    </row>
    <row r="85" spans="1:25" ht="43.2" x14ac:dyDescent="0.3">
      <c r="A85" s="22"/>
      <c r="B85" s="2"/>
      <c r="C85" s="2"/>
      <c r="D85" s="2"/>
      <c r="F85" s="35"/>
      <c r="J85" s="39" t="s">
        <v>27</v>
      </c>
      <c r="K85" s="62">
        <f>COUNTIF(P2:P69,"community")</f>
        <v>18</v>
      </c>
      <c r="L85" s="6">
        <f t="shared" ref="L85:L88" si="5">(K85/68)*100</f>
        <v>26.47058823529412</v>
      </c>
      <c r="M85" s="21"/>
      <c r="N85" s="29" t="s">
        <v>462</v>
      </c>
      <c r="O85" s="30">
        <f>COUNTIF(N2:N69,"social")</f>
        <v>12</v>
      </c>
      <c r="P85" s="30">
        <f t="shared" si="4"/>
        <v>17.647058823529413</v>
      </c>
      <c r="V85" s="23" t="s">
        <v>406</v>
      </c>
      <c r="W85" s="53">
        <f>COUNTIF(V2:V69,"*Russian*")</f>
        <v>32</v>
      </c>
    </row>
    <row r="86" spans="1:25" ht="15.6" x14ac:dyDescent="0.3">
      <c r="B86" s="2"/>
      <c r="C86" s="2"/>
      <c r="D86" s="2"/>
      <c r="F86" s="35"/>
      <c r="G86" s="8" t="s">
        <v>413</v>
      </c>
      <c r="H86" s="8" t="s">
        <v>408</v>
      </c>
      <c r="I86" s="8" t="s">
        <v>410</v>
      </c>
      <c r="J86" s="39" t="s">
        <v>136</v>
      </c>
      <c r="K86" s="62">
        <f>COUNTIF(P2:P69,"school")</f>
        <v>9</v>
      </c>
      <c r="L86" s="6">
        <f t="shared" si="5"/>
        <v>13.23529411764706</v>
      </c>
      <c r="M86" s="21"/>
      <c r="N86" s="51" t="s">
        <v>465</v>
      </c>
      <c r="O86" s="30">
        <v>8</v>
      </c>
      <c r="P86" s="30">
        <f t="shared" si="4"/>
        <v>11.76470588235294</v>
      </c>
      <c r="V86" s="53" t="s">
        <v>407</v>
      </c>
      <c r="W86" s="53">
        <f>COUNTIF(V2:V69,"*simplified Chinese*")</f>
        <v>17</v>
      </c>
    </row>
    <row r="87" spans="1:25" ht="43.2" x14ac:dyDescent="0.3">
      <c r="B87" s="2"/>
      <c r="C87" s="2"/>
      <c r="D87" s="2"/>
      <c r="F87" s="35"/>
      <c r="G87" s="9" t="s">
        <v>414</v>
      </c>
      <c r="H87" s="9">
        <f>COUNTIF(H2:H69,"yes")</f>
        <v>33</v>
      </c>
      <c r="I87" s="9">
        <f t="shared" ref="I87:I89" si="6">(H87/68)*100</f>
        <v>48.529411764705884</v>
      </c>
      <c r="J87" s="39" t="s">
        <v>36</v>
      </c>
      <c r="K87" s="62">
        <f>COUNTIF(P2:P69,"digital")</f>
        <v>4</v>
      </c>
      <c r="L87" s="6">
        <f t="shared" si="5"/>
        <v>5.8823529411764701</v>
      </c>
      <c r="M87" s="21"/>
      <c r="N87" s="29" t="s">
        <v>464</v>
      </c>
      <c r="O87" s="30">
        <f>SUM(O79:O80)</f>
        <v>7</v>
      </c>
      <c r="P87" s="30">
        <f t="shared" si="4"/>
        <v>10.294117647058822</v>
      </c>
      <c r="V87" s="23" t="s">
        <v>492</v>
      </c>
      <c r="W87" s="53">
        <f>COUNTIF(V2:V69,"*Chinese*")</f>
        <v>29</v>
      </c>
    </row>
    <row r="88" spans="1:25" ht="15.6" x14ac:dyDescent="0.3">
      <c r="B88" s="2"/>
      <c r="C88" s="2"/>
      <c r="D88" s="2"/>
      <c r="F88" s="35"/>
      <c r="G88" s="9" t="s">
        <v>415</v>
      </c>
      <c r="H88" s="9">
        <f>COUNTIF(H2:H69,"no")</f>
        <v>19</v>
      </c>
      <c r="I88" s="9">
        <f t="shared" si="6"/>
        <v>27.941176470588236</v>
      </c>
      <c r="J88" s="39" t="s">
        <v>468</v>
      </c>
      <c r="K88" s="62">
        <f>COUNTIF(P2:P69,"specific")</f>
        <v>4</v>
      </c>
      <c r="L88" s="6">
        <f t="shared" si="5"/>
        <v>5.8823529411764701</v>
      </c>
      <c r="M88" s="21"/>
      <c r="N88" s="29" t="s">
        <v>392</v>
      </c>
      <c r="O88" s="30">
        <f>COUNTIF(N2:N69,"COVID")</f>
        <v>6</v>
      </c>
      <c r="P88" s="30">
        <f t="shared" si="4"/>
        <v>8.8235294117647065</v>
      </c>
      <c r="V88" s="24" t="s">
        <v>494</v>
      </c>
      <c r="W88" s="52">
        <f>SUM(W73:W87)</f>
        <v>414</v>
      </c>
    </row>
    <row r="89" spans="1:25" x14ac:dyDescent="0.3">
      <c r="B89" s="2"/>
      <c r="C89" s="2"/>
      <c r="D89" s="2"/>
      <c r="F89" s="35"/>
      <c r="G89" s="9" t="s">
        <v>12</v>
      </c>
      <c r="H89" s="9">
        <f>COUNTIF(H2:H69,"na")</f>
        <v>16</v>
      </c>
      <c r="I89" s="9">
        <f t="shared" si="6"/>
        <v>23.52941176470588</v>
      </c>
      <c r="J89" s="38" t="s">
        <v>399</v>
      </c>
      <c r="K89" s="12">
        <f>SUM(K84:K88)</f>
        <v>68</v>
      </c>
      <c r="L89" s="6">
        <f>SUM(L84:L88)</f>
        <v>99.999999999999986</v>
      </c>
      <c r="M89" s="21"/>
      <c r="N89" s="27" t="s">
        <v>399</v>
      </c>
      <c r="O89" s="28">
        <f>SUM(O83:O88)</f>
        <v>68</v>
      </c>
      <c r="P89" s="28">
        <f t="shared" si="4"/>
        <v>100</v>
      </c>
    </row>
    <row r="90" spans="1:25" x14ac:dyDescent="0.3">
      <c r="B90" s="2"/>
      <c r="C90" s="2"/>
      <c r="D90" s="2"/>
      <c r="F90" s="35"/>
      <c r="G90" s="8" t="s">
        <v>399</v>
      </c>
      <c r="H90" s="8">
        <f>SUM(H87:H89)</f>
        <v>68</v>
      </c>
      <c r="I90" s="9">
        <f>SUM(I87:I89)</f>
        <v>100</v>
      </c>
      <c r="O90" s="31"/>
      <c r="P90" s="4"/>
    </row>
    <row r="91" spans="1:25" x14ac:dyDescent="0.3">
      <c r="O91" s="31"/>
      <c r="P91" s="4"/>
    </row>
    <row r="92" spans="1:25" x14ac:dyDescent="0.3">
      <c r="P92" s="4"/>
    </row>
    <row r="111" hidden="1" x14ac:dyDescent="0.3"/>
    <row r="112" hidden="1" x14ac:dyDescent="0.3"/>
  </sheetData>
  <hyperlinks>
    <hyperlink ref="Y3" r:id="rId1" xr:uid="{DF84AEDA-6903-4EDD-8D8E-7247C5E55EB6}"/>
    <hyperlink ref="Y4" r:id="rId2" xr:uid="{26BD809D-A81F-402E-906F-2C73BE3E59A4}"/>
    <hyperlink ref="Y7" r:id="rId3" xr:uid="{F3776A00-041F-4B2D-9439-656F161210F7}"/>
    <hyperlink ref="Y8" r:id="rId4" xr:uid="{286848AF-67D9-465E-A80A-B9AA7C295231}"/>
    <hyperlink ref="Y9" r:id="rId5" xr:uid="{CF8C8AA2-B9E3-46D9-A31F-8DD69DA5082F}"/>
    <hyperlink ref="Y11" r:id="rId6" xr:uid="{9A700C30-7E9A-4579-B9FF-CDCA61D97E1A}"/>
    <hyperlink ref="Y12" r:id="rId7" xr:uid="{5E7BD09A-2EC5-428D-89E0-B8DA92077167}"/>
    <hyperlink ref="Y16" r:id="rId8" xr:uid="{F708AD78-8653-41A9-8779-461B5E88DDC1}"/>
    <hyperlink ref="Y17" r:id="rId9" xr:uid="{6AB7C82F-1200-4D1E-A1D1-81C3181E3E5D}"/>
    <hyperlink ref="Y20" r:id="rId10" xr:uid="{03B00514-DDCB-4FA5-8D41-891DE64A0E74}"/>
    <hyperlink ref="Y21" r:id="rId11" xr:uid="{2ABB4145-04FD-4FDA-97A0-E6E9BB974726}"/>
    <hyperlink ref="Y22" r:id="rId12" xr:uid="{7F4CE3E8-016D-4C05-9ABA-970A1F0307F4}"/>
    <hyperlink ref="Y23" r:id="rId13" xr:uid="{3E48D94C-F17F-4B5C-8722-8CD6EE35A3A4}"/>
    <hyperlink ref="Y27" r:id="rId14" xr:uid="{D370DEB4-2740-4818-8786-F7477631497B}"/>
    <hyperlink ref="Y29" r:id="rId15" xr:uid="{0CBA9D68-32EB-44D0-9A28-54E920799CB9}"/>
    <hyperlink ref="Y31" r:id="rId16" xr:uid="{C76F2018-1896-42A7-8FC5-BEE0576233E8}"/>
    <hyperlink ref="Y33" r:id="rId17" xr:uid="{2C478E2F-CA36-472A-8BCD-C1370B550D00}"/>
    <hyperlink ref="Y34" r:id="rId18" xr:uid="{E4B6C87C-664C-4FEE-8044-5398C2F5C95D}"/>
    <hyperlink ref="Y36" r:id="rId19" xr:uid="{DBCA6F53-A833-4A1F-99E7-BE482106E1B5}"/>
    <hyperlink ref="Y37" r:id="rId20" xr:uid="{670FBF1D-FDD1-40AE-AC66-A8345BD519A2}"/>
    <hyperlink ref="Y38" r:id="rId21" xr:uid="{E7E95541-742C-4E99-AA4D-3CAF837FB78B}"/>
    <hyperlink ref="Y39" r:id="rId22" xr:uid="{82439E68-D36F-4F80-9D39-E565B779C704}"/>
    <hyperlink ref="Y40" r:id="rId23" xr:uid="{1D76BAE3-8AA0-4E8F-80B7-7F146240CBA5}"/>
    <hyperlink ref="Y43" r:id="rId24" xr:uid="{B5128CF9-7F99-4011-B232-DE519C1E2C4C}"/>
    <hyperlink ref="Y44" r:id="rId25" xr:uid="{EBA9F46D-F158-491B-9780-149AA36299D3}"/>
    <hyperlink ref="Y45" r:id="rId26" xr:uid="{95D01B95-BF6C-49A5-B154-487D372DBD39}"/>
    <hyperlink ref="Y47" r:id="rId27" xr:uid="{234A18B5-6528-4AEC-B54A-D45D8C654879}"/>
    <hyperlink ref="Y49" r:id="rId28" xr:uid="{9F8FC183-F0E0-4049-B081-ADC4356CE641}"/>
    <hyperlink ref="Y51" r:id="rId29" xr:uid="{4270CD2F-15A6-401C-A350-329A8C0F596A}"/>
    <hyperlink ref="Y52" r:id="rId30" xr:uid="{F4C3E900-36BA-4363-86A8-EAABF2F70E93}"/>
    <hyperlink ref="Y53" r:id="rId31" xr:uid="{E67C27E3-B47D-4863-B4F7-BE35C8EF2464}"/>
    <hyperlink ref="Y57" r:id="rId32" xr:uid="{31E5EEEE-5681-42DE-B2B3-DA5DF6791621}"/>
    <hyperlink ref="Y58" r:id="rId33" xr:uid="{60E79AAC-E505-4222-B4BC-94AC8A9B4999}"/>
    <hyperlink ref="Y59" r:id="rId34" xr:uid="{BA885518-FB57-488D-81D6-C613951E5A95}"/>
    <hyperlink ref="Y61" r:id="rId35" xr:uid="{6449DFF4-0655-4FE8-916F-0C9E0703CF48}"/>
    <hyperlink ref="Y64" r:id="rId36" xr:uid="{6A0E383E-80D6-4087-A898-B789CFB8F846}"/>
    <hyperlink ref="Y65" r:id="rId37" xr:uid="{E33B1650-B917-4ABB-A816-0D349E5FEB48}"/>
    <hyperlink ref="Y67" r:id="rId38" xr:uid="{B040D3A1-A1EC-4EFD-BB22-112AC4CEE07B}"/>
    <hyperlink ref="Y68" r:id="rId39" xr:uid="{FEB7E153-96FB-461A-A813-748AE4FA4FB1}"/>
    <hyperlink ref="Y35" r:id="rId40" xr:uid="{4528DCFF-BE31-4509-9C6D-FDA15BEA302F}"/>
  </hyperlinks>
  <pageMargins left="0.7" right="0.7" top="0.75" bottom="0.75" header="0.3" footer="0.3"/>
  <pageSetup paperSize="9" orientation="portrait" r:id="rId41"/>
  <drawing r:id="rId42"/>
  <legacyDrawing r:id="rId4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Karina De Santis</dc:creator>
  <cp:keywords/>
  <dc:description/>
  <cp:lastModifiedBy>Helmer</cp:lastModifiedBy>
  <cp:revision/>
  <dcterms:created xsi:type="dcterms:W3CDTF">2022-03-04T10:47:48Z</dcterms:created>
  <dcterms:modified xsi:type="dcterms:W3CDTF">2023-05-27T13:29:42Z</dcterms:modified>
  <cp:category/>
  <cp:contentStatus/>
</cp:coreProperties>
</file>