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fORMULA" sheetId="2" r:id="rId2"/>
  </sheets>
  <calcPr calcId="144525"/>
</workbook>
</file>

<file path=xl/calcChain.xml><?xml version="1.0" encoding="utf-8"?>
<calcChain xmlns="http://schemas.openxmlformats.org/spreadsheetml/2006/main">
  <c r="I4" i="2" l="1"/>
  <c r="K13" i="1" l="1"/>
  <c r="M13" i="1" s="1"/>
  <c r="K17" i="1"/>
  <c r="M17" i="1" s="1"/>
  <c r="K18" i="1"/>
  <c r="M18" i="1" s="1"/>
  <c r="K5" i="1"/>
  <c r="M5" i="1" s="1"/>
  <c r="K6" i="1"/>
  <c r="M6" i="1" s="1"/>
  <c r="K7" i="1"/>
  <c r="M7" i="1" s="1"/>
  <c r="K8" i="1"/>
  <c r="M8" i="1" s="1"/>
  <c r="K9" i="1"/>
  <c r="M9" i="1" s="1"/>
  <c r="K10" i="1"/>
  <c r="M10" i="1" s="1"/>
  <c r="K11" i="1"/>
  <c r="M11" i="1" s="1"/>
  <c r="K12" i="1"/>
  <c r="M12" i="1" s="1"/>
  <c r="K14" i="1"/>
  <c r="M14" i="1" s="1"/>
  <c r="K15" i="1"/>
  <c r="M15" i="1" s="1"/>
  <c r="K16" i="1"/>
  <c r="M16" i="1" s="1"/>
  <c r="K4" i="1"/>
  <c r="M4" i="1" s="1"/>
  <c r="V7" i="1" l="1"/>
  <c r="X7" i="1"/>
  <c r="Z7" i="1"/>
  <c r="AH7" i="1"/>
  <c r="AF7" i="1"/>
  <c r="AD7" i="1"/>
  <c r="AH8" i="1"/>
  <c r="AF8" i="1"/>
  <c r="AD8" i="1"/>
  <c r="AV8" i="1"/>
  <c r="AX8" i="1"/>
  <c r="AT8" i="1"/>
  <c r="AT7" i="1"/>
  <c r="AX7" i="1"/>
  <c r="AV7" i="1"/>
  <c r="BF6" i="1"/>
  <c r="BD6" i="1"/>
  <c r="BG6" i="1" l="1"/>
  <c r="AY7" i="1"/>
  <c r="AI8" i="1"/>
  <c r="I8" i="2"/>
  <c r="AA7" i="1" l="1"/>
  <c r="F11" i="2"/>
  <c r="F13" i="2"/>
  <c r="BN8" i="1"/>
  <c r="BL8" i="1"/>
  <c r="BJ8" i="1"/>
  <c r="BN7" i="1"/>
  <c r="BL7" i="1"/>
  <c r="BJ7" i="1"/>
  <c r="BO8" i="1" l="1"/>
  <c r="BO7" i="1"/>
  <c r="AY8" i="1"/>
  <c r="BB6" i="1"/>
  <c r="BF4" i="1"/>
  <c r="BD4" i="1"/>
  <c r="BB4" i="1"/>
  <c r="BG4" i="1" l="1"/>
  <c r="AD5" i="1"/>
  <c r="AD6" i="1"/>
  <c r="AD4" i="1"/>
  <c r="AP6" i="1" l="1"/>
  <c r="AN6" i="1"/>
  <c r="AL6" i="1"/>
  <c r="AP5" i="1"/>
  <c r="AN5" i="1"/>
  <c r="AL5" i="1"/>
  <c r="AI7" i="1"/>
  <c r="AH5" i="1"/>
  <c r="AH6" i="1"/>
  <c r="AH4" i="1"/>
  <c r="AF5" i="1"/>
  <c r="AF6" i="1"/>
  <c r="AF4" i="1"/>
  <c r="Z5" i="1"/>
  <c r="Z6" i="1"/>
  <c r="Z8" i="1"/>
  <c r="X6" i="1"/>
  <c r="X8" i="1"/>
  <c r="V8" i="1"/>
  <c r="V6" i="1"/>
  <c r="X5" i="1"/>
  <c r="V5" i="1"/>
  <c r="Z4" i="1"/>
  <c r="X4" i="1"/>
  <c r="V4" i="1"/>
  <c r="AQ5" i="1" l="1"/>
  <c r="AA6" i="1"/>
  <c r="AI4" i="1"/>
  <c r="AA8" i="1"/>
  <c r="AI5" i="1"/>
  <c r="AA4" i="1"/>
  <c r="AA5" i="1"/>
  <c r="AI6" i="1"/>
  <c r="AQ6" i="1"/>
</calcChain>
</file>

<file path=xl/sharedStrings.xml><?xml version="1.0" encoding="utf-8"?>
<sst xmlns="http://schemas.openxmlformats.org/spreadsheetml/2006/main" count="196" uniqueCount="70">
  <si>
    <t>region</t>
  </si>
  <si>
    <t>design</t>
  </si>
  <si>
    <t>Iodine deficient</t>
  </si>
  <si>
    <t>SEP</t>
  </si>
  <si>
    <t>Ethiopia</t>
  </si>
  <si>
    <t>SNNPR</t>
  </si>
  <si>
    <t>cross-sectional</t>
  </si>
  <si>
    <t>Oromia</t>
  </si>
  <si>
    <t>year of publication</t>
  </si>
  <si>
    <t>study year</t>
  </si>
  <si>
    <t>Median UIC(μg/l)</t>
  </si>
  <si>
    <t>Mild UIC(%)</t>
  </si>
  <si>
    <t>Moderate UIC(%)</t>
  </si>
  <si>
    <t>Sever UIC(%)</t>
  </si>
  <si>
    <t>P(%)</t>
  </si>
  <si>
    <t xml:space="preserve"> Country</t>
  </si>
  <si>
    <t>LCI</t>
  </si>
  <si>
    <t>UCI</t>
  </si>
  <si>
    <t>Sex_male</t>
  </si>
  <si>
    <t>AOR</t>
  </si>
  <si>
    <t>LogAOR</t>
  </si>
  <si>
    <t>LogLCI</t>
  </si>
  <si>
    <t>LogUCI</t>
  </si>
  <si>
    <t>SELogOR</t>
  </si>
  <si>
    <t>SeLogOR</t>
  </si>
  <si>
    <t>LogOR</t>
  </si>
  <si>
    <t>Mother's Edu_formal edn</t>
  </si>
  <si>
    <t>Salt adding time_Early</t>
  </si>
  <si>
    <t>Salt container used_with cover</t>
  </si>
  <si>
    <t>outcome(+)</t>
  </si>
  <si>
    <t>Outcome(-)</t>
  </si>
  <si>
    <t>Exposure(+)</t>
  </si>
  <si>
    <t>Exposure(-)</t>
  </si>
  <si>
    <t>SE</t>
  </si>
  <si>
    <t>OR</t>
  </si>
  <si>
    <t>lower</t>
  </si>
  <si>
    <t>Upper</t>
  </si>
  <si>
    <t>Molla etal.</t>
  </si>
  <si>
    <t>Talila etal.</t>
  </si>
  <si>
    <t>Meron etal.</t>
  </si>
  <si>
    <t>P</t>
  </si>
  <si>
    <t>community based</t>
  </si>
  <si>
    <t>Institution based</t>
  </si>
  <si>
    <t>Study setting</t>
  </si>
  <si>
    <t>study yearcategory</t>
  </si>
  <si>
    <t>after 2015</t>
  </si>
  <si>
    <t>before 2015</t>
  </si>
  <si>
    <t>quality of paper</t>
  </si>
  <si>
    <t>good</t>
  </si>
  <si>
    <t>satisfactory</t>
  </si>
  <si>
    <t>sample size cat</t>
  </si>
  <si>
    <t>Agzie etal.</t>
  </si>
  <si>
    <r>
      <rPr>
        <sz val="11"/>
        <rFont val="Calibri"/>
        <family val="2"/>
        <scheme val="minor"/>
      </rPr>
      <t>Solomon etal</t>
    </r>
    <r>
      <rPr>
        <sz val="11"/>
        <color theme="1"/>
        <rFont val="Calibri"/>
        <family val="2"/>
        <scheme val="minor"/>
      </rPr>
      <t xml:space="preserve">. </t>
    </r>
  </si>
  <si>
    <t>Alemitu etal.</t>
  </si>
  <si>
    <t>Yinebeb etal.</t>
  </si>
  <si>
    <t>Elilita etal.</t>
  </si>
  <si>
    <t>Aweke etal.</t>
  </si>
  <si>
    <t>other</t>
  </si>
  <si>
    <t>&gt;350</t>
  </si>
  <si>
    <t>&lt;350</t>
  </si>
  <si>
    <t>Hamid etal.</t>
  </si>
  <si>
    <t>Cherinet etal.</t>
  </si>
  <si>
    <t>Mohammed etal.</t>
  </si>
  <si>
    <t>Sintayehu etal.</t>
  </si>
  <si>
    <t>Muzemil etal.</t>
  </si>
  <si>
    <t>total Populationn</t>
  </si>
  <si>
    <t>Studies reporting the prevalence of iodine deficiency and associated factors among school-age children in Ethiopia, 2023.</t>
  </si>
  <si>
    <t xml:space="preserve">Name of the authors </t>
  </si>
  <si>
    <r>
      <t>Age_</t>
    </r>
    <r>
      <rPr>
        <b/>
        <sz val="11"/>
        <rFont val="Calibri"/>
        <family val="2"/>
      </rPr>
      <t>≤9</t>
    </r>
  </si>
  <si>
    <t>Goi. food consum_never</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</si>
</sst>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name val="Calibri"/>
      <family val="2"/>
      <scheme val="minor"/>
    </font>
    <font>
      <b/>
      <sz val="11"/>
      <name val="Calibri"/>
      <family val="2"/>
      <scheme val="minor"/>
    </font>
    <font>
      <b/>
      <sz val="11"/>
      <color rgb="FFFF0000"/>
      <name val="Calibri"/>
      <family val="2"/>
      <scheme val="minor"/>
    </font>
    <font>
      <b/>
      <sz val="11"/>
      <color theme="1"/>
      <name val="Calibri"/>
      <family val="2"/>
      <scheme val="minor"/>
    </font>
    <font>
      <sz val="11"/>
      <color theme="1"/>
      <name val="Calibri"/>
      <family val="2"/>
      <scheme val="minor"/>
    </font>
    <font>
      <b/>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9">
    <xf numFmtId="0" fontId="0" fillId="0" borderId="0" xfId="0"/>
    <xf numFmtId="9" fontId="0" fillId="0" borderId="0" xfId="0" applyNumberFormat="1"/>
    <xf numFmtId="0" fontId="1" fillId="0" borderId="0" xfId="0" applyFont="1"/>
    <xf numFmtId="0" fontId="2" fillId="0" borderId="0" xfId="0" applyFont="1"/>
    <xf numFmtId="0" fontId="3" fillId="0" borderId="0" xfId="0" applyFont="1"/>
    <xf numFmtId="0" fontId="4" fillId="0" borderId="0" xfId="0" applyFont="1"/>
    <xf numFmtId="0" fontId="0" fillId="0" borderId="1" xfId="0" applyBorder="1"/>
    <xf numFmtId="0" fontId="0" fillId="0" borderId="0" xfId="0" applyNumberFormat="1"/>
    <xf numFmtId="0" fontId="0" fillId="0" borderId="0" xfId="1" applyNumberFormat="1" applyFont="1"/>
  </cellXfs>
  <cellStyles count="2">
    <cellStyle name="Normal" xfId="0" builtinId="0"/>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8"/>
  <sheetViews>
    <sheetView tabSelected="1" zoomScale="115" zoomScaleNormal="115" workbookViewId="0">
      <selection activeCell="B8" sqref="B8"/>
    </sheetView>
  </sheetViews>
  <sheetFormatPr defaultRowHeight="15" x14ac:dyDescent="0.25"/>
  <cols>
    <col min="1" max="1" width="19.85546875" bestFit="1" customWidth="1"/>
    <col min="2" max="2" width="10.5703125" customWidth="1"/>
    <col min="3" max="3" width="11.42578125" customWidth="1"/>
    <col min="4" max="4" width="10.42578125" customWidth="1"/>
    <col min="5" max="5" width="10" customWidth="1"/>
    <col min="6" max="6" width="15.5703125" customWidth="1"/>
    <col min="7" max="7" width="13.5703125" customWidth="1"/>
    <col min="8" max="8" width="15" customWidth="1"/>
    <col min="9" max="9" width="10.85546875" customWidth="1"/>
    <col min="10" max="10" width="17" customWidth="1"/>
    <col min="11" max="11" width="11.140625" customWidth="1"/>
    <col min="12" max="12" width="12" customWidth="1"/>
    <col min="13" max="13" width="8.140625" customWidth="1"/>
    <col min="14" max="14" width="13" customWidth="1"/>
    <col min="15" max="15" width="18.42578125" customWidth="1"/>
    <col min="16" max="16" width="18.28515625" customWidth="1"/>
    <col min="17" max="17" width="12.85546875" customWidth="1"/>
    <col min="18" max="18" width="15.7109375" customWidth="1"/>
    <col min="19" max="19" width="13.28515625" customWidth="1"/>
    <col min="36" max="36" width="25.140625" customWidth="1"/>
    <col min="44" max="44" width="15.28515625" customWidth="1"/>
    <col min="46" max="46" width="15.140625" bestFit="1" customWidth="1"/>
    <col min="49" max="49" width="9" customWidth="1"/>
    <col min="52" max="52" width="17.85546875" customWidth="1"/>
    <col min="60" max="60" width="17.7109375" bestFit="1" customWidth="1"/>
    <col min="68" max="68" width="13" customWidth="1"/>
    <col min="76" max="76" width="10.42578125" bestFit="1" customWidth="1"/>
  </cols>
  <sheetData>
    <row r="1" spans="1:68" x14ac:dyDescent="0.25">
      <c r="B1" s="5" t="s">
        <v>66</v>
      </c>
    </row>
    <row r="2" spans="1:68" x14ac:dyDescent="0.25">
      <c r="B2" s="5"/>
    </row>
    <row r="3" spans="1:68" s="5" customFormat="1" x14ac:dyDescent="0.25">
      <c r="A3" s="5" t="s">
        <v>67</v>
      </c>
      <c r="B3" s="5" t="s">
        <v>8</v>
      </c>
      <c r="C3" s="5" t="s">
        <v>9</v>
      </c>
      <c r="D3" s="5" t="s">
        <v>15</v>
      </c>
      <c r="E3" s="5" t="s">
        <v>0</v>
      </c>
      <c r="F3" s="5" t="s">
        <v>1</v>
      </c>
      <c r="G3" s="5" t="s">
        <v>44</v>
      </c>
      <c r="H3" s="5" t="s">
        <v>47</v>
      </c>
      <c r="I3" s="5" t="s">
        <v>65</v>
      </c>
      <c r="J3" s="5" t="s">
        <v>2</v>
      </c>
      <c r="K3" s="5" t="s">
        <v>40</v>
      </c>
      <c r="L3" s="5" t="s">
        <v>14</v>
      </c>
      <c r="M3" s="5" t="s">
        <v>3</v>
      </c>
      <c r="N3" s="5" t="s">
        <v>50</v>
      </c>
      <c r="O3" s="3" t="s">
        <v>43</v>
      </c>
      <c r="P3" s="5" t="s">
        <v>10</v>
      </c>
      <c r="Q3" s="5" t="s">
        <v>11</v>
      </c>
      <c r="R3" s="5" t="s">
        <v>12</v>
      </c>
      <c r="S3" s="5" t="s">
        <v>13</v>
      </c>
      <c r="T3" s="3" t="s">
        <v>68</v>
      </c>
      <c r="U3" s="3" t="s">
        <v>19</v>
      </c>
      <c r="V3" s="3" t="s">
        <v>20</v>
      </c>
      <c r="W3" s="5" t="s">
        <v>16</v>
      </c>
      <c r="X3" s="3" t="s">
        <v>21</v>
      </c>
      <c r="Y3" s="3" t="s">
        <v>17</v>
      </c>
      <c r="Z3" s="3" t="s">
        <v>22</v>
      </c>
      <c r="AA3" s="3" t="s">
        <v>23</v>
      </c>
      <c r="AB3" s="5" t="s">
        <v>18</v>
      </c>
      <c r="AC3" s="3" t="s">
        <v>19</v>
      </c>
      <c r="AD3" s="3" t="s">
        <v>20</v>
      </c>
      <c r="AE3" s="5" t="s">
        <v>16</v>
      </c>
      <c r="AF3" s="5" t="s">
        <v>21</v>
      </c>
      <c r="AG3" s="5" t="s">
        <v>17</v>
      </c>
      <c r="AH3" s="5" t="s">
        <v>22</v>
      </c>
      <c r="AI3" s="3" t="s">
        <v>24</v>
      </c>
      <c r="AJ3" s="5" t="s">
        <v>26</v>
      </c>
      <c r="AK3" s="5" t="s">
        <v>19</v>
      </c>
      <c r="AL3" s="5" t="s">
        <v>25</v>
      </c>
      <c r="AM3" s="5" t="s">
        <v>16</v>
      </c>
      <c r="AN3" s="5" t="s">
        <v>21</v>
      </c>
      <c r="AO3" s="5" t="s">
        <v>17</v>
      </c>
      <c r="AP3" s="5" t="s">
        <v>22</v>
      </c>
      <c r="AQ3" s="3" t="s">
        <v>24</v>
      </c>
      <c r="AR3" s="3" t="s">
        <v>27</v>
      </c>
      <c r="AS3" s="5" t="s">
        <v>19</v>
      </c>
      <c r="AT3" s="5" t="s">
        <v>20</v>
      </c>
      <c r="AU3" s="5" t="s">
        <v>16</v>
      </c>
      <c r="AV3" s="5" t="s">
        <v>21</v>
      </c>
      <c r="AW3" s="5" t="s">
        <v>17</v>
      </c>
      <c r="AX3" s="5" t="s">
        <v>22</v>
      </c>
      <c r="AY3" s="3" t="s">
        <v>24</v>
      </c>
      <c r="AZ3" s="3" t="s">
        <v>69</v>
      </c>
      <c r="BA3" s="5" t="s">
        <v>19</v>
      </c>
      <c r="BB3" s="5" t="s">
        <v>20</v>
      </c>
      <c r="BC3" s="5" t="s">
        <v>16</v>
      </c>
      <c r="BD3" s="5" t="s">
        <v>21</v>
      </c>
      <c r="BE3" s="5" t="s">
        <v>17</v>
      </c>
      <c r="BF3" s="5" t="s">
        <v>22</v>
      </c>
      <c r="BG3" s="3" t="s">
        <v>23</v>
      </c>
      <c r="BH3" s="5" t="s">
        <v>28</v>
      </c>
      <c r="BI3" s="5" t="s">
        <v>19</v>
      </c>
      <c r="BJ3" s="5" t="s">
        <v>20</v>
      </c>
      <c r="BK3" s="5" t="s">
        <v>16</v>
      </c>
      <c r="BL3" s="5" t="s">
        <v>21</v>
      </c>
      <c r="BM3" s="5" t="s">
        <v>17</v>
      </c>
      <c r="BN3" s="5" t="s">
        <v>22</v>
      </c>
      <c r="BO3" s="3" t="s">
        <v>23</v>
      </c>
      <c r="BP3" s="4"/>
    </row>
    <row r="4" spans="1:68" x14ac:dyDescent="0.25">
      <c r="A4" t="s">
        <v>51</v>
      </c>
      <c r="B4">
        <v>2020</v>
      </c>
      <c r="C4">
        <v>2017</v>
      </c>
      <c r="D4" t="s">
        <v>4</v>
      </c>
      <c r="E4" t="s">
        <v>5</v>
      </c>
      <c r="F4" t="s">
        <v>6</v>
      </c>
      <c r="G4" t="s">
        <v>45</v>
      </c>
      <c r="H4" t="s">
        <v>48</v>
      </c>
      <c r="I4" s="2">
        <v>130</v>
      </c>
      <c r="J4" s="2">
        <v>66</v>
      </c>
      <c r="K4">
        <f>L4/100</f>
        <v>0.50800000000000001</v>
      </c>
      <c r="L4">
        <v>50.8</v>
      </c>
      <c r="M4">
        <f>SQRT((K4*(1-K4))/I4)</f>
        <v>4.3847287434738938E-2</v>
      </c>
      <c r="N4" t="s">
        <v>59</v>
      </c>
      <c r="O4" s="2" t="s">
        <v>42</v>
      </c>
      <c r="P4">
        <v>96.12</v>
      </c>
      <c r="U4">
        <v>3.57</v>
      </c>
      <c r="V4">
        <f>LN(U4)</f>
        <v>1.2725655957915476</v>
      </c>
      <c r="W4">
        <v>1.33</v>
      </c>
      <c r="X4">
        <f>LN(W4)</f>
        <v>0.28517894223366247</v>
      </c>
      <c r="Y4">
        <v>9.6199999999999992</v>
      </c>
      <c r="Z4">
        <f>LN(Y4)</f>
        <v>2.2638442646776151</v>
      </c>
      <c r="AA4">
        <f>(Z4-X4)/(2*1.96)</f>
        <v>0.50476156184794718</v>
      </c>
      <c r="AC4">
        <v>2.71</v>
      </c>
      <c r="AD4">
        <f>LN(AC4)</f>
        <v>0.99694863489160956</v>
      </c>
      <c r="AE4">
        <v>0.89</v>
      </c>
      <c r="AF4">
        <f>LN(AE4)</f>
        <v>-0.11653381625595151</v>
      </c>
      <c r="AG4">
        <v>8.26</v>
      </c>
      <c r="AH4">
        <f>LN(AG4)</f>
        <v>2.1114245875328868</v>
      </c>
      <c r="AI4">
        <f>(AH4-AF4)/(2*1.96)</f>
        <v>0.568356735660418</v>
      </c>
      <c r="BA4">
        <v>44.82</v>
      </c>
      <c r="BB4">
        <f>LN(BA4)</f>
        <v>3.802654468372781</v>
      </c>
      <c r="BC4" s="2">
        <v>11</v>
      </c>
      <c r="BD4" s="2">
        <f>LN(BC4)</f>
        <v>2.3978952727983707</v>
      </c>
      <c r="BE4" s="2">
        <v>182.6</v>
      </c>
      <c r="BF4" s="2">
        <f>LN(BE4)</f>
        <v>5.2072979681608684</v>
      </c>
      <c r="BG4" s="2">
        <f>(BF4-BD4)/(2*1.96)</f>
        <v>0.71668436106186173</v>
      </c>
      <c r="BH4" s="2"/>
    </row>
    <row r="5" spans="1:68" x14ac:dyDescent="0.25">
      <c r="A5" t="s">
        <v>63</v>
      </c>
      <c r="B5">
        <v>2016</v>
      </c>
      <c r="C5">
        <v>2015</v>
      </c>
      <c r="D5" t="s">
        <v>4</v>
      </c>
      <c r="E5" t="s">
        <v>7</v>
      </c>
      <c r="F5" t="s">
        <v>6</v>
      </c>
      <c r="G5" t="s">
        <v>45</v>
      </c>
      <c r="H5" t="s">
        <v>48</v>
      </c>
      <c r="I5" s="2">
        <v>393</v>
      </c>
      <c r="J5" s="2">
        <v>224</v>
      </c>
      <c r="K5">
        <f t="shared" ref="K5:K18" si="0">L5/100</f>
        <v>0.56999999999999995</v>
      </c>
      <c r="L5" s="7">
        <v>57</v>
      </c>
      <c r="M5">
        <f t="shared" ref="M5:M18" si="1">SQRT((K5*(1-K5))/I5)</f>
        <v>2.497326815091298E-2</v>
      </c>
      <c r="N5" t="s">
        <v>58</v>
      </c>
      <c r="O5" t="s">
        <v>42</v>
      </c>
      <c r="P5">
        <v>78</v>
      </c>
      <c r="Q5">
        <v>42</v>
      </c>
      <c r="R5">
        <v>11.7</v>
      </c>
      <c r="S5">
        <v>3.3</v>
      </c>
      <c r="U5">
        <v>1.9</v>
      </c>
      <c r="V5">
        <f>LN(U5)</f>
        <v>0.64185388617239469</v>
      </c>
      <c r="W5">
        <v>1.2</v>
      </c>
      <c r="X5">
        <f>LN(W5)</f>
        <v>0.18232155679395459</v>
      </c>
      <c r="Y5">
        <v>3.1</v>
      </c>
      <c r="Z5">
        <f t="shared" ref="Z5:Z8" si="2">LN(Y5)</f>
        <v>1.1314021114911006</v>
      </c>
      <c r="AA5">
        <f t="shared" ref="AA5:AA8" si="3">(Z5-X5)/(2*1.96)</f>
        <v>0.24211238640233318</v>
      </c>
      <c r="AC5">
        <v>2.2000000000000002</v>
      </c>
      <c r="AD5">
        <f t="shared" ref="AD5:AD6" si="4">LN(AC5)</f>
        <v>0.78845736036427028</v>
      </c>
      <c r="AE5">
        <v>1.5</v>
      </c>
      <c r="AF5">
        <f t="shared" ref="AF5:AF6" si="5">LN(AE5)</f>
        <v>0.40546510810816438</v>
      </c>
      <c r="AG5">
        <v>3.6</v>
      </c>
      <c r="AH5">
        <f t="shared" ref="AH5:AH6" si="6">LN(AG5)</f>
        <v>1.2809338454620642</v>
      </c>
      <c r="AI5">
        <f t="shared" ref="AI5:AI8" si="7">(AH5-AF5)/(2*1.96)</f>
        <v>0.22333386156987242</v>
      </c>
      <c r="AK5">
        <v>1.9</v>
      </c>
      <c r="AL5">
        <f>LN(AK5)</f>
        <v>0.64185388617239469</v>
      </c>
      <c r="AM5">
        <v>0.7</v>
      </c>
      <c r="AN5">
        <f>LN(AM5)</f>
        <v>-0.35667494393873245</v>
      </c>
      <c r="AO5">
        <v>11.1</v>
      </c>
      <c r="AP5">
        <f>LN(AO5)</f>
        <v>2.4069451083182885</v>
      </c>
      <c r="AQ5">
        <f>(AP5-AN5)/(2*1.96)</f>
        <v>0.70500511537168897</v>
      </c>
      <c r="BC5" s="2"/>
      <c r="BD5" s="2"/>
      <c r="BE5" s="2"/>
      <c r="BF5" s="2"/>
      <c r="BG5" s="2"/>
      <c r="BH5" s="2"/>
    </row>
    <row r="6" spans="1:68" x14ac:dyDescent="0.25">
      <c r="A6" t="s">
        <v>64</v>
      </c>
      <c r="B6">
        <v>2018</v>
      </c>
      <c r="C6">
        <v>2017</v>
      </c>
      <c r="D6" t="s">
        <v>4</v>
      </c>
      <c r="E6" t="s">
        <v>7</v>
      </c>
      <c r="F6" t="s">
        <v>6</v>
      </c>
      <c r="G6" t="s">
        <v>45</v>
      </c>
      <c r="H6" t="s">
        <v>48</v>
      </c>
      <c r="I6" s="2">
        <v>200</v>
      </c>
      <c r="J6">
        <v>62</v>
      </c>
      <c r="K6">
        <f t="shared" si="0"/>
        <v>0.31</v>
      </c>
      <c r="L6">
        <v>31</v>
      </c>
      <c r="M6">
        <f t="shared" si="1"/>
        <v>3.2703210851535665E-2</v>
      </c>
      <c r="N6" t="s">
        <v>59</v>
      </c>
      <c r="O6" t="s">
        <v>42</v>
      </c>
      <c r="P6">
        <v>146</v>
      </c>
      <c r="Q6">
        <v>19.5</v>
      </c>
      <c r="R6">
        <v>8.5</v>
      </c>
      <c r="S6">
        <v>3</v>
      </c>
      <c r="V6" t="e">
        <f t="shared" ref="V6:V8" si="8">LN(U6)</f>
        <v>#NUM!</v>
      </c>
      <c r="X6" t="e">
        <f t="shared" ref="X6:X8" si="9">LN(W6)</f>
        <v>#NUM!</v>
      </c>
      <c r="Z6" t="e">
        <f t="shared" si="2"/>
        <v>#NUM!</v>
      </c>
      <c r="AA6" t="e">
        <f t="shared" si="3"/>
        <v>#NUM!</v>
      </c>
      <c r="AC6">
        <v>3.12</v>
      </c>
      <c r="AD6">
        <f t="shared" si="4"/>
        <v>1.1378330018213911</v>
      </c>
      <c r="AE6">
        <v>1.52</v>
      </c>
      <c r="AF6">
        <f t="shared" si="5"/>
        <v>0.41871033485818504</v>
      </c>
      <c r="AG6">
        <v>6.39</v>
      </c>
      <c r="AH6">
        <f t="shared" si="6"/>
        <v>1.8547342683894434</v>
      </c>
      <c r="AI6">
        <f t="shared" si="7"/>
        <v>0.36633263610491285</v>
      </c>
      <c r="AK6">
        <v>1.38</v>
      </c>
      <c r="AL6">
        <f>LN(AK6)</f>
        <v>0.32208349916911322</v>
      </c>
      <c r="AM6">
        <v>0.67</v>
      </c>
      <c r="AN6">
        <f>LN(AM6)</f>
        <v>-0.40047756659712525</v>
      </c>
      <c r="AO6">
        <v>2.83</v>
      </c>
      <c r="AP6">
        <f>LN(AO6)</f>
        <v>1.0402767116551463</v>
      </c>
      <c r="AQ6">
        <f>(AP6-AN6)/(2*1.96)</f>
        <v>0.36753935669700805</v>
      </c>
      <c r="BA6">
        <v>1.58</v>
      </c>
      <c r="BB6">
        <f>LN(BA6)</f>
        <v>0.45742484703887548</v>
      </c>
      <c r="BC6" s="2">
        <v>0.81</v>
      </c>
      <c r="BD6" s="2">
        <f>LN(BC6)</f>
        <v>-0.21072103131565253</v>
      </c>
      <c r="BE6" s="2">
        <v>3.08</v>
      </c>
      <c r="BF6" s="2">
        <f>LN(BE6)</f>
        <v>1.1249295969854831</v>
      </c>
      <c r="BG6" s="2">
        <f t="shared" ref="BG6" si="10">(BF6-BD6)/(2*1.96)</f>
        <v>0.34072720109722848</v>
      </c>
      <c r="BH6" s="2"/>
    </row>
    <row r="7" spans="1:68" x14ac:dyDescent="0.25">
      <c r="A7" t="s">
        <v>52</v>
      </c>
      <c r="C7">
        <v>2015</v>
      </c>
      <c r="D7" t="s">
        <v>4</v>
      </c>
      <c r="E7" t="s">
        <v>57</v>
      </c>
      <c r="F7" t="s">
        <v>6</v>
      </c>
      <c r="G7" t="s">
        <v>45</v>
      </c>
      <c r="H7" t="s">
        <v>48</v>
      </c>
      <c r="I7" s="2">
        <v>270</v>
      </c>
      <c r="J7">
        <v>169</v>
      </c>
      <c r="K7">
        <f t="shared" si="0"/>
        <v>0.626</v>
      </c>
      <c r="L7">
        <v>62.6</v>
      </c>
      <c r="M7">
        <f t="shared" si="1"/>
        <v>2.9447001985362209E-2</v>
      </c>
      <c r="N7" t="s">
        <v>59</v>
      </c>
      <c r="O7" t="s">
        <v>42</v>
      </c>
      <c r="P7">
        <v>85.7</v>
      </c>
      <c r="Q7">
        <v>42.6</v>
      </c>
      <c r="R7">
        <v>14.8</v>
      </c>
      <c r="S7">
        <v>5.2</v>
      </c>
      <c r="U7" s="2">
        <v>0.71</v>
      </c>
      <c r="V7" s="2">
        <f>LN(U7)</f>
        <v>-0.34249030894677601</v>
      </c>
      <c r="W7" s="2">
        <v>0.43</v>
      </c>
      <c r="X7" s="2">
        <f>LN(W7)</f>
        <v>-0.84397007029452897</v>
      </c>
      <c r="Y7" s="2">
        <v>1.1599999999999999</v>
      </c>
      <c r="Z7" s="2">
        <f>LN(Y7)</f>
        <v>0.14842000511827322</v>
      </c>
      <c r="AA7">
        <f t="shared" si="3"/>
        <v>0.25316073352367402</v>
      </c>
      <c r="AC7">
        <v>1.24</v>
      </c>
      <c r="AD7">
        <f>LN(AC7)</f>
        <v>0.21511137961694549</v>
      </c>
      <c r="AE7">
        <v>0.76</v>
      </c>
      <c r="AF7">
        <f>LN(AE7)</f>
        <v>-0.2744368457017603</v>
      </c>
      <c r="AG7">
        <v>2.04</v>
      </c>
      <c r="AH7">
        <f>LN(AG7)</f>
        <v>0.71294980785612505</v>
      </c>
      <c r="AI7">
        <f t="shared" si="7"/>
        <v>0.25188435039741974</v>
      </c>
      <c r="AS7">
        <v>0.76</v>
      </c>
      <c r="AT7" s="2">
        <f>LN(AS7)</f>
        <v>-0.2744368457017603</v>
      </c>
      <c r="AU7" s="2">
        <v>0.45</v>
      </c>
      <c r="AV7" s="2">
        <f>LN(AU7)</f>
        <v>-0.79850769621777162</v>
      </c>
      <c r="AW7" s="2">
        <v>1.27</v>
      </c>
      <c r="AX7" s="2">
        <f>LN(AW7)</f>
        <v>0.23901690047049992</v>
      </c>
      <c r="AY7" s="2">
        <f>(AX7-AV7)/(2*1.96)</f>
        <v>0.26467464201231417</v>
      </c>
      <c r="BI7">
        <v>1.1200000000000001</v>
      </c>
      <c r="BJ7">
        <f>LN(BI7)</f>
        <v>0.11332868530700327</v>
      </c>
      <c r="BK7">
        <v>0.23100000000000001</v>
      </c>
      <c r="BL7">
        <f>LN(BK7)</f>
        <v>-1.4653375684603434</v>
      </c>
      <c r="BM7">
        <v>5.4269999999999996</v>
      </c>
      <c r="BN7">
        <f>LN(BM7)</f>
        <v>1.6913864950812676</v>
      </c>
      <c r="BO7">
        <f t="shared" ref="BO7:BO8" si="11">(BN7-BL7)/(2*1.96)</f>
        <v>0.80528675090347213</v>
      </c>
    </row>
    <row r="8" spans="1:68" ht="16.5" customHeight="1" x14ac:dyDescent="0.25">
      <c r="A8" t="s">
        <v>62</v>
      </c>
      <c r="C8">
        <v>2016</v>
      </c>
      <c r="D8" t="s">
        <v>4</v>
      </c>
      <c r="E8" t="s">
        <v>57</v>
      </c>
      <c r="F8" t="s">
        <v>6</v>
      </c>
      <c r="G8" t="s">
        <v>45</v>
      </c>
      <c r="H8" t="s">
        <v>48</v>
      </c>
      <c r="I8" s="2">
        <v>361</v>
      </c>
      <c r="J8">
        <v>33</v>
      </c>
      <c r="K8">
        <f t="shared" si="0"/>
        <v>9.1999999999999998E-2</v>
      </c>
      <c r="L8">
        <v>9.1999999999999993</v>
      </c>
      <c r="M8">
        <f t="shared" si="1"/>
        <v>1.5211892125894843E-2</v>
      </c>
      <c r="N8" t="s">
        <v>58</v>
      </c>
      <c r="O8" t="s">
        <v>42</v>
      </c>
      <c r="P8">
        <v>241</v>
      </c>
      <c r="Q8">
        <v>8.3000000000000007</v>
      </c>
      <c r="R8">
        <v>0.3</v>
      </c>
      <c r="S8">
        <v>0.6</v>
      </c>
      <c r="U8" s="2">
        <v>1.3240000000000001</v>
      </c>
      <c r="V8" s="2">
        <f t="shared" si="8"/>
        <v>0.28065745751481652</v>
      </c>
      <c r="W8">
        <v>0.64</v>
      </c>
      <c r="X8">
        <f t="shared" si="9"/>
        <v>-0.44628710262841947</v>
      </c>
      <c r="Y8">
        <v>2.73</v>
      </c>
      <c r="Z8">
        <f t="shared" si="2"/>
        <v>1.0043016091968684</v>
      </c>
      <c r="AA8">
        <f t="shared" si="3"/>
        <v>0.37004814077175713</v>
      </c>
      <c r="AC8" s="2">
        <v>1.4650000000000001</v>
      </c>
      <c r="AD8" s="2">
        <f>LN(AC8)</f>
        <v>0.38185524246903069</v>
      </c>
      <c r="AE8" s="2">
        <v>0.70499999999999996</v>
      </c>
      <c r="AF8" s="2">
        <f>LN(AE8)</f>
        <v>-0.34955747616986843</v>
      </c>
      <c r="AG8" s="2">
        <v>3.044</v>
      </c>
      <c r="AH8" s="2">
        <f>LN(AG8)</f>
        <v>1.1131724399994394</v>
      </c>
      <c r="AI8">
        <f t="shared" si="7"/>
        <v>0.37314538677788467</v>
      </c>
      <c r="AS8">
        <v>0.73</v>
      </c>
      <c r="AT8" s="2">
        <f>LN(AS8)</f>
        <v>-0.31471074483970024</v>
      </c>
      <c r="AU8" s="2">
        <v>0.27</v>
      </c>
      <c r="AV8" s="2">
        <f>LN(AU8)</f>
        <v>-1.3093333199837622</v>
      </c>
      <c r="AW8" s="2">
        <v>2.0099999999999998</v>
      </c>
      <c r="AX8" s="2">
        <f>LN(AW8)</f>
        <v>0.69813472207098426</v>
      </c>
      <c r="AY8" s="2">
        <f>(AX8-AV8)/(2*1.96)</f>
        <v>0.51210919440172109</v>
      </c>
      <c r="BI8">
        <v>1.4330000000000001</v>
      </c>
      <c r="BJ8">
        <f>LN(BI8)</f>
        <v>0.35977014884603481</v>
      </c>
      <c r="BK8">
        <v>0.17100000000000001</v>
      </c>
      <c r="BL8">
        <f>LN(BK8)</f>
        <v>-1.7660917224794772</v>
      </c>
      <c r="BM8">
        <v>12.016999999999999</v>
      </c>
      <c r="BN8">
        <f>LN(BM8)</f>
        <v>2.4863223139291626</v>
      </c>
      <c r="BO8">
        <f t="shared" si="11"/>
        <v>1.0847994990838365</v>
      </c>
    </row>
    <row r="9" spans="1:68" x14ac:dyDescent="0.25">
      <c r="A9" t="s">
        <v>53</v>
      </c>
      <c r="C9">
        <v>2014</v>
      </c>
      <c r="D9" t="s">
        <v>4</v>
      </c>
      <c r="E9" t="s">
        <v>5</v>
      </c>
      <c r="F9" t="s">
        <v>6</v>
      </c>
      <c r="G9" t="s">
        <v>46</v>
      </c>
      <c r="H9" t="s">
        <v>49</v>
      </c>
      <c r="I9" s="2">
        <v>121</v>
      </c>
      <c r="J9">
        <v>96</v>
      </c>
      <c r="K9">
        <f t="shared" si="0"/>
        <v>0.79299999999999993</v>
      </c>
      <c r="L9">
        <v>79.3</v>
      </c>
      <c r="M9">
        <f t="shared" si="1"/>
        <v>3.6832320517593567E-2</v>
      </c>
      <c r="N9" t="s">
        <v>59</v>
      </c>
      <c r="O9" t="s">
        <v>41</v>
      </c>
      <c r="P9">
        <v>51.2</v>
      </c>
      <c r="Q9">
        <v>32.200000000000003</v>
      </c>
      <c r="R9">
        <v>33.9</v>
      </c>
      <c r="S9">
        <v>13.2</v>
      </c>
      <c r="U9" s="2"/>
      <c r="V9" s="2"/>
    </row>
    <row r="10" spans="1:68" x14ac:dyDescent="0.25">
      <c r="A10" t="s">
        <v>37</v>
      </c>
      <c r="B10">
        <v>2018</v>
      </c>
      <c r="C10">
        <v>2016</v>
      </c>
      <c r="D10" t="s">
        <v>4</v>
      </c>
      <c r="E10" t="s">
        <v>57</v>
      </c>
      <c r="F10" t="s">
        <v>6</v>
      </c>
      <c r="G10" t="s">
        <v>45</v>
      </c>
      <c r="H10" t="s">
        <v>48</v>
      </c>
      <c r="I10" s="2">
        <v>358</v>
      </c>
      <c r="J10">
        <v>31</v>
      </c>
      <c r="K10">
        <f t="shared" si="0"/>
        <v>8.6999999999999994E-2</v>
      </c>
      <c r="L10">
        <v>8.6999999999999993</v>
      </c>
      <c r="M10">
        <f t="shared" si="1"/>
        <v>1.4895445668927722E-2</v>
      </c>
      <c r="N10" t="s">
        <v>58</v>
      </c>
      <c r="O10" s="1" t="s">
        <v>42</v>
      </c>
      <c r="P10">
        <v>235</v>
      </c>
    </row>
    <row r="11" spans="1:68" x14ac:dyDescent="0.25">
      <c r="A11" t="s">
        <v>54</v>
      </c>
      <c r="B11">
        <v>2017</v>
      </c>
      <c r="C11">
        <v>2010</v>
      </c>
      <c r="D11" t="s">
        <v>4</v>
      </c>
      <c r="E11" t="s">
        <v>7</v>
      </c>
      <c r="F11" t="s">
        <v>6</v>
      </c>
      <c r="G11" t="s">
        <v>46</v>
      </c>
      <c r="H11" t="s">
        <v>48</v>
      </c>
      <c r="I11" s="2">
        <v>1254</v>
      </c>
      <c r="J11" s="2">
        <v>939</v>
      </c>
      <c r="K11">
        <f t="shared" si="0"/>
        <v>0.74900000000000011</v>
      </c>
      <c r="L11">
        <v>74.900000000000006</v>
      </c>
      <c r="M11">
        <f t="shared" si="1"/>
        <v>1.2244160148219524E-2</v>
      </c>
      <c r="N11" t="s">
        <v>58</v>
      </c>
      <c r="O11" t="s">
        <v>42</v>
      </c>
      <c r="P11">
        <v>51</v>
      </c>
      <c r="Q11">
        <v>31.6</v>
      </c>
      <c r="R11">
        <v>33.700000000000003</v>
      </c>
      <c r="S11">
        <v>9.6</v>
      </c>
    </row>
    <row r="12" spans="1:68" x14ac:dyDescent="0.25">
      <c r="A12" t="s">
        <v>54</v>
      </c>
      <c r="B12">
        <v>2012</v>
      </c>
      <c r="C12">
        <v>2011</v>
      </c>
      <c r="D12" t="s">
        <v>4</v>
      </c>
      <c r="E12" t="s">
        <v>7</v>
      </c>
      <c r="F12" t="s">
        <v>6</v>
      </c>
      <c r="G12" t="s">
        <v>46</v>
      </c>
      <c r="H12" t="s">
        <v>48</v>
      </c>
      <c r="I12" s="2">
        <v>389</v>
      </c>
      <c r="J12" s="2">
        <v>325</v>
      </c>
      <c r="K12">
        <f t="shared" si="0"/>
        <v>0.83499999999999996</v>
      </c>
      <c r="L12">
        <v>83.5</v>
      </c>
      <c r="M12">
        <f t="shared" si="1"/>
        <v>1.8819600896194132E-2</v>
      </c>
      <c r="N12" t="s">
        <v>58</v>
      </c>
      <c r="O12" t="s">
        <v>42</v>
      </c>
      <c r="P12">
        <v>56</v>
      </c>
    </row>
    <row r="13" spans="1:68" x14ac:dyDescent="0.25">
      <c r="A13" t="s">
        <v>38</v>
      </c>
      <c r="B13">
        <v>2017</v>
      </c>
      <c r="C13">
        <v>2014</v>
      </c>
      <c r="D13" t="s">
        <v>4</v>
      </c>
      <c r="E13" t="s">
        <v>7</v>
      </c>
      <c r="F13" t="s">
        <v>6</v>
      </c>
      <c r="G13" t="s">
        <v>46</v>
      </c>
      <c r="H13" t="s">
        <v>48</v>
      </c>
      <c r="I13" s="2">
        <v>73</v>
      </c>
      <c r="J13" s="2">
        <v>53</v>
      </c>
      <c r="K13">
        <f>L13/100</f>
        <v>0.72599999999999998</v>
      </c>
      <c r="L13" s="8">
        <v>72.599999999999994</v>
      </c>
      <c r="M13">
        <f t="shared" si="1"/>
        <v>5.2201401335307686E-2</v>
      </c>
      <c r="N13" t="s">
        <v>59</v>
      </c>
      <c r="O13" t="s">
        <v>42</v>
      </c>
      <c r="P13">
        <v>70.5</v>
      </c>
      <c r="Q13">
        <v>34.299999999999997</v>
      </c>
      <c r="R13">
        <v>31.5</v>
      </c>
      <c r="S13">
        <v>6.8</v>
      </c>
    </row>
    <row r="14" spans="1:68" x14ac:dyDescent="0.25">
      <c r="A14" t="s">
        <v>60</v>
      </c>
      <c r="B14">
        <v>2019</v>
      </c>
      <c r="C14">
        <v>2016</v>
      </c>
      <c r="D14" t="s">
        <v>4</v>
      </c>
      <c r="E14" s="2" t="s">
        <v>5</v>
      </c>
      <c r="F14" t="s">
        <v>6</v>
      </c>
      <c r="G14" t="s">
        <v>45</v>
      </c>
      <c r="H14" t="s">
        <v>48</v>
      </c>
      <c r="I14" s="2">
        <v>767</v>
      </c>
      <c r="J14">
        <v>451</v>
      </c>
      <c r="K14">
        <f t="shared" si="0"/>
        <v>0.58799999999999997</v>
      </c>
      <c r="L14">
        <v>58.8</v>
      </c>
      <c r="M14">
        <f t="shared" si="1"/>
        <v>1.7772134407776783E-2</v>
      </c>
      <c r="N14" t="s">
        <v>58</v>
      </c>
      <c r="O14" t="s">
        <v>42</v>
      </c>
      <c r="P14">
        <v>74.5</v>
      </c>
      <c r="Q14">
        <v>26.5</v>
      </c>
      <c r="R14">
        <v>18.600000000000001</v>
      </c>
      <c r="S14">
        <v>13.7</v>
      </c>
    </row>
    <row r="15" spans="1:68" x14ac:dyDescent="0.25">
      <c r="A15" t="s">
        <v>39</v>
      </c>
      <c r="B15">
        <v>2012</v>
      </c>
      <c r="C15">
        <v>2009</v>
      </c>
      <c r="D15" t="s">
        <v>4</v>
      </c>
      <c r="E15" s="2" t="s">
        <v>5</v>
      </c>
      <c r="F15" t="s">
        <v>6</v>
      </c>
      <c r="G15" t="s">
        <v>46</v>
      </c>
      <c r="H15" t="s">
        <v>48</v>
      </c>
      <c r="I15" s="2">
        <v>112</v>
      </c>
      <c r="J15">
        <v>110</v>
      </c>
      <c r="K15">
        <f t="shared" si="0"/>
        <v>0.98099999999999998</v>
      </c>
      <c r="L15">
        <v>98.1</v>
      </c>
      <c r="M15">
        <f t="shared" si="1"/>
        <v>1.2900373748738562E-2</v>
      </c>
      <c r="N15" t="s">
        <v>59</v>
      </c>
      <c r="O15" t="s">
        <v>42</v>
      </c>
      <c r="P15">
        <v>34.200000000000003</v>
      </c>
      <c r="Q15">
        <v>16</v>
      </c>
      <c r="R15">
        <v>63.2</v>
      </c>
      <c r="S15">
        <v>18.899999999999999</v>
      </c>
    </row>
    <row r="16" spans="1:68" x14ac:dyDescent="0.25">
      <c r="A16" t="s">
        <v>55</v>
      </c>
      <c r="B16">
        <v>2021</v>
      </c>
      <c r="C16">
        <v>2017</v>
      </c>
      <c r="D16" t="s">
        <v>4</v>
      </c>
      <c r="E16" s="2" t="s">
        <v>5</v>
      </c>
      <c r="F16" t="s">
        <v>6</v>
      </c>
      <c r="G16" t="s">
        <v>45</v>
      </c>
      <c r="H16" t="s">
        <v>48</v>
      </c>
      <c r="I16" s="2">
        <v>408</v>
      </c>
      <c r="J16">
        <v>18</v>
      </c>
      <c r="K16">
        <f t="shared" si="0"/>
        <v>4.2999999999999997E-2</v>
      </c>
      <c r="L16">
        <v>4.3</v>
      </c>
      <c r="M16">
        <f t="shared" si="1"/>
        <v>1.004292258845238E-2</v>
      </c>
      <c r="N16" t="s">
        <v>58</v>
      </c>
      <c r="O16" t="s">
        <v>42</v>
      </c>
      <c r="P16">
        <v>518</v>
      </c>
    </row>
    <row r="17" spans="1:19" x14ac:dyDescent="0.25">
      <c r="A17" t="s">
        <v>56</v>
      </c>
      <c r="B17">
        <v>2014</v>
      </c>
      <c r="C17">
        <v>2010</v>
      </c>
      <c r="D17" t="s">
        <v>4</v>
      </c>
      <c r="E17" s="2" t="s">
        <v>57</v>
      </c>
      <c r="F17" t="s">
        <v>6</v>
      </c>
      <c r="G17" t="s">
        <v>46</v>
      </c>
      <c r="H17" t="s">
        <v>49</v>
      </c>
      <c r="I17" s="2">
        <v>95</v>
      </c>
      <c r="J17">
        <v>93</v>
      </c>
      <c r="K17">
        <f t="shared" si="0"/>
        <v>0.97799999999999998</v>
      </c>
      <c r="L17">
        <v>97.8</v>
      </c>
      <c r="M17">
        <f t="shared" si="1"/>
        <v>1.5049392364023072E-2</v>
      </c>
      <c r="N17" t="s">
        <v>59</v>
      </c>
      <c r="O17" t="s">
        <v>41</v>
      </c>
      <c r="P17">
        <v>5</v>
      </c>
      <c r="Q17">
        <v>2.2000000000000002</v>
      </c>
      <c r="R17">
        <v>31.2</v>
      </c>
      <c r="S17">
        <v>64.400000000000006</v>
      </c>
    </row>
    <row r="18" spans="1:19" x14ac:dyDescent="0.25">
      <c r="A18" t="s">
        <v>61</v>
      </c>
      <c r="B18">
        <v>2007</v>
      </c>
      <c r="C18">
        <v>2005</v>
      </c>
      <c r="D18" t="s">
        <v>4</v>
      </c>
      <c r="E18" s="2" t="s">
        <v>57</v>
      </c>
      <c r="F18" t="s">
        <v>6</v>
      </c>
      <c r="G18" t="s">
        <v>46</v>
      </c>
      <c r="H18" t="s">
        <v>48</v>
      </c>
      <c r="I18" s="2">
        <v>10680</v>
      </c>
      <c r="J18">
        <v>8928</v>
      </c>
      <c r="K18">
        <f t="shared" si="0"/>
        <v>0.83599999999999997</v>
      </c>
      <c r="L18">
        <v>83.6</v>
      </c>
      <c r="M18">
        <f t="shared" si="1"/>
        <v>3.5829391822246445E-3</v>
      </c>
      <c r="N18" t="s">
        <v>58</v>
      </c>
      <c r="O18" t="s">
        <v>41</v>
      </c>
      <c r="P18">
        <v>24.5</v>
      </c>
      <c r="Q18">
        <v>15</v>
      </c>
      <c r="R18">
        <v>22.8</v>
      </c>
      <c r="S18">
        <v>45.8</v>
      </c>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I13"/>
  <sheetViews>
    <sheetView workbookViewId="0">
      <selection activeCell="I8" sqref="I8"/>
    </sheetView>
  </sheetViews>
  <sheetFormatPr defaultRowHeight="15" x14ac:dyDescent="0.25"/>
  <cols>
    <col min="3" max="3" width="8" customWidth="1"/>
    <col min="4" max="4" width="11.28515625" customWidth="1"/>
    <col min="5" max="5" width="11.140625" customWidth="1"/>
  </cols>
  <sheetData>
    <row r="4" spans="3:9" x14ac:dyDescent="0.25">
      <c r="H4" t="s">
        <v>34</v>
      </c>
      <c r="I4">
        <f>(D7*E8)/(E7*D8)</f>
        <v>0.7053571428571429</v>
      </c>
    </row>
    <row r="6" spans="3:9" x14ac:dyDescent="0.25">
      <c r="D6" t="s">
        <v>29</v>
      </c>
      <c r="E6" t="s">
        <v>30</v>
      </c>
    </row>
    <row r="7" spans="3:9" ht="23.25" customHeight="1" x14ac:dyDescent="0.25">
      <c r="C7" t="s">
        <v>31</v>
      </c>
      <c r="D7" s="6">
        <v>79</v>
      </c>
      <c r="E7" s="6">
        <v>56</v>
      </c>
    </row>
    <row r="8" spans="3:9" x14ac:dyDescent="0.25">
      <c r="C8" t="s">
        <v>32</v>
      </c>
      <c r="D8">
        <v>90</v>
      </c>
      <c r="E8">
        <v>45</v>
      </c>
      <c r="H8" t="s">
        <v>33</v>
      </c>
      <c r="I8">
        <f>SQRT((1/D7)+(1/E7)+(1/D8)+(1/E8))</f>
        <v>0.2526830109813033</v>
      </c>
    </row>
    <row r="11" spans="3:9" x14ac:dyDescent="0.25">
      <c r="E11" t="s">
        <v>35</v>
      </c>
      <c r="F11">
        <f>EXP(LN(I4)-(1.96*I8))</f>
        <v>0.42985397527559044</v>
      </c>
    </row>
    <row r="13" spans="3:9" x14ac:dyDescent="0.25">
      <c r="E13" t="s">
        <v>36</v>
      </c>
      <c r="F13">
        <f>EXP(LN(I4)+(1.96*I8))</f>
        <v>1.1574365426319797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fORMULA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Iodine deficiency data extraction sheet</dc:title>
  <dc:subject>study characteristics such as Author, Year of publication, study year, country, region design, study year category, quality of paper, total population,iodine deficienct population,prevalence, standard error of the prevalence, sample size category, study setting, Median UIC, mild UIC, moderate UIC,Sever UIC and variables such as Age,sex,mother's educational status, salt adding time, goitrogenic food consumption and salt container used were used as a topic of the content of the document.</dc:subject>
  <dc:creator/>
  <cp:keywords>Prevalence, iodine deficiency, School-age children, Ethiopia, systematic review</cp:keywords>
  <dc:description>This excel spreadsheet was done to extract data on the charactersistics and variables  from studies that have assessed iodine deficiency among school-age children in Ethiopia.</dc:description>
  <cp:lastModifiedBy/>
  <dcterms:created xsi:type="dcterms:W3CDTF">2006-09-16T00:00:00Z</dcterms:created>
  <dcterms:modified xsi:type="dcterms:W3CDTF">2024-03-28T14:43:14Z</dcterms:modified>
  <cp:contentStatus>final</cp:contentStatus>
</cp:coreProperties>
</file>