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40340" windowHeight="25240" tabRatio="500"/>
  </bookViews>
  <sheets>
    <sheet name="General Info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6" i="1" l="1"/>
  <c r="P6" i="1"/>
  <c r="Q6" i="1"/>
  <c r="X6" i="1"/>
  <c r="Y6" i="1"/>
  <c r="W6" i="1"/>
  <c r="R6" i="1"/>
  <c r="Z6" i="1"/>
  <c r="AO6" i="1"/>
  <c r="BC6" i="1"/>
  <c r="O7" i="1"/>
  <c r="P7" i="1"/>
  <c r="Q7" i="1"/>
  <c r="X7" i="1"/>
  <c r="Y7" i="1"/>
  <c r="W7" i="1"/>
  <c r="R7" i="1"/>
  <c r="Z7" i="1"/>
  <c r="AO7" i="1"/>
  <c r="BC7" i="1"/>
  <c r="O8" i="1"/>
  <c r="P8" i="1"/>
  <c r="Q8" i="1"/>
  <c r="X8" i="1"/>
  <c r="Y8" i="1"/>
  <c r="W8" i="1"/>
  <c r="R8" i="1"/>
  <c r="Z8" i="1"/>
  <c r="AO8" i="1"/>
  <c r="BC8" i="1"/>
  <c r="O9" i="1"/>
  <c r="P9" i="1"/>
  <c r="Q9" i="1"/>
  <c r="X9" i="1"/>
  <c r="Y9" i="1"/>
  <c r="W9" i="1"/>
  <c r="R9" i="1"/>
  <c r="Z9" i="1"/>
  <c r="AO9" i="1"/>
  <c r="BC9" i="1"/>
  <c r="O10" i="1"/>
  <c r="P10" i="1"/>
  <c r="Q10" i="1"/>
  <c r="X10" i="1"/>
  <c r="Y10" i="1"/>
  <c r="W10" i="1"/>
  <c r="R10" i="1"/>
  <c r="Z10" i="1"/>
  <c r="AO10" i="1"/>
  <c r="BC10" i="1"/>
  <c r="O11" i="1"/>
  <c r="P11" i="1"/>
  <c r="Q11" i="1"/>
  <c r="X11" i="1"/>
  <c r="Y11" i="1"/>
  <c r="W11" i="1"/>
  <c r="R11" i="1"/>
  <c r="Z11" i="1"/>
  <c r="AO11" i="1"/>
  <c r="BC11" i="1"/>
  <c r="O12" i="1"/>
  <c r="P12" i="1"/>
  <c r="Q12" i="1"/>
  <c r="X12" i="1"/>
  <c r="Y12" i="1"/>
  <c r="W12" i="1"/>
  <c r="R12" i="1"/>
  <c r="Z12" i="1"/>
  <c r="AO12" i="1"/>
  <c r="BC12" i="1"/>
  <c r="O13" i="1"/>
  <c r="P13" i="1"/>
  <c r="Q13" i="1"/>
  <c r="X13" i="1"/>
  <c r="Y13" i="1"/>
  <c r="W13" i="1"/>
  <c r="R13" i="1"/>
  <c r="Z13" i="1"/>
  <c r="AO13" i="1"/>
  <c r="BC13" i="1"/>
  <c r="O14" i="1"/>
  <c r="P14" i="1"/>
  <c r="Q14" i="1"/>
  <c r="X14" i="1"/>
  <c r="Y14" i="1"/>
  <c r="W14" i="1"/>
  <c r="R14" i="1"/>
  <c r="Z14" i="1"/>
  <c r="AO14" i="1"/>
  <c r="BC14" i="1"/>
  <c r="O15" i="1"/>
  <c r="P15" i="1"/>
  <c r="Q15" i="1"/>
  <c r="X15" i="1"/>
  <c r="Y15" i="1"/>
  <c r="W15" i="1"/>
  <c r="R15" i="1"/>
  <c r="Z15" i="1"/>
  <c r="AO15" i="1"/>
  <c r="BC15" i="1"/>
  <c r="X16" i="1"/>
  <c r="Y16" i="1"/>
  <c r="W16" i="1"/>
  <c r="R16" i="1"/>
  <c r="Z16" i="1"/>
  <c r="AO16" i="1"/>
  <c r="BC16" i="1"/>
  <c r="X17" i="1"/>
  <c r="Y17" i="1"/>
  <c r="W17" i="1"/>
  <c r="R17" i="1"/>
  <c r="Z17" i="1"/>
  <c r="AO17" i="1"/>
  <c r="BC17" i="1"/>
  <c r="X18" i="1"/>
  <c r="Y18" i="1"/>
  <c r="W18" i="1"/>
  <c r="R18" i="1"/>
  <c r="Z18" i="1"/>
  <c r="AO18" i="1"/>
  <c r="BC18" i="1"/>
  <c r="Y19" i="1"/>
  <c r="W19" i="1"/>
  <c r="R19" i="1"/>
  <c r="Z19" i="1"/>
  <c r="AO19" i="1"/>
  <c r="BC19" i="1"/>
  <c r="Y20" i="1"/>
  <c r="W20" i="1"/>
  <c r="R20" i="1"/>
  <c r="Z20" i="1"/>
  <c r="AO20" i="1"/>
  <c r="BC20" i="1"/>
  <c r="Y21" i="1"/>
  <c r="W21" i="1"/>
  <c r="R21" i="1"/>
  <c r="Z21" i="1"/>
  <c r="AO21" i="1"/>
  <c r="BC21" i="1"/>
  <c r="O22" i="1"/>
  <c r="P22" i="1"/>
  <c r="Q22" i="1"/>
  <c r="W22" i="1"/>
  <c r="R22" i="1"/>
  <c r="Z22" i="1"/>
  <c r="AO22" i="1"/>
  <c r="BC22" i="1"/>
  <c r="O23" i="1"/>
  <c r="P23" i="1"/>
  <c r="Q23" i="1"/>
  <c r="W23" i="1"/>
  <c r="R23" i="1"/>
  <c r="Z23" i="1"/>
  <c r="AO23" i="1"/>
  <c r="BC23" i="1"/>
  <c r="O24" i="1"/>
  <c r="P24" i="1"/>
  <c r="Q24" i="1"/>
  <c r="W24" i="1"/>
  <c r="R24" i="1"/>
  <c r="Z24" i="1"/>
  <c r="AO24" i="1"/>
  <c r="BC24" i="1"/>
  <c r="O25" i="1"/>
  <c r="P25" i="1"/>
  <c r="Q25" i="1"/>
  <c r="W25" i="1"/>
  <c r="R25" i="1"/>
  <c r="Z25" i="1"/>
  <c r="AO25" i="1"/>
  <c r="BC25" i="1"/>
  <c r="O26" i="1"/>
  <c r="P26" i="1"/>
  <c r="Q26" i="1"/>
  <c r="W26" i="1"/>
  <c r="R26" i="1"/>
  <c r="Z26" i="1"/>
  <c r="AO26" i="1"/>
  <c r="BC26" i="1"/>
  <c r="O27" i="1"/>
  <c r="P27" i="1"/>
  <c r="Q27" i="1"/>
  <c r="W27" i="1"/>
  <c r="R27" i="1"/>
  <c r="Z27" i="1"/>
  <c r="AO27" i="1"/>
  <c r="BC27" i="1"/>
  <c r="O28" i="1"/>
  <c r="P28" i="1"/>
  <c r="Q28" i="1"/>
  <c r="W28" i="1"/>
  <c r="R28" i="1"/>
  <c r="Z28" i="1"/>
  <c r="AO28" i="1"/>
  <c r="BC28" i="1"/>
  <c r="O29" i="1"/>
  <c r="P29" i="1"/>
  <c r="Q29" i="1"/>
  <c r="W29" i="1"/>
  <c r="R29" i="1"/>
  <c r="Z29" i="1"/>
  <c r="AO29" i="1"/>
  <c r="BC29" i="1"/>
  <c r="O30" i="1"/>
  <c r="P30" i="1"/>
  <c r="Q30" i="1"/>
  <c r="W30" i="1"/>
  <c r="R30" i="1"/>
  <c r="Z30" i="1"/>
  <c r="AO30" i="1"/>
  <c r="BC30" i="1"/>
  <c r="O31" i="1"/>
  <c r="P31" i="1"/>
  <c r="Q31" i="1"/>
  <c r="W31" i="1"/>
  <c r="R31" i="1"/>
  <c r="Z31" i="1"/>
  <c r="AO31" i="1"/>
  <c r="BC31" i="1"/>
  <c r="O32" i="1"/>
  <c r="P32" i="1"/>
  <c r="W32" i="1"/>
  <c r="R32" i="1"/>
  <c r="Z32" i="1"/>
  <c r="AO32" i="1"/>
  <c r="BC32" i="1"/>
  <c r="O33" i="1"/>
  <c r="P33" i="1"/>
  <c r="W33" i="1"/>
  <c r="R33" i="1"/>
  <c r="Z33" i="1"/>
  <c r="AO33" i="1"/>
  <c r="BC33" i="1"/>
  <c r="O34" i="1"/>
  <c r="P34" i="1"/>
  <c r="W34" i="1"/>
  <c r="R34" i="1"/>
  <c r="Z34" i="1"/>
  <c r="AO34" i="1"/>
  <c r="BC34" i="1"/>
  <c r="O35" i="1"/>
  <c r="P35" i="1"/>
  <c r="W35" i="1"/>
  <c r="R35" i="1"/>
  <c r="Z35" i="1"/>
  <c r="AO35" i="1"/>
  <c r="BC35" i="1"/>
  <c r="R36" i="1"/>
  <c r="AQ36" i="1"/>
  <c r="BC36" i="1"/>
  <c r="W37" i="1"/>
  <c r="R37" i="1"/>
  <c r="Z37" i="1"/>
  <c r="AQ37" i="1"/>
  <c r="BC37" i="1"/>
  <c r="W38" i="1"/>
  <c r="R38" i="1"/>
  <c r="Z38" i="1"/>
  <c r="AQ38" i="1"/>
  <c r="BC38" i="1"/>
  <c r="W39" i="1"/>
  <c r="R39" i="1"/>
  <c r="Z39" i="1"/>
  <c r="AQ39" i="1"/>
  <c r="BC39" i="1"/>
  <c r="W40" i="1"/>
  <c r="R40" i="1"/>
  <c r="Z40" i="1"/>
  <c r="AQ40" i="1"/>
  <c r="BC40" i="1"/>
  <c r="W41" i="1"/>
  <c r="R41" i="1"/>
  <c r="Z41" i="1"/>
  <c r="AQ41" i="1"/>
  <c r="BC41" i="1"/>
  <c r="W42" i="1"/>
  <c r="R42" i="1"/>
  <c r="Z42" i="1"/>
  <c r="AO42" i="1"/>
  <c r="BC42" i="1"/>
  <c r="W43" i="1"/>
  <c r="R43" i="1"/>
  <c r="Z43" i="1"/>
  <c r="AQ43" i="1"/>
  <c r="BC43" i="1"/>
  <c r="W44" i="1"/>
  <c r="R44" i="1"/>
  <c r="Z44" i="1"/>
  <c r="AQ44" i="1"/>
  <c r="BC44" i="1"/>
  <c r="W45" i="1"/>
  <c r="R45" i="1"/>
  <c r="Z45" i="1"/>
  <c r="AQ45" i="1"/>
  <c r="BC45" i="1"/>
  <c r="W46" i="1"/>
  <c r="R46" i="1"/>
  <c r="Z46" i="1"/>
  <c r="AO46" i="1"/>
  <c r="BC46" i="1"/>
  <c r="W47" i="1"/>
  <c r="R47" i="1"/>
  <c r="Z47" i="1"/>
  <c r="AO47" i="1"/>
  <c r="BC47" i="1"/>
  <c r="W48" i="1"/>
  <c r="R48" i="1"/>
  <c r="Z48" i="1"/>
  <c r="AO48" i="1"/>
  <c r="BC48" i="1"/>
  <c r="W49" i="1"/>
  <c r="R49" i="1"/>
  <c r="Z49" i="1"/>
  <c r="AO49" i="1"/>
  <c r="BC49" i="1"/>
  <c r="W50" i="1"/>
  <c r="R50" i="1"/>
  <c r="Z50" i="1"/>
  <c r="AO50" i="1"/>
  <c r="BC50" i="1"/>
  <c r="W51" i="1"/>
  <c r="R51" i="1"/>
  <c r="Z51" i="1"/>
  <c r="AO51" i="1"/>
  <c r="BC51" i="1"/>
  <c r="W52" i="1"/>
  <c r="R52" i="1"/>
  <c r="Z52" i="1"/>
  <c r="AO52" i="1"/>
  <c r="BC52" i="1"/>
  <c r="W53" i="1"/>
  <c r="R53" i="1"/>
  <c r="Z53" i="1"/>
  <c r="AO53" i="1"/>
  <c r="BC53" i="1"/>
  <c r="W54" i="1"/>
  <c r="R54" i="1"/>
  <c r="Z54" i="1"/>
  <c r="AO54" i="1"/>
  <c r="BC54" i="1"/>
  <c r="W55" i="1"/>
  <c r="R55" i="1"/>
  <c r="Z55" i="1"/>
  <c r="AO55" i="1"/>
  <c r="BC55" i="1"/>
  <c r="W56" i="1"/>
  <c r="R56" i="1"/>
  <c r="Z56" i="1"/>
  <c r="AO56" i="1"/>
  <c r="BC56" i="1"/>
  <c r="W57" i="1"/>
  <c r="R57" i="1"/>
  <c r="Z57" i="1"/>
  <c r="AO57" i="1"/>
  <c r="BC57" i="1"/>
  <c r="W58" i="1"/>
  <c r="R58" i="1"/>
  <c r="Z58" i="1"/>
  <c r="AQ58" i="1"/>
  <c r="BC58" i="1"/>
  <c r="W59" i="1"/>
  <c r="R59" i="1"/>
  <c r="Z59" i="1"/>
  <c r="AQ59" i="1"/>
  <c r="BC59" i="1"/>
  <c r="W60" i="1"/>
  <c r="R60" i="1"/>
  <c r="Z60" i="1"/>
  <c r="AO60" i="1"/>
  <c r="BC60" i="1"/>
  <c r="W61" i="1"/>
  <c r="R61" i="1"/>
  <c r="Z61" i="1"/>
  <c r="AO61" i="1"/>
  <c r="BC61" i="1"/>
  <c r="W62" i="1"/>
  <c r="R62" i="1"/>
  <c r="Z62" i="1"/>
  <c r="AO62" i="1"/>
  <c r="BC62" i="1"/>
  <c r="W63" i="1"/>
  <c r="R63" i="1"/>
  <c r="Z63" i="1"/>
  <c r="AO63" i="1"/>
  <c r="BC63" i="1"/>
  <c r="W64" i="1"/>
  <c r="R64" i="1"/>
  <c r="Z64" i="1"/>
  <c r="AO64" i="1"/>
  <c r="BC64" i="1"/>
  <c r="W65" i="1"/>
  <c r="R65" i="1"/>
  <c r="Z65" i="1"/>
  <c r="AO65" i="1"/>
  <c r="BC65" i="1"/>
  <c r="W66" i="1"/>
  <c r="R66" i="1"/>
  <c r="Z66" i="1"/>
  <c r="AO66" i="1"/>
  <c r="BC66" i="1"/>
  <c r="W67" i="1"/>
  <c r="R67" i="1"/>
  <c r="Z67" i="1"/>
  <c r="AO67" i="1"/>
  <c r="BC67" i="1"/>
  <c r="W68" i="1"/>
  <c r="R68" i="1"/>
  <c r="Z68" i="1"/>
  <c r="AO68" i="1"/>
  <c r="BC68" i="1"/>
  <c r="W69" i="1"/>
  <c r="R69" i="1"/>
  <c r="Z69" i="1"/>
  <c r="AO69" i="1"/>
  <c r="BC69" i="1"/>
  <c r="W70" i="1"/>
  <c r="R70" i="1"/>
  <c r="Z70" i="1"/>
  <c r="AO70" i="1"/>
  <c r="BC70" i="1"/>
  <c r="W71" i="1"/>
  <c r="R71" i="1"/>
  <c r="Z71" i="1"/>
  <c r="AO71" i="1"/>
  <c r="BC71" i="1"/>
  <c r="W72" i="1"/>
  <c r="R72" i="1"/>
  <c r="Z72" i="1"/>
  <c r="AQ72" i="1"/>
  <c r="BC72" i="1"/>
  <c r="W73" i="1"/>
  <c r="R73" i="1"/>
  <c r="Z73" i="1"/>
  <c r="AQ73" i="1"/>
  <c r="BC73" i="1"/>
  <c r="W74" i="1"/>
  <c r="R74" i="1"/>
  <c r="Z74" i="1"/>
  <c r="AO74" i="1"/>
  <c r="BC74" i="1"/>
  <c r="W75" i="1"/>
  <c r="R75" i="1"/>
  <c r="Z75" i="1"/>
  <c r="AO75" i="1"/>
  <c r="BC75" i="1"/>
  <c r="J4" i="1"/>
  <c r="K4" i="1"/>
  <c r="O4" i="1"/>
  <c r="P4" i="1"/>
  <c r="Q4" i="1"/>
  <c r="X4" i="1"/>
  <c r="W4" i="1"/>
  <c r="R4" i="1"/>
  <c r="T4" i="1"/>
  <c r="Z4" i="1"/>
  <c r="AB4" i="1"/>
  <c r="AK4" i="1"/>
  <c r="AM4" i="1"/>
  <c r="AN4" i="1"/>
  <c r="AO4" i="1"/>
  <c r="AP4" i="1"/>
  <c r="J5" i="1"/>
  <c r="K5" i="1"/>
  <c r="O5" i="1"/>
  <c r="P5" i="1"/>
  <c r="Q5" i="1"/>
  <c r="X5" i="1"/>
  <c r="W5" i="1"/>
  <c r="R5" i="1"/>
  <c r="T5" i="1"/>
  <c r="Z5" i="1"/>
  <c r="AB5" i="1"/>
  <c r="AK5" i="1"/>
  <c r="AM5" i="1"/>
  <c r="AN5" i="1"/>
  <c r="AO5" i="1"/>
  <c r="AP5" i="1"/>
  <c r="AQ5" i="1"/>
  <c r="AQ4" i="1"/>
  <c r="W76" i="1"/>
  <c r="R76" i="1"/>
  <c r="Z76" i="1"/>
  <c r="AQ76" i="1"/>
  <c r="AP76" i="1"/>
  <c r="AO76" i="1"/>
  <c r="AN76" i="1"/>
  <c r="U76" i="1"/>
  <c r="V76" i="1"/>
  <c r="T76" i="1"/>
  <c r="N76" i="1"/>
  <c r="L76" i="1"/>
  <c r="M76" i="1"/>
  <c r="J76" i="1"/>
  <c r="K76" i="1"/>
  <c r="H8" i="1"/>
  <c r="H22" i="1"/>
  <c r="H23" i="1"/>
  <c r="H24" i="1"/>
  <c r="H25" i="1"/>
  <c r="H26" i="1"/>
  <c r="H27" i="1"/>
  <c r="H28" i="1"/>
  <c r="H29" i="1"/>
  <c r="H30" i="1"/>
  <c r="H31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64" i="1"/>
  <c r="H65" i="1"/>
  <c r="H66" i="1"/>
  <c r="H67" i="1"/>
  <c r="H68" i="1"/>
  <c r="H69" i="1"/>
  <c r="H70" i="1"/>
  <c r="H71" i="1"/>
  <c r="H72" i="1"/>
  <c r="H73" i="1"/>
  <c r="H6" i="1"/>
  <c r="G65" i="1"/>
  <c r="G66" i="1"/>
  <c r="G67" i="1"/>
  <c r="G68" i="1"/>
  <c r="G69" i="1"/>
  <c r="G70" i="1"/>
  <c r="G71" i="1"/>
  <c r="G72" i="1"/>
  <c r="G73" i="1"/>
  <c r="G64" i="1"/>
  <c r="AM54" i="1"/>
  <c r="G48" i="1"/>
  <c r="G31" i="1"/>
  <c r="G30" i="1"/>
  <c r="G29" i="1"/>
  <c r="G28" i="1"/>
  <c r="G27" i="1"/>
  <c r="G26" i="1"/>
  <c r="G25" i="1"/>
  <c r="G24" i="1"/>
  <c r="G23" i="1"/>
  <c r="G22" i="1"/>
  <c r="AM7" i="1"/>
  <c r="AM9" i="1"/>
  <c r="AM13" i="1"/>
  <c r="AM14" i="1"/>
  <c r="AM16" i="1"/>
  <c r="AM17" i="1"/>
  <c r="AM18" i="1"/>
  <c r="AM19" i="1"/>
  <c r="AM20" i="1"/>
  <c r="AM21" i="1"/>
  <c r="AM30" i="1"/>
  <c r="AM31" i="1"/>
  <c r="AM32" i="1"/>
  <c r="AM33" i="1"/>
  <c r="AM34" i="1"/>
  <c r="AM47" i="1"/>
  <c r="AM48" i="1"/>
  <c r="AM50" i="1"/>
  <c r="AM51" i="1"/>
  <c r="AM52" i="1"/>
  <c r="AM53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76" i="1"/>
  <c r="CF76" i="1"/>
  <c r="CG76" i="1"/>
  <c r="CH76" i="1"/>
  <c r="CI76" i="1"/>
  <c r="CJ76" i="1"/>
  <c r="CK76" i="1"/>
  <c r="CL76" i="1"/>
  <c r="CM76" i="1"/>
  <c r="CN76" i="1"/>
  <c r="CO76" i="1"/>
  <c r="CP76" i="1"/>
  <c r="CQ76" i="1"/>
  <c r="CR76" i="1"/>
  <c r="CS76" i="1"/>
  <c r="CT76" i="1"/>
  <c r="BA76" i="1"/>
  <c r="AQ53" i="1"/>
  <c r="AQ52" i="1"/>
  <c r="AP53" i="1"/>
  <c r="AP52" i="1"/>
  <c r="AN53" i="1"/>
  <c r="AN52" i="1"/>
  <c r="L52" i="1"/>
  <c r="M52" i="1"/>
  <c r="N52" i="1"/>
  <c r="J52" i="1"/>
  <c r="K52" i="1"/>
  <c r="V52" i="1"/>
  <c r="U52" i="1"/>
  <c r="T52" i="1"/>
  <c r="L53" i="1"/>
  <c r="M53" i="1"/>
  <c r="N53" i="1"/>
  <c r="J53" i="1"/>
  <c r="K53" i="1"/>
  <c r="V53" i="1"/>
  <c r="U53" i="1"/>
  <c r="T53" i="1"/>
  <c r="AQ74" i="1"/>
  <c r="AP74" i="1"/>
  <c r="AP75" i="1"/>
  <c r="AQ75" i="1"/>
  <c r="AN75" i="1"/>
  <c r="AN74" i="1"/>
  <c r="V75" i="1"/>
  <c r="U75" i="1"/>
  <c r="T75" i="1"/>
  <c r="L56" i="1"/>
  <c r="M56" i="1"/>
  <c r="N56" i="1"/>
  <c r="J56" i="1"/>
  <c r="K56" i="1"/>
  <c r="V56" i="1"/>
  <c r="U56" i="1"/>
  <c r="T56" i="1"/>
  <c r="L57" i="1"/>
  <c r="M57" i="1"/>
  <c r="N57" i="1"/>
  <c r="J57" i="1"/>
  <c r="K57" i="1"/>
  <c r="V57" i="1"/>
  <c r="U57" i="1"/>
  <c r="T57" i="1"/>
  <c r="L58" i="1"/>
  <c r="M58" i="1"/>
  <c r="N58" i="1"/>
  <c r="J58" i="1"/>
  <c r="K58" i="1"/>
  <c r="V58" i="1"/>
  <c r="U58" i="1"/>
  <c r="T58" i="1"/>
  <c r="L59" i="1"/>
  <c r="M59" i="1"/>
  <c r="N59" i="1"/>
  <c r="J59" i="1"/>
  <c r="K59" i="1"/>
  <c r="V59" i="1"/>
  <c r="U59" i="1"/>
  <c r="T59" i="1"/>
  <c r="L60" i="1"/>
  <c r="M60" i="1"/>
  <c r="N60" i="1"/>
  <c r="J60" i="1"/>
  <c r="K60" i="1"/>
  <c r="V60" i="1"/>
  <c r="U60" i="1"/>
  <c r="T60" i="1"/>
  <c r="L61" i="1"/>
  <c r="M61" i="1"/>
  <c r="N61" i="1"/>
  <c r="J61" i="1"/>
  <c r="K61" i="1"/>
  <c r="V61" i="1"/>
  <c r="U61" i="1"/>
  <c r="T61" i="1"/>
  <c r="L62" i="1"/>
  <c r="M62" i="1"/>
  <c r="N62" i="1"/>
  <c r="J62" i="1"/>
  <c r="K62" i="1"/>
  <c r="V62" i="1"/>
  <c r="U62" i="1"/>
  <c r="T62" i="1"/>
  <c r="L63" i="1"/>
  <c r="M63" i="1"/>
  <c r="N63" i="1"/>
  <c r="J63" i="1"/>
  <c r="K63" i="1"/>
  <c r="V63" i="1"/>
  <c r="U63" i="1"/>
  <c r="T63" i="1"/>
  <c r="L64" i="1"/>
  <c r="M64" i="1"/>
  <c r="N64" i="1"/>
  <c r="J64" i="1"/>
  <c r="K64" i="1"/>
  <c r="V64" i="1"/>
  <c r="U64" i="1"/>
  <c r="T64" i="1"/>
  <c r="L65" i="1"/>
  <c r="M65" i="1"/>
  <c r="N65" i="1"/>
  <c r="J65" i="1"/>
  <c r="K65" i="1"/>
  <c r="V65" i="1"/>
  <c r="U65" i="1"/>
  <c r="T65" i="1"/>
  <c r="L66" i="1"/>
  <c r="M66" i="1"/>
  <c r="N66" i="1"/>
  <c r="J66" i="1"/>
  <c r="K66" i="1"/>
  <c r="V66" i="1"/>
  <c r="U66" i="1"/>
  <c r="T66" i="1"/>
  <c r="L67" i="1"/>
  <c r="M67" i="1"/>
  <c r="N67" i="1"/>
  <c r="J67" i="1"/>
  <c r="K67" i="1"/>
  <c r="V67" i="1"/>
  <c r="U67" i="1"/>
  <c r="T67" i="1"/>
  <c r="L68" i="1"/>
  <c r="M68" i="1"/>
  <c r="N68" i="1"/>
  <c r="J68" i="1"/>
  <c r="K68" i="1"/>
  <c r="V68" i="1"/>
  <c r="U68" i="1"/>
  <c r="T68" i="1"/>
  <c r="L69" i="1"/>
  <c r="M69" i="1"/>
  <c r="N69" i="1"/>
  <c r="J69" i="1"/>
  <c r="K69" i="1"/>
  <c r="V69" i="1"/>
  <c r="U69" i="1"/>
  <c r="T69" i="1"/>
  <c r="L70" i="1"/>
  <c r="M70" i="1"/>
  <c r="N70" i="1"/>
  <c r="J70" i="1"/>
  <c r="K70" i="1"/>
  <c r="V70" i="1"/>
  <c r="U70" i="1"/>
  <c r="T70" i="1"/>
  <c r="L71" i="1"/>
  <c r="M71" i="1"/>
  <c r="N71" i="1"/>
  <c r="J71" i="1"/>
  <c r="K71" i="1"/>
  <c r="V71" i="1"/>
  <c r="U71" i="1"/>
  <c r="T71" i="1"/>
  <c r="L72" i="1"/>
  <c r="M72" i="1"/>
  <c r="N72" i="1"/>
  <c r="J72" i="1"/>
  <c r="K72" i="1"/>
  <c r="V72" i="1"/>
  <c r="U72" i="1"/>
  <c r="T72" i="1"/>
  <c r="L73" i="1"/>
  <c r="M73" i="1"/>
  <c r="N73" i="1"/>
  <c r="J73" i="1"/>
  <c r="K73" i="1"/>
  <c r="V73" i="1"/>
  <c r="U73" i="1"/>
  <c r="T73" i="1"/>
  <c r="L74" i="1"/>
  <c r="M74" i="1"/>
  <c r="N74" i="1"/>
  <c r="J74" i="1"/>
  <c r="K74" i="1"/>
  <c r="V74" i="1"/>
  <c r="U74" i="1"/>
  <c r="T74" i="1"/>
  <c r="L75" i="1"/>
  <c r="M75" i="1"/>
  <c r="N75" i="1"/>
  <c r="J75" i="1"/>
  <c r="K75" i="1"/>
  <c r="AN56" i="1"/>
  <c r="AP56" i="1"/>
  <c r="AQ56" i="1"/>
  <c r="AN57" i="1"/>
  <c r="AP57" i="1"/>
  <c r="AQ57" i="1"/>
  <c r="AN58" i="1"/>
  <c r="AO58" i="1"/>
  <c r="AP58" i="1"/>
  <c r="AN59" i="1"/>
  <c r="AO59" i="1"/>
  <c r="AP59" i="1"/>
  <c r="AN60" i="1"/>
  <c r="AP60" i="1"/>
  <c r="AQ60" i="1"/>
  <c r="AN61" i="1"/>
  <c r="AP61" i="1"/>
  <c r="AQ61" i="1"/>
  <c r="AN62" i="1"/>
  <c r="AP62" i="1"/>
  <c r="AQ62" i="1"/>
  <c r="AN63" i="1"/>
  <c r="AP63" i="1"/>
  <c r="AQ63" i="1"/>
  <c r="AN64" i="1"/>
  <c r="AP64" i="1"/>
  <c r="AQ64" i="1"/>
  <c r="AN65" i="1"/>
  <c r="AP65" i="1"/>
  <c r="AQ65" i="1"/>
  <c r="AN66" i="1"/>
  <c r="AP66" i="1"/>
  <c r="AQ66" i="1"/>
  <c r="AN67" i="1"/>
  <c r="AP67" i="1"/>
  <c r="AQ67" i="1"/>
  <c r="AN68" i="1"/>
  <c r="AP68" i="1"/>
  <c r="AQ68" i="1"/>
  <c r="AN69" i="1"/>
  <c r="AP69" i="1"/>
  <c r="AQ69" i="1"/>
  <c r="AN70" i="1"/>
  <c r="AP70" i="1"/>
  <c r="AQ70" i="1"/>
  <c r="AN71" i="1"/>
  <c r="AP71" i="1"/>
  <c r="AQ71" i="1"/>
  <c r="AN72" i="1"/>
  <c r="AO72" i="1"/>
  <c r="AP72" i="1"/>
  <c r="AN73" i="1"/>
  <c r="AO73" i="1"/>
  <c r="AP73" i="1"/>
  <c r="AP47" i="1"/>
  <c r="AQ47" i="1"/>
  <c r="AP48" i="1"/>
  <c r="AQ48" i="1"/>
  <c r="AP49" i="1"/>
  <c r="AQ49" i="1"/>
  <c r="AP50" i="1"/>
  <c r="AQ50" i="1"/>
  <c r="AP51" i="1"/>
  <c r="AQ51" i="1"/>
  <c r="AP54" i="1"/>
  <c r="AQ54" i="1"/>
  <c r="AP55" i="1"/>
  <c r="AQ55" i="1"/>
  <c r="AN55" i="1"/>
  <c r="AN54" i="1"/>
  <c r="AN51" i="1"/>
  <c r="AN50" i="1"/>
  <c r="AN49" i="1"/>
  <c r="AN48" i="1"/>
  <c r="AN47" i="1"/>
  <c r="V55" i="1"/>
  <c r="U55" i="1"/>
  <c r="T55" i="1"/>
  <c r="N55" i="1"/>
  <c r="M55" i="1"/>
  <c r="L55" i="1"/>
  <c r="K55" i="1"/>
  <c r="J55" i="1"/>
  <c r="K35" i="1"/>
  <c r="J35" i="1"/>
  <c r="K34" i="1"/>
  <c r="J34" i="1"/>
  <c r="K33" i="1"/>
  <c r="J33" i="1"/>
  <c r="K32" i="1"/>
  <c r="J32" i="1"/>
  <c r="AQ31" i="1"/>
  <c r="AP31" i="1"/>
  <c r="AN31" i="1"/>
  <c r="AQ46" i="1"/>
  <c r="AP46" i="1"/>
  <c r="AN46" i="1"/>
  <c r="AP45" i="1"/>
  <c r="AO45" i="1"/>
  <c r="AN45" i="1"/>
  <c r="AP44" i="1"/>
  <c r="AO44" i="1"/>
  <c r="AN44" i="1"/>
  <c r="AP43" i="1"/>
  <c r="AO43" i="1"/>
  <c r="AN43" i="1"/>
  <c r="AQ42" i="1"/>
  <c r="AP42" i="1"/>
  <c r="AN42" i="1"/>
  <c r="AP41" i="1"/>
  <c r="AO41" i="1"/>
  <c r="AN41" i="1"/>
  <c r="AP40" i="1"/>
  <c r="AO40" i="1"/>
  <c r="AN40" i="1"/>
  <c r="AP39" i="1"/>
  <c r="AO39" i="1"/>
  <c r="AN39" i="1"/>
  <c r="AP38" i="1"/>
  <c r="AO38" i="1"/>
  <c r="AN38" i="1"/>
  <c r="AP37" i="1"/>
  <c r="AO37" i="1"/>
  <c r="AN37" i="1"/>
  <c r="AP32" i="1"/>
  <c r="AQ32" i="1"/>
  <c r="AP33" i="1"/>
  <c r="AQ33" i="1"/>
  <c r="AP34" i="1"/>
  <c r="AQ34" i="1"/>
  <c r="AP35" i="1"/>
  <c r="AQ35" i="1"/>
  <c r="AO36" i="1"/>
  <c r="AP36" i="1"/>
  <c r="AN32" i="1"/>
  <c r="AN33" i="1"/>
  <c r="AN34" i="1"/>
  <c r="AN35" i="1"/>
  <c r="AN36" i="1"/>
  <c r="L37" i="1"/>
  <c r="M37" i="1"/>
  <c r="N37" i="1"/>
  <c r="J37" i="1"/>
  <c r="K37" i="1"/>
  <c r="L38" i="1"/>
  <c r="M38" i="1"/>
  <c r="N38" i="1"/>
  <c r="J38" i="1"/>
  <c r="K38" i="1"/>
  <c r="L39" i="1"/>
  <c r="M39" i="1"/>
  <c r="N39" i="1"/>
  <c r="J39" i="1"/>
  <c r="K39" i="1"/>
  <c r="L40" i="1"/>
  <c r="M40" i="1"/>
  <c r="N40" i="1"/>
  <c r="J40" i="1"/>
  <c r="K40" i="1"/>
  <c r="L41" i="1"/>
  <c r="M41" i="1"/>
  <c r="N41" i="1"/>
  <c r="J41" i="1"/>
  <c r="K41" i="1"/>
  <c r="L42" i="1"/>
  <c r="M42" i="1"/>
  <c r="N42" i="1"/>
  <c r="J42" i="1"/>
  <c r="K42" i="1"/>
  <c r="L43" i="1"/>
  <c r="M43" i="1"/>
  <c r="N43" i="1"/>
  <c r="J43" i="1"/>
  <c r="K43" i="1"/>
  <c r="L44" i="1"/>
  <c r="M44" i="1"/>
  <c r="N44" i="1"/>
  <c r="J44" i="1"/>
  <c r="K44" i="1"/>
  <c r="L45" i="1"/>
  <c r="M45" i="1"/>
  <c r="N45" i="1"/>
  <c r="J45" i="1"/>
  <c r="K45" i="1"/>
  <c r="L46" i="1"/>
  <c r="M46" i="1"/>
  <c r="N46" i="1"/>
  <c r="J46" i="1"/>
  <c r="K46" i="1"/>
  <c r="L47" i="1"/>
  <c r="M47" i="1"/>
  <c r="N47" i="1"/>
  <c r="J47" i="1"/>
  <c r="K47" i="1"/>
  <c r="L48" i="1"/>
  <c r="M48" i="1"/>
  <c r="N48" i="1"/>
  <c r="J48" i="1"/>
  <c r="K48" i="1"/>
  <c r="L49" i="1"/>
  <c r="M49" i="1"/>
  <c r="N49" i="1"/>
  <c r="J49" i="1"/>
  <c r="K49" i="1"/>
  <c r="L50" i="1"/>
  <c r="M50" i="1"/>
  <c r="N50" i="1"/>
  <c r="J50" i="1"/>
  <c r="K50" i="1"/>
  <c r="L51" i="1"/>
  <c r="M51" i="1"/>
  <c r="N51" i="1"/>
  <c r="J51" i="1"/>
  <c r="K51" i="1"/>
  <c r="L54" i="1"/>
  <c r="M54" i="1"/>
  <c r="N54" i="1"/>
  <c r="J54" i="1"/>
  <c r="K54" i="1"/>
  <c r="L36" i="1"/>
  <c r="M36" i="1"/>
  <c r="N36" i="1"/>
  <c r="J36" i="1"/>
  <c r="K36" i="1"/>
  <c r="V37" i="1"/>
  <c r="U37" i="1"/>
  <c r="T37" i="1"/>
  <c r="V38" i="1"/>
  <c r="U38" i="1"/>
  <c r="T38" i="1"/>
  <c r="V39" i="1"/>
  <c r="U39" i="1"/>
  <c r="T39" i="1"/>
  <c r="T40" i="1"/>
  <c r="V41" i="1"/>
  <c r="U41" i="1"/>
  <c r="T41" i="1"/>
  <c r="V42" i="1"/>
  <c r="U42" i="1"/>
  <c r="T42" i="1"/>
  <c r="V43" i="1"/>
  <c r="U43" i="1"/>
  <c r="T43" i="1"/>
  <c r="V44" i="1"/>
  <c r="U44" i="1"/>
  <c r="T44" i="1"/>
  <c r="V45" i="1"/>
  <c r="U45" i="1"/>
  <c r="T45" i="1"/>
  <c r="V46" i="1"/>
  <c r="U46" i="1"/>
  <c r="T46" i="1"/>
  <c r="V47" i="1"/>
  <c r="U47" i="1"/>
  <c r="T47" i="1"/>
  <c r="V48" i="1"/>
  <c r="U48" i="1"/>
  <c r="T48" i="1"/>
  <c r="V49" i="1"/>
  <c r="U49" i="1"/>
  <c r="T49" i="1"/>
  <c r="V50" i="1"/>
  <c r="U50" i="1"/>
  <c r="T50" i="1"/>
  <c r="V51" i="1"/>
  <c r="U51" i="1"/>
  <c r="T51" i="1"/>
  <c r="V54" i="1"/>
  <c r="U54" i="1"/>
  <c r="T54" i="1"/>
  <c r="V32" i="1"/>
  <c r="U32" i="1"/>
  <c r="T32" i="1"/>
  <c r="V33" i="1"/>
  <c r="U33" i="1"/>
  <c r="T33" i="1"/>
  <c r="V34" i="1"/>
  <c r="U34" i="1"/>
  <c r="T34" i="1"/>
  <c r="V35" i="1"/>
  <c r="U35" i="1"/>
  <c r="T35" i="1"/>
  <c r="AN22" i="1"/>
  <c r="AP22" i="1"/>
  <c r="AQ22" i="1"/>
  <c r="AN23" i="1"/>
  <c r="AP23" i="1"/>
  <c r="AQ23" i="1"/>
  <c r="AN24" i="1"/>
  <c r="AP24" i="1"/>
  <c r="AQ24" i="1"/>
  <c r="AN25" i="1"/>
  <c r="AP25" i="1"/>
  <c r="AQ25" i="1"/>
  <c r="AN26" i="1"/>
  <c r="AP26" i="1"/>
  <c r="AQ26" i="1"/>
  <c r="AN27" i="1"/>
  <c r="AP27" i="1"/>
  <c r="AQ27" i="1"/>
  <c r="AN28" i="1"/>
  <c r="AP28" i="1"/>
  <c r="AQ28" i="1"/>
  <c r="AN29" i="1"/>
  <c r="AP29" i="1"/>
  <c r="AQ29" i="1"/>
  <c r="AN30" i="1"/>
  <c r="AP30" i="1"/>
  <c r="AQ30" i="1"/>
  <c r="V23" i="1"/>
  <c r="U23" i="1"/>
  <c r="T23" i="1"/>
  <c r="V24" i="1"/>
  <c r="U24" i="1"/>
  <c r="T24" i="1"/>
  <c r="V25" i="1"/>
  <c r="U25" i="1"/>
  <c r="T25" i="1"/>
  <c r="V26" i="1"/>
  <c r="U26" i="1"/>
  <c r="T26" i="1"/>
  <c r="V27" i="1"/>
  <c r="U27" i="1"/>
  <c r="T27" i="1"/>
  <c r="V28" i="1"/>
  <c r="U28" i="1"/>
  <c r="T28" i="1"/>
  <c r="V29" i="1"/>
  <c r="U29" i="1"/>
  <c r="T29" i="1"/>
  <c r="V30" i="1"/>
  <c r="U30" i="1"/>
  <c r="T30" i="1"/>
  <c r="V31" i="1"/>
  <c r="U31" i="1"/>
  <c r="T31" i="1"/>
  <c r="U22" i="1"/>
  <c r="V22" i="1"/>
  <c r="T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K22" i="1"/>
  <c r="J22" i="1"/>
  <c r="AX21" i="1"/>
  <c r="AY21" i="1"/>
  <c r="AX20" i="1"/>
  <c r="AY20" i="1"/>
  <c r="AX19" i="1"/>
  <c r="AY19" i="1"/>
  <c r="AQ21" i="1"/>
  <c r="AQ20" i="1"/>
  <c r="AQ19" i="1"/>
  <c r="AP21" i="1"/>
  <c r="AP20" i="1"/>
  <c r="AP19" i="1"/>
  <c r="AN21" i="1"/>
  <c r="AN20" i="1"/>
  <c r="AN19" i="1"/>
  <c r="AB19" i="1"/>
  <c r="AB20" i="1"/>
  <c r="T21" i="1"/>
  <c r="T20" i="1"/>
  <c r="T19" i="1"/>
  <c r="L19" i="1"/>
  <c r="M19" i="1"/>
  <c r="N19" i="1"/>
  <c r="J19" i="1"/>
  <c r="K19" i="1"/>
  <c r="L20" i="1"/>
  <c r="M20" i="1"/>
  <c r="N20" i="1"/>
  <c r="J20" i="1"/>
  <c r="K20" i="1"/>
  <c r="L21" i="1"/>
  <c r="M21" i="1"/>
  <c r="N21" i="1"/>
  <c r="J21" i="1"/>
  <c r="K21" i="1"/>
  <c r="AQ18" i="1"/>
  <c r="AP18" i="1"/>
  <c r="AN18" i="1"/>
  <c r="AY18" i="1"/>
  <c r="AX18" i="1"/>
  <c r="AX8" i="1"/>
  <c r="AX6" i="1"/>
  <c r="AX9" i="1"/>
  <c r="AY17" i="1"/>
  <c r="AX17" i="1"/>
  <c r="AQ17" i="1"/>
  <c r="AP17" i="1"/>
  <c r="L17" i="1"/>
  <c r="M17" i="1"/>
  <c r="N17" i="1"/>
  <c r="J17" i="1"/>
  <c r="K17" i="1"/>
  <c r="T17" i="1"/>
  <c r="L18" i="1"/>
  <c r="M18" i="1"/>
  <c r="N18" i="1"/>
  <c r="J18" i="1"/>
  <c r="K18" i="1"/>
  <c r="T18" i="1"/>
  <c r="AN17" i="1"/>
  <c r="AX16" i="1"/>
  <c r="AY16" i="1"/>
  <c r="AN7" i="1"/>
  <c r="AN8" i="1"/>
  <c r="AN9" i="1"/>
  <c r="AN10" i="1"/>
  <c r="AN11" i="1"/>
  <c r="AN12" i="1"/>
  <c r="AN13" i="1"/>
  <c r="AN14" i="1"/>
  <c r="AN15" i="1"/>
  <c r="AN16" i="1"/>
  <c r="AN6" i="1"/>
  <c r="T16" i="1"/>
  <c r="AP16" i="1"/>
  <c r="AQ16" i="1"/>
  <c r="N16" i="1"/>
  <c r="L16" i="1"/>
  <c r="M16" i="1"/>
  <c r="K16" i="1"/>
  <c r="J16" i="1"/>
  <c r="AQ7" i="1"/>
  <c r="AQ8" i="1"/>
  <c r="AQ9" i="1"/>
  <c r="AQ10" i="1"/>
  <c r="AQ11" i="1"/>
  <c r="AQ12" i="1"/>
  <c r="AQ13" i="1"/>
  <c r="AQ14" i="1"/>
  <c r="AQ15" i="1"/>
  <c r="AQ6" i="1"/>
  <c r="AP7" i="1"/>
  <c r="AP8" i="1"/>
  <c r="AP9" i="1"/>
  <c r="AP10" i="1"/>
  <c r="AP11" i="1"/>
  <c r="AP12" i="1"/>
  <c r="AP13" i="1"/>
  <c r="AP14" i="1"/>
  <c r="AP15" i="1"/>
  <c r="AP6" i="1"/>
  <c r="T12" i="1"/>
  <c r="T13" i="1"/>
  <c r="T14" i="1"/>
  <c r="T15" i="1"/>
  <c r="K7" i="1"/>
  <c r="K8" i="1"/>
  <c r="K9" i="1"/>
  <c r="K10" i="1"/>
  <c r="K11" i="1"/>
  <c r="K12" i="1"/>
  <c r="K13" i="1"/>
  <c r="K14" i="1"/>
  <c r="K15" i="1"/>
  <c r="J13" i="1"/>
  <c r="J14" i="1"/>
  <c r="J15" i="1"/>
  <c r="J7" i="1"/>
  <c r="J8" i="1"/>
  <c r="J9" i="1"/>
  <c r="J10" i="1"/>
  <c r="J11" i="1"/>
  <c r="J12" i="1"/>
  <c r="J6" i="1"/>
  <c r="K6" i="1"/>
  <c r="T7" i="1"/>
  <c r="T8" i="1"/>
  <c r="T9" i="1"/>
  <c r="T10" i="1"/>
  <c r="T11" i="1"/>
  <c r="T6" i="1"/>
</calcChain>
</file>

<file path=xl/sharedStrings.xml><?xml version="1.0" encoding="utf-8"?>
<sst xmlns="http://schemas.openxmlformats.org/spreadsheetml/2006/main" count="1029" uniqueCount="245">
  <si>
    <t>Fuel</t>
  </si>
  <si>
    <t>Flashover?</t>
  </si>
  <si>
    <t>Full-room involvement?</t>
  </si>
  <si>
    <t>Heat flux at center of room</t>
  </si>
  <si>
    <t>Temperature at center of room (oC)</t>
  </si>
  <si>
    <t>Heat Flux at opening (kW/m2)</t>
  </si>
  <si>
    <t>Duration (s)</t>
  </si>
  <si>
    <t>base time</t>
  </si>
  <si>
    <t>furniture</t>
  </si>
  <si>
    <t>-</t>
  </si>
  <si>
    <t>Temperature at Ventilation 1</t>
  </si>
  <si>
    <t>Temperature at Ventilation 2</t>
  </si>
  <si>
    <t>Max (oC)</t>
  </si>
  <si>
    <t>Adjacent volume</t>
  </si>
  <si>
    <t>large warehouse</t>
  </si>
  <si>
    <t>Wall materials</t>
  </si>
  <si>
    <t>gypsum wallboard</t>
  </si>
  <si>
    <t>Celing material</t>
  </si>
  <si>
    <t>Floor material</t>
  </si>
  <si>
    <t>noncombustible board</t>
  </si>
  <si>
    <t>plywood with carpeting and pad</t>
  </si>
  <si>
    <t>Wood crib: 40 kg</t>
  </si>
  <si>
    <t>total burn time (s)</t>
  </si>
  <si>
    <t>PU foam chair with wood support</t>
  </si>
  <si>
    <t>Duration of burning after flashover (s)</t>
  </si>
  <si>
    <t>door</t>
  </si>
  <si>
    <t>window</t>
  </si>
  <si>
    <t>hv (ft)</t>
  </si>
  <si>
    <t>Av (ft2)</t>
  </si>
  <si>
    <t>Gasoline Pool: 0.33 gal</t>
  </si>
  <si>
    <t>?</t>
  </si>
  <si>
    <t>soffit depth (in)</t>
  </si>
  <si>
    <t>Time of opening (s)</t>
  </si>
  <si>
    <t>Time to flashover (s)</t>
  </si>
  <si>
    <t>No</t>
  </si>
  <si>
    <t>VG Cues</t>
  </si>
  <si>
    <t>ULG Cues</t>
  </si>
  <si>
    <t xml:space="preserve">Test </t>
  </si>
  <si>
    <t>USFA 1</t>
  </si>
  <si>
    <t>USFA 2</t>
  </si>
  <si>
    <t>USFA 3</t>
  </si>
  <si>
    <t>USFA 4</t>
  </si>
  <si>
    <t>USFA 5</t>
  </si>
  <si>
    <t>USFA 6</t>
  </si>
  <si>
    <t>USFA 7</t>
  </si>
  <si>
    <t>USFA 8</t>
  </si>
  <si>
    <t>USFA 9</t>
  </si>
  <si>
    <t>USFA 10</t>
  </si>
  <si>
    <t>acquired structure</t>
  </si>
  <si>
    <t>plywood with tile</t>
  </si>
  <si>
    <t>Gasoline Pool: 0.5 gal</t>
  </si>
  <si>
    <t>gasoline pour on floor in front of chair</t>
  </si>
  <si>
    <t>Distance of initial fuel from wall (cm)</t>
  </si>
  <si>
    <t>hardwood</t>
  </si>
  <si>
    <t>0.33 gal of gasoline spilled on left side of chair and in front left corner of chair and 0.13 gal of gasoline spilled as trailer to doorway</t>
  </si>
  <si>
    <t>wv(ft)</t>
  </si>
  <si>
    <t>Av (m2)</t>
  </si>
  <si>
    <t>hv (m)</t>
  </si>
  <si>
    <t>wv(m)</t>
  </si>
  <si>
    <t>compartment dimensions</t>
  </si>
  <si>
    <t>width (ft)</t>
  </si>
  <si>
    <t>length (ft)</t>
  </si>
  <si>
    <t>height (ft)</t>
  </si>
  <si>
    <t>Volume (ft3)</t>
  </si>
  <si>
    <t>Area (ft2)</t>
  </si>
  <si>
    <t># Vent(s)</t>
  </si>
  <si>
    <t>Heat flux at origin</t>
  </si>
  <si>
    <t>A(T)</t>
  </si>
  <si>
    <t>w (m)</t>
  </si>
  <si>
    <t>l (m)</t>
  </si>
  <si>
    <t>h (m)</t>
  </si>
  <si>
    <t>vent factor</t>
  </si>
  <si>
    <t>Babrauskas est HRR to Flashover (kW)*</t>
  </si>
  <si>
    <t>MQH est HRR to Flashover (kW)*</t>
  </si>
  <si>
    <t>Thomas est HRR to Flashover (kW)*</t>
  </si>
  <si>
    <t>Oullette 1</t>
  </si>
  <si>
    <t>Oullette 2</t>
  </si>
  <si>
    <t>Oullette 3</t>
  </si>
  <si>
    <t>Burning Regime Damage Cues</t>
  </si>
  <si>
    <t>cue 2-witness statements</t>
  </si>
  <si>
    <t>Initial fuel</t>
  </si>
  <si>
    <t>wood crib</t>
  </si>
  <si>
    <t xml:space="preserve">gasoline pour on floor in front of chair </t>
  </si>
  <si>
    <t>wastebasket next to wingback chair</t>
  </si>
  <si>
    <t>carpet and padding</t>
  </si>
  <si>
    <t>wastebasket next to wingback chair (50kW est / 1200 kW est-Babrauskas)</t>
  </si>
  <si>
    <t>Max comp HRR (kW)</t>
  </si>
  <si>
    <t>Heat flux opposite doorway (30s avg heat flux * duration)</t>
  </si>
  <si>
    <t>Claflin 1</t>
  </si>
  <si>
    <t>Claflin 2</t>
  </si>
  <si>
    <t>Claflin 3</t>
  </si>
  <si>
    <t>Gorbett 1</t>
  </si>
  <si>
    <t>Gorbett 2</t>
  </si>
  <si>
    <t>Gorbett 3</t>
  </si>
  <si>
    <t>Gorbett 4</t>
  </si>
  <si>
    <t>Gorbett 5</t>
  </si>
  <si>
    <t>Gorbett 6</t>
  </si>
  <si>
    <t>Gorbett 7</t>
  </si>
  <si>
    <t>Gorbett 8</t>
  </si>
  <si>
    <t>Gorbett 9</t>
  </si>
  <si>
    <t>Gorbett 10</t>
  </si>
  <si>
    <t>Gorbett 11</t>
  </si>
  <si>
    <t>Gorbett 12</t>
  </si>
  <si>
    <t>Gorbett 13</t>
  </si>
  <si>
    <t>Gorbett 14</t>
  </si>
  <si>
    <t>Gorbett 15</t>
  </si>
  <si>
    <t>Gorbett 16</t>
  </si>
  <si>
    <t>Gorbett 17</t>
  </si>
  <si>
    <t>Gorbett 18</t>
  </si>
  <si>
    <t>Gorbett 19</t>
  </si>
  <si>
    <t>Gorbett 20</t>
  </si>
  <si>
    <t>two pillows next to PU sofa</t>
  </si>
  <si>
    <t>exterior</t>
  </si>
  <si>
    <t>PG Cues - compared to known first fuels</t>
  </si>
  <si>
    <t>greatest magnitude of damage located at origin?</t>
  </si>
  <si>
    <t>Greatest area of damage located at origin</t>
  </si>
  <si>
    <t>Greatest area of damage located at ventilation</t>
  </si>
  <si>
    <t>Greatest area of damage across from ventilation opening</t>
  </si>
  <si>
    <t>Greatest magnitude of damage at ventilation</t>
  </si>
  <si>
    <t>Greatest magnitude of damage along ventilation airflow</t>
  </si>
  <si>
    <t>Greatest magnitude of damage across from ventilation</t>
  </si>
  <si>
    <t>greatest damage to ceiling at origin</t>
  </si>
  <si>
    <t>Area of identifiable damage at area of origin</t>
  </si>
  <si>
    <t>Area of identifiable damage at vent opening</t>
  </si>
  <si>
    <t>Area of identifiable damage along airflow path</t>
  </si>
  <si>
    <t>Area of identifiable damage across from ventilation</t>
  </si>
  <si>
    <t>Greatest area of damage located along airflow from ventilation?</t>
  </si>
  <si>
    <t>loss of mass to contents are greatest at area of origin?</t>
  </si>
  <si>
    <t>greatest area of damage to ceiling across from ventilation</t>
  </si>
  <si>
    <t>gasoline pour on floor in front of chair w/ gasoline container with additional gasoline present in center of pour</t>
  </si>
  <si>
    <t>entertainment center</t>
  </si>
  <si>
    <t>Hoffman 1</t>
  </si>
  <si>
    <t>Hoffman 2</t>
  </si>
  <si>
    <t>Hoffman 3</t>
  </si>
  <si>
    <t>Hoffman 4</t>
  </si>
  <si>
    <t>Hoffman 5</t>
  </si>
  <si>
    <t>Hoffman 6</t>
  </si>
  <si>
    <t>Hoffman 7</t>
  </si>
  <si>
    <t>Hoffman 8</t>
  </si>
  <si>
    <t>Hoffman 9</t>
  </si>
  <si>
    <t>Hoffman 10</t>
  </si>
  <si>
    <t>Cox 1</t>
  </si>
  <si>
    <t>Cox 2</t>
  </si>
  <si>
    <t>Cox 3</t>
  </si>
  <si>
    <t>Cox 4</t>
  </si>
  <si>
    <t>Gottuk 1</t>
  </si>
  <si>
    <t>Gottuk 2</t>
  </si>
  <si>
    <t>Gottuk 3</t>
  </si>
  <si>
    <t>Gottuk 4</t>
  </si>
  <si>
    <t>Gottuk 5</t>
  </si>
  <si>
    <t>Gottuk 6</t>
  </si>
  <si>
    <t>Gottuk 7</t>
  </si>
  <si>
    <t>Gottuk 8</t>
  </si>
  <si>
    <t>Gottuk 9</t>
  </si>
  <si>
    <t>Gottuk 10</t>
  </si>
  <si>
    <t>Gottuk 11</t>
  </si>
  <si>
    <t>sofa</t>
  </si>
  <si>
    <t>sofa-full open window</t>
  </si>
  <si>
    <t>sofa-smoldering / no vent</t>
  </si>
  <si>
    <t>sofa-half open window</t>
  </si>
  <si>
    <t>furniture + accelerant</t>
  </si>
  <si>
    <t>sofa-half open window + 1 L gasoline</t>
  </si>
  <si>
    <t>cabinet</t>
  </si>
  <si>
    <t>low cabinet test-no vent</t>
  </si>
  <si>
    <t>low cabinet test-full open window</t>
  </si>
  <si>
    <t>low cabinet test-door open</t>
  </si>
  <si>
    <t>high cabinet test-no vent</t>
  </si>
  <si>
    <t>near flashover</t>
  </si>
  <si>
    <t>high cabinet test-half open window</t>
  </si>
  <si>
    <t>area of damage caused by drop down</t>
  </si>
  <si>
    <t>area of damage associated with secondary or teritiary fuel burning</t>
  </si>
  <si>
    <t>high cabinet test-door open</t>
  </si>
  <si>
    <t>measured or est peak hrr of initial fuel (kW)</t>
  </si>
  <si>
    <t>Mealy 1</t>
  </si>
  <si>
    <t>Mealy 2</t>
  </si>
  <si>
    <t>Mealy 3</t>
  </si>
  <si>
    <t>Mealy 4</t>
  </si>
  <si>
    <t>Mealy 5</t>
  </si>
  <si>
    <t>Mealy 8</t>
  </si>
  <si>
    <t>Mealy 9</t>
  </si>
  <si>
    <t>wastebasket next to bed</t>
  </si>
  <si>
    <t>end table</t>
  </si>
  <si>
    <t>Lowest burning at origin</t>
  </si>
  <si>
    <t>fuel spill on chair-slit vent</t>
  </si>
  <si>
    <t>fuel spill on chair-full door</t>
  </si>
  <si>
    <t>fuel spill on floor-slit vent</t>
  </si>
  <si>
    <t>fuel spill on floor-full door</t>
  </si>
  <si>
    <t>sofa-full door</t>
  </si>
  <si>
    <t>warehouse</t>
  </si>
  <si>
    <t>vinyl</t>
  </si>
  <si>
    <t>carpet</t>
  </si>
  <si>
    <t>direction of structural collapse</t>
  </si>
  <si>
    <t>wood crib and furniture</t>
  </si>
  <si>
    <t>center of mattress</t>
  </si>
  <si>
    <t>center of sofa</t>
  </si>
  <si>
    <t>wood crib under nightstand</t>
  </si>
  <si>
    <t>wood crib under end table</t>
  </si>
  <si>
    <t>wood crib at foot of bed</t>
  </si>
  <si>
    <t>wood crib at foot of sofa</t>
  </si>
  <si>
    <t>heptane pool fire next to sofa</t>
  </si>
  <si>
    <t>pool fire under end table</t>
  </si>
  <si>
    <t>TOTAL</t>
  </si>
  <si>
    <t>Mealy 6</t>
  </si>
  <si>
    <t>Mealy 7</t>
  </si>
  <si>
    <t>fuel spill in center of room-full door</t>
  </si>
  <si>
    <t>fuel spill in center of room-slit opening</t>
  </si>
  <si>
    <t>hrr of initial fuels</t>
  </si>
  <si>
    <t>tb of initial fuel</t>
  </si>
  <si>
    <t>est flame height</t>
  </si>
  <si>
    <t>Hicks 1</t>
  </si>
  <si>
    <t>polyurethane chair</t>
  </si>
  <si>
    <t>adjancent volume</t>
  </si>
  <si>
    <t>Custer 1</t>
  </si>
  <si>
    <t>Custer 2</t>
  </si>
  <si>
    <t>wood</t>
  </si>
  <si>
    <t>Flashover Correlations</t>
  </si>
  <si>
    <t>Max heat flux</t>
  </si>
  <si>
    <t>1-significant loss of mass to fuels throughout compartment</t>
  </si>
  <si>
    <t>2-damage low in elevation throughout compartment</t>
  </si>
  <si>
    <t>1-flashover predictions compared to HRR of fuels</t>
  </si>
  <si>
    <t>Burning Regime - Fire Dynamics cues</t>
  </si>
  <si>
    <t>1-Fuel item w/in 1m</t>
  </si>
  <si>
    <t>2-loss of mass to fuel consistent with area of damage</t>
  </si>
  <si>
    <t>3-sharp/distinct lines of demarcation near initial fuel</t>
  </si>
  <si>
    <t>4-increased magnitude of damage near initial fuel</t>
  </si>
  <si>
    <t>5-elevation of lod is consistent with ht of initial fuel item</t>
  </si>
  <si>
    <t>6-direction of vectors point to fuel item</t>
  </si>
  <si>
    <t>7-width of the base of damage is ~wf and not greater than 2xwf</t>
  </si>
  <si>
    <t>8-angled lines of demarcation from fuel</t>
  </si>
  <si>
    <t>9-conical shape</t>
  </si>
  <si>
    <t>1-increased magnitude of damage around opening w/in 2wo</t>
  </si>
  <si>
    <t>2-increased damage opposite door opening ~2wo</t>
  </si>
  <si>
    <t>3-increased damage within airflow (contours)</t>
  </si>
  <si>
    <t>4-vectors point back to direction of airflow from opening</t>
  </si>
  <si>
    <t>5-angled lod's from opening or from location directly opposite opening</t>
  </si>
  <si>
    <t>6-increased damage under window</t>
  </si>
  <si>
    <t>1-damage high in elevation</t>
  </si>
  <si>
    <t>2-uniform magnitude of damage (contours)</t>
  </si>
  <si>
    <t>3-level lines of demarcation (contours) *except in corners</t>
  </si>
  <si>
    <t>4-lines of demarcation moving out of vent openings</t>
  </si>
  <si>
    <t>1-damage around drywall seams</t>
  </si>
  <si>
    <t>Accidental Causes Cues</t>
  </si>
  <si>
    <t>2-damage around screws to hold drywall</t>
  </si>
  <si>
    <t>3-less damage in areas where wall patches were used</t>
  </si>
  <si>
    <t>Other Common Damage Cues Associated with Fire Patterns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</si>
</sst>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0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quotePrefix="1"/>
    <xf numFmtId="0" fontId="0" fillId="0" borderId="1" xfId="0" applyBorder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right" wrapText="1"/>
    </xf>
    <xf numFmtId="0" fontId="0" fillId="0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wrapText="1"/>
    </xf>
    <xf numFmtId="0" fontId="0" fillId="0" borderId="1" xfId="0" applyFill="1" applyBorder="1"/>
  </cellXfs>
  <cellStyles count="1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94"/>
  <sheetViews>
    <sheetView tabSelected="1" workbookViewId="0">
      <selection activeCell="CB3" sqref="CB3"/>
    </sheetView>
  </sheetViews>
  <sheetFormatPr baseColWidth="10" defaultRowHeight="15" x14ac:dyDescent="0"/>
  <cols>
    <col min="2" max="2" width="19.6640625" bestFit="1" customWidth="1"/>
    <col min="3" max="3" width="33.33203125" customWidth="1"/>
    <col min="4" max="4" width="10.1640625" customWidth="1"/>
    <col min="5" max="8" width="9.33203125" customWidth="1"/>
    <col min="9" max="9" width="8.1640625" customWidth="1"/>
    <col min="10" max="10" width="7.6640625" customWidth="1"/>
    <col min="11" max="11" width="5" customWidth="1"/>
    <col min="12" max="12" width="6.5" customWidth="1"/>
    <col min="13" max="13" width="7" customWidth="1"/>
    <col min="14" max="14" width="6.33203125" customWidth="1"/>
    <col min="15" max="15" width="8.33203125" customWidth="1"/>
    <col min="16" max="17" width="6.5" customWidth="1"/>
    <col min="18" max="18" width="5.83203125" customWidth="1"/>
    <col min="19" max="19" width="7.1640625" customWidth="1"/>
    <col min="20" max="20" width="7.1640625" bestFit="1" customWidth="1"/>
    <col min="21" max="21" width="6.1640625" bestFit="1" customWidth="1"/>
    <col min="22" max="26" width="6.1640625" customWidth="1"/>
    <col min="27" max="27" width="5.83203125" customWidth="1"/>
    <col min="28" max="28" width="7.6640625" bestFit="1" customWidth="1"/>
    <col min="29" max="29" width="7.6640625" customWidth="1"/>
    <col min="30" max="30" width="9.1640625" bestFit="1" customWidth="1"/>
    <col min="31" max="31" width="10.33203125" bestFit="1" customWidth="1"/>
    <col min="32" max="32" width="16.33203125" bestFit="1" customWidth="1"/>
    <col min="33" max="33" width="12.5" customWidth="1"/>
    <col min="34" max="34" width="13.1640625" customWidth="1"/>
    <col min="35" max="35" width="12.6640625" customWidth="1"/>
    <col min="36" max="36" width="10" bestFit="1" customWidth="1"/>
    <col min="37" max="37" width="8.83203125" bestFit="1" customWidth="1"/>
    <col min="38" max="38" width="12.6640625" customWidth="1"/>
    <col min="39" max="39" width="12.5" customWidth="1"/>
    <col min="40" max="40" width="6.6640625" customWidth="1"/>
    <col min="41" max="41" width="9.6640625" customWidth="1"/>
    <col min="42" max="42" width="10.6640625" customWidth="1"/>
    <col min="43" max="43" width="9.6640625" customWidth="1"/>
    <col min="44" max="44" width="8.5" customWidth="1"/>
    <col min="45" max="45" width="7.1640625" customWidth="1"/>
    <col min="46" max="46" width="8.5" customWidth="1"/>
    <col min="47" max="47" width="12.6640625" customWidth="1"/>
    <col min="48" max="48" width="12.5" customWidth="1"/>
    <col min="49" max="49" width="12.1640625" customWidth="1"/>
    <col min="50" max="50" width="8.6640625" customWidth="1"/>
    <col min="51" max="51" width="10.1640625" customWidth="1"/>
    <col min="52" max="52" width="12.83203125" bestFit="1" customWidth="1"/>
    <col min="53" max="53" width="26" bestFit="1" customWidth="1"/>
    <col min="54" max="54" width="15" customWidth="1"/>
    <col min="55" max="55" width="22" customWidth="1"/>
    <col min="56" max="56" width="20.6640625" customWidth="1"/>
    <col min="57" max="57" width="9.5" customWidth="1"/>
    <col min="58" max="58" width="10.1640625" customWidth="1"/>
    <col min="59" max="59" width="14.6640625" customWidth="1"/>
    <col min="64" max="64" width="12.83203125" customWidth="1"/>
    <col min="65" max="65" width="7" bestFit="1" customWidth="1"/>
    <col min="73" max="73" width="10.1640625" bestFit="1" customWidth="1"/>
    <col min="74" max="74" width="14.5" customWidth="1"/>
    <col min="75" max="75" width="12.33203125" customWidth="1"/>
    <col min="76" max="76" width="10" customWidth="1"/>
    <col min="77" max="77" width="10.6640625" customWidth="1"/>
    <col min="78" max="78" width="10.33203125" bestFit="1" customWidth="1"/>
    <col min="80" max="80" width="9.83203125" bestFit="1" customWidth="1"/>
    <col min="81" max="81" width="12.83203125" customWidth="1"/>
    <col min="82" max="82" width="13.33203125" customWidth="1"/>
    <col min="83" max="83" width="9.33203125" bestFit="1" customWidth="1"/>
    <col min="84" max="84" width="10.33203125" bestFit="1" customWidth="1"/>
    <col min="86" max="86" width="10" bestFit="1" customWidth="1"/>
    <col min="87" max="87" width="10.33203125" bestFit="1" customWidth="1"/>
    <col min="88" max="88" width="14.6640625" customWidth="1"/>
    <col min="89" max="89" width="10" bestFit="1" customWidth="1"/>
    <col min="90" max="90" width="10.33203125" bestFit="1" customWidth="1"/>
    <col min="96" max="96" width="15.5" customWidth="1"/>
    <col min="97" max="97" width="7.5" customWidth="1"/>
    <col min="98" max="98" width="9.5" customWidth="1"/>
  </cols>
  <sheetData>
    <row r="2" spans="1:98">
      <c r="A2" s="3"/>
      <c r="B2" s="3"/>
      <c r="C2" s="3"/>
      <c r="D2" s="3"/>
      <c r="E2" s="3"/>
      <c r="F2" s="3"/>
      <c r="G2" s="3"/>
      <c r="H2" s="3"/>
      <c r="I2" s="3"/>
      <c r="J2" s="12" t="s">
        <v>59</v>
      </c>
      <c r="K2" s="12"/>
      <c r="L2" s="12"/>
      <c r="M2" s="12"/>
      <c r="N2" s="12"/>
      <c r="O2" s="12"/>
      <c r="P2" s="12"/>
      <c r="Q2" s="12"/>
      <c r="R2" s="12"/>
      <c r="S2" s="3"/>
      <c r="T2" s="12" t="s">
        <v>25</v>
      </c>
      <c r="U2" s="12"/>
      <c r="V2" s="12"/>
      <c r="W2" s="12"/>
      <c r="X2" s="12"/>
      <c r="Y2" s="12"/>
      <c r="Z2" s="12"/>
      <c r="AA2" s="12"/>
      <c r="AB2" s="12" t="s">
        <v>26</v>
      </c>
      <c r="AC2" s="12"/>
      <c r="AD2" s="12"/>
      <c r="AE2" s="3"/>
      <c r="AF2" s="3"/>
      <c r="AG2" s="3"/>
      <c r="AH2" s="3"/>
      <c r="AI2" s="3"/>
      <c r="AJ2" s="3"/>
      <c r="AK2" s="3"/>
      <c r="AL2" s="3"/>
      <c r="AM2" s="3"/>
      <c r="AN2" s="3"/>
      <c r="AO2" s="12" t="s">
        <v>215</v>
      </c>
      <c r="AP2" s="12"/>
      <c r="AQ2" s="12"/>
      <c r="AR2" s="12" t="s">
        <v>216</v>
      </c>
      <c r="AS2" s="12"/>
      <c r="AT2" s="5" t="s">
        <v>7</v>
      </c>
      <c r="AU2" s="12" t="s">
        <v>12</v>
      </c>
      <c r="AV2" s="12"/>
      <c r="AW2" s="12"/>
      <c r="AX2" s="12"/>
      <c r="AY2" s="5"/>
      <c r="AZ2" s="3" t="s">
        <v>7</v>
      </c>
      <c r="BA2" s="13" t="s">
        <v>78</v>
      </c>
      <c r="BB2" s="13"/>
      <c r="BC2" s="13" t="s">
        <v>220</v>
      </c>
      <c r="BD2" s="13"/>
      <c r="BE2" s="13" t="s">
        <v>113</v>
      </c>
      <c r="BF2" s="13"/>
      <c r="BG2" s="13"/>
      <c r="BH2" s="13"/>
      <c r="BI2" s="13"/>
      <c r="BJ2" s="13"/>
      <c r="BK2" s="13"/>
      <c r="BL2" s="13"/>
      <c r="BM2" s="13"/>
      <c r="BN2" s="13" t="s">
        <v>35</v>
      </c>
      <c r="BO2" s="13"/>
      <c r="BP2" s="13"/>
      <c r="BQ2" s="13"/>
      <c r="BR2" s="13"/>
      <c r="BS2" s="13"/>
      <c r="BT2" s="13" t="s">
        <v>36</v>
      </c>
      <c r="BU2" s="13"/>
      <c r="BV2" s="13"/>
      <c r="BW2" s="13"/>
      <c r="BX2" s="13" t="s">
        <v>241</v>
      </c>
      <c r="BY2" s="13"/>
      <c r="BZ2" s="13"/>
      <c r="CB2" s="13" t="s">
        <v>244</v>
      </c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</row>
    <row r="3" spans="1:98" ht="120">
      <c r="A3" s="3" t="s">
        <v>37</v>
      </c>
      <c r="B3" s="3" t="s">
        <v>0</v>
      </c>
      <c r="C3" s="3" t="s">
        <v>80</v>
      </c>
      <c r="D3" s="4" t="s">
        <v>172</v>
      </c>
      <c r="E3" s="4" t="s">
        <v>52</v>
      </c>
      <c r="F3" s="4" t="s">
        <v>206</v>
      </c>
      <c r="G3" s="4" t="s">
        <v>207</v>
      </c>
      <c r="H3" s="4" t="s">
        <v>208</v>
      </c>
      <c r="I3" s="4" t="s">
        <v>22</v>
      </c>
      <c r="J3" s="4" t="s">
        <v>63</v>
      </c>
      <c r="K3" s="4" t="s">
        <v>64</v>
      </c>
      <c r="L3" s="4" t="s">
        <v>60</v>
      </c>
      <c r="M3" s="4" t="s">
        <v>61</v>
      </c>
      <c r="N3" s="4" t="s">
        <v>62</v>
      </c>
      <c r="O3" s="4" t="s">
        <v>68</v>
      </c>
      <c r="P3" s="4" t="s">
        <v>69</v>
      </c>
      <c r="Q3" s="4" t="s">
        <v>70</v>
      </c>
      <c r="R3" s="4" t="s">
        <v>67</v>
      </c>
      <c r="S3" s="4" t="s">
        <v>65</v>
      </c>
      <c r="T3" s="3" t="s">
        <v>28</v>
      </c>
      <c r="U3" s="3" t="s">
        <v>27</v>
      </c>
      <c r="V3" s="3" t="s">
        <v>55</v>
      </c>
      <c r="W3" s="3" t="s">
        <v>56</v>
      </c>
      <c r="X3" s="3" t="s">
        <v>57</v>
      </c>
      <c r="Y3" s="3" t="s">
        <v>58</v>
      </c>
      <c r="Z3" s="4" t="s">
        <v>71</v>
      </c>
      <c r="AA3" s="4" t="s">
        <v>31</v>
      </c>
      <c r="AB3" s="3" t="s">
        <v>28</v>
      </c>
      <c r="AC3" s="3" t="s">
        <v>27</v>
      </c>
      <c r="AD3" s="4" t="s">
        <v>31</v>
      </c>
      <c r="AE3" s="4" t="s">
        <v>32</v>
      </c>
      <c r="AF3" s="3" t="s">
        <v>13</v>
      </c>
      <c r="AG3" s="3" t="s">
        <v>15</v>
      </c>
      <c r="AH3" s="3" t="s">
        <v>17</v>
      </c>
      <c r="AI3" s="3" t="s">
        <v>18</v>
      </c>
      <c r="AJ3" s="3" t="s">
        <v>1</v>
      </c>
      <c r="AK3" s="4" t="s">
        <v>33</v>
      </c>
      <c r="AL3" s="4" t="s">
        <v>2</v>
      </c>
      <c r="AM3" s="4" t="s">
        <v>24</v>
      </c>
      <c r="AN3" s="4" t="s">
        <v>86</v>
      </c>
      <c r="AO3" s="4" t="s">
        <v>73</v>
      </c>
      <c r="AP3" s="4" t="s">
        <v>72</v>
      </c>
      <c r="AQ3" s="4" t="s">
        <v>74</v>
      </c>
      <c r="AR3" s="4" t="s">
        <v>5</v>
      </c>
      <c r="AS3" s="4" t="s">
        <v>3</v>
      </c>
      <c r="AT3" s="4" t="s">
        <v>6</v>
      </c>
      <c r="AU3" s="4" t="s">
        <v>10</v>
      </c>
      <c r="AV3" s="4" t="s">
        <v>11</v>
      </c>
      <c r="AW3" s="4" t="s">
        <v>4</v>
      </c>
      <c r="AX3" s="4" t="s">
        <v>66</v>
      </c>
      <c r="AY3" s="4" t="s">
        <v>87</v>
      </c>
      <c r="AZ3" s="4" t="s">
        <v>6</v>
      </c>
      <c r="BA3" s="4" t="s">
        <v>217</v>
      </c>
      <c r="BB3" s="4" t="s">
        <v>218</v>
      </c>
      <c r="BC3" s="4" t="s">
        <v>219</v>
      </c>
      <c r="BD3" s="4" t="s">
        <v>79</v>
      </c>
      <c r="BE3" s="15" t="s">
        <v>221</v>
      </c>
      <c r="BF3" s="4" t="s">
        <v>222</v>
      </c>
      <c r="BG3" s="4" t="s">
        <v>223</v>
      </c>
      <c r="BH3" s="4" t="s">
        <v>224</v>
      </c>
      <c r="BI3" s="4" t="s">
        <v>225</v>
      </c>
      <c r="BJ3" s="4" t="s">
        <v>226</v>
      </c>
      <c r="BK3" s="4" t="s">
        <v>227</v>
      </c>
      <c r="BL3" s="4" t="s">
        <v>228</v>
      </c>
      <c r="BM3" s="4" t="s">
        <v>229</v>
      </c>
      <c r="BN3" s="4" t="s">
        <v>230</v>
      </c>
      <c r="BO3" s="4" t="s">
        <v>231</v>
      </c>
      <c r="BP3" s="4" t="s">
        <v>232</v>
      </c>
      <c r="BQ3" s="4" t="s">
        <v>233</v>
      </c>
      <c r="BR3" s="4" t="s">
        <v>234</v>
      </c>
      <c r="BS3" s="4" t="s">
        <v>235</v>
      </c>
      <c r="BT3" s="4" t="s">
        <v>236</v>
      </c>
      <c r="BU3" s="4" t="s">
        <v>237</v>
      </c>
      <c r="BV3" s="4" t="s">
        <v>238</v>
      </c>
      <c r="BW3" s="4" t="s">
        <v>239</v>
      </c>
      <c r="BX3" s="4" t="s">
        <v>240</v>
      </c>
      <c r="BY3" s="4" t="s">
        <v>242</v>
      </c>
      <c r="BZ3" s="4" t="s">
        <v>243</v>
      </c>
      <c r="CB3" s="4" t="s">
        <v>121</v>
      </c>
      <c r="CC3" s="4" t="s">
        <v>127</v>
      </c>
      <c r="CD3" s="4" t="s">
        <v>114</v>
      </c>
      <c r="CE3" s="4" t="s">
        <v>115</v>
      </c>
      <c r="CF3" s="4" t="s">
        <v>122</v>
      </c>
      <c r="CG3" s="4" t="s">
        <v>116</v>
      </c>
      <c r="CH3" s="4" t="s">
        <v>118</v>
      </c>
      <c r="CI3" s="4" t="s">
        <v>123</v>
      </c>
      <c r="CJ3" s="4" t="s">
        <v>126</v>
      </c>
      <c r="CK3" s="4" t="s">
        <v>119</v>
      </c>
      <c r="CL3" s="4" t="s">
        <v>124</v>
      </c>
      <c r="CM3" s="4" t="s">
        <v>117</v>
      </c>
      <c r="CN3" s="4" t="s">
        <v>120</v>
      </c>
      <c r="CO3" s="4" t="s">
        <v>125</v>
      </c>
      <c r="CP3" s="4" t="s">
        <v>128</v>
      </c>
      <c r="CQ3" s="4" t="s">
        <v>169</v>
      </c>
      <c r="CR3" s="4" t="s">
        <v>170</v>
      </c>
      <c r="CS3" s="4" t="s">
        <v>182</v>
      </c>
      <c r="CT3" s="4" t="s">
        <v>191</v>
      </c>
    </row>
    <row r="4" spans="1:98">
      <c r="A4" s="8" t="s">
        <v>212</v>
      </c>
      <c r="B4" s="8" t="s">
        <v>8</v>
      </c>
      <c r="C4" s="8" t="s">
        <v>157</v>
      </c>
      <c r="D4" s="9">
        <v>2000</v>
      </c>
      <c r="E4" s="9">
        <v>0</v>
      </c>
      <c r="F4" s="4"/>
      <c r="G4" s="4"/>
      <c r="H4" s="4"/>
      <c r="I4" s="9">
        <v>600</v>
      </c>
      <c r="J4" s="9">
        <f>L4*M4*N4</f>
        <v>1800</v>
      </c>
      <c r="K4" s="9">
        <f>L4*M4</f>
        <v>225</v>
      </c>
      <c r="L4" s="9">
        <v>15</v>
      </c>
      <c r="M4" s="9">
        <v>15</v>
      </c>
      <c r="N4" s="9">
        <v>8</v>
      </c>
      <c r="O4" s="10">
        <f t="shared" ref="O4:Q6" si="0">L4/3.281</f>
        <v>4.5717768972874122</v>
      </c>
      <c r="P4" s="10">
        <f t="shared" si="0"/>
        <v>4.5717768972874122</v>
      </c>
      <c r="Q4" s="10">
        <f t="shared" si="0"/>
        <v>2.4382810118866196</v>
      </c>
      <c r="R4" s="8">
        <f>(2*(O4*P4)+2*(Q4*O4)+2*(Q4*P4))-W4</f>
        <v>84.727268403480508</v>
      </c>
      <c r="S4" s="9">
        <v>2</v>
      </c>
      <c r="T4" s="8">
        <f>U4*V4</f>
        <v>18</v>
      </c>
      <c r="U4" s="8">
        <v>6</v>
      </c>
      <c r="V4" s="8">
        <v>3</v>
      </c>
      <c r="W4" s="8">
        <f>X4*Y4</f>
        <v>1.664126790612618</v>
      </c>
      <c r="X4" s="8">
        <f>U4/3.281</f>
        <v>1.8287107589149649</v>
      </c>
      <c r="Y4" s="8">
        <v>0.91</v>
      </c>
      <c r="Z4" s="9">
        <f>W4*(X4^0.5)</f>
        <v>2.2503958709898608</v>
      </c>
      <c r="AA4" s="9"/>
      <c r="AB4" s="8">
        <f>3*3</f>
        <v>9</v>
      </c>
      <c r="AC4" s="8">
        <v>3</v>
      </c>
      <c r="AD4" s="9"/>
      <c r="AE4" s="9">
        <v>300</v>
      </c>
      <c r="AF4" s="8" t="s">
        <v>112</v>
      </c>
      <c r="AG4" s="8" t="s">
        <v>214</v>
      </c>
      <c r="AH4" s="8" t="s">
        <v>214</v>
      </c>
      <c r="AI4" s="8" t="s">
        <v>214</v>
      </c>
      <c r="AJ4" s="8">
        <v>1</v>
      </c>
      <c r="AK4" s="9">
        <f>4*60</f>
        <v>240</v>
      </c>
      <c r="AL4" s="9">
        <v>1</v>
      </c>
      <c r="AM4" s="9">
        <f>I4-AK4</f>
        <v>360</v>
      </c>
      <c r="AN4" s="9">
        <f>1500*Z4</f>
        <v>3375.5938064847915</v>
      </c>
      <c r="AO4" s="8">
        <f>610*(0.011*R4*Z4)</f>
        <v>1279.3949952852172</v>
      </c>
      <c r="AP4" s="9">
        <f>750*Z4</f>
        <v>1687.7969032423957</v>
      </c>
      <c r="AQ4">
        <f>(7.8*R4)+378*Z4</f>
        <v>1511.5223327813153</v>
      </c>
      <c r="AR4" s="4"/>
      <c r="AS4" s="4"/>
      <c r="AT4" s="4"/>
      <c r="AU4" s="4"/>
      <c r="AV4" s="4">
        <v>760</v>
      </c>
      <c r="AW4" s="4"/>
      <c r="AX4" s="4"/>
      <c r="AY4" s="4"/>
      <c r="AZ4" s="4"/>
      <c r="BA4" s="9">
        <v>1</v>
      </c>
      <c r="BB4" s="9">
        <v>1</v>
      </c>
      <c r="BC4" s="9">
        <v>1</v>
      </c>
      <c r="BD4" s="9">
        <v>0</v>
      </c>
      <c r="BE4" s="11">
        <v>1</v>
      </c>
      <c r="BF4" s="9">
        <v>0</v>
      </c>
      <c r="BG4" s="9">
        <v>0</v>
      </c>
      <c r="BH4" s="9">
        <v>0</v>
      </c>
      <c r="BI4" s="9">
        <v>1</v>
      </c>
      <c r="BJ4" s="9">
        <v>0</v>
      </c>
      <c r="BK4" s="9">
        <v>0</v>
      </c>
      <c r="BL4" s="9">
        <v>1</v>
      </c>
      <c r="BM4" s="9">
        <v>0</v>
      </c>
      <c r="BN4" s="9">
        <v>1</v>
      </c>
      <c r="BO4" s="9">
        <v>1</v>
      </c>
      <c r="BP4" s="9">
        <v>1</v>
      </c>
      <c r="BQ4" s="9">
        <v>0</v>
      </c>
      <c r="BR4" s="9">
        <v>1</v>
      </c>
      <c r="BS4" s="9">
        <v>1</v>
      </c>
      <c r="BT4" s="9">
        <v>1</v>
      </c>
      <c r="BU4" s="9">
        <v>1</v>
      </c>
      <c r="BV4" s="9">
        <v>1</v>
      </c>
      <c r="BW4" s="9">
        <v>1</v>
      </c>
      <c r="BX4" s="9">
        <v>0</v>
      </c>
      <c r="BY4" s="9">
        <v>0</v>
      </c>
      <c r="BZ4" s="9">
        <v>0</v>
      </c>
      <c r="CA4" s="8"/>
      <c r="CB4" s="9">
        <v>0</v>
      </c>
      <c r="CC4" s="9">
        <v>1</v>
      </c>
      <c r="CD4" s="9">
        <v>0</v>
      </c>
      <c r="CE4" s="9">
        <v>0</v>
      </c>
      <c r="CF4" s="9">
        <v>1</v>
      </c>
      <c r="CG4" s="9">
        <v>0</v>
      </c>
      <c r="CH4" s="9">
        <v>0</v>
      </c>
      <c r="CI4" s="9">
        <v>1</v>
      </c>
      <c r="CJ4" s="9">
        <v>1</v>
      </c>
      <c r="CK4" s="9">
        <v>1</v>
      </c>
      <c r="CL4" s="9">
        <v>1</v>
      </c>
      <c r="CM4" s="9">
        <v>1</v>
      </c>
      <c r="CN4" s="9">
        <v>1</v>
      </c>
      <c r="CO4" s="9">
        <v>1</v>
      </c>
      <c r="CP4" s="9">
        <v>1</v>
      </c>
      <c r="CQ4" s="9">
        <v>0</v>
      </c>
      <c r="CR4" s="9">
        <v>1</v>
      </c>
      <c r="CS4" s="9">
        <v>1</v>
      </c>
      <c r="CT4" s="2">
        <v>0</v>
      </c>
    </row>
    <row r="5" spans="1:98">
      <c r="A5" s="8" t="s">
        <v>213</v>
      </c>
      <c r="B5" s="8" t="s">
        <v>8</v>
      </c>
      <c r="C5" s="8" t="s">
        <v>157</v>
      </c>
      <c r="D5" s="9">
        <v>2000</v>
      </c>
      <c r="E5" s="9">
        <v>0</v>
      </c>
      <c r="F5" s="4"/>
      <c r="G5" s="4"/>
      <c r="H5" s="4"/>
      <c r="I5" s="9">
        <v>600</v>
      </c>
      <c r="J5" s="9">
        <f>L5*M5*N5</f>
        <v>1800</v>
      </c>
      <c r="K5" s="9">
        <f>L5*M5</f>
        <v>225</v>
      </c>
      <c r="L5" s="9">
        <v>15</v>
      </c>
      <c r="M5" s="9">
        <v>15</v>
      </c>
      <c r="N5" s="9">
        <v>8</v>
      </c>
      <c r="O5" s="9">
        <f t="shared" si="0"/>
        <v>4.5717768972874122</v>
      </c>
      <c r="P5" s="9">
        <f t="shared" si="0"/>
        <v>4.5717768972874122</v>
      </c>
      <c r="Q5" s="9">
        <f t="shared" si="0"/>
        <v>2.4382810118866196</v>
      </c>
      <c r="R5" s="8">
        <f>(2*(O5*P5)+2*(Q5*O5)+2*(Q5*P5))-W5</f>
        <v>84.727268403480508</v>
      </c>
      <c r="S5" s="9">
        <v>2</v>
      </c>
      <c r="T5" s="8">
        <f>U5*V5</f>
        <v>18</v>
      </c>
      <c r="U5" s="8">
        <v>6</v>
      </c>
      <c r="V5" s="8">
        <v>3</v>
      </c>
      <c r="W5" s="8">
        <f>X5*Y5</f>
        <v>1.664126790612618</v>
      </c>
      <c r="X5" s="8">
        <f>U5/3.281</f>
        <v>1.8287107589149649</v>
      </c>
      <c r="Y5" s="8">
        <v>0.91</v>
      </c>
      <c r="Z5" s="9">
        <f>W5*(X5^0.5)</f>
        <v>2.2503958709898608</v>
      </c>
      <c r="AA5" s="9"/>
      <c r="AB5" s="8">
        <f>3*3</f>
        <v>9</v>
      </c>
      <c r="AC5" s="8">
        <v>3</v>
      </c>
      <c r="AD5" s="9"/>
      <c r="AE5" s="9">
        <v>300</v>
      </c>
      <c r="AF5" s="8" t="s">
        <v>112</v>
      </c>
      <c r="AG5" s="8" t="s">
        <v>214</v>
      </c>
      <c r="AH5" s="8" t="s">
        <v>214</v>
      </c>
      <c r="AI5" s="8" t="s">
        <v>214</v>
      </c>
      <c r="AJ5" s="8">
        <v>1</v>
      </c>
      <c r="AK5" s="9">
        <f>4*60</f>
        <v>240</v>
      </c>
      <c r="AL5" s="9">
        <v>1</v>
      </c>
      <c r="AM5" s="9">
        <f>I5-AK5</f>
        <v>360</v>
      </c>
      <c r="AN5" s="9">
        <f>1500*Z5</f>
        <v>3375.5938064847915</v>
      </c>
      <c r="AO5" s="8">
        <f>610*(0.011*R5*Z5)</f>
        <v>1279.3949952852172</v>
      </c>
      <c r="AP5" s="9">
        <f>750*Z5</f>
        <v>1687.7969032423957</v>
      </c>
      <c r="AQ5">
        <f>(7.8*R5)+378*Z5</f>
        <v>1511.5223327813153</v>
      </c>
      <c r="AR5" s="4"/>
      <c r="AS5" s="4"/>
      <c r="AT5" s="4"/>
      <c r="AU5" s="4"/>
      <c r="AV5" s="4">
        <v>927</v>
      </c>
      <c r="AW5" s="4"/>
      <c r="AX5" s="4"/>
      <c r="AY5" s="4"/>
      <c r="AZ5" s="4"/>
      <c r="BA5" s="9">
        <v>1</v>
      </c>
      <c r="BB5" s="9">
        <v>1</v>
      </c>
      <c r="BC5" s="9">
        <v>1</v>
      </c>
      <c r="BD5" s="9">
        <v>0</v>
      </c>
      <c r="BE5" s="11">
        <v>1</v>
      </c>
      <c r="BF5" s="9">
        <v>0</v>
      </c>
      <c r="BG5" s="9">
        <v>0</v>
      </c>
      <c r="BH5" s="9">
        <v>0</v>
      </c>
      <c r="BI5" s="9">
        <v>1</v>
      </c>
      <c r="BJ5" s="9">
        <v>0</v>
      </c>
      <c r="BK5" s="9">
        <v>0</v>
      </c>
      <c r="BL5" s="9">
        <v>1</v>
      </c>
      <c r="BM5" s="9">
        <v>0</v>
      </c>
      <c r="BN5" s="9">
        <v>1</v>
      </c>
      <c r="BO5" s="9">
        <v>1</v>
      </c>
      <c r="BP5" s="9">
        <v>1</v>
      </c>
      <c r="BQ5" s="9">
        <v>0</v>
      </c>
      <c r="BR5" s="9">
        <v>1</v>
      </c>
      <c r="BS5" s="9">
        <v>1</v>
      </c>
      <c r="BT5" s="9">
        <v>1</v>
      </c>
      <c r="BU5" s="9">
        <v>1</v>
      </c>
      <c r="BV5" s="9">
        <v>1</v>
      </c>
      <c r="BW5" s="9">
        <v>1</v>
      </c>
      <c r="BX5" s="9">
        <v>0</v>
      </c>
      <c r="BY5" s="9">
        <v>0</v>
      </c>
      <c r="BZ5" s="9">
        <v>0</v>
      </c>
      <c r="CA5" s="8"/>
      <c r="CB5" s="9">
        <v>0</v>
      </c>
      <c r="CC5" s="9">
        <v>1</v>
      </c>
      <c r="CD5" s="9">
        <v>0</v>
      </c>
      <c r="CE5" s="9">
        <v>0</v>
      </c>
      <c r="CF5" s="9">
        <v>1</v>
      </c>
      <c r="CG5" s="9">
        <v>0</v>
      </c>
      <c r="CH5" s="9">
        <v>0</v>
      </c>
      <c r="CI5" s="9">
        <v>1</v>
      </c>
      <c r="CJ5" s="9">
        <v>1</v>
      </c>
      <c r="CK5" s="9">
        <v>1</v>
      </c>
      <c r="CL5" s="9">
        <v>1</v>
      </c>
      <c r="CM5" s="9">
        <v>1</v>
      </c>
      <c r="CN5" s="9">
        <v>1</v>
      </c>
      <c r="CO5" s="9">
        <v>1</v>
      </c>
      <c r="CP5" s="9">
        <v>1</v>
      </c>
      <c r="CQ5" s="9">
        <v>0</v>
      </c>
      <c r="CR5" s="9">
        <v>1</v>
      </c>
      <c r="CS5" s="9">
        <v>1</v>
      </c>
      <c r="CT5" s="2">
        <v>0</v>
      </c>
    </row>
    <row r="6" spans="1:98">
      <c r="A6" t="s">
        <v>38</v>
      </c>
      <c r="B6" t="s">
        <v>21</v>
      </c>
      <c r="C6" t="s">
        <v>81</v>
      </c>
      <c r="D6">
        <v>1800</v>
      </c>
      <c r="E6">
        <v>0</v>
      </c>
      <c r="F6">
        <v>1000</v>
      </c>
      <c r="G6">
        <v>800</v>
      </c>
      <c r="H6">
        <f>0.034*(F6^0.6667)</f>
        <v>3.4007829690708031</v>
      </c>
      <c r="I6">
        <v>1200</v>
      </c>
      <c r="J6">
        <f>L6*M6*N6</f>
        <v>1152</v>
      </c>
      <c r="K6">
        <f>L6*M6</f>
        <v>144</v>
      </c>
      <c r="L6">
        <v>12</v>
      </c>
      <c r="M6">
        <v>12</v>
      </c>
      <c r="N6">
        <v>8</v>
      </c>
      <c r="O6">
        <f t="shared" si="0"/>
        <v>3.6574215178299299</v>
      </c>
      <c r="P6">
        <f t="shared" si="0"/>
        <v>3.6574215178299299</v>
      </c>
      <c r="Q6">
        <f t="shared" si="0"/>
        <v>2.4382810118866196</v>
      </c>
      <c r="R6">
        <f>(2*(O6*P6)+2*(Q6*O6)+2*(Q6*P6))-W6</f>
        <v>60.772269402555196</v>
      </c>
      <c r="S6">
        <v>2</v>
      </c>
      <c r="T6">
        <f>V6*U6</f>
        <v>17.788889999999999</v>
      </c>
      <c r="U6">
        <v>6.67</v>
      </c>
      <c r="V6">
        <v>2.6669999999999998</v>
      </c>
      <c r="W6">
        <f>X6*Y6</f>
        <v>1.652480673176614</v>
      </c>
      <c r="X6">
        <f>U6/3.281</f>
        <v>2.0329167936604691</v>
      </c>
      <c r="Y6">
        <f>V6/3.281</f>
        <v>0.81286193233770188</v>
      </c>
      <c r="Z6">
        <f>W6*(X6^0.5)</f>
        <v>2.3561134072683929</v>
      </c>
      <c r="AA6">
        <v>16</v>
      </c>
      <c r="AB6">
        <v>10.5</v>
      </c>
      <c r="AC6">
        <v>3.5</v>
      </c>
      <c r="AD6">
        <v>16</v>
      </c>
      <c r="AE6" t="s">
        <v>30</v>
      </c>
      <c r="AF6" t="s">
        <v>14</v>
      </c>
      <c r="AG6" t="s">
        <v>16</v>
      </c>
      <c r="AH6" t="s">
        <v>16</v>
      </c>
      <c r="AI6" t="s">
        <v>19</v>
      </c>
      <c r="AJ6">
        <v>1</v>
      </c>
      <c r="AK6">
        <v>480</v>
      </c>
      <c r="AL6">
        <v>1</v>
      </c>
      <c r="AM6">
        <f>I6-AK6</f>
        <v>720</v>
      </c>
      <c r="AN6">
        <f>1500*Z6</f>
        <v>3534.1701109025894</v>
      </c>
      <c r="AO6">
        <f>610*(0.011*R6*Z6)</f>
        <v>960.78046707485794</v>
      </c>
      <c r="AP6">
        <f>750*Z6</f>
        <v>1767.0850554512947</v>
      </c>
      <c r="AQ6">
        <f>(7.8*R6)+378*Z6</f>
        <v>1364.6345692873831</v>
      </c>
      <c r="AR6">
        <v>30</v>
      </c>
      <c r="AS6">
        <v>40</v>
      </c>
      <c r="AT6">
        <v>780</v>
      </c>
      <c r="AU6" t="s">
        <v>9</v>
      </c>
      <c r="AV6" t="s">
        <v>9</v>
      </c>
      <c r="AW6">
        <v>750</v>
      </c>
      <c r="AX6">
        <f>60*AT6</f>
        <v>46800</v>
      </c>
      <c r="AY6" t="s">
        <v>9</v>
      </c>
      <c r="AZ6">
        <v>780</v>
      </c>
      <c r="BA6">
        <v>1</v>
      </c>
      <c r="BB6">
        <v>1</v>
      </c>
      <c r="BC6">
        <f>IF((D6&gt;AO6),1,0)</f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0</v>
      </c>
      <c r="BO6">
        <v>1</v>
      </c>
      <c r="BP6" t="s">
        <v>9</v>
      </c>
      <c r="BQ6">
        <v>1</v>
      </c>
      <c r="BR6">
        <v>1</v>
      </c>
      <c r="BS6">
        <v>0</v>
      </c>
      <c r="BT6">
        <v>0</v>
      </c>
      <c r="BU6">
        <v>1</v>
      </c>
      <c r="BV6">
        <v>0</v>
      </c>
      <c r="BW6">
        <v>1</v>
      </c>
      <c r="BX6">
        <v>1</v>
      </c>
      <c r="BY6">
        <v>1</v>
      </c>
      <c r="BZ6" t="s">
        <v>9</v>
      </c>
      <c r="CB6">
        <v>1</v>
      </c>
      <c r="CC6" s="14">
        <v>1</v>
      </c>
      <c r="CD6" s="14">
        <v>1</v>
      </c>
      <c r="CE6" s="14">
        <v>1</v>
      </c>
      <c r="CF6" s="14">
        <v>1</v>
      </c>
      <c r="CG6" s="14">
        <v>0</v>
      </c>
      <c r="CH6" s="14">
        <v>0</v>
      </c>
      <c r="CI6" s="14" t="s">
        <v>9</v>
      </c>
      <c r="CJ6" s="14" t="s">
        <v>9</v>
      </c>
      <c r="CK6" s="14" t="s">
        <v>9</v>
      </c>
      <c r="CL6" s="14" t="s">
        <v>9</v>
      </c>
      <c r="CM6" s="14">
        <v>0</v>
      </c>
      <c r="CN6" s="14">
        <v>0</v>
      </c>
      <c r="CO6" s="14">
        <v>1</v>
      </c>
      <c r="CP6" s="14">
        <v>0</v>
      </c>
      <c r="CQ6" s="14">
        <v>0</v>
      </c>
      <c r="CR6" s="14">
        <v>0</v>
      </c>
      <c r="CS6" s="14">
        <v>0</v>
      </c>
      <c r="CT6" s="14">
        <v>0</v>
      </c>
    </row>
    <row r="7" spans="1:98">
      <c r="A7" t="s">
        <v>39</v>
      </c>
      <c r="B7" t="s">
        <v>8</v>
      </c>
      <c r="C7" t="s">
        <v>23</v>
      </c>
      <c r="D7">
        <v>1500</v>
      </c>
      <c r="E7">
        <v>45</v>
      </c>
      <c r="I7">
        <v>480</v>
      </c>
      <c r="J7">
        <f t="shared" ref="J7:J16" si="1">L7*M7*N7</f>
        <v>1152</v>
      </c>
      <c r="K7">
        <f t="shared" ref="K7:K16" si="2">L7*M7</f>
        <v>144</v>
      </c>
      <c r="L7">
        <v>12</v>
      </c>
      <c r="M7">
        <v>12</v>
      </c>
      <c r="N7">
        <v>8</v>
      </c>
      <c r="O7">
        <f t="shared" ref="O7:O15" si="3">L7/3.281</f>
        <v>3.6574215178299299</v>
      </c>
      <c r="P7">
        <f t="shared" ref="P7:P15" si="4">M7/3.281</f>
        <v>3.6574215178299299</v>
      </c>
      <c r="Q7">
        <f t="shared" ref="Q7:Q15" si="5">N7/3.281</f>
        <v>2.4382810118866196</v>
      </c>
      <c r="R7">
        <f t="shared" ref="R7:R16" si="6">(2*(O7*P7)+2*(Q7*O7)+2*(Q7*P7))-W7</f>
        <v>60.772269402555196</v>
      </c>
      <c r="S7">
        <v>2</v>
      </c>
      <c r="T7">
        <f t="shared" ref="T7:T16" si="7">V7*U7</f>
        <v>17.788889999999999</v>
      </c>
      <c r="U7">
        <v>6.67</v>
      </c>
      <c r="V7">
        <v>2.6669999999999998</v>
      </c>
      <c r="W7">
        <f t="shared" ref="W7:W16" si="8">X7*Y7</f>
        <v>1.652480673176614</v>
      </c>
      <c r="X7">
        <f t="shared" ref="X7:X16" si="9">U7/3.281</f>
        <v>2.0329167936604691</v>
      </c>
      <c r="Y7">
        <f t="shared" ref="Y7:Y16" si="10">V7/3.281</f>
        <v>0.81286193233770188</v>
      </c>
      <c r="Z7">
        <f t="shared" ref="Z7:Z16" si="11">W7*(X7^0.5)</f>
        <v>2.3561134072683929</v>
      </c>
      <c r="AA7">
        <v>16</v>
      </c>
      <c r="AB7">
        <v>10.5</v>
      </c>
      <c r="AC7">
        <v>3.5</v>
      </c>
      <c r="AD7">
        <v>16</v>
      </c>
      <c r="AE7">
        <v>330</v>
      </c>
      <c r="AF7" t="s">
        <v>14</v>
      </c>
      <c r="AG7" t="s">
        <v>16</v>
      </c>
      <c r="AH7" t="s">
        <v>16</v>
      </c>
      <c r="AI7" t="s">
        <v>20</v>
      </c>
      <c r="AJ7">
        <v>1</v>
      </c>
      <c r="AK7">
        <v>300</v>
      </c>
      <c r="AL7">
        <v>1</v>
      </c>
      <c r="AM7">
        <f>I7-AK7</f>
        <v>180</v>
      </c>
      <c r="AN7">
        <f t="shared" ref="AN7:AN21" si="12">1500*Z7</f>
        <v>3534.1701109025894</v>
      </c>
      <c r="AO7">
        <f t="shared" ref="AO7:AO21" si="13">610*(0.011*R7*Z7)</f>
        <v>960.78046707485794</v>
      </c>
      <c r="AP7">
        <f t="shared" ref="AP7:AP21" si="14">750*Z7</f>
        <v>1767.0850554512947</v>
      </c>
      <c r="AQ7">
        <f t="shared" ref="AQ7:AQ21" si="15">(7.8*R7)+378*Z7</f>
        <v>1364.6345692873831</v>
      </c>
      <c r="AR7" t="s">
        <v>9</v>
      </c>
      <c r="AS7" t="s">
        <v>9</v>
      </c>
      <c r="AT7" t="s">
        <v>9</v>
      </c>
      <c r="AU7" t="s">
        <v>9</v>
      </c>
      <c r="AV7" t="s">
        <v>9</v>
      </c>
      <c r="AW7" t="s">
        <v>9</v>
      </c>
      <c r="AX7" t="s">
        <v>9</v>
      </c>
      <c r="AY7" t="s">
        <v>9</v>
      </c>
      <c r="AZ7" t="s">
        <v>9</v>
      </c>
      <c r="BA7">
        <v>1</v>
      </c>
      <c r="BB7">
        <v>1</v>
      </c>
      <c r="BC7">
        <f t="shared" ref="BC7:BC71" si="16">IF((D7&gt;AO7),1,0)</f>
        <v>1</v>
      </c>
      <c r="BD7">
        <v>1</v>
      </c>
      <c r="BE7">
        <v>1</v>
      </c>
      <c r="BF7">
        <v>1</v>
      </c>
      <c r="BG7">
        <v>0</v>
      </c>
      <c r="BH7">
        <v>0</v>
      </c>
      <c r="BI7">
        <v>1</v>
      </c>
      <c r="BJ7">
        <v>0</v>
      </c>
      <c r="BK7">
        <v>1</v>
      </c>
      <c r="BL7">
        <v>1</v>
      </c>
      <c r="BM7">
        <v>0</v>
      </c>
      <c r="BN7">
        <v>1</v>
      </c>
      <c r="BO7">
        <v>1</v>
      </c>
      <c r="BP7" t="s">
        <v>9</v>
      </c>
      <c r="BQ7">
        <v>1</v>
      </c>
      <c r="BR7">
        <v>1</v>
      </c>
      <c r="BS7">
        <v>1</v>
      </c>
      <c r="BT7">
        <v>0</v>
      </c>
      <c r="BU7">
        <v>1</v>
      </c>
      <c r="BV7">
        <v>0</v>
      </c>
      <c r="BW7">
        <v>1</v>
      </c>
      <c r="BX7">
        <v>1</v>
      </c>
      <c r="BY7">
        <v>1</v>
      </c>
      <c r="BZ7" t="s">
        <v>9</v>
      </c>
      <c r="CB7">
        <v>0</v>
      </c>
      <c r="CC7" s="14">
        <v>1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1</v>
      </c>
      <c r="CJ7" s="14" t="s">
        <v>9</v>
      </c>
      <c r="CK7" s="14" t="s">
        <v>9</v>
      </c>
      <c r="CL7" s="14" t="s">
        <v>9</v>
      </c>
      <c r="CM7" s="14">
        <v>1</v>
      </c>
      <c r="CN7" s="14">
        <v>1</v>
      </c>
      <c r="CO7" s="14">
        <v>1</v>
      </c>
      <c r="CP7" s="14">
        <v>1</v>
      </c>
      <c r="CQ7" s="14">
        <v>0</v>
      </c>
      <c r="CR7" s="14">
        <v>0</v>
      </c>
      <c r="CS7" s="14">
        <v>0</v>
      </c>
      <c r="CT7" s="14">
        <v>0</v>
      </c>
    </row>
    <row r="8" spans="1:98">
      <c r="A8" t="s">
        <v>40</v>
      </c>
      <c r="B8" t="s">
        <v>29</v>
      </c>
      <c r="C8" t="s">
        <v>51</v>
      </c>
      <c r="D8">
        <v>800</v>
      </c>
      <c r="E8">
        <v>0</v>
      </c>
      <c r="F8">
        <v>800</v>
      </c>
      <c r="G8">
        <v>80</v>
      </c>
      <c r="H8">
        <f t="shared" ref="H8:H70" si="17">0.034*(F8^0.6667)</f>
        <v>2.9306841218778104</v>
      </c>
      <c r="I8">
        <v>840</v>
      </c>
      <c r="J8">
        <f t="shared" si="1"/>
        <v>1152</v>
      </c>
      <c r="K8">
        <f t="shared" si="2"/>
        <v>144</v>
      </c>
      <c r="L8">
        <v>12</v>
      </c>
      <c r="M8">
        <v>12</v>
      </c>
      <c r="N8">
        <v>8</v>
      </c>
      <c r="O8">
        <f t="shared" si="3"/>
        <v>3.6574215178299299</v>
      </c>
      <c r="P8">
        <f t="shared" si="4"/>
        <v>3.6574215178299299</v>
      </c>
      <c r="Q8">
        <f t="shared" si="5"/>
        <v>2.4382810118866196</v>
      </c>
      <c r="R8">
        <f t="shared" si="6"/>
        <v>60.772269402555196</v>
      </c>
      <c r="S8">
        <v>2</v>
      </c>
      <c r="T8">
        <f t="shared" si="7"/>
        <v>17.788889999999999</v>
      </c>
      <c r="U8">
        <v>6.67</v>
      </c>
      <c r="V8">
        <v>2.6669999999999998</v>
      </c>
      <c r="W8">
        <f t="shared" si="8"/>
        <v>1.652480673176614</v>
      </c>
      <c r="X8">
        <f t="shared" si="9"/>
        <v>2.0329167936604691</v>
      </c>
      <c r="Y8">
        <f t="shared" si="10"/>
        <v>0.81286193233770188</v>
      </c>
      <c r="Z8">
        <f t="shared" si="11"/>
        <v>2.3561134072683929</v>
      </c>
      <c r="AA8">
        <v>16</v>
      </c>
      <c r="AB8">
        <v>10.5</v>
      </c>
      <c r="AC8">
        <v>3.5</v>
      </c>
      <c r="AD8">
        <v>16</v>
      </c>
      <c r="AE8" t="s">
        <v>34</v>
      </c>
      <c r="AF8" t="s">
        <v>14</v>
      </c>
      <c r="AG8" t="s">
        <v>16</v>
      </c>
      <c r="AH8" t="s">
        <v>16</v>
      </c>
      <c r="AI8" t="s">
        <v>19</v>
      </c>
      <c r="AJ8">
        <v>0</v>
      </c>
      <c r="AK8" t="s">
        <v>9</v>
      </c>
      <c r="AL8">
        <v>0</v>
      </c>
      <c r="AM8" t="s">
        <v>9</v>
      </c>
      <c r="AN8">
        <f t="shared" si="12"/>
        <v>3534.1701109025894</v>
      </c>
      <c r="AO8">
        <f t="shared" si="13"/>
        <v>960.78046707485794</v>
      </c>
      <c r="AP8">
        <f t="shared" si="14"/>
        <v>1767.0850554512947</v>
      </c>
      <c r="AQ8">
        <f t="shared" si="15"/>
        <v>1364.6345692873831</v>
      </c>
      <c r="AR8">
        <v>5</v>
      </c>
      <c r="AS8">
        <v>17</v>
      </c>
      <c r="AT8" s="1">
        <v>110</v>
      </c>
      <c r="AU8" t="s">
        <v>9</v>
      </c>
      <c r="AV8" t="s">
        <v>9</v>
      </c>
      <c r="AW8">
        <v>700</v>
      </c>
      <c r="AX8">
        <f>60*AT8</f>
        <v>6600</v>
      </c>
      <c r="AY8" t="s">
        <v>9</v>
      </c>
      <c r="AZ8">
        <v>35</v>
      </c>
      <c r="BA8">
        <v>0</v>
      </c>
      <c r="BB8">
        <v>0</v>
      </c>
      <c r="BC8">
        <f t="shared" si="16"/>
        <v>0</v>
      </c>
      <c r="BD8">
        <v>0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0</v>
      </c>
      <c r="BO8">
        <v>0</v>
      </c>
      <c r="BP8" t="s">
        <v>9</v>
      </c>
      <c r="BQ8">
        <v>0</v>
      </c>
      <c r="BR8">
        <v>0</v>
      </c>
      <c r="BS8">
        <v>0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 t="s">
        <v>9</v>
      </c>
      <c r="CB8">
        <v>1</v>
      </c>
      <c r="CC8" s="14">
        <v>1</v>
      </c>
      <c r="CD8" s="14">
        <v>1</v>
      </c>
      <c r="CE8" s="14">
        <v>1</v>
      </c>
      <c r="CF8" s="14">
        <v>1</v>
      </c>
      <c r="CG8" s="14">
        <v>0</v>
      </c>
      <c r="CH8" s="14">
        <v>0</v>
      </c>
      <c r="CI8" s="14">
        <v>0</v>
      </c>
      <c r="CJ8" s="14" t="s">
        <v>9</v>
      </c>
      <c r="CK8" s="14" t="s">
        <v>9</v>
      </c>
      <c r="CL8" s="14" t="s">
        <v>9</v>
      </c>
      <c r="CM8" s="14">
        <v>0</v>
      </c>
      <c r="CN8" s="14">
        <v>0</v>
      </c>
      <c r="CO8" s="14">
        <v>0</v>
      </c>
      <c r="CP8" s="14">
        <v>0</v>
      </c>
      <c r="CQ8" s="14">
        <v>0</v>
      </c>
      <c r="CR8" s="14">
        <v>0</v>
      </c>
      <c r="CS8" s="14">
        <v>1</v>
      </c>
      <c r="CT8" s="14">
        <v>0</v>
      </c>
    </row>
    <row r="9" spans="1:98" ht="60">
      <c r="A9" t="s">
        <v>41</v>
      </c>
      <c r="B9" t="s">
        <v>8</v>
      </c>
      <c r="C9" s="2" t="s">
        <v>54</v>
      </c>
      <c r="D9" s="2">
        <v>4000</v>
      </c>
      <c r="E9" s="2">
        <v>0</v>
      </c>
      <c r="F9" s="2"/>
      <c r="G9" s="2"/>
      <c r="I9">
        <v>620</v>
      </c>
      <c r="J9">
        <f t="shared" si="1"/>
        <v>1152</v>
      </c>
      <c r="K9">
        <f t="shared" si="2"/>
        <v>144</v>
      </c>
      <c r="L9">
        <v>12</v>
      </c>
      <c r="M9">
        <v>12</v>
      </c>
      <c r="N9">
        <v>8</v>
      </c>
      <c r="O9">
        <f t="shared" si="3"/>
        <v>3.6574215178299299</v>
      </c>
      <c r="P9">
        <f t="shared" si="4"/>
        <v>3.6574215178299299</v>
      </c>
      <c r="Q9">
        <f t="shared" si="5"/>
        <v>2.4382810118866196</v>
      </c>
      <c r="R9">
        <f t="shared" si="6"/>
        <v>60.772269402555196</v>
      </c>
      <c r="S9">
        <v>2</v>
      </c>
      <c r="T9">
        <f t="shared" si="7"/>
        <v>17.788889999999999</v>
      </c>
      <c r="U9">
        <v>6.67</v>
      </c>
      <c r="V9">
        <v>2.6669999999999998</v>
      </c>
      <c r="W9">
        <f t="shared" si="8"/>
        <v>1.652480673176614</v>
      </c>
      <c r="X9">
        <f t="shared" si="9"/>
        <v>2.0329167936604691</v>
      </c>
      <c r="Y9">
        <f t="shared" si="10"/>
        <v>0.81286193233770188</v>
      </c>
      <c r="Z9">
        <f t="shared" si="11"/>
        <v>2.3561134072683929</v>
      </c>
      <c r="AA9">
        <v>16</v>
      </c>
      <c r="AB9">
        <v>10.5</v>
      </c>
      <c r="AC9">
        <v>3.5</v>
      </c>
      <c r="AD9">
        <v>16</v>
      </c>
      <c r="AE9">
        <v>60</v>
      </c>
      <c r="AF9" t="s">
        <v>14</v>
      </c>
      <c r="AG9" t="s">
        <v>16</v>
      </c>
      <c r="AH9" t="s">
        <v>16</v>
      </c>
      <c r="AI9" t="s">
        <v>20</v>
      </c>
      <c r="AJ9">
        <v>1</v>
      </c>
      <c r="AK9">
        <v>120</v>
      </c>
      <c r="AL9">
        <v>1</v>
      </c>
      <c r="AM9">
        <f>I9-AK9</f>
        <v>500</v>
      </c>
      <c r="AN9">
        <f t="shared" si="12"/>
        <v>3534.1701109025894</v>
      </c>
      <c r="AO9">
        <f t="shared" si="13"/>
        <v>960.78046707485794</v>
      </c>
      <c r="AP9">
        <f t="shared" si="14"/>
        <v>1767.0850554512947</v>
      </c>
      <c r="AQ9">
        <f t="shared" si="15"/>
        <v>1364.6345692873831</v>
      </c>
      <c r="AR9">
        <v>125</v>
      </c>
      <c r="AS9">
        <v>250</v>
      </c>
      <c r="AT9">
        <v>585</v>
      </c>
      <c r="AU9">
        <v>1050</v>
      </c>
      <c r="AV9">
        <v>1100</v>
      </c>
      <c r="AW9">
        <v>1050</v>
      </c>
      <c r="AX9">
        <f>50*250</f>
        <v>12500</v>
      </c>
      <c r="AY9" t="s">
        <v>9</v>
      </c>
      <c r="AZ9">
        <v>585</v>
      </c>
      <c r="BA9">
        <v>1</v>
      </c>
      <c r="BB9">
        <v>1</v>
      </c>
      <c r="BC9">
        <f t="shared" si="16"/>
        <v>1</v>
      </c>
      <c r="BD9">
        <v>1</v>
      </c>
      <c r="BE9">
        <v>1</v>
      </c>
      <c r="BF9">
        <v>1</v>
      </c>
      <c r="BG9">
        <v>0</v>
      </c>
      <c r="BH9">
        <v>1</v>
      </c>
      <c r="BI9">
        <v>1</v>
      </c>
      <c r="BJ9">
        <v>1</v>
      </c>
      <c r="BK9">
        <v>0</v>
      </c>
      <c r="BL9">
        <v>0</v>
      </c>
      <c r="BM9">
        <v>0</v>
      </c>
      <c r="BN9">
        <v>1</v>
      </c>
      <c r="BO9">
        <v>1</v>
      </c>
      <c r="BP9" t="s">
        <v>9</v>
      </c>
      <c r="BQ9">
        <v>1</v>
      </c>
      <c r="BR9">
        <v>1</v>
      </c>
      <c r="BS9">
        <v>1</v>
      </c>
      <c r="BT9">
        <v>0</v>
      </c>
      <c r="BU9">
        <v>0</v>
      </c>
      <c r="BV9">
        <v>0</v>
      </c>
      <c r="BW9">
        <v>1</v>
      </c>
      <c r="BX9">
        <v>0</v>
      </c>
      <c r="BY9">
        <v>0</v>
      </c>
      <c r="BZ9" t="s">
        <v>9</v>
      </c>
      <c r="CB9">
        <v>0</v>
      </c>
      <c r="CC9" s="14">
        <v>1</v>
      </c>
      <c r="CD9" s="14">
        <v>0</v>
      </c>
      <c r="CE9" s="14">
        <v>0</v>
      </c>
      <c r="CF9" s="14">
        <v>1</v>
      </c>
      <c r="CG9" s="14">
        <v>0</v>
      </c>
      <c r="CH9" s="14">
        <v>0</v>
      </c>
      <c r="CI9" s="14">
        <v>1</v>
      </c>
      <c r="CJ9" s="14" t="s">
        <v>9</v>
      </c>
      <c r="CK9" s="14" t="s">
        <v>9</v>
      </c>
      <c r="CL9" s="14" t="s">
        <v>9</v>
      </c>
      <c r="CM9" s="14">
        <v>1</v>
      </c>
      <c r="CN9" s="14">
        <v>1</v>
      </c>
      <c r="CO9" s="14">
        <v>1</v>
      </c>
      <c r="CP9" s="14">
        <v>1</v>
      </c>
      <c r="CQ9" s="14">
        <v>0</v>
      </c>
      <c r="CR9" s="14">
        <v>0</v>
      </c>
      <c r="CS9" s="14">
        <v>0</v>
      </c>
      <c r="CT9" s="14">
        <v>0</v>
      </c>
    </row>
    <row r="10" spans="1:98">
      <c r="A10" t="s">
        <v>42</v>
      </c>
      <c r="B10" t="s">
        <v>8</v>
      </c>
      <c r="C10" t="s">
        <v>23</v>
      </c>
      <c r="D10">
        <v>1500</v>
      </c>
      <c r="E10">
        <v>0</v>
      </c>
      <c r="I10">
        <v>420</v>
      </c>
      <c r="J10">
        <f t="shared" si="1"/>
        <v>1073.364</v>
      </c>
      <c r="K10">
        <f t="shared" si="2"/>
        <v>134.1705</v>
      </c>
      <c r="L10">
        <v>11.667</v>
      </c>
      <c r="M10">
        <v>11.5</v>
      </c>
      <c r="N10">
        <v>8</v>
      </c>
      <c r="O10">
        <f t="shared" si="3"/>
        <v>3.555928070710149</v>
      </c>
      <c r="P10">
        <f t="shared" si="4"/>
        <v>3.5050289545870159</v>
      </c>
      <c r="Q10">
        <f t="shared" si="5"/>
        <v>2.4382810118866196</v>
      </c>
      <c r="R10">
        <f t="shared" si="6"/>
        <v>57.707975904418049</v>
      </c>
      <c r="S10">
        <v>2</v>
      </c>
      <c r="T10">
        <f t="shared" si="7"/>
        <v>17.788889999999999</v>
      </c>
      <c r="U10">
        <v>6.67</v>
      </c>
      <c r="V10">
        <v>2.6669999999999998</v>
      </c>
      <c r="W10">
        <f t="shared" si="8"/>
        <v>1.652480673176614</v>
      </c>
      <c r="X10">
        <f t="shared" si="9"/>
        <v>2.0329167936604691</v>
      </c>
      <c r="Y10">
        <f t="shared" si="10"/>
        <v>0.81286193233770188</v>
      </c>
      <c r="Z10">
        <f t="shared" si="11"/>
        <v>2.3561134072683929</v>
      </c>
      <c r="AA10">
        <v>16</v>
      </c>
      <c r="AB10">
        <v>10.5</v>
      </c>
      <c r="AC10">
        <v>3.5</v>
      </c>
      <c r="AD10">
        <v>16</v>
      </c>
      <c r="AE10">
        <v>300</v>
      </c>
      <c r="AF10" t="s">
        <v>48</v>
      </c>
      <c r="AG10" t="s">
        <v>16</v>
      </c>
      <c r="AH10" t="s">
        <v>16</v>
      </c>
      <c r="AI10" t="s">
        <v>20</v>
      </c>
      <c r="AJ10">
        <v>1</v>
      </c>
      <c r="AK10">
        <v>260</v>
      </c>
      <c r="AL10">
        <v>1</v>
      </c>
      <c r="AM10">
        <v>160</v>
      </c>
      <c r="AN10">
        <f t="shared" si="12"/>
        <v>3534.1701109025894</v>
      </c>
      <c r="AO10">
        <f t="shared" si="13"/>
        <v>912.33545477997598</v>
      </c>
      <c r="AP10">
        <f t="shared" si="14"/>
        <v>1767.0850554512947</v>
      </c>
      <c r="AQ10">
        <f t="shared" si="15"/>
        <v>1340.7330800019133</v>
      </c>
      <c r="AR10" t="s">
        <v>9</v>
      </c>
      <c r="AS10">
        <v>120</v>
      </c>
      <c r="AT10">
        <v>50</v>
      </c>
      <c r="AU10">
        <v>750</v>
      </c>
      <c r="AV10" t="s">
        <v>9</v>
      </c>
      <c r="AW10">
        <v>750</v>
      </c>
      <c r="AX10" t="s">
        <v>9</v>
      </c>
      <c r="AY10" t="s">
        <v>9</v>
      </c>
      <c r="AZ10">
        <v>200</v>
      </c>
      <c r="BA10">
        <v>1</v>
      </c>
      <c r="BB10">
        <v>1</v>
      </c>
      <c r="BC10">
        <f t="shared" si="16"/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0</v>
      </c>
      <c r="BP10">
        <v>1</v>
      </c>
      <c r="BQ10">
        <v>1</v>
      </c>
      <c r="BR10">
        <v>0</v>
      </c>
      <c r="BS10">
        <v>0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0</v>
      </c>
      <c r="BZ10">
        <v>1</v>
      </c>
      <c r="CB10">
        <v>1</v>
      </c>
      <c r="CC10" s="14">
        <v>1</v>
      </c>
      <c r="CD10" s="14">
        <v>1</v>
      </c>
      <c r="CE10" s="14">
        <v>1</v>
      </c>
      <c r="CF10" s="14">
        <v>1</v>
      </c>
      <c r="CG10" s="14">
        <v>0</v>
      </c>
      <c r="CH10" s="14">
        <v>0</v>
      </c>
      <c r="CI10" s="14">
        <v>1</v>
      </c>
      <c r="CJ10" s="14">
        <v>0</v>
      </c>
      <c r="CK10" s="14">
        <v>0</v>
      </c>
      <c r="CL10" s="14">
        <v>1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</row>
    <row r="11" spans="1:98">
      <c r="A11" t="s">
        <v>43</v>
      </c>
      <c r="B11" t="s">
        <v>29</v>
      </c>
      <c r="C11" t="s">
        <v>82</v>
      </c>
      <c r="D11">
        <v>4000</v>
      </c>
      <c r="E11">
        <v>76</v>
      </c>
      <c r="I11">
        <v>420</v>
      </c>
      <c r="J11">
        <f t="shared" si="1"/>
        <v>986.03399999999999</v>
      </c>
      <c r="K11">
        <f t="shared" si="2"/>
        <v>123.25425</v>
      </c>
      <c r="L11">
        <v>9.6669999999999998</v>
      </c>
      <c r="M11">
        <v>12.75</v>
      </c>
      <c r="N11">
        <v>8</v>
      </c>
      <c r="O11">
        <f t="shared" si="3"/>
        <v>2.9463578177384941</v>
      </c>
      <c r="P11">
        <f t="shared" si="4"/>
        <v>3.8860103626943006</v>
      </c>
      <c r="Q11">
        <f t="shared" si="5"/>
        <v>2.4382810118866196</v>
      </c>
      <c r="R11">
        <f t="shared" si="6"/>
        <v>54.668614219782114</v>
      </c>
      <c r="S11">
        <v>2</v>
      </c>
      <c r="T11">
        <f t="shared" si="7"/>
        <v>16.675000000000001</v>
      </c>
      <c r="U11">
        <v>6.67</v>
      </c>
      <c r="V11">
        <v>2.5</v>
      </c>
      <c r="W11">
        <f t="shared" si="8"/>
        <v>1.5490070052274223</v>
      </c>
      <c r="X11">
        <f t="shared" si="9"/>
        <v>2.0329167936604691</v>
      </c>
      <c r="Y11">
        <f t="shared" si="10"/>
        <v>0.76196281621456874</v>
      </c>
      <c r="Z11">
        <f t="shared" si="11"/>
        <v>2.2085802467832707</v>
      </c>
      <c r="AA11">
        <v>16</v>
      </c>
      <c r="AB11">
        <v>10.5</v>
      </c>
      <c r="AC11">
        <v>3.5</v>
      </c>
      <c r="AD11">
        <v>16</v>
      </c>
      <c r="AE11" t="s">
        <v>34</v>
      </c>
      <c r="AF11" t="s">
        <v>48</v>
      </c>
      <c r="AG11" t="s">
        <v>16</v>
      </c>
      <c r="AH11" t="s">
        <v>16</v>
      </c>
      <c r="AI11" t="s">
        <v>20</v>
      </c>
      <c r="AJ11">
        <v>0</v>
      </c>
      <c r="AK11" t="s">
        <v>9</v>
      </c>
      <c r="AL11">
        <v>0</v>
      </c>
      <c r="AM11" t="s">
        <v>9</v>
      </c>
      <c r="AN11">
        <f t="shared" si="12"/>
        <v>3312.8703701749059</v>
      </c>
      <c r="AO11">
        <f t="shared" si="13"/>
        <v>810.16554416318115</v>
      </c>
      <c r="AP11">
        <f t="shared" si="14"/>
        <v>1656.435185087453</v>
      </c>
      <c r="AQ11">
        <f t="shared" si="15"/>
        <v>1261.2585241983768</v>
      </c>
      <c r="AR11" t="s">
        <v>9</v>
      </c>
      <c r="AS11">
        <v>10</v>
      </c>
      <c r="AT11">
        <v>240</v>
      </c>
      <c r="AU11">
        <v>800</v>
      </c>
      <c r="AW11">
        <v>500</v>
      </c>
      <c r="AX11" t="s">
        <v>9</v>
      </c>
      <c r="AY11" t="s">
        <v>9</v>
      </c>
      <c r="AZ11">
        <v>140</v>
      </c>
      <c r="BA11">
        <v>0</v>
      </c>
      <c r="BB11">
        <v>0</v>
      </c>
      <c r="BC11">
        <f t="shared" si="16"/>
        <v>1</v>
      </c>
      <c r="BD11">
        <v>0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0</v>
      </c>
      <c r="BN11">
        <v>1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1</v>
      </c>
      <c r="BZ11" t="s">
        <v>9</v>
      </c>
      <c r="CB11">
        <v>0</v>
      </c>
      <c r="CC11" s="14">
        <v>1</v>
      </c>
      <c r="CD11" s="14">
        <v>1</v>
      </c>
      <c r="CE11" s="14">
        <v>1</v>
      </c>
      <c r="CF11" s="14">
        <v>1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1</v>
      </c>
      <c r="CT11" s="14">
        <v>0</v>
      </c>
    </row>
    <row r="12" spans="1:98">
      <c r="A12" t="s">
        <v>44</v>
      </c>
      <c r="B12" t="s">
        <v>8</v>
      </c>
      <c r="C12" t="s">
        <v>23</v>
      </c>
      <c r="D12">
        <v>1500</v>
      </c>
      <c r="E12">
        <v>0</v>
      </c>
      <c r="I12">
        <v>420</v>
      </c>
      <c r="J12">
        <f t="shared" si="1"/>
        <v>940</v>
      </c>
      <c r="K12">
        <f t="shared" si="2"/>
        <v>117.5</v>
      </c>
      <c r="L12">
        <v>10</v>
      </c>
      <c r="M12">
        <v>11.75</v>
      </c>
      <c r="N12">
        <v>8</v>
      </c>
      <c r="O12">
        <f t="shared" si="3"/>
        <v>3.047851264858275</v>
      </c>
      <c r="P12">
        <f t="shared" si="4"/>
        <v>3.5812252362084727</v>
      </c>
      <c r="Q12">
        <f t="shared" si="5"/>
        <v>2.4382810118866196</v>
      </c>
      <c r="R12">
        <f t="shared" si="6"/>
        <v>52.608179444402992</v>
      </c>
      <c r="S12">
        <v>2</v>
      </c>
      <c r="T12">
        <f>V12*U12</f>
        <v>16.675000000000001</v>
      </c>
      <c r="U12">
        <v>6.67</v>
      </c>
      <c r="V12">
        <v>2.5</v>
      </c>
      <c r="W12">
        <f t="shared" si="8"/>
        <v>1.5490070052274223</v>
      </c>
      <c r="X12">
        <f t="shared" si="9"/>
        <v>2.0329167936604691</v>
      </c>
      <c r="Y12">
        <f t="shared" si="10"/>
        <v>0.76196281621456874</v>
      </c>
      <c r="Z12">
        <f t="shared" si="11"/>
        <v>2.2085802467832707</v>
      </c>
      <c r="AA12">
        <v>16</v>
      </c>
      <c r="AB12">
        <v>10.5</v>
      </c>
      <c r="AC12">
        <v>3.5</v>
      </c>
      <c r="AD12">
        <v>16</v>
      </c>
      <c r="AE12">
        <v>360</v>
      </c>
      <c r="AF12" t="s">
        <v>48</v>
      </c>
      <c r="AG12" t="s">
        <v>16</v>
      </c>
      <c r="AH12" t="s">
        <v>16</v>
      </c>
      <c r="AI12" t="s">
        <v>49</v>
      </c>
      <c r="AJ12">
        <v>1</v>
      </c>
      <c r="AK12">
        <v>280</v>
      </c>
      <c r="AL12">
        <v>1</v>
      </c>
      <c r="AM12">
        <v>140</v>
      </c>
      <c r="AN12">
        <f t="shared" si="12"/>
        <v>3312.8703701749059</v>
      </c>
      <c r="AO12">
        <f t="shared" si="13"/>
        <v>779.63077965832701</v>
      </c>
      <c r="AP12">
        <f t="shared" si="14"/>
        <v>1656.435185087453</v>
      </c>
      <c r="AQ12">
        <f t="shared" si="15"/>
        <v>1245.1871329504197</v>
      </c>
      <c r="AR12" t="s">
        <v>9</v>
      </c>
      <c r="AS12">
        <v>40</v>
      </c>
      <c r="AT12">
        <v>100</v>
      </c>
      <c r="AU12">
        <v>1000</v>
      </c>
      <c r="AV12">
        <v>800</v>
      </c>
      <c r="AW12">
        <v>800</v>
      </c>
      <c r="AX12" t="s">
        <v>9</v>
      </c>
      <c r="AY12" t="s">
        <v>9</v>
      </c>
      <c r="AZ12">
        <v>100</v>
      </c>
      <c r="BA12">
        <v>0</v>
      </c>
      <c r="BB12">
        <v>0</v>
      </c>
      <c r="BC12">
        <f t="shared" si="16"/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B12">
        <v>1</v>
      </c>
      <c r="CC12" s="14">
        <v>1</v>
      </c>
      <c r="CD12" s="14">
        <v>1</v>
      </c>
      <c r="CE12" s="14">
        <v>1</v>
      </c>
      <c r="CF12" s="14">
        <v>1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1</v>
      </c>
      <c r="CT12" s="14">
        <v>0</v>
      </c>
    </row>
    <row r="13" spans="1:98">
      <c r="A13" t="s">
        <v>45</v>
      </c>
      <c r="B13" t="s">
        <v>50</v>
      </c>
      <c r="C13" t="s">
        <v>129</v>
      </c>
      <c r="D13">
        <v>4000</v>
      </c>
      <c r="E13">
        <v>76</v>
      </c>
      <c r="I13">
        <v>420</v>
      </c>
      <c r="J13">
        <f>L13*M13*N13</f>
        <v>940</v>
      </c>
      <c r="K13">
        <f t="shared" si="2"/>
        <v>117.5</v>
      </c>
      <c r="L13">
        <v>10</v>
      </c>
      <c r="M13">
        <v>11.75</v>
      </c>
      <c r="N13">
        <v>8</v>
      </c>
      <c r="O13">
        <f t="shared" si="3"/>
        <v>3.047851264858275</v>
      </c>
      <c r="P13">
        <f t="shared" si="4"/>
        <v>3.5812252362084727</v>
      </c>
      <c r="Q13">
        <f t="shared" si="5"/>
        <v>2.4382810118866196</v>
      </c>
      <c r="R13">
        <f t="shared" si="6"/>
        <v>52.608179444402992</v>
      </c>
      <c r="S13">
        <v>2</v>
      </c>
      <c r="T13">
        <f t="shared" si="7"/>
        <v>16.675000000000001</v>
      </c>
      <c r="U13">
        <v>6.67</v>
      </c>
      <c r="V13">
        <v>2.5</v>
      </c>
      <c r="W13">
        <f t="shared" si="8"/>
        <v>1.5490070052274223</v>
      </c>
      <c r="X13">
        <f t="shared" si="9"/>
        <v>2.0329167936604691</v>
      </c>
      <c r="Y13">
        <f t="shared" si="10"/>
        <v>0.76196281621456874</v>
      </c>
      <c r="Z13">
        <f t="shared" si="11"/>
        <v>2.2085802467832707</v>
      </c>
      <c r="AA13">
        <v>16</v>
      </c>
      <c r="AB13">
        <v>10.5</v>
      </c>
      <c r="AC13">
        <v>3.5</v>
      </c>
      <c r="AD13">
        <v>16</v>
      </c>
      <c r="AE13">
        <v>60</v>
      </c>
      <c r="AF13" t="s">
        <v>48</v>
      </c>
      <c r="AG13" t="s">
        <v>16</v>
      </c>
      <c r="AH13" t="s">
        <v>16</v>
      </c>
      <c r="AI13" t="s">
        <v>49</v>
      </c>
      <c r="AJ13">
        <v>1</v>
      </c>
      <c r="AK13">
        <v>60</v>
      </c>
      <c r="AL13">
        <v>1</v>
      </c>
      <c r="AM13">
        <f>I13-AK13</f>
        <v>360</v>
      </c>
      <c r="AN13">
        <f t="shared" si="12"/>
        <v>3312.8703701749059</v>
      </c>
      <c r="AO13">
        <f t="shared" si="13"/>
        <v>779.63077965832701</v>
      </c>
      <c r="AP13">
        <f t="shared" si="14"/>
        <v>1656.435185087453</v>
      </c>
      <c r="AQ13">
        <f t="shared" si="15"/>
        <v>1245.1871329504197</v>
      </c>
      <c r="AR13" t="s">
        <v>9</v>
      </c>
      <c r="AS13">
        <v>30</v>
      </c>
      <c r="AT13">
        <v>120</v>
      </c>
      <c r="AU13">
        <v>600</v>
      </c>
      <c r="AV13">
        <v>600</v>
      </c>
      <c r="AW13">
        <v>600</v>
      </c>
      <c r="AX13" t="s">
        <v>9</v>
      </c>
      <c r="AY13" t="s">
        <v>9</v>
      </c>
      <c r="AZ13">
        <v>240</v>
      </c>
      <c r="BA13">
        <v>1</v>
      </c>
      <c r="BB13">
        <v>1</v>
      </c>
      <c r="BC13">
        <f t="shared" si="16"/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0</v>
      </c>
      <c r="BN13">
        <v>1</v>
      </c>
      <c r="BO13">
        <v>1</v>
      </c>
      <c r="BP13">
        <v>1</v>
      </c>
      <c r="BQ13">
        <v>1</v>
      </c>
      <c r="BR13">
        <v>0</v>
      </c>
      <c r="BS13">
        <v>0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 t="s">
        <v>9</v>
      </c>
      <c r="CB13" t="s">
        <v>9</v>
      </c>
      <c r="CC13" s="14">
        <v>1</v>
      </c>
      <c r="CD13" s="14">
        <v>0</v>
      </c>
      <c r="CE13" s="14">
        <v>0</v>
      </c>
      <c r="CF13" s="14">
        <v>1</v>
      </c>
      <c r="CG13" s="14">
        <v>0</v>
      </c>
      <c r="CH13" s="14">
        <v>0</v>
      </c>
      <c r="CI13" s="14">
        <v>1</v>
      </c>
      <c r="CJ13" s="14">
        <v>0</v>
      </c>
      <c r="CK13" s="14">
        <v>0</v>
      </c>
      <c r="CL13" s="14">
        <v>1</v>
      </c>
      <c r="CM13" s="14">
        <v>0</v>
      </c>
      <c r="CN13" s="14">
        <v>0</v>
      </c>
      <c r="CO13" s="14">
        <v>1</v>
      </c>
      <c r="CP13" s="14">
        <v>0</v>
      </c>
      <c r="CQ13" s="14">
        <v>0</v>
      </c>
      <c r="CR13" s="14">
        <v>0</v>
      </c>
      <c r="CS13" s="14">
        <v>1</v>
      </c>
      <c r="CT13" s="14">
        <v>0</v>
      </c>
    </row>
    <row r="14" spans="1:98">
      <c r="A14" t="s">
        <v>46</v>
      </c>
      <c r="B14" t="s">
        <v>8</v>
      </c>
      <c r="C14" t="s">
        <v>23</v>
      </c>
      <c r="D14">
        <v>1500</v>
      </c>
      <c r="E14">
        <v>0</v>
      </c>
      <c r="I14">
        <v>420</v>
      </c>
      <c r="J14">
        <f t="shared" si="1"/>
        <v>967.96800000000007</v>
      </c>
      <c r="K14">
        <f t="shared" si="2"/>
        <v>120.99600000000001</v>
      </c>
      <c r="L14">
        <v>12</v>
      </c>
      <c r="M14">
        <v>10.083</v>
      </c>
      <c r="N14">
        <v>8</v>
      </c>
      <c r="O14">
        <f t="shared" si="3"/>
        <v>3.6574215178299299</v>
      </c>
      <c r="P14">
        <f t="shared" si="4"/>
        <v>3.0731484303565986</v>
      </c>
      <c r="Q14">
        <f t="shared" si="5"/>
        <v>2.4382810118866196</v>
      </c>
      <c r="R14">
        <f t="shared" si="6"/>
        <v>53.804308069485799</v>
      </c>
      <c r="S14">
        <v>2</v>
      </c>
      <c r="T14">
        <f t="shared" si="7"/>
        <v>16.118721999999998</v>
      </c>
      <c r="U14">
        <v>6.67</v>
      </c>
      <c r="V14">
        <v>2.4165999999999999</v>
      </c>
      <c r="W14">
        <f t="shared" si="8"/>
        <v>1.4973321315330355</v>
      </c>
      <c r="X14">
        <f t="shared" si="9"/>
        <v>2.0329167936604691</v>
      </c>
      <c r="Y14">
        <f t="shared" si="10"/>
        <v>0.73654373666565065</v>
      </c>
      <c r="Z14">
        <f t="shared" si="11"/>
        <v>2.1349020097505806</v>
      </c>
      <c r="AA14">
        <v>16</v>
      </c>
      <c r="AB14">
        <v>10.5</v>
      </c>
      <c r="AC14">
        <v>3.5</v>
      </c>
      <c r="AD14">
        <v>16</v>
      </c>
      <c r="AE14">
        <v>270</v>
      </c>
      <c r="AF14" t="s">
        <v>48</v>
      </c>
      <c r="AG14" t="s">
        <v>16</v>
      </c>
      <c r="AH14" t="s">
        <v>16</v>
      </c>
      <c r="AI14" t="s">
        <v>53</v>
      </c>
      <c r="AJ14">
        <v>1</v>
      </c>
      <c r="AK14">
        <v>225</v>
      </c>
      <c r="AL14">
        <v>1</v>
      </c>
      <c r="AM14">
        <f>I14-AK14</f>
        <v>195</v>
      </c>
      <c r="AN14">
        <f t="shared" si="12"/>
        <v>3202.3530146258709</v>
      </c>
      <c r="AO14">
        <f t="shared" si="13"/>
        <v>770.75706964056474</v>
      </c>
      <c r="AP14">
        <f t="shared" si="14"/>
        <v>1601.1765073129354</v>
      </c>
      <c r="AQ14">
        <f t="shared" si="15"/>
        <v>1226.6665626277086</v>
      </c>
      <c r="AR14" t="s">
        <v>9</v>
      </c>
      <c r="AS14">
        <v>120</v>
      </c>
      <c r="AT14">
        <v>100</v>
      </c>
      <c r="AU14">
        <v>600</v>
      </c>
      <c r="AV14">
        <v>700</v>
      </c>
      <c r="AW14">
        <v>700</v>
      </c>
      <c r="AX14" t="s">
        <v>9</v>
      </c>
      <c r="AY14" t="s">
        <v>9</v>
      </c>
      <c r="AZ14">
        <v>120</v>
      </c>
      <c r="BA14">
        <v>1</v>
      </c>
      <c r="BB14">
        <v>1</v>
      </c>
      <c r="BC14">
        <f t="shared" si="16"/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1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1</v>
      </c>
      <c r="BZ14" t="s">
        <v>9</v>
      </c>
      <c r="CB14">
        <v>1</v>
      </c>
      <c r="CC14" s="14">
        <v>1</v>
      </c>
      <c r="CD14" s="14">
        <v>1</v>
      </c>
      <c r="CE14" s="14">
        <v>1</v>
      </c>
      <c r="CF14" s="14">
        <v>1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</row>
    <row r="15" spans="1:98" ht="60">
      <c r="A15" t="s">
        <v>47</v>
      </c>
      <c r="B15" t="s">
        <v>29</v>
      </c>
      <c r="C15" s="2" t="s">
        <v>54</v>
      </c>
      <c r="D15" s="2">
        <v>4000</v>
      </c>
      <c r="E15">
        <v>0</v>
      </c>
      <c r="I15">
        <v>420</v>
      </c>
      <c r="J15">
        <f t="shared" si="1"/>
        <v>1001.5726224000001</v>
      </c>
      <c r="K15">
        <f t="shared" si="2"/>
        <v>125.19657780000001</v>
      </c>
      <c r="L15">
        <v>12.416600000000001</v>
      </c>
      <c r="M15">
        <v>10.083</v>
      </c>
      <c r="N15">
        <v>8</v>
      </c>
      <c r="O15">
        <f t="shared" si="3"/>
        <v>3.7843950015239258</v>
      </c>
      <c r="P15">
        <f t="shared" si="4"/>
        <v>3.0731484303565986</v>
      </c>
      <c r="Q15">
        <f t="shared" si="5"/>
        <v>2.4382810118866196</v>
      </c>
      <c r="R15">
        <f t="shared" si="6"/>
        <v>55.203671021195518</v>
      </c>
      <c r="S15">
        <v>2</v>
      </c>
      <c r="T15">
        <f t="shared" si="7"/>
        <v>16.121389999999998</v>
      </c>
      <c r="U15">
        <v>6.67</v>
      </c>
      <c r="V15">
        <v>2.4169999999999998</v>
      </c>
      <c r="W15">
        <f t="shared" si="8"/>
        <v>1.4975799726538719</v>
      </c>
      <c r="X15">
        <f t="shared" si="9"/>
        <v>2.0329167936604691</v>
      </c>
      <c r="Y15">
        <f t="shared" si="10"/>
        <v>0.73666565071624501</v>
      </c>
      <c r="Z15">
        <f t="shared" si="11"/>
        <v>2.1352553825900662</v>
      </c>
      <c r="AA15">
        <v>16</v>
      </c>
      <c r="AB15">
        <v>10.5</v>
      </c>
      <c r="AC15">
        <v>3.5</v>
      </c>
      <c r="AD15">
        <v>16</v>
      </c>
      <c r="AE15">
        <v>168</v>
      </c>
      <c r="AF15" t="s">
        <v>48</v>
      </c>
      <c r="AG15" t="s">
        <v>16</v>
      </c>
      <c r="AH15" t="s">
        <v>16</v>
      </c>
      <c r="AI15" t="s">
        <v>53</v>
      </c>
      <c r="AJ15">
        <v>0</v>
      </c>
      <c r="AK15" t="s">
        <v>9</v>
      </c>
      <c r="AL15">
        <v>0</v>
      </c>
      <c r="AM15" t="s">
        <v>9</v>
      </c>
      <c r="AN15">
        <f t="shared" si="12"/>
        <v>3202.8830738850993</v>
      </c>
      <c r="AO15">
        <f t="shared" si="13"/>
        <v>790.93410845801861</v>
      </c>
      <c r="AP15">
        <f t="shared" si="14"/>
        <v>1601.4415369425496</v>
      </c>
      <c r="AQ15">
        <f t="shared" si="15"/>
        <v>1237.7151685843701</v>
      </c>
      <c r="AR15" t="s">
        <v>9</v>
      </c>
      <c r="AS15">
        <v>40</v>
      </c>
      <c r="AT15">
        <v>40</v>
      </c>
      <c r="AU15">
        <v>600</v>
      </c>
      <c r="AV15">
        <v>600</v>
      </c>
      <c r="AW15">
        <v>700</v>
      </c>
      <c r="AX15" t="s">
        <v>9</v>
      </c>
      <c r="AY15" t="s">
        <v>9</v>
      </c>
      <c r="AZ15">
        <v>120</v>
      </c>
      <c r="BA15">
        <v>0</v>
      </c>
      <c r="BB15">
        <v>0</v>
      </c>
      <c r="BC15">
        <f t="shared" si="16"/>
        <v>1</v>
      </c>
      <c r="BD15">
        <v>0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0</v>
      </c>
      <c r="CB15">
        <v>1</v>
      </c>
      <c r="CC15" s="14">
        <v>1</v>
      </c>
      <c r="CD15" s="14">
        <v>1</v>
      </c>
      <c r="CE15" s="14">
        <v>1</v>
      </c>
      <c r="CF15" s="14">
        <v>1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/>
      <c r="CS15" s="14">
        <v>0</v>
      </c>
      <c r="CT15" s="14">
        <v>0</v>
      </c>
    </row>
    <row r="16" spans="1:98">
      <c r="A16" t="s">
        <v>75</v>
      </c>
      <c r="B16" t="s">
        <v>8</v>
      </c>
      <c r="C16" t="s">
        <v>85</v>
      </c>
      <c r="D16">
        <v>1250</v>
      </c>
      <c r="E16">
        <v>0</v>
      </c>
      <c r="I16">
        <v>209</v>
      </c>
      <c r="J16">
        <f t="shared" si="1"/>
        <v>1330.5936983597419</v>
      </c>
      <c r="K16">
        <f t="shared" si="2"/>
        <v>166.20703633435204</v>
      </c>
      <c r="L16">
        <f>O16*3.281</f>
        <v>13.947531000000001</v>
      </c>
      <c r="M16">
        <f>P16*3.281</f>
        <v>11.916592000000001</v>
      </c>
      <c r="N16">
        <f>Q16*3.281</f>
        <v>8.0056399999999996</v>
      </c>
      <c r="O16">
        <v>4.2510000000000003</v>
      </c>
      <c r="P16">
        <v>3.6320000000000001</v>
      </c>
      <c r="Q16">
        <v>2.44</v>
      </c>
      <c r="R16">
        <f t="shared" si="6"/>
        <v>67.489495593727099</v>
      </c>
      <c r="S16">
        <v>1</v>
      </c>
      <c r="T16">
        <f t="shared" si="7"/>
        <v>20.009999999999998</v>
      </c>
      <c r="U16">
        <v>6.67</v>
      </c>
      <c r="V16">
        <v>3</v>
      </c>
      <c r="W16">
        <f t="shared" si="8"/>
        <v>1.8588084062729067</v>
      </c>
      <c r="X16">
        <f t="shared" si="9"/>
        <v>2.0329167936604691</v>
      </c>
      <c r="Y16">
        <f t="shared" si="10"/>
        <v>0.91435537945748246</v>
      </c>
      <c r="Z16">
        <f t="shared" si="11"/>
        <v>2.6502962961399246</v>
      </c>
      <c r="AA16">
        <v>16</v>
      </c>
      <c r="AB16" t="s">
        <v>9</v>
      </c>
      <c r="AC16" t="s">
        <v>9</v>
      </c>
      <c r="AD16" t="s">
        <v>9</v>
      </c>
      <c r="AE16" t="s">
        <v>9</v>
      </c>
      <c r="AF16" t="s">
        <v>14</v>
      </c>
      <c r="AG16" t="s">
        <v>16</v>
      </c>
      <c r="AH16" t="s">
        <v>16</v>
      </c>
      <c r="AI16" t="s">
        <v>84</v>
      </c>
      <c r="AJ16">
        <v>1</v>
      </c>
      <c r="AK16">
        <v>202</v>
      </c>
      <c r="AL16">
        <v>1</v>
      </c>
      <c r="AM16">
        <f t="shared" ref="AM16:AM34" si="18">I16-AK16</f>
        <v>7</v>
      </c>
      <c r="AN16">
        <f t="shared" si="12"/>
        <v>3975.444444209887</v>
      </c>
      <c r="AO16">
        <f t="shared" si="13"/>
        <v>1200.1986449447288</v>
      </c>
      <c r="AP16">
        <f t="shared" si="14"/>
        <v>1987.7222221049435</v>
      </c>
      <c r="AQ16">
        <f t="shared" si="15"/>
        <v>1528.2300655719628</v>
      </c>
      <c r="AX16">
        <f>150*60</f>
        <v>9000</v>
      </c>
      <c r="AY16">
        <f>67*60</f>
        <v>4020</v>
      </c>
      <c r="BA16">
        <v>1</v>
      </c>
      <c r="BB16">
        <v>1</v>
      </c>
      <c r="BC16">
        <f t="shared" si="16"/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0</v>
      </c>
      <c r="BN16">
        <v>0</v>
      </c>
      <c r="BO16">
        <v>1</v>
      </c>
      <c r="BP16">
        <v>1</v>
      </c>
      <c r="BQ16">
        <v>1</v>
      </c>
      <c r="BR16">
        <v>1</v>
      </c>
      <c r="BS16" t="s">
        <v>9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0</v>
      </c>
      <c r="BZ16">
        <v>0</v>
      </c>
      <c r="CB16">
        <v>1</v>
      </c>
      <c r="CC16" s="14">
        <v>1</v>
      </c>
      <c r="CD16" s="14">
        <v>1</v>
      </c>
      <c r="CE16" s="14">
        <v>0</v>
      </c>
      <c r="CF16" s="14">
        <v>1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1</v>
      </c>
      <c r="CM16" s="14">
        <v>1</v>
      </c>
      <c r="CN16" s="14">
        <v>0</v>
      </c>
      <c r="CO16" s="14">
        <v>1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</row>
    <row r="17" spans="1:98">
      <c r="A17" t="s">
        <v>76</v>
      </c>
      <c r="B17" t="s">
        <v>8</v>
      </c>
      <c r="C17" t="s">
        <v>83</v>
      </c>
      <c r="D17">
        <v>1250</v>
      </c>
      <c r="E17">
        <v>0</v>
      </c>
      <c r="I17">
        <v>420</v>
      </c>
      <c r="J17">
        <f t="shared" ref="J17:J18" si="19">L17*M17*N17</f>
        <v>1330.5936983597419</v>
      </c>
      <c r="K17">
        <f t="shared" ref="K17:K18" si="20">L17*M17</f>
        <v>166.20703633435204</v>
      </c>
      <c r="L17">
        <f t="shared" ref="L17:L18" si="21">O17*3.281</f>
        <v>13.947531000000001</v>
      </c>
      <c r="M17">
        <f t="shared" ref="M17:M18" si="22">P17*3.281</f>
        <v>11.916592000000001</v>
      </c>
      <c r="N17">
        <f t="shared" ref="N17:N18" si="23">Q17*3.281</f>
        <v>8.0056399999999996</v>
      </c>
      <c r="O17">
        <v>4.2510000000000003</v>
      </c>
      <c r="P17">
        <v>3.6320000000000001</v>
      </c>
      <c r="Q17">
        <v>2.44</v>
      </c>
      <c r="R17">
        <f t="shared" ref="R17:R36" si="24">(2*(O17*P17)+2*(Q17*O17)+2*(Q17*P17))-W17</f>
        <v>67.489495593727099</v>
      </c>
      <c r="S17">
        <v>1</v>
      </c>
      <c r="T17">
        <f t="shared" ref="T17:T22" si="25">V17*U17</f>
        <v>20.009999999999998</v>
      </c>
      <c r="U17">
        <v>6.67</v>
      </c>
      <c r="V17">
        <v>3</v>
      </c>
      <c r="W17">
        <f t="shared" ref="W17:W22" si="26">X17*Y17</f>
        <v>1.8588084062729067</v>
      </c>
      <c r="X17">
        <f t="shared" ref="X17:X18" si="27">U17/3.281</f>
        <v>2.0329167936604691</v>
      </c>
      <c r="Y17">
        <f t="shared" ref="Y17:Y21" si="28">V17/3.281</f>
        <v>0.91435537945748246</v>
      </c>
      <c r="Z17">
        <f t="shared" ref="Z17:Z22" si="29">W17*(X17^0.5)</f>
        <v>2.6502962961399246</v>
      </c>
      <c r="AA17">
        <v>16</v>
      </c>
      <c r="AB17" t="s">
        <v>9</v>
      </c>
      <c r="AC17" t="s">
        <v>9</v>
      </c>
      <c r="AD17" t="s">
        <v>9</v>
      </c>
      <c r="AE17" t="s">
        <v>9</v>
      </c>
      <c r="AF17" t="s">
        <v>14</v>
      </c>
      <c r="AG17" t="s">
        <v>16</v>
      </c>
      <c r="AH17" t="s">
        <v>16</v>
      </c>
      <c r="AI17" t="s">
        <v>84</v>
      </c>
      <c r="AJ17">
        <v>1</v>
      </c>
      <c r="AK17">
        <v>295</v>
      </c>
      <c r="AL17">
        <v>1</v>
      </c>
      <c r="AM17">
        <f t="shared" si="18"/>
        <v>125</v>
      </c>
      <c r="AN17">
        <f t="shared" si="12"/>
        <v>3975.444444209887</v>
      </c>
      <c r="AO17">
        <f t="shared" si="13"/>
        <v>1200.1986449447288</v>
      </c>
      <c r="AP17">
        <f t="shared" si="14"/>
        <v>1987.7222221049435</v>
      </c>
      <c r="AQ17">
        <f t="shared" si="15"/>
        <v>1528.2300655719628</v>
      </c>
      <c r="AX17">
        <f>120*168</f>
        <v>20160</v>
      </c>
      <c r="AY17">
        <f>(80*90)+(20*30)+(50*60)</f>
        <v>10800</v>
      </c>
      <c r="BA17">
        <v>1</v>
      </c>
      <c r="BB17">
        <v>1</v>
      </c>
      <c r="BC17">
        <f t="shared" si="16"/>
        <v>1</v>
      </c>
      <c r="BD17">
        <v>1</v>
      </c>
      <c r="BE17">
        <v>1</v>
      </c>
      <c r="BF17">
        <v>1</v>
      </c>
      <c r="BG17">
        <v>0</v>
      </c>
      <c r="BH17">
        <v>1</v>
      </c>
      <c r="BI17">
        <v>1</v>
      </c>
      <c r="BJ17">
        <v>1</v>
      </c>
      <c r="BK17">
        <v>1</v>
      </c>
      <c r="BL17">
        <v>1</v>
      </c>
      <c r="BM17">
        <v>0</v>
      </c>
      <c r="BN17">
        <v>0</v>
      </c>
      <c r="BO17">
        <v>1</v>
      </c>
      <c r="BP17">
        <v>1</v>
      </c>
      <c r="BQ17">
        <v>1</v>
      </c>
      <c r="BR17">
        <v>1</v>
      </c>
      <c r="BS17" t="s">
        <v>9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0</v>
      </c>
      <c r="CB17">
        <v>0</v>
      </c>
      <c r="CC17" s="14">
        <v>1</v>
      </c>
      <c r="CD17" s="14">
        <v>0</v>
      </c>
      <c r="CE17" s="14">
        <v>0</v>
      </c>
      <c r="CF17" s="14">
        <v>1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1</v>
      </c>
      <c r="CM17" s="14">
        <v>1</v>
      </c>
      <c r="CN17" s="14">
        <v>1</v>
      </c>
      <c r="CO17" s="14">
        <v>1</v>
      </c>
      <c r="CP17" s="14">
        <v>1</v>
      </c>
      <c r="CQ17" s="14">
        <v>0</v>
      </c>
      <c r="CR17" s="14">
        <v>0</v>
      </c>
      <c r="CS17" s="14">
        <v>0</v>
      </c>
      <c r="CT17" s="14">
        <v>0</v>
      </c>
    </row>
    <row r="18" spans="1:98">
      <c r="A18" t="s">
        <v>77</v>
      </c>
      <c r="B18" t="s">
        <v>8</v>
      </c>
      <c r="C18" t="s">
        <v>83</v>
      </c>
      <c r="D18">
        <v>1250</v>
      </c>
      <c r="E18">
        <v>0</v>
      </c>
      <c r="I18">
        <v>360</v>
      </c>
      <c r="J18">
        <f t="shared" si="19"/>
        <v>1330.5936983597419</v>
      </c>
      <c r="K18">
        <f t="shared" si="20"/>
        <v>166.20703633435204</v>
      </c>
      <c r="L18">
        <f t="shared" si="21"/>
        <v>13.947531000000001</v>
      </c>
      <c r="M18">
        <f t="shared" si="22"/>
        <v>11.916592000000001</v>
      </c>
      <c r="N18">
        <f t="shared" si="23"/>
        <v>8.0056399999999996</v>
      </c>
      <c r="O18">
        <v>4.2510000000000003</v>
      </c>
      <c r="P18">
        <v>3.6320000000000001</v>
      </c>
      <c r="Q18">
        <v>2.44</v>
      </c>
      <c r="R18">
        <f t="shared" si="24"/>
        <v>67.489495593727099</v>
      </c>
      <c r="S18">
        <v>1</v>
      </c>
      <c r="T18">
        <f t="shared" si="25"/>
        <v>20.009999999999998</v>
      </c>
      <c r="U18">
        <v>6.67</v>
      </c>
      <c r="V18">
        <v>3</v>
      </c>
      <c r="W18">
        <f t="shared" si="26"/>
        <v>1.8588084062729067</v>
      </c>
      <c r="X18">
        <f t="shared" si="27"/>
        <v>2.0329167936604691</v>
      </c>
      <c r="Y18">
        <f t="shared" si="28"/>
        <v>0.91435537945748246</v>
      </c>
      <c r="Z18">
        <f t="shared" si="29"/>
        <v>2.6502962961399246</v>
      </c>
      <c r="AA18">
        <v>16</v>
      </c>
      <c r="AB18" t="s">
        <v>9</v>
      </c>
      <c r="AC18" t="s">
        <v>9</v>
      </c>
      <c r="AD18" t="s">
        <v>9</v>
      </c>
      <c r="AE18" t="s">
        <v>9</v>
      </c>
      <c r="AF18" t="s">
        <v>14</v>
      </c>
      <c r="AG18" t="s">
        <v>16</v>
      </c>
      <c r="AH18" t="s">
        <v>16</v>
      </c>
      <c r="AI18" t="s">
        <v>84</v>
      </c>
      <c r="AJ18">
        <v>1</v>
      </c>
      <c r="AK18">
        <v>245</v>
      </c>
      <c r="AL18">
        <v>1</v>
      </c>
      <c r="AM18">
        <f t="shared" si="18"/>
        <v>115</v>
      </c>
      <c r="AN18">
        <f t="shared" si="12"/>
        <v>3975.444444209887</v>
      </c>
      <c r="AO18">
        <f t="shared" si="13"/>
        <v>1200.1986449447288</v>
      </c>
      <c r="AP18">
        <f t="shared" si="14"/>
        <v>1987.7222221049435</v>
      </c>
      <c r="AQ18">
        <f t="shared" si="15"/>
        <v>1528.2300655719628</v>
      </c>
      <c r="AX18">
        <f>150*120</f>
        <v>18000</v>
      </c>
      <c r="AY18">
        <f>(50*36)+(75*24)+(175*30)+(100*30)+(150*30)</f>
        <v>16350</v>
      </c>
      <c r="BA18">
        <v>1</v>
      </c>
      <c r="BB18">
        <v>1</v>
      </c>
      <c r="BC18">
        <f t="shared" si="16"/>
        <v>1</v>
      </c>
      <c r="BD18">
        <v>1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1</v>
      </c>
      <c r="BM18">
        <v>0</v>
      </c>
      <c r="BN18">
        <v>1</v>
      </c>
      <c r="BO18">
        <v>1</v>
      </c>
      <c r="BP18">
        <v>1</v>
      </c>
      <c r="BQ18">
        <v>1</v>
      </c>
      <c r="BR18">
        <v>1</v>
      </c>
      <c r="BS18" t="s">
        <v>9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0</v>
      </c>
      <c r="CB18">
        <v>0</v>
      </c>
      <c r="CC18" s="14">
        <v>0</v>
      </c>
      <c r="CD18" s="14">
        <v>0</v>
      </c>
      <c r="CE18" s="14">
        <v>0</v>
      </c>
      <c r="CF18" s="14">
        <v>1</v>
      </c>
      <c r="CG18" s="14">
        <v>0</v>
      </c>
      <c r="CH18" s="14">
        <v>0</v>
      </c>
      <c r="CI18" s="14">
        <v>1</v>
      </c>
      <c r="CJ18" s="14">
        <v>0</v>
      </c>
      <c r="CK18" s="14">
        <v>0</v>
      </c>
      <c r="CL18" s="14">
        <v>1</v>
      </c>
      <c r="CM18" s="14">
        <v>1</v>
      </c>
      <c r="CN18" s="14">
        <v>1</v>
      </c>
      <c r="CO18" s="14">
        <v>1</v>
      </c>
      <c r="CP18" s="14">
        <v>1</v>
      </c>
      <c r="CQ18" s="14">
        <v>0</v>
      </c>
      <c r="CR18" s="14">
        <v>0</v>
      </c>
      <c r="CS18" s="14">
        <v>0</v>
      </c>
      <c r="CT18" s="14">
        <v>0</v>
      </c>
    </row>
    <row r="19" spans="1:98">
      <c r="A19" t="s">
        <v>88</v>
      </c>
      <c r="B19" t="s">
        <v>8</v>
      </c>
      <c r="C19" t="s">
        <v>111</v>
      </c>
      <c r="D19">
        <v>3000</v>
      </c>
      <c r="E19">
        <v>0</v>
      </c>
      <c r="I19">
        <v>540</v>
      </c>
      <c r="J19">
        <f t="shared" ref="J19:J21" si="30">L19*M19*N19</f>
        <v>1061.7891512511173</v>
      </c>
      <c r="K19">
        <f t="shared" ref="K19:K22" si="31">L19*M19</f>
        <v>134.1141901224</v>
      </c>
      <c r="L19">
        <f t="shared" ref="L19:L21" si="32">O19*3.281</f>
        <v>11.745980000000001</v>
      </c>
      <c r="M19">
        <f t="shared" ref="M19:M21" si="33">P19*3.281</f>
        <v>11.41788</v>
      </c>
      <c r="N19">
        <f t="shared" ref="N19:N21" si="34">Q19*3.281</f>
        <v>7.9170530000000001</v>
      </c>
      <c r="O19">
        <v>3.58</v>
      </c>
      <c r="P19">
        <v>3.48</v>
      </c>
      <c r="Q19">
        <v>2.4129999999999998</v>
      </c>
      <c r="R19">
        <f t="shared" si="24"/>
        <v>57.388461920146298</v>
      </c>
      <c r="S19">
        <v>2</v>
      </c>
      <c r="T19">
        <f t="shared" si="25"/>
        <v>17.230611</v>
      </c>
      <c r="U19">
        <v>6.67</v>
      </c>
      <c r="V19">
        <v>2.5832999999999999</v>
      </c>
      <c r="W19">
        <f t="shared" si="26"/>
        <v>1.599898079853703</v>
      </c>
      <c r="X19">
        <v>2.032</v>
      </c>
      <c r="Y19">
        <f t="shared" si="28"/>
        <v>0.78735141725083813</v>
      </c>
      <c r="Z19">
        <f t="shared" si="29"/>
        <v>2.2806265138221464</v>
      </c>
      <c r="AA19">
        <v>15</v>
      </c>
      <c r="AB19">
        <f>4*3</f>
        <v>12</v>
      </c>
      <c r="AC19">
        <v>2.6669999999999998</v>
      </c>
      <c r="AD19">
        <v>15</v>
      </c>
      <c r="AE19">
        <v>0</v>
      </c>
      <c r="AF19" t="s">
        <v>112</v>
      </c>
      <c r="AG19" t="s">
        <v>16</v>
      </c>
      <c r="AH19" t="s">
        <v>16</v>
      </c>
      <c r="AI19" t="s">
        <v>84</v>
      </c>
      <c r="AJ19">
        <v>1</v>
      </c>
      <c r="AK19">
        <v>420</v>
      </c>
      <c r="AL19">
        <v>1</v>
      </c>
      <c r="AM19">
        <f t="shared" si="18"/>
        <v>120</v>
      </c>
      <c r="AN19">
        <f t="shared" si="12"/>
        <v>3420.9397707332196</v>
      </c>
      <c r="AO19">
        <f t="shared" si="13"/>
        <v>878.21585702356583</v>
      </c>
      <c r="AP19">
        <f t="shared" si="14"/>
        <v>1710.4698853666098</v>
      </c>
      <c r="AQ19">
        <f t="shared" si="15"/>
        <v>1309.7068252019126</v>
      </c>
      <c r="AX19">
        <f>(52.5*60)+(80*60)+(70*60)+(75*60)+(80*30)+(80*30)</f>
        <v>21450</v>
      </c>
      <c r="AY19">
        <f>(65*60)+(70*60)+(80*120)</f>
        <v>17700</v>
      </c>
      <c r="BA19">
        <v>1</v>
      </c>
      <c r="BB19">
        <v>1</v>
      </c>
      <c r="BC19">
        <f t="shared" si="16"/>
        <v>1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  <c r="BN19" t="s">
        <v>9</v>
      </c>
      <c r="BO19">
        <v>1</v>
      </c>
      <c r="BP19">
        <v>1</v>
      </c>
      <c r="BQ19">
        <v>1</v>
      </c>
      <c r="BR19">
        <v>1</v>
      </c>
      <c r="BS19">
        <v>0</v>
      </c>
      <c r="BT19">
        <v>0</v>
      </c>
      <c r="BU19">
        <v>1</v>
      </c>
      <c r="BV19">
        <v>0</v>
      </c>
      <c r="BW19">
        <v>0</v>
      </c>
      <c r="BX19">
        <v>1</v>
      </c>
      <c r="BY19">
        <v>1</v>
      </c>
      <c r="BZ19">
        <v>1</v>
      </c>
      <c r="CB19" t="s">
        <v>9</v>
      </c>
      <c r="CC19" s="14">
        <v>1</v>
      </c>
      <c r="CD19" s="14">
        <v>0</v>
      </c>
      <c r="CE19" s="14">
        <v>0</v>
      </c>
      <c r="CF19" s="14">
        <v>1</v>
      </c>
      <c r="CG19" s="14">
        <v>0</v>
      </c>
      <c r="CH19" s="14">
        <v>0</v>
      </c>
      <c r="CI19" s="14">
        <v>1</v>
      </c>
      <c r="CJ19" s="14">
        <v>0</v>
      </c>
      <c r="CK19" s="14">
        <v>0</v>
      </c>
      <c r="CL19" s="14">
        <v>1</v>
      </c>
      <c r="CM19" s="14">
        <v>1</v>
      </c>
      <c r="CN19" s="14">
        <v>1</v>
      </c>
      <c r="CO19" s="14">
        <v>1</v>
      </c>
      <c r="CP19" s="14" t="s">
        <v>9</v>
      </c>
      <c r="CQ19" s="14">
        <v>0</v>
      </c>
      <c r="CR19" s="14">
        <v>0</v>
      </c>
      <c r="CS19" s="14">
        <v>0</v>
      </c>
      <c r="CT19" s="14">
        <v>1</v>
      </c>
    </row>
    <row r="20" spans="1:98">
      <c r="A20" t="s">
        <v>89</v>
      </c>
      <c r="B20" t="s">
        <v>8</v>
      </c>
      <c r="C20" t="s">
        <v>111</v>
      </c>
      <c r="D20">
        <v>3000</v>
      </c>
      <c r="E20">
        <v>0</v>
      </c>
      <c r="I20">
        <v>540</v>
      </c>
      <c r="J20">
        <f t="shared" si="30"/>
        <v>1061.7891512511173</v>
      </c>
      <c r="K20">
        <f t="shared" si="31"/>
        <v>134.1141901224</v>
      </c>
      <c r="L20">
        <f t="shared" si="32"/>
        <v>11.745980000000001</v>
      </c>
      <c r="M20">
        <f t="shared" si="33"/>
        <v>11.41788</v>
      </c>
      <c r="N20">
        <f t="shared" si="34"/>
        <v>7.9170530000000001</v>
      </c>
      <c r="O20">
        <v>3.58</v>
      </c>
      <c r="P20">
        <v>3.48</v>
      </c>
      <c r="Q20">
        <v>2.4129999999999998</v>
      </c>
      <c r="R20">
        <f t="shared" si="24"/>
        <v>57.388461920146298</v>
      </c>
      <c r="S20">
        <v>2</v>
      </c>
      <c r="T20">
        <f t="shared" si="25"/>
        <v>17.230611</v>
      </c>
      <c r="U20">
        <v>6.67</v>
      </c>
      <c r="V20">
        <v>2.5832999999999999</v>
      </c>
      <c r="W20">
        <f t="shared" si="26"/>
        <v>1.599898079853703</v>
      </c>
      <c r="X20">
        <v>2.032</v>
      </c>
      <c r="Y20">
        <f t="shared" si="28"/>
        <v>0.78735141725083813</v>
      </c>
      <c r="Z20">
        <f t="shared" si="29"/>
        <v>2.2806265138221464</v>
      </c>
      <c r="AA20">
        <v>15</v>
      </c>
      <c r="AB20">
        <f>3*4</f>
        <v>12</v>
      </c>
      <c r="AC20">
        <v>2.6669999999999998</v>
      </c>
      <c r="AD20">
        <v>15</v>
      </c>
      <c r="AE20">
        <v>420</v>
      </c>
      <c r="AF20" t="s">
        <v>112</v>
      </c>
      <c r="AG20" t="s">
        <v>16</v>
      </c>
      <c r="AH20" t="s">
        <v>16</v>
      </c>
      <c r="AI20" t="s">
        <v>84</v>
      </c>
      <c r="AJ20">
        <v>1</v>
      </c>
      <c r="AK20">
        <v>420</v>
      </c>
      <c r="AL20">
        <v>1</v>
      </c>
      <c r="AM20">
        <f t="shared" si="18"/>
        <v>120</v>
      </c>
      <c r="AN20">
        <f t="shared" si="12"/>
        <v>3420.9397707332196</v>
      </c>
      <c r="AO20">
        <f t="shared" si="13"/>
        <v>878.21585702356583</v>
      </c>
      <c r="AP20">
        <f t="shared" si="14"/>
        <v>1710.4698853666098</v>
      </c>
      <c r="AQ20">
        <f t="shared" si="15"/>
        <v>1309.7068252019126</v>
      </c>
      <c r="AX20">
        <f>(30*60)+(70*60)+(87.5*60)+(75*180)</f>
        <v>24750</v>
      </c>
      <c r="AY20">
        <f>(55*60)+(75*120)+(112.5*60)+(150*60)</f>
        <v>28050</v>
      </c>
      <c r="BA20">
        <v>1</v>
      </c>
      <c r="BB20">
        <v>1</v>
      </c>
      <c r="BC20">
        <f t="shared" si="16"/>
        <v>1</v>
      </c>
      <c r="BD20">
        <v>1</v>
      </c>
      <c r="BE20">
        <v>1</v>
      </c>
      <c r="BF20">
        <v>0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 t="s">
        <v>9</v>
      </c>
      <c r="BO20">
        <v>1</v>
      </c>
      <c r="BP20">
        <v>1</v>
      </c>
      <c r="BQ20">
        <v>1</v>
      </c>
      <c r="BR20">
        <v>1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1</v>
      </c>
      <c r="BY20">
        <v>1</v>
      </c>
      <c r="BZ20">
        <v>1</v>
      </c>
      <c r="CB20" t="s">
        <v>9</v>
      </c>
      <c r="CC20" s="14">
        <v>0</v>
      </c>
      <c r="CD20" s="14">
        <v>0</v>
      </c>
      <c r="CE20" s="14">
        <v>0</v>
      </c>
      <c r="CF20" s="14">
        <v>1</v>
      </c>
      <c r="CG20" s="14">
        <v>0</v>
      </c>
      <c r="CH20" s="14">
        <v>0</v>
      </c>
      <c r="CI20" s="14">
        <v>1</v>
      </c>
      <c r="CJ20" s="14">
        <v>1</v>
      </c>
      <c r="CK20" s="14">
        <v>1</v>
      </c>
      <c r="CL20" s="14">
        <v>1</v>
      </c>
      <c r="CM20" s="14">
        <v>0</v>
      </c>
      <c r="CN20" s="14">
        <v>0</v>
      </c>
      <c r="CO20" s="14">
        <v>1</v>
      </c>
      <c r="CP20" s="14" t="s">
        <v>9</v>
      </c>
      <c r="CQ20" s="14">
        <v>0</v>
      </c>
      <c r="CR20" s="14">
        <v>0</v>
      </c>
      <c r="CS20" s="14">
        <v>0</v>
      </c>
      <c r="CT20" s="14">
        <v>1</v>
      </c>
    </row>
    <row r="21" spans="1:98">
      <c r="A21" t="s">
        <v>90</v>
      </c>
      <c r="B21" t="s">
        <v>8</v>
      </c>
      <c r="C21" t="s">
        <v>111</v>
      </c>
      <c r="D21">
        <v>3000</v>
      </c>
      <c r="E21">
        <v>0</v>
      </c>
      <c r="I21">
        <v>685</v>
      </c>
      <c r="J21">
        <f t="shared" si="30"/>
        <v>1061.7891512511173</v>
      </c>
      <c r="K21">
        <f t="shared" si="31"/>
        <v>134.1141901224</v>
      </c>
      <c r="L21">
        <f t="shared" si="32"/>
        <v>11.745980000000001</v>
      </c>
      <c r="M21">
        <f t="shared" si="33"/>
        <v>11.41788</v>
      </c>
      <c r="N21">
        <f t="shared" si="34"/>
        <v>7.9170530000000001</v>
      </c>
      <c r="O21">
        <v>3.58</v>
      </c>
      <c r="P21">
        <v>3.48</v>
      </c>
      <c r="Q21">
        <v>2.4129999999999998</v>
      </c>
      <c r="R21">
        <f t="shared" si="24"/>
        <v>57.388461920146298</v>
      </c>
      <c r="S21">
        <v>2</v>
      </c>
      <c r="T21">
        <f t="shared" si="25"/>
        <v>17.230611</v>
      </c>
      <c r="U21">
        <v>6.67</v>
      </c>
      <c r="V21">
        <v>2.5832999999999999</v>
      </c>
      <c r="W21">
        <f t="shared" si="26"/>
        <v>1.599898079853703</v>
      </c>
      <c r="X21">
        <v>2.032</v>
      </c>
      <c r="Y21">
        <f t="shared" si="28"/>
        <v>0.78735141725083813</v>
      </c>
      <c r="Z21">
        <f t="shared" si="29"/>
        <v>2.2806265138221464</v>
      </c>
      <c r="AA21">
        <v>15</v>
      </c>
      <c r="AB21" t="s">
        <v>9</v>
      </c>
      <c r="AC21" t="s">
        <v>9</v>
      </c>
      <c r="AD21" t="s">
        <v>9</v>
      </c>
      <c r="AE21" t="s">
        <v>9</v>
      </c>
      <c r="AF21" t="s">
        <v>112</v>
      </c>
      <c r="AG21" t="s">
        <v>16</v>
      </c>
      <c r="AH21" t="s">
        <v>16</v>
      </c>
      <c r="AI21" t="s">
        <v>84</v>
      </c>
      <c r="AJ21">
        <v>1</v>
      </c>
      <c r="AK21">
        <v>565</v>
      </c>
      <c r="AL21">
        <v>1</v>
      </c>
      <c r="AM21">
        <f t="shared" si="18"/>
        <v>120</v>
      </c>
      <c r="AN21">
        <f t="shared" si="12"/>
        <v>3420.9397707332196</v>
      </c>
      <c r="AO21">
        <f t="shared" si="13"/>
        <v>878.21585702356583</v>
      </c>
      <c r="AP21">
        <f t="shared" si="14"/>
        <v>1710.4698853666098</v>
      </c>
      <c r="AQ21">
        <f t="shared" si="15"/>
        <v>1309.7068252019126</v>
      </c>
      <c r="AX21">
        <f>(20*30)+(60*60)+(85*60)+(65*30)+(70*120)</f>
        <v>19650</v>
      </c>
      <c r="AY21">
        <f>(40*60)+(70*60)+(75*180)</f>
        <v>20100</v>
      </c>
      <c r="BA21">
        <v>1</v>
      </c>
      <c r="BB21">
        <v>1</v>
      </c>
      <c r="BC21">
        <f t="shared" si="16"/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  <c r="BN21" t="s">
        <v>9</v>
      </c>
      <c r="BO21">
        <v>0</v>
      </c>
      <c r="BP21">
        <v>1</v>
      </c>
      <c r="BQ21">
        <v>1</v>
      </c>
      <c r="BR21">
        <v>1</v>
      </c>
      <c r="BS21">
        <v>0</v>
      </c>
      <c r="BT21">
        <v>0</v>
      </c>
      <c r="BU21">
        <v>1</v>
      </c>
      <c r="BV21">
        <v>0</v>
      </c>
      <c r="BW21">
        <v>0</v>
      </c>
      <c r="BX21">
        <v>1</v>
      </c>
      <c r="BY21">
        <v>1</v>
      </c>
      <c r="BZ21">
        <v>1</v>
      </c>
      <c r="CB21" t="s">
        <v>9</v>
      </c>
      <c r="CC21" s="14">
        <v>1</v>
      </c>
      <c r="CD21" s="14">
        <v>1</v>
      </c>
      <c r="CE21" s="14">
        <v>0</v>
      </c>
      <c r="CF21" s="14">
        <v>1</v>
      </c>
      <c r="CG21" s="14">
        <v>0</v>
      </c>
      <c r="CH21" s="14">
        <v>0</v>
      </c>
      <c r="CI21" s="14">
        <v>1</v>
      </c>
      <c r="CJ21" s="14">
        <v>1</v>
      </c>
      <c r="CK21" s="14">
        <v>0</v>
      </c>
      <c r="CL21" s="14">
        <v>1</v>
      </c>
      <c r="CM21" s="14">
        <v>0</v>
      </c>
      <c r="CN21" s="14">
        <v>0</v>
      </c>
      <c r="CO21" s="14">
        <v>0</v>
      </c>
      <c r="CP21" s="14" t="s">
        <v>9</v>
      </c>
      <c r="CQ21" s="14">
        <v>0</v>
      </c>
      <c r="CR21" s="14">
        <v>0</v>
      </c>
      <c r="CS21" s="14">
        <v>0</v>
      </c>
      <c r="CT21" s="14">
        <v>0</v>
      </c>
    </row>
    <row r="22" spans="1:98">
      <c r="A22" t="s">
        <v>131</v>
      </c>
      <c r="B22" t="s">
        <v>8</v>
      </c>
      <c r="C22" t="s">
        <v>130</v>
      </c>
      <c r="D22">
        <v>400</v>
      </c>
      <c r="E22">
        <v>0</v>
      </c>
      <c r="F22">
        <v>350</v>
      </c>
      <c r="G22">
        <f t="shared" ref="G22:G29" si="35">I22</f>
        <v>1200</v>
      </c>
      <c r="H22">
        <f t="shared" si="17"/>
        <v>1.6889200140672995</v>
      </c>
      <c r="I22">
        <v>1200</v>
      </c>
      <c r="J22">
        <f>L22*M22*N22</f>
        <v>768</v>
      </c>
      <c r="K22">
        <f t="shared" si="31"/>
        <v>96</v>
      </c>
      <c r="L22">
        <v>12</v>
      </c>
      <c r="M22">
        <v>8</v>
      </c>
      <c r="N22">
        <v>8</v>
      </c>
      <c r="O22">
        <f>L22/3.281</f>
        <v>3.6574215178299299</v>
      </c>
      <c r="P22">
        <f>M22/3.281</f>
        <v>2.4382810118866196</v>
      </c>
      <c r="Q22">
        <f>N22/3.281</f>
        <v>2.4382810118866196</v>
      </c>
      <c r="R22">
        <f t="shared" si="24"/>
        <v>46.041714343414704</v>
      </c>
      <c r="S22">
        <v>1</v>
      </c>
      <c r="T22">
        <f t="shared" si="25"/>
        <v>16.362740720000001</v>
      </c>
      <c r="U22">
        <f>X22*3.281</f>
        <v>6.5620000000000003</v>
      </c>
      <c r="V22">
        <f>Y22*3.281</f>
        <v>2.49356</v>
      </c>
      <c r="W22">
        <f t="shared" si="26"/>
        <v>1.52</v>
      </c>
      <c r="X22">
        <v>2</v>
      </c>
      <c r="Y22">
        <v>0.76</v>
      </c>
      <c r="Z22">
        <f t="shared" si="29"/>
        <v>2.1496046148071049</v>
      </c>
      <c r="AA22">
        <v>16</v>
      </c>
      <c r="AB22" t="s">
        <v>9</v>
      </c>
      <c r="AC22" t="s">
        <v>9</v>
      </c>
      <c r="AD22" t="s">
        <v>9</v>
      </c>
      <c r="AE22" t="s">
        <v>9</v>
      </c>
      <c r="AF22" t="s">
        <v>112</v>
      </c>
      <c r="AG22" t="s">
        <v>16</v>
      </c>
      <c r="AH22" t="s">
        <v>16</v>
      </c>
      <c r="AI22" t="s">
        <v>84</v>
      </c>
      <c r="AJ22">
        <v>0</v>
      </c>
      <c r="AK22">
        <v>0</v>
      </c>
      <c r="AL22">
        <v>0</v>
      </c>
      <c r="AM22">
        <v>0</v>
      </c>
      <c r="AN22">
        <f t="shared" ref="AN22:AN55" si="36">1500*Z22</f>
        <v>3224.4069222106573</v>
      </c>
      <c r="AO22">
        <f t="shared" ref="AO22:AO31" si="37">610*(0.011*R22*Z22)</f>
        <v>664.09864171203492</v>
      </c>
      <c r="AP22">
        <f t="shared" ref="AP22:AP31" si="38">750*Z22</f>
        <v>1612.2034611053286</v>
      </c>
      <c r="AQ22">
        <f t="shared" ref="AQ22:AQ31" si="39">(7.8*R22)+378*Z22</f>
        <v>1171.6759162757203</v>
      </c>
      <c r="BA22">
        <v>0</v>
      </c>
      <c r="BB22">
        <v>0</v>
      </c>
      <c r="BC22">
        <f t="shared" si="16"/>
        <v>0</v>
      </c>
      <c r="BD22">
        <v>0</v>
      </c>
      <c r="BE22">
        <v>1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  <c r="BN22">
        <v>0</v>
      </c>
      <c r="BO22">
        <v>0</v>
      </c>
      <c r="BP22">
        <v>0</v>
      </c>
      <c r="BQ22">
        <v>0</v>
      </c>
      <c r="BR22">
        <v>0</v>
      </c>
      <c r="BS22" t="s">
        <v>9</v>
      </c>
      <c r="BT22">
        <v>1</v>
      </c>
      <c r="BU22">
        <v>1</v>
      </c>
      <c r="BV22" t="s">
        <v>9</v>
      </c>
      <c r="BW22" t="s">
        <v>9</v>
      </c>
      <c r="BX22" t="s">
        <v>9</v>
      </c>
      <c r="BY22" s="6" t="s">
        <v>9</v>
      </c>
      <c r="BZ22" t="s">
        <v>9</v>
      </c>
      <c r="CB22" t="s">
        <v>9</v>
      </c>
      <c r="CC22" s="14">
        <v>1</v>
      </c>
      <c r="CD22" s="14">
        <v>1</v>
      </c>
      <c r="CE22" s="14">
        <v>1</v>
      </c>
      <c r="CF22" s="14">
        <v>1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 t="s">
        <v>9</v>
      </c>
      <c r="CQ22" s="14">
        <v>0</v>
      </c>
      <c r="CR22" s="14">
        <v>0</v>
      </c>
      <c r="CS22" s="14">
        <v>1</v>
      </c>
      <c r="CT22" s="14">
        <v>0</v>
      </c>
    </row>
    <row r="23" spans="1:98">
      <c r="A23" t="s">
        <v>132</v>
      </c>
      <c r="B23" t="s">
        <v>8</v>
      </c>
      <c r="C23" t="s">
        <v>130</v>
      </c>
      <c r="D23">
        <v>400</v>
      </c>
      <c r="E23">
        <v>0</v>
      </c>
      <c r="F23">
        <v>350</v>
      </c>
      <c r="G23">
        <f t="shared" si="35"/>
        <v>400</v>
      </c>
      <c r="H23">
        <f t="shared" si="17"/>
        <v>1.6889200140672995</v>
      </c>
      <c r="I23">
        <v>400</v>
      </c>
      <c r="J23">
        <f t="shared" ref="J23:J31" si="40">L23*M23*N23</f>
        <v>768</v>
      </c>
      <c r="K23">
        <f t="shared" ref="K23:K35" si="41">L23*M23</f>
        <v>96</v>
      </c>
      <c r="L23">
        <v>12</v>
      </c>
      <c r="M23">
        <v>8</v>
      </c>
      <c r="N23">
        <v>8</v>
      </c>
      <c r="O23">
        <f t="shared" ref="O23:O35" si="42">L23/3.281</f>
        <v>3.6574215178299299</v>
      </c>
      <c r="P23">
        <f t="shared" ref="P23:P35" si="43">M23/3.281</f>
        <v>2.4382810118866196</v>
      </c>
      <c r="Q23">
        <f t="shared" ref="Q23:Q31" si="44">N23/3.281</f>
        <v>2.4382810118866196</v>
      </c>
      <c r="R23">
        <f t="shared" si="24"/>
        <v>46.041714343414704</v>
      </c>
      <c r="S23">
        <v>1</v>
      </c>
      <c r="T23">
        <f t="shared" ref="T23:T31" si="45">V23*U23</f>
        <v>16.362740720000001</v>
      </c>
      <c r="U23">
        <f t="shared" ref="U23:U31" si="46">X23*3.281</f>
        <v>6.5620000000000003</v>
      </c>
      <c r="V23">
        <f t="shared" ref="V23:V31" si="47">Y23*3.281</f>
        <v>2.49356</v>
      </c>
      <c r="W23">
        <f t="shared" ref="W23:W31" si="48">X23*Y23</f>
        <v>1.52</v>
      </c>
      <c r="X23">
        <v>2</v>
      </c>
      <c r="Y23">
        <v>0.76</v>
      </c>
      <c r="Z23">
        <f t="shared" ref="Z23:Z31" si="49">W23*(X23^0.5)</f>
        <v>2.1496046148071049</v>
      </c>
      <c r="AA23">
        <v>16</v>
      </c>
      <c r="AB23" t="s">
        <v>9</v>
      </c>
      <c r="AC23" t="s">
        <v>9</v>
      </c>
      <c r="AD23" t="s">
        <v>9</v>
      </c>
      <c r="AE23" t="s">
        <v>9</v>
      </c>
      <c r="AF23" t="s">
        <v>112</v>
      </c>
      <c r="AG23" t="s">
        <v>16</v>
      </c>
      <c r="AH23" t="s">
        <v>16</v>
      </c>
      <c r="AI23" t="s">
        <v>84</v>
      </c>
      <c r="AJ23">
        <v>0</v>
      </c>
      <c r="AK23">
        <v>0</v>
      </c>
      <c r="AL23">
        <v>0</v>
      </c>
      <c r="AM23">
        <v>0</v>
      </c>
      <c r="AN23">
        <f t="shared" si="36"/>
        <v>3224.4069222106573</v>
      </c>
      <c r="AO23">
        <f t="shared" si="37"/>
        <v>664.09864171203492</v>
      </c>
      <c r="AP23">
        <f t="shared" si="38"/>
        <v>1612.2034611053286</v>
      </c>
      <c r="AQ23">
        <f t="shared" si="39"/>
        <v>1171.6759162757203</v>
      </c>
      <c r="BA23">
        <v>0</v>
      </c>
      <c r="BB23">
        <v>0</v>
      </c>
      <c r="BC23">
        <f t="shared" si="16"/>
        <v>0</v>
      </c>
      <c r="BD23">
        <v>0</v>
      </c>
      <c r="BE23">
        <v>1</v>
      </c>
      <c r="BF23">
        <v>1</v>
      </c>
      <c r="BG23">
        <v>0</v>
      </c>
      <c r="BH23">
        <v>1</v>
      </c>
      <c r="BI23">
        <v>0</v>
      </c>
      <c r="BJ23">
        <v>1</v>
      </c>
      <c r="BK23">
        <v>1</v>
      </c>
      <c r="BL23">
        <v>1</v>
      </c>
      <c r="BM23">
        <v>1</v>
      </c>
      <c r="BN23">
        <v>0</v>
      </c>
      <c r="BO23">
        <v>0</v>
      </c>
      <c r="BP23">
        <v>0</v>
      </c>
      <c r="BQ23">
        <v>0</v>
      </c>
      <c r="BR23">
        <v>0</v>
      </c>
      <c r="BS23" t="s">
        <v>9</v>
      </c>
      <c r="BT23">
        <v>1</v>
      </c>
      <c r="BU23">
        <v>1</v>
      </c>
      <c r="BV23" t="s">
        <v>9</v>
      </c>
      <c r="BW23" t="s">
        <v>9</v>
      </c>
      <c r="BX23" t="s">
        <v>9</v>
      </c>
      <c r="BY23" t="s">
        <v>9</v>
      </c>
      <c r="BZ23" t="s">
        <v>9</v>
      </c>
      <c r="CB23" t="s">
        <v>9</v>
      </c>
      <c r="CC23" s="14">
        <v>0</v>
      </c>
      <c r="CD23" s="14">
        <v>0</v>
      </c>
      <c r="CE23" s="14">
        <v>0</v>
      </c>
      <c r="CF23" s="14">
        <v>1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 t="s">
        <v>9</v>
      </c>
      <c r="CQ23" s="14">
        <v>1</v>
      </c>
      <c r="CR23" s="14">
        <v>0</v>
      </c>
      <c r="CS23" s="14">
        <v>0</v>
      </c>
      <c r="CT23" s="14">
        <v>0</v>
      </c>
    </row>
    <row r="24" spans="1:98">
      <c r="A24" t="s">
        <v>133</v>
      </c>
      <c r="B24" t="s">
        <v>8</v>
      </c>
      <c r="C24" t="s">
        <v>130</v>
      </c>
      <c r="D24">
        <v>400</v>
      </c>
      <c r="E24">
        <v>0</v>
      </c>
      <c r="F24">
        <v>350</v>
      </c>
      <c r="G24">
        <f t="shared" si="35"/>
        <v>750</v>
      </c>
      <c r="H24">
        <f t="shared" si="17"/>
        <v>1.6889200140672995</v>
      </c>
      <c r="I24">
        <v>750</v>
      </c>
      <c r="J24">
        <f t="shared" si="40"/>
        <v>768</v>
      </c>
      <c r="K24">
        <f t="shared" si="41"/>
        <v>96</v>
      </c>
      <c r="L24">
        <v>12</v>
      </c>
      <c r="M24">
        <v>8</v>
      </c>
      <c r="N24">
        <v>8</v>
      </c>
      <c r="O24">
        <f t="shared" si="42"/>
        <v>3.6574215178299299</v>
      </c>
      <c r="P24">
        <f t="shared" si="43"/>
        <v>2.4382810118866196</v>
      </c>
      <c r="Q24">
        <f t="shared" si="44"/>
        <v>2.4382810118866196</v>
      </c>
      <c r="R24">
        <f t="shared" si="24"/>
        <v>46.041714343414704</v>
      </c>
      <c r="S24">
        <v>1</v>
      </c>
      <c r="T24">
        <f t="shared" si="45"/>
        <v>16.362740720000001</v>
      </c>
      <c r="U24">
        <f t="shared" si="46"/>
        <v>6.5620000000000003</v>
      </c>
      <c r="V24">
        <f t="shared" si="47"/>
        <v>2.49356</v>
      </c>
      <c r="W24">
        <f t="shared" si="48"/>
        <v>1.52</v>
      </c>
      <c r="X24">
        <v>2</v>
      </c>
      <c r="Y24">
        <v>0.76</v>
      </c>
      <c r="Z24">
        <f t="shared" si="49"/>
        <v>2.1496046148071049</v>
      </c>
      <c r="AA24">
        <v>16</v>
      </c>
      <c r="AB24" t="s">
        <v>9</v>
      </c>
      <c r="AC24" t="s">
        <v>9</v>
      </c>
      <c r="AD24" t="s">
        <v>9</v>
      </c>
      <c r="AE24" t="s">
        <v>9</v>
      </c>
      <c r="AF24" t="s">
        <v>112</v>
      </c>
      <c r="AG24" t="s">
        <v>16</v>
      </c>
      <c r="AH24" t="s">
        <v>16</v>
      </c>
      <c r="AI24" t="s">
        <v>84</v>
      </c>
      <c r="AJ24">
        <v>0</v>
      </c>
      <c r="AK24">
        <v>0</v>
      </c>
      <c r="AL24">
        <v>0</v>
      </c>
      <c r="AM24">
        <v>0</v>
      </c>
      <c r="AN24">
        <f t="shared" si="36"/>
        <v>3224.4069222106573</v>
      </c>
      <c r="AO24">
        <f t="shared" si="37"/>
        <v>664.09864171203492</v>
      </c>
      <c r="AP24">
        <f t="shared" si="38"/>
        <v>1612.2034611053286</v>
      </c>
      <c r="AQ24">
        <f t="shared" si="39"/>
        <v>1171.6759162757203</v>
      </c>
      <c r="BA24">
        <v>0</v>
      </c>
      <c r="BB24">
        <v>0</v>
      </c>
      <c r="BC24">
        <f t="shared" si="16"/>
        <v>0</v>
      </c>
      <c r="BD24">
        <v>0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0</v>
      </c>
      <c r="BO24">
        <v>0</v>
      </c>
      <c r="BP24">
        <v>0</v>
      </c>
      <c r="BQ24">
        <v>0</v>
      </c>
      <c r="BR24">
        <v>0</v>
      </c>
      <c r="BS24" t="s">
        <v>9</v>
      </c>
      <c r="BT24">
        <v>1</v>
      </c>
      <c r="BU24">
        <v>1</v>
      </c>
      <c r="BV24" t="s">
        <v>9</v>
      </c>
      <c r="BW24" t="s">
        <v>9</v>
      </c>
      <c r="BX24" t="s">
        <v>9</v>
      </c>
      <c r="BY24" t="s">
        <v>9</v>
      </c>
      <c r="BZ24" t="s">
        <v>9</v>
      </c>
      <c r="CB24" t="s">
        <v>9</v>
      </c>
      <c r="CC24" s="14">
        <v>1</v>
      </c>
      <c r="CD24" s="14">
        <v>1</v>
      </c>
      <c r="CE24" s="14">
        <v>1</v>
      </c>
      <c r="CF24" s="14">
        <v>1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 t="s">
        <v>9</v>
      </c>
      <c r="CQ24" s="14">
        <v>0</v>
      </c>
      <c r="CR24" s="14">
        <v>0</v>
      </c>
      <c r="CS24" s="14">
        <v>1</v>
      </c>
      <c r="CT24" s="14">
        <v>0</v>
      </c>
    </row>
    <row r="25" spans="1:98">
      <c r="A25" t="s">
        <v>134</v>
      </c>
      <c r="B25" t="s">
        <v>8</v>
      </c>
      <c r="C25" t="s">
        <v>130</v>
      </c>
      <c r="D25">
        <v>400</v>
      </c>
      <c r="E25">
        <v>0</v>
      </c>
      <c r="F25">
        <v>350</v>
      </c>
      <c r="G25">
        <f t="shared" si="35"/>
        <v>1200</v>
      </c>
      <c r="H25">
        <f t="shared" si="17"/>
        <v>1.6889200140672995</v>
      </c>
      <c r="I25">
        <v>1200</v>
      </c>
      <c r="J25">
        <f t="shared" si="40"/>
        <v>768</v>
      </c>
      <c r="K25">
        <f t="shared" si="41"/>
        <v>96</v>
      </c>
      <c r="L25">
        <v>12</v>
      </c>
      <c r="M25">
        <v>8</v>
      </c>
      <c r="N25">
        <v>8</v>
      </c>
      <c r="O25">
        <f t="shared" si="42"/>
        <v>3.6574215178299299</v>
      </c>
      <c r="P25">
        <f t="shared" si="43"/>
        <v>2.4382810118866196</v>
      </c>
      <c r="Q25">
        <f t="shared" si="44"/>
        <v>2.4382810118866196</v>
      </c>
      <c r="R25">
        <f t="shared" si="24"/>
        <v>46.041714343414704</v>
      </c>
      <c r="S25">
        <v>1</v>
      </c>
      <c r="T25">
        <f t="shared" si="45"/>
        <v>16.362740720000001</v>
      </c>
      <c r="U25">
        <f t="shared" si="46"/>
        <v>6.5620000000000003</v>
      </c>
      <c r="V25">
        <f t="shared" si="47"/>
        <v>2.49356</v>
      </c>
      <c r="W25">
        <f t="shared" si="48"/>
        <v>1.52</v>
      </c>
      <c r="X25">
        <v>2</v>
      </c>
      <c r="Y25">
        <v>0.76</v>
      </c>
      <c r="Z25">
        <f t="shared" si="49"/>
        <v>2.1496046148071049</v>
      </c>
      <c r="AA25">
        <v>16</v>
      </c>
      <c r="AB25" t="s">
        <v>9</v>
      </c>
      <c r="AC25" t="s">
        <v>9</v>
      </c>
      <c r="AD25" t="s">
        <v>9</v>
      </c>
      <c r="AE25" t="s">
        <v>9</v>
      </c>
      <c r="AF25" t="s">
        <v>112</v>
      </c>
      <c r="AG25" t="s">
        <v>16</v>
      </c>
      <c r="AH25" t="s">
        <v>16</v>
      </c>
      <c r="AI25" t="s">
        <v>84</v>
      </c>
      <c r="AJ25">
        <v>0</v>
      </c>
      <c r="AK25">
        <v>0</v>
      </c>
      <c r="AL25">
        <v>0</v>
      </c>
      <c r="AM25">
        <v>0</v>
      </c>
      <c r="AN25">
        <f t="shared" si="36"/>
        <v>3224.4069222106573</v>
      </c>
      <c r="AO25">
        <f t="shared" si="37"/>
        <v>664.09864171203492</v>
      </c>
      <c r="AP25">
        <f t="shared" si="38"/>
        <v>1612.2034611053286</v>
      </c>
      <c r="AQ25">
        <f t="shared" si="39"/>
        <v>1171.6759162757203</v>
      </c>
      <c r="BA25">
        <v>0</v>
      </c>
      <c r="BB25">
        <v>0</v>
      </c>
      <c r="BC25">
        <f t="shared" si="16"/>
        <v>0</v>
      </c>
      <c r="BD25">
        <v>0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0</v>
      </c>
      <c r="BS25" t="s">
        <v>9</v>
      </c>
      <c r="BT25">
        <v>1</v>
      </c>
      <c r="BU25">
        <v>1</v>
      </c>
      <c r="BV25" t="s">
        <v>9</v>
      </c>
      <c r="BW25" t="s">
        <v>9</v>
      </c>
      <c r="BX25" t="s">
        <v>9</v>
      </c>
      <c r="BY25" t="s">
        <v>9</v>
      </c>
      <c r="BZ25" t="s">
        <v>9</v>
      </c>
      <c r="CB25" t="s">
        <v>9</v>
      </c>
      <c r="CC25" s="14">
        <v>1</v>
      </c>
      <c r="CD25" s="14">
        <v>1</v>
      </c>
      <c r="CE25" s="14">
        <v>1</v>
      </c>
      <c r="CF25" s="14">
        <v>1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0</v>
      </c>
      <c r="CP25" s="14" t="s">
        <v>9</v>
      </c>
      <c r="CQ25" s="14">
        <v>0</v>
      </c>
      <c r="CR25" s="14">
        <v>0</v>
      </c>
      <c r="CS25" s="14">
        <v>1</v>
      </c>
      <c r="CT25" s="14">
        <v>0</v>
      </c>
    </row>
    <row r="26" spans="1:98">
      <c r="A26" t="s">
        <v>135</v>
      </c>
      <c r="B26" t="s">
        <v>8</v>
      </c>
      <c r="C26" t="s">
        <v>130</v>
      </c>
      <c r="D26">
        <v>400</v>
      </c>
      <c r="E26">
        <v>0</v>
      </c>
      <c r="F26">
        <v>350</v>
      </c>
      <c r="G26">
        <f t="shared" si="35"/>
        <v>1200</v>
      </c>
      <c r="H26">
        <f t="shared" si="17"/>
        <v>1.6889200140672995</v>
      </c>
      <c r="I26">
        <v>1200</v>
      </c>
      <c r="J26">
        <f t="shared" si="40"/>
        <v>768</v>
      </c>
      <c r="K26">
        <f t="shared" si="41"/>
        <v>96</v>
      </c>
      <c r="L26">
        <v>12</v>
      </c>
      <c r="M26">
        <v>8</v>
      </c>
      <c r="N26">
        <v>8</v>
      </c>
      <c r="O26">
        <f t="shared" si="42"/>
        <v>3.6574215178299299</v>
      </c>
      <c r="P26">
        <f t="shared" si="43"/>
        <v>2.4382810118866196</v>
      </c>
      <c r="Q26">
        <f t="shared" si="44"/>
        <v>2.4382810118866196</v>
      </c>
      <c r="R26">
        <f t="shared" si="24"/>
        <v>46.041714343414704</v>
      </c>
      <c r="S26">
        <v>1</v>
      </c>
      <c r="T26">
        <f t="shared" si="45"/>
        <v>16.362740720000001</v>
      </c>
      <c r="U26">
        <f t="shared" si="46"/>
        <v>6.5620000000000003</v>
      </c>
      <c r="V26">
        <f t="shared" si="47"/>
        <v>2.49356</v>
      </c>
      <c r="W26">
        <f t="shared" si="48"/>
        <v>1.52</v>
      </c>
      <c r="X26">
        <v>2</v>
      </c>
      <c r="Y26">
        <v>0.76</v>
      </c>
      <c r="Z26">
        <f t="shared" si="49"/>
        <v>2.1496046148071049</v>
      </c>
      <c r="AA26">
        <v>16</v>
      </c>
      <c r="AB26" t="s">
        <v>9</v>
      </c>
      <c r="AC26" t="s">
        <v>9</v>
      </c>
      <c r="AD26" t="s">
        <v>9</v>
      </c>
      <c r="AE26" t="s">
        <v>9</v>
      </c>
      <c r="AF26" t="s">
        <v>112</v>
      </c>
      <c r="AG26" t="s">
        <v>16</v>
      </c>
      <c r="AH26" t="s">
        <v>16</v>
      </c>
      <c r="AI26" t="s">
        <v>84</v>
      </c>
      <c r="AJ26">
        <v>0</v>
      </c>
      <c r="AK26">
        <v>0</v>
      </c>
      <c r="AL26">
        <v>0</v>
      </c>
      <c r="AM26">
        <v>0</v>
      </c>
      <c r="AN26">
        <f t="shared" si="36"/>
        <v>3224.4069222106573</v>
      </c>
      <c r="AO26">
        <f t="shared" si="37"/>
        <v>664.09864171203492</v>
      </c>
      <c r="AP26">
        <f t="shared" si="38"/>
        <v>1612.2034611053286</v>
      </c>
      <c r="AQ26">
        <f t="shared" si="39"/>
        <v>1171.6759162757203</v>
      </c>
      <c r="BA26">
        <v>0</v>
      </c>
      <c r="BB26">
        <v>0</v>
      </c>
      <c r="BC26">
        <f t="shared" si="16"/>
        <v>0</v>
      </c>
      <c r="BD26">
        <v>0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0</v>
      </c>
      <c r="BO26">
        <v>0</v>
      </c>
      <c r="BP26">
        <v>0</v>
      </c>
      <c r="BQ26">
        <v>0</v>
      </c>
      <c r="BR26">
        <v>0</v>
      </c>
      <c r="BS26" t="s">
        <v>9</v>
      </c>
      <c r="BT26">
        <v>1</v>
      </c>
      <c r="BU26">
        <v>1</v>
      </c>
      <c r="BV26" t="s">
        <v>9</v>
      </c>
      <c r="BW26" t="s">
        <v>9</v>
      </c>
      <c r="BX26" t="s">
        <v>9</v>
      </c>
      <c r="BY26" t="s">
        <v>9</v>
      </c>
      <c r="BZ26" t="s">
        <v>9</v>
      </c>
      <c r="CB26" t="s">
        <v>9</v>
      </c>
      <c r="CC26" s="14">
        <v>1</v>
      </c>
      <c r="CD26" s="14">
        <v>1</v>
      </c>
      <c r="CE26" s="14">
        <v>1</v>
      </c>
      <c r="CF26" s="14">
        <v>1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 t="s">
        <v>9</v>
      </c>
      <c r="CQ26" s="14">
        <v>0</v>
      </c>
      <c r="CR26" s="14">
        <v>0</v>
      </c>
      <c r="CS26" s="14">
        <v>1</v>
      </c>
      <c r="CT26" s="14">
        <v>0</v>
      </c>
    </row>
    <row r="27" spans="1:98">
      <c r="A27" t="s">
        <v>136</v>
      </c>
      <c r="B27" t="s">
        <v>8</v>
      </c>
      <c r="C27" t="s">
        <v>130</v>
      </c>
      <c r="D27">
        <v>400</v>
      </c>
      <c r="E27">
        <v>0</v>
      </c>
      <c r="F27">
        <v>350</v>
      </c>
      <c r="G27">
        <f t="shared" si="35"/>
        <v>1200</v>
      </c>
      <c r="H27">
        <f t="shared" si="17"/>
        <v>1.6889200140672995</v>
      </c>
      <c r="I27">
        <v>1200</v>
      </c>
      <c r="J27">
        <f t="shared" si="40"/>
        <v>768</v>
      </c>
      <c r="K27">
        <f t="shared" si="41"/>
        <v>96</v>
      </c>
      <c r="L27">
        <v>12</v>
      </c>
      <c r="M27">
        <v>8</v>
      </c>
      <c r="N27">
        <v>8</v>
      </c>
      <c r="O27">
        <f t="shared" si="42"/>
        <v>3.6574215178299299</v>
      </c>
      <c r="P27">
        <f t="shared" si="43"/>
        <v>2.4382810118866196</v>
      </c>
      <c r="Q27">
        <f t="shared" si="44"/>
        <v>2.4382810118866196</v>
      </c>
      <c r="R27">
        <f t="shared" si="24"/>
        <v>46.041714343414704</v>
      </c>
      <c r="S27">
        <v>1</v>
      </c>
      <c r="T27">
        <f t="shared" si="45"/>
        <v>16.362740720000001</v>
      </c>
      <c r="U27">
        <f t="shared" si="46"/>
        <v>6.5620000000000003</v>
      </c>
      <c r="V27">
        <f t="shared" si="47"/>
        <v>2.49356</v>
      </c>
      <c r="W27">
        <f t="shared" si="48"/>
        <v>1.52</v>
      </c>
      <c r="X27">
        <v>2</v>
      </c>
      <c r="Y27">
        <v>0.76</v>
      </c>
      <c r="Z27">
        <f t="shared" si="49"/>
        <v>2.1496046148071049</v>
      </c>
      <c r="AA27">
        <v>16</v>
      </c>
      <c r="AB27" t="s">
        <v>9</v>
      </c>
      <c r="AC27" t="s">
        <v>9</v>
      </c>
      <c r="AD27" t="s">
        <v>9</v>
      </c>
      <c r="AE27" t="s">
        <v>9</v>
      </c>
      <c r="AF27" t="s">
        <v>112</v>
      </c>
      <c r="AG27" t="s">
        <v>16</v>
      </c>
      <c r="AH27" t="s">
        <v>16</v>
      </c>
      <c r="AI27" t="s">
        <v>84</v>
      </c>
      <c r="AJ27">
        <v>0</v>
      </c>
      <c r="AK27">
        <v>0</v>
      </c>
      <c r="AL27">
        <v>0</v>
      </c>
      <c r="AM27">
        <v>0</v>
      </c>
      <c r="AN27">
        <f t="shared" si="36"/>
        <v>3224.4069222106573</v>
      </c>
      <c r="AO27">
        <f t="shared" si="37"/>
        <v>664.09864171203492</v>
      </c>
      <c r="AP27">
        <f t="shared" si="38"/>
        <v>1612.2034611053286</v>
      </c>
      <c r="AQ27">
        <f t="shared" si="39"/>
        <v>1171.6759162757203</v>
      </c>
      <c r="BA27">
        <v>0</v>
      </c>
      <c r="BB27">
        <v>0</v>
      </c>
      <c r="BC27">
        <f t="shared" si="16"/>
        <v>0</v>
      </c>
      <c r="BD27">
        <v>0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0</v>
      </c>
      <c r="BO27">
        <v>0</v>
      </c>
      <c r="BP27">
        <v>0</v>
      </c>
      <c r="BQ27">
        <v>0</v>
      </c>
      <c r="BR27">
        <v>0</v>
      </c>
      <c r="BS27" t="s">
        <v>9</v>
      </c>
      <c r="BT27">
        <v>1</v>
      </c>
      <c r="BU27">
        <v>1</v>
      </c>
      <c r="BV27" t="s">
        <v>9</v>
      </c>
      <c r="BW27" t="s">
        <v>9</v>
      </c>
      <c r="BX27" t="s">
        <v>9</v>
      </c>
      <c r="BY27" t="s">
        <v>9</v>
      </c>
      <c r="BZ27" t="s">
        <v>9</v>
      </c>
      <c r="CB27" t="s">
        <v>9</v>
      </c>
      <c r="CC27" s="14">
        <v>1</v>
      </c>
      <c r="CD27" s="14">
        <v>1</v>
      </c>
      <c r="CE27" s="14">
        <v>1</v>
      </c>
      <c r="CF27" s="14">
        <v>1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 t="s">
        <v>9</v>
      </c>
      <c r="CQ27" s="14">
        <v>0</v>
      </c>
      <c r="CR27" s="14">
        <v>0</v>
      </c>
      <c r="CS27" s="14">
        <v>1</v>
      </c>
      <c r="CT27" s="14">
        <v>0</v>
      </c>
    </row>
    <row r="28" spans="1:98">
      <c r="A28" t="s">
        <v>137</v>
      </c>
      <c r="B28" t="s">
        <v>8</v>
      </c>
      <c r="C28" t="s">
        <v>130</v>
      </c>
      <c r="D28">
        <v>400</v>
      </c>
      <c r="E28">
        <v>0</v>
      </c>
      <c r="F28">
        <v>350</v>
      </c>
      <c r="G28">
        <f t="shared" si="35"/>
        <v>1200</v>
      </c>
      <c r="H28">
        <f t="shared" si="17"/>
        <v>1.6889200140672995</v>
      </c>
      <c r="I28">
        <v>1200</v>
      </c>
      <c r="J28">
        <f t="shared" si="40"/>
        <v>768</v>
      </c>
      <c r="K28">
        <f t="shared" si="41"/>
        <v>96</v>
      </c>
      <c r="L28">
        <v>12</v>
      </c>
      <c r="M28">
        <v>8</v>
      </c>
      <c r="N28">
        <v>8</v>
      </c>
      <c r="O28">
        <f t="shared" si="42"/>
        <v>3.6574215178299299</v>
      </c>
      <c r="P28">
        <f t="shared" si="43"/>
        <v>2.4382810118866196</v>
      </c>
      <c r="Q28">
        <f t="shared" si="44"/>
        <v>2.4382810118866196</v>
      </c>
      <c r="R28">
        <f t="shared" si="24"/>
        <v>46.041714343414704</v>
      </c>
      <c r="S28">
        <v>1</v>
      </c>
      <c r="T28">
        <f t="shared" si="45"/>
        <v>16.362740720000001</v>
      </c>
      <c r="U28">
        <f t="shared" si="46"/>
        <v>6.5620000000000003</v>
      </c>
      <c r="V28">
        <f t="shared" si="47"/>
        <v>2.49356</v>
      </c>
      <c r="W28">
        <f t="shared" si="48"/>
        <v>1.52</v>
      </c>
      <c r="X28">
        <v>2</v>
      </c>
      <c r="Y28">
        <v>0.76</v>
      </c>
      <c r="Z28">
        <f t="shared" si="49"/>
        <v>2.1496046148071049</v>
      </c>
      <c r="AA28">
        <v>16</v>
      </c>
      <c r="AB28" t="s">
        <v>9</v>
      </c>
      <c r="AC28" t="s">
        <v>9</v>
      </c>
      <c r="AD28" t="s">
        <v>9</v>
      </c>
      <c r="AE28" t="s">
        <v>9</v>
      </c>
      <c r="AF28" t="s">
        <v>112</v>
      </c>
      <c r="AG28" t="s">
        <v>16</v>
      </c>
      <c r="AH28" t="s">
        <v>16</v>
      </c>
      <c r="AI28" t="s">
        <v>84</v>
      </c>
      <c r="AJ28">
        <v>0</v>
      </c>
      <c r="AK28">
        <v>0</v>
      </c>
      <c r="AL28">
        <v>0</v>
      </c>
      <c r="AM28">
        <v>0</v>
      </c>
      <c r="AN28">
        <f t="shared" si="36"/>
        <v>3224.4069222106573</v>
      </c>
      <c r="AO28">
        <f t="shared" si="37"/>
        <v>664.09864171203492</v>
      </c>
      <c r="AP28">
        <f t="shared" si="38"/>
        <v>1612.2034611053286</v>
      </c>
      <c r="AQ28">
        <f t="shared" si="39"/>
        <v>1171.6759162757203</v>
      </c>
      <c r="BA28">
        <v>0</v>
      </c>
      <c r="BB28">
        <v>0</v>
      </c>
      <c r="BC28">
        <f t="shared" si="16"/>
        <v>0</v>
      </c>
      <c r="BD28">
        <v>0</v>
      </c>
      <c r="BE28">
        <v>1</v>
      </c>
      <c r="BF28">
        <v>1</v>
      </c>
      <c r="BG28">
        <v>1</v>
      </c>
      <c r="BH28">
        <v>1</v>
      </c>
      <c r="BI28">
        <v>1</v>
      </c>
      <c r="BJ28">
        <v>1</v>
      </c>
      <c r="BK28">
        <v>1</v>
      </c>
      <c r="BL28">
        <v>1</v>
      </c>
      <c r="BM28">
        <v>1</v>
      </c>
      <c r="BN28">
        <v>0</v>
      </c>
      <c r="BO28">
        <v>0</v>
      </c>
      <c r="BP28">
        <v>0</v>
      </c>
      <c r="BQ28">
        <v>0</v>
      </c>
      <c r="BR28">
        <v>0</v>
      </c>
      <c r="BS28" t="s">
        <v>9</v>
      </c>
      <c r="BT28">
        <v>1</v>
      </c>
      <c r="BU28">
        <v>1</v>
      </c>
      <c r="BV28" t="s">
        <v>9</v>
      </c>
      <c r="BW28" t="s">
        <v>9</v>
      </c>
      <c r="BX28" t="s">
        <v>9</v>
      </c>
      <c r="BY28" t="s">
        <v>9</v>
      </c>
      <c r="BZ28" t="s">
        <v>9</v>
      </c>
      <c r="CB28" t="s">
        <v>9</v>
      </c>
      <c r="CC28" s="14">
        <v>1</v>
      </c>
      <c r="CD28" s="14">
        <v>1</v>
      </c>
      <c r="CE28" s="14">
        <v>1</v>
      </c>
      <c r="CF28" s="14">
        <v>1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0</v>
      </c>
      <c r="CP28" s="14" t="s">
        <v>9</v>
      </c>
      <c r="CQ28" s="14">
        <v>0</v>
      </c>
      <c r="CR28" s="14">
        <v>0</v>
      </c>
      <c r="CS28" s="14">
        <v>1</v>
      </c>
      <c r="CT28" s="14">
        <v>0</v>
      </c>
    </row>
    <row r="29" spans="1:98">
      <c r="A29" t="s">
        <v>138</v>
      </c>
      <c r="B29" t="s">
        <v>8</v>
      </c>
      <c r="C29" t="s">
        <v>130</v>
      </c>
      <c r="D29">
        <v>400</v>
      </c>
      <c r="E29">
        <v>0</v>
      </c>
      <c r="F29">
        <v>350</v>
      </c>
      <c r="G29">
        <f t="shared" si="35"/>
        <v>1200</v>
      </c>
      <c r="H29">
        <f t="shared" si="17"/>
        <v>1.6889200140672995</v>
      </c>
      <c r="I29">
        <v>1200</v>
      </c>
      <c r="J29">
        <f t="shared" si="40"/>
        <v>768</v>
      </c>
      <c r="K29">
        <f t="shared" si="41"/>
        <v>96</v>
      </c>
      <c r="L29">
        <v>12</v>
      </c>
      <c r="M29">
        <v>8</v>
      </c>
      <c r="N29">
        <v>8</v>
      </c>
      <c r="O29">
        <f t="shared" si="42"/>
        <v>3.6574215178299299</v>
      </c>
      <c r="P29">
        <f t="shared" si="43"/>
        <v>2.4382810118866196</v>
      </c>
      <c r="Q29">
        <f t="shared" si="44"/>
        <v>2.4382810118866196</v>
      </c>
      <c r="R29">
        <f t="shared" si="24"/>
        <v>46.041714343414704</v>
      </c>
      <c r="S29">
        <v>1</v>
      </c>
      <c r="T29">
        <f t="shared" si="45"/>
        <v>16.362740720000001</v>
      </c>
      <c r="U29">
        <f t="shared" si="46"/>
        <v>6.5620000000000003</v>
      </c>
      <c r="V29">
        <f t="shared" si="47"/>
        <v>2.49356</v>
      </c>
      <c r="W29">
        <f t="shared" si="48"/>
        <v>1.52</v>
      </c>
      <c r="X29">
        <v>2</v>
      </c>
      <c r="Y29">
        <v>0.76</v>
      </c>
      <c r="Z29">
        <f t="shared" si="49"/>
        <v>2.1496046148071049</v>
      </c>
      <c r="AA29">
        <v>16</v>
      </c>
      <c r="AB29" t="s">
        <v>9</v>
      </c>
      <c r="AC29" t="s">
        <v>9</v>
      </c>
      <c r="AD29" t="s">
        <v>9</v>
      </c>
      <c r="AE29" t="s">
        <v>9</v>
      </c>
      <c r="AF29" t="s">
        <v>112</v>
      </c>
      <c r="AG29" t="s">
        <v>16</v>
      </c>
      <c r="AH29" t="s">
        <v>16</v>
      </c>
      <c r="AI29" t="s">
        <v>84</v>
      </c>
      <c r="AJ29">
        <v>0</v>
      </c>
      <c r="AK29">
        <v>0</v>
      </c>
      <c r="AL29">
        <v>0</v>
      </c>
      <c r="AM29">
        <v>0</v>
      </c>
      <c r="AN29">
        <f t="shared" si="36"/>
        <v>3224.4069222106573</v>
      </c>
      <c r="AO29">
        <f t="shared" si="37"/>
        <v>664.09864171203492</v>
      </c>
      <c r="AP29">
        <f t="shared" si="38"/>
        <v>1612.2034611053286</v>
      </c>
      <c r="AQ29">
        <f t="shared" si="39"/>
        <v>1171.6759162757203</v>
      </c>
      <c r="BA29">
        <v>0</v>
      </c>
      <c r="BB29">
        <v>0</v>
      </c>
      <c r="BC29">
        <f t="shared" si="16"/>
        <v>0</v>
      </c>
      <c r="BD29">
        <v>0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0</v>
      </c>
      <c r="BS29" t="s">
        <v>9</v>
      </c>
      <c r="BT29">
        <v>1</v>
      </c>
      <c r="BU29">
        <v>1</v>
      </c>
      <c r="BV29" t="s">
        <v>9</v>
      </c>
      <c r="BW29" t="s">
        <v>9</v>
      </c>
      <c r="BX29" t="s">
        <v>9</v>
      </c>
      <c r="BY29" t="s">
        <v>9</v>
      </c>
      <c r="BZ29" t="s">
        <v>9</v>
      </c>
      <c r="CB29" t="s">
        <v>9</v>
      </c>
      <c r="CC29" s="14">
        <v>1</v>
      </c>
      <c r="CD29" s="14">
        <v>1</v>
      </c>
      <c r="CE29" s="14">
        <v>1</v>
      </c>
      <c r="CF29" s="14">
        <v>1</v>
      </c>
      <c r="CG29" s="14">
        <v>0</v>
      </c>
      <c r="CH29" s="14">
        <v>0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 t="s">
        <v>9</v>
      </c>
      <c r="CQ29" s="14">
        <v>0</v>
      </c>
      <c r="CR29" s="14">
        <v>0</v>
      </c>
      <c r="CS29" s="14">
        <v>1</v>
      </c>
      <c r="CT29" s="14">
        <v>0</v>
      </c>
    </row>
    <row r="30" spans="1:98">
      <c r="A30" t="s">
        <v>139</v>
      </c>
      <c r="B30" t="s">
        <v>8</v>
      </c>
      <c r="C30" t="s">
        <v>130</v>
      </c>
      <c r="D30">
        <v>1000</v>
      </c>
      <c r="E30">
        <v>0</v>
      </c>
      <c r="F30">
        <v>1100</v>
      </c>
      <c r="G30">
        <f>I30-AK30</f>
        <v>420</v>
      </c>
      <c r="H30">
        <f t="shared" si="17"/>
        <v>3.6238934517125689</v>
      </c>
      <c r="I30">
        <v>840</v>
      </c>
      <c r="J30">
        <f t="shared" si="40"/>
        <v>768</v>
      </c>
      <c r="K30">
        <f t="shared" si="41"/>
        <v>96</v>
      </c>
      <c r="L30">
        <v>12</v>
      </c>
      <c r="M30">
        <v>8</v>
      </c>
      <c r="N30">
        <v>8</v>
      </c>
      <c r="O30">
        <f t="shared" si="42"/>
        <v>3.6574215178299299</v>
      </c>
      <c r="P30">
        <f t="shared" si="43"/>
        <v>2.4382810118866196</v>
      </c>
      <c r="Q30">
        <f t="shared" si="44"/>
        <v>2.4382810118866196</v>
      </c>
      <c r="R30">
        <f t="shared" si="24"/>
        <v>46.041714343414704</v>
      </c>
      <c r="S30">
        <v>1</v>
      </c>
      <c r="T30">
        <f t="shared" si="45"/>
        <v>16.362740720000001</v>
      </c>
      <c r="U30">
        <f t="shared" si="46"/>
        <v>6.5620000000000003</v>
      </c>
      <c r="V30">
        <f t="shared" si="47"/>
        <v>2.49356</v>
      </c>
      <c r="W30">
        <f t="shared" si="48"/>
        <v>1.52</v>
      </c>
      <c r="X30">
        <v>2</v>
      </c>
      <c r="Y30">
        <v>0.76</v>
      </c>
      <c r="Z30">
        <f t="shared" si="49"/>
        <v>2.1496046148071049</v>
      </c>
      <c r="AA30">
        <v>16</v>
      </c>
      <c r="AB30" t="s">
        <v>9</v>
      </c>
      <c r="AC30" t="s">
        <v>9</v>
      </c>
      <c r="AD30" t="s">
        <v>9</v>
      </c>
      <c r="AE30" t="s">
        <v>9</v>
      </c>
      <c r="AF30" t="s">
        <v>112</v>
      </c>
      <c r="AG30" t="s">
        <v>16</v>
      </c>
      <c r="AH30" t="s">
        <v>16</v>
      </c>
      <c r="AI30" t="s">
        <v>84</v>
      </c>
      <c r="AJ30">
        <v>1</v>
      </c>
      <c r="AK30">
        <v>420</v>
      </c>
      <c r="AL30">
        <v>1</v>
      </c>
      <c r="AM30">
        <f t="shared" si="18"/>
        <v>420</v>
      </c>
      <c r="AN30">
        <f t="shared" si="36"/>
        <v>3224.4069222106573</v>
      </c>
      <c r="AO30">
        <f t="shared" si="37"/>
        <v>664.09864171203492</v>
      </c>
      <c r="AP30">
        <f t="shared" si="38"/>
        <v>1612.2034611053286</v>
      </c>
      <c r="AQ30">
        <f t="shared" si="39"/>
        <v>1171.6759162757203</v>
      </c>
      <c r="BA30">
        <v>1</v>
      </c>
      <c r="BB30">
        <v>1</v>
      </c>
      <c r="BC30">
        <f t="shared" si="16"/>
        <v>1</v>
      </c>
      <c r="BD30">
        <v>1</v>
      </c>
      <c r="BE30">
        <v>1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1</v>
      </c>
      <c r="BO30">
        <v>1</v>
      </c>
      <c r="BP30">
        <v>1</v>
      </c>
      <c r="BQ30" t="s">
        <v>9</v>
      </c>
      <c r="BR30">
        <v>1</v>
      </c>
      <c r="BS30" t="s">
        <v>9</v>
      </c>
      <c r="BT30">
        <v>0</v>
      </c>
      <c r="BU30">
        <v>0</v>
      </c>
      <c r="BV30" t="s">
        <v>9</v>
      </c>
      <c r="BW30" t="s">
        <v>9</v>
      </c>
      <c r="BX30" t="s">
        <v>9</v>
      </c>
      <c r="BY30" t="s">
        <v>9</v>
      </c>
      <c r="BZ30" t="s">
        <v>9</v>
      </c>
      <c r="CB30" t="s">
        <v>9</v>
      </c>
      <c r="CC30" s="14">
        <v>0</v>
      </c>
      <c r="CD30" s="14">
        <v>0</v>
      </c>
      <c r="CE30" s="14">
        <v>0</v>
      </c>
      <c r="CF30" s="14">
        <v>1</v>
      </c>
      <c r="CG30" s="14">
        <v>1</v>
      </c>
      <c r="CH30" s="14">
        <v>1</v>
      </c>
      <c r="CI30" s="14">
        <v>1</v>
      </c>
      <c r="CJ30" s="14">
        <v>0</v>
      </c>
      <c r="CK30" s="14">
        <v>0</v>
      </c>
      <c r="CL30" s="14">
        <v>1</v>
      </c>
      <c r="CM30" s="14">
        <v>0</v>
      </c>
      <c r="CN30" s="14">
        <v>0</v>
      </c>
      <c r="CO30" s="14">
        <v>1</v>
      </c>
      <c r="CP30" s="14" t="s">
        <v>9</v>
      </c>
      <c r="CQ30" s="14">
        <v>0</v>
      </c>
      <c r="CR30" s="14">
        <v>1</v>
      </c>
      <c r="CS30" s="14">
        <v>0</v>
      </c>
      <c r="CT30" s="14">
        <v>0</v>
      </c>
    </row>
    <row r="31" spans="1:98">
      <c r="A31" t="s">
        <v>140</v>
      </c>
      <c r="B31" t="s">
        <v>8</v>
      </c>
      <c r="C31" t="s">
        <v>130</v>
      </c>
      <c r="D31">
        <v>1000</v>
      </c>
      <c r="E31">
        <v>0</v>
      </c>
      <c r="F31">
        <v>1100</v>
      </c>
      <c r="G31">
        <f>I31-AK31</f>
        <v>420</v>
      </c>
      <c r="H31">
        <f t="shared" si="17"/>
        <v>3.6238934517125689</v>
      </c>
      <c r="I31">
        <v>840</v>
      </c>
      <c r="J31">
        <f t="shared" si="40"/>
        <v>768</v>
      </c>
      <c r="K31">
        <f t="shared" si="41"/>
        <v>96</v>
      </c>
      <c r="L31">
        <v>12</v>
      </c>
      <c r="M31">
        <v>8</v>
      </c>
      <c r="N31">
        <v>8</v>
      </c>
      <c r="O31">
        <f t="shared" si="42"/>
        <v>3.6574215178299299</v>
      </c>
      <c r="P31">
        <f t="shared" si="43"/>
        <v>2.4382810118866196</v>
      </c>
      <c r="Q31">
        <f t="shared" si="44"/>
        <v>2.4382810118866196</v>
      </c>
      <c r="R31">
        <f t="shared" si="24"/>
        <v>46.041714343414704</v>
      </c>
      <c r="S31">
        <v>1</v>
      </c>
      <c r="T31">
        <f t="shared" si="45"/>
        <v>16.362740720000001</v>
      </c>
      <c r="U31">
        <f t="shared" si="46"/>
        <v>6.5620000000000003</v>
      </c>
      <c r="V31">
        <f t="shared" si="47"/>
        <v>2.49356</v>
      </c>
      <c r="W31">
        <f t="shared" si="48"/>
        <v>1.52</v>
      </c>
      <c r="X31">
        <v>2</v>
      </c>
      <c r="Y31">
        <v>0.76</v>
      </c>
      <c r="Z31">
        <f t="shared" si="49"/>
        <v>2.1496046148071049</v>
      </c>
      <c r="AA31">
        <v>16</v>
      </c>
      <c r="AB31" t="s">
        <v>9</v>
      </c>
      <c r="AC31" t="s">
        <v>9</v>
      </c>
      <c r="AD31" t="s">
        <v>9</v>
      </c>
      <c r="AE31" t="s">
        <v>9</v>
      </c>
      <c r="AF31" t="s">
        <v>112</v>
      </c>
      <c r="AG31" t="s">
        <v>16</v>
      </c>
      <c r="AH31" t="s">
        <v>16</v>
      </c>
      <c r="AI31" t="s">
        <v>84</v>
      </c>
      <c r="AJ31">
        <v>1</v>
      </c>
      <c r="AK31">
        <v>420</v>
      </c>
      <c r="AL31">
        <v>1</v>
      </c>
      <c r="AM31">
        <f t="shared" si="18"/>
        <v>420</v>
      </c>
      <c r="AN31">
        <f t="shared" si="36"/>
        <v>3224.4069222106573</v>
      </c>
      <c r="AO31">
        <f t="shared" si="37"/>
        <v>664.09864171203492</v>
      </c>
      <c r="AP31">
        <f t="shared" si="38"/>
        <v>1612.2034611053286</v>
      </c>
      <c r="AQ31">
        <f t="shared" si="39"/>
        <v>1171.6759162757203</v>
      </c>
      <c r="BA31">
        <v>1</v>
      </c>
      <c r="BB31">
        <v>1</v>
      </c>
      <c r="BC31">
        <f t="shared" si="16"/>
        <v>1</v>
      </c>
      <c r="BD31">
        <v>1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1</v>
      </c>
      <c r="BO31">
        <v>1</v>
      </c>
      <c r="BP31">
        <v>1</v>
      </c>
      <c r="BQ31" t="s">
        <v>9</v>
      </c>
      <c r="BR31">
        <v>1</v>
      </c>
      <c r="BS31" t="s">
        <v>9</v>
      </c>
      <c r="BT31">
        <v>0</v>
      </c>
      <c r="BU31">
        <v>0</v>
      </c>
      <c r="BV31" t="s">
        <v>9</v>
      </c>
      <c r="BW31" t="s">
        <v>9</v>
      </c>
      <c r="BX31" t="s">
        <v>9</v>
      </c>
      <c r="BY31" t="s">
        <v>9</v>
      </c>
      <c r="BZ31" t="s">
        <v>9</v>
      </c>
      <c r="CB31" t="s">
        <v>9</v>
      </c>
      <c r="CC31" s="14">
        <v>0</v>
      </c>
      <c r="CD31" s="14">
        <v>0</v>
      </c>
      <c r="CE31" s="14">
        <v>0</v>
      </c>
      <c r="CF31" s="14">
        <v>1</v>
      </c>
      <c r="CG31" s="14">
        <v>1</v>
      </c>
      <c r="CH31" s="14">
        <v>1</v>
      </c>
      <c r="CI31" s="14">
        <v>1</v>
      </c>
      <c r="CJ31" s="14">
        <v>0</v>
      </c>
      <c r="CK31" s="14">
        <v>0</v>
      </c>
      <c r="CL31" s="14">
        <v>1</v>
      </c>
      <c r="CM31" s="14">
        <v>0</v>
      </c>
      <c r="CN31" s="14">
        <v>0</v>
      </c>
      <c r="CO31" s="14">
        <v>1</v>
      </c>
      <c r="CP31" s="14" t="s">
        <v>9</v>
      </c>
      <c r="CQ31" s="14">
        <v>0</v>
      </c>
      <c r="CR31" s="14">
        <v>1</v>
      </c>
      <c r="CS31" s="14">
        <v>0</v>
      </c>
      <c r="CT31" s="14">
        <v>0</v>
      </c>
    </row>
    <row r="32" spans="1:98">
      <c r="A32" t="s">
        <v>141</v>
      </c>
      <c r="B32" t="s">
        <v>8</v>
      </c>
      <c r="C32" t="s">
        <v>180</v>
      </c>
      <c r="D32">
        <v>1300</v>
      </c>
      <c r="I32">
        <v>425</v>
      </c>
      <c r="J32">
        <f>K32*N32</f>
        <v>1536</v>
      </c>
      <c r="K32">
        <f t="shared" si="41"/>
        <v>192</v>
      </c>
      <c r="L32">
        <v>16</v>
      </c>
      <c r="M32">
        <v>12</v>
      </c>
      <c r="N32">
        <v>8</v>
      </c>
      <c r="O32">
        <f t="shared" si="42"/>
        <v>4.8765620237732392</v>
      </c>
      <c r="P32">
        <f t="shared" si="43"/>
        <v>3.6574215178299299</v>
      </c>
      <c r="Q32">
        <v>2.44</v>
      </c>
      <c r="R32">
        <f t="shared" si="24"/>
        <v>75.652525440584512</v>
      </c>
      <c r="S32">
        <v>1</v>
      </c>
      <c r="T32">
        <f t="shared" ref="T32:T35" si="50">V32*U32</f>
        <v>17.919354080600002</v>
      </c>
      <c r="U32">
        <f t="shared" ref="U32:U35" si="51">X32*3.281</f>
        <v>6.6604299999999999</v>
      </c>
      <c r="V32">
        <f t="shared" ref="V32:V35" si="52">Y32*3.281</f>
        <v>2.69042</v>
      </c>
      <c r="W32">
        <f t="shared" ref="W32:W35" si="53">X32*Y32</f>
        <v>1.6645999999999996</v>
      </c>
      <c r="X32">
        <v>2.0299999999999998</v>
      </c>
      <c r="Y32">
        <v>0.82</v>
      </c>
      <c r="Z32">
        <f t="shared" ref="Z32:Z35" si="54">W32*(X32^0.5)</f>
        <v>2.3716899280470871</v>
      </c>
      <c r="AA32">
        <v>16</v>
      </c>
      <c r="AB32" t="s">
        <v>9</v>
      </c>
      <c r="AC32" t="s">
        <v>9</v>
      </c>
      <c r="AD32" t="s">
        <v>9</v>
      </c>
      <c r="AE32" t="s">
        <v>9</v>
      </c>
      <c r="AF32" t="s">
        <v>112</v>
      </c>
      <c r="AG32" t="s">
        <v>16</v>
      </c>
      <c r="AH32" t="s">
        <v>16</v>
      </c>
      <c r="AI32" t="s">
        <v>84</v>
      </c>
      <c r="AJ32">
        <v>1</v>
      </c>
      <c r="AK32">
        <v>225</v>
      </c>
      <c r="AL32">
        <v>1</v>
      </c>
      <c r="AM32">
        <f t="shared" si="18"/>
        <v>200</v>
      </c>
      <c r="AN32">
        <f t="shared" si="36"/>
        <v>3557.5348920706306</v>
      </c>
      <c r="AO32">
        <f t="shared" ref="AO32:AO46" si="55">610*(0.011*R32*Z32)</f>
        <v>1203.9372718718816</v>
      </c>
      <c r="AP32">
        <f t="shared" ref="AP32:AP46" si="56">750*Z32</f>
        <v>1778.7674460353153</v>
      </c>
      <c r="AQ32">
        <f t="shared" ref="AQ32:AQ46" si="57">(7.8*R32)+378*Z32</f>
        <v>1486.5884912383581</v>
      </c>
      <c r="AW32">
        <v>600</v>
      </c>
      <c r="AZ32">
        <v>200</v>
      </c>
      <c r="BA32">
        <v>1</v>
      </c>
      <c r="BB32">
        <v>1</v>
      </c>
      <c r="BC32">
        <f>IF((D32&gt;AO32),1,0)</f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  <c r="BN32">
        <v>0</v>
      </c>
      <c r="BO32">
        <v>1</v>
      </c>
      <c r="BP32">
        <v>1</v>
      </c>
      <c r="BQ32">
        <v>1</v>
      </c>
      <c r="BR32">
        <v>1</v>
      </c>
      <c r="BS32" t="s">
        <v>9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1</v>
      </c>
      <c r="BZ32" t="s">
        <v>9</v>
      </c>
      <c r="CB32">
        <v>1</v>
      </c>
      <c r="CC32" s="14">
        <v>1</v>
      </c>
      <c r="CD32" s="14">
        <v>0</v>
      </c>
      <c r="CE32" s="14">
        <v>0</v>
      </c>
      <c r="CF32" s="14">
        <v>1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1</v>
      </c>
      <c r="CM32" s="14">
        <v>1</v>
      </c>
      <c r="CN32" s="14">
        <v>1</v>
      </c>
      <c r="CO32" s="14">
        <v>1</v>
      </c>
      <c r="CP32" s="14">
        <v>0</v>
      </c>
      <c r="CQ32" s="14">
        <v>0</v>
      </c>
      <c r="CR32" s="14">
        <v>0</v>
      </c>
      <c r="CS32" s="14">
        <v>0</v>
      </c>
      <c r="CT32" s="14">
        <v>0</v>
      </c>
    </row>
    <row r="33" spans="1:98">
      <c r="A33" t="s">
        <v>142</v>
      </c>
      <c r="B33" t="s">
        <v>8</v>
      </c>
      <c r="C33" t="s">
        <v>181</v>
      </c>
      <c r="D33">
        <v>1300</v>
      </c>
      <c r="I33">
        <v>350</v>
      </c>
      <c r="J33">
        <f>K33*N33</f>
        <v>1536</v>
      </c>
      <c r="K33">
        <f t="shared" si="41"/>
        <v>192</v>
      </c>
      <c r="L33">
        <v>16</v>
      </c>
      <c r="M33">
        <v>12</v>
      </c>
      <c r="N33">
        <v>8</v>
      </c>
      <c r="O33">
        <f t="shared" si="42"/>
        <v>4.8765620237732392</v>
      </c>
      <c r="P33">
        <f t="shared" si="43"/>
        <v>3.6574215178299299</v>
      </c>
      <c r="Q33">
        <v>2.44</v>
      </c>
      <c r="R33">
        <f t="shared" si="24"/>
        <v>75.652525440584512</v>
      </c>
      <c r="S33">
        <v>1</v>
      </c>
      <c r="T33">
        <f t="shared" si="50"/>
        <v>17.919354080600002</v>
      </c>
      <c r="U33">
        <f t="shared" si="51"/>
        <v>6.6604299999999999</v>
      </c>
      <c r="V33">
        <f t="shared" si="52"/>
        <v>2.69042</v>
      </c>
      <c r="W33">
        <f t="shared" si="53"/>
        <v>1.6645999999999996</v>
      </c>
      <c r="X33">
        <v>2.0299999999999998</v>
      </c>
      <c r="Y33">
        <v>0.82</v>
      </c>
      <c r="Z33">
        <f t="shared" si="54"/>
        <v>2.3716899280470871</v>
      </c>
      <c r="AA33">
        <v>16</v>
      </c>
      <c r="AB33" t="s">
        <v>9</v>
      </c>
      <c r="AC33" t="s">
        <v>9</v>
      </c>
      <c r="AD33" t="s">
        <v>9</v>
      </c>
      <c r="AE33" t="s">
        <v>9</v>
      </c>
      <c r="AF33" t="s">
        <v>112</v>
      </c>
      <c r="AG33" t="s">
        <v>16</v>
      </c>
      <c r="AH33" t="s">
        <v>16</v>
      </c>
      <c r="AI33" t="s">
        <v>84</v>
      </c>
      <c r="AJ33">
        <v>1</v>
      </c>
      <c r="AK33">
        <v>180</v>
      </c>
      <c r="AL33">
        <v>1</v>
      </c>
      <c r="AM33">
        <f t="shared" si="18"/>
        <v>170</v>
      </c>
      <c r="AN33">
        <f t="shared" si="36"/>
        <v>3557.5348920706306</v>
      </c>
      <c r="AO33">
        <f t="shared" si="55"/>
        <v>1203.9372718718816</v>
      </c>
      <c r="AP33">
        <f t="shared" si="56"/>
        <v>1778.7674460353153</v>
      </c>
      <c r="AQ33">
        <f t="shared" si="57"/>
        <v>1486.5884912383581</v>
      </c>
      <c r="AW33">
        <v>600</v>
      </c>
      <c r="AZ33">
        <v>125</v>
      </c>
      <c r="BA33">
        <v>1</v>
      </c>
      <c r="BB33">
        <v>1</v>
      </c>
      <c r="BC33">
        <f t="shared" si="16"/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0</v>
      </c>
      <c r="BN33">
        <v>0</v>
      </c>
      <c r="BO33">
        <v>1</v>
      </c>
      <c r="BP33">
        <v>1</v>
      </c>
      <c r="BQ33">
        <v>1</v>
      </c>
      <c r="BR33">
        <v>1</v>
      </c>
      <c r="BS33" t="s">
        <v>9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1</v>
      </c>
      <c r="BZ33" t="s">
        <v>9</v>
      </c>
      <c r="CB33">
        <v>1</v>
      </c>
      <c r="CC33" s="14">
        <v>1</v>
      </c>
      <c r="CD33" s="14">
        <v>0</v>
      </c>
      <c r="CE33" s="14">
        <v>0</v>
      </c>
      <c r="CF33" s="14">
        <v>1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1</v>
      </c>
      <c r="CM33" s="14">
        <v>1</v>
      </c>
      <c r="CN33" s="14">
        <v>1</v>
      </c>
      <c r="CO33" s="14">
        <v>1</v>
      </c>
      <c r="CP33" s="14">
        <v>1</v>
      </c>
      <c r="CQ33" s="14">
        <v>0</v>
      </c>
      <c r="CR33" s="14">
        <v>0</v>
      </c>
      <c r="CS33" s="14">
        <v>0</v>
      </c>
      <c r="CT33" s="14">
        <v>0</v>
      </c>
    </row>
    <row r="34" spans="1:98">
      <c r="A34" t="s">
        <v>143</v>
      </c>
      <c r="B34" t="s">
        <v>8</v>
      </c>
      <c r="C34" t="s">
        <v>83</v>
      </c>
      <c r="D34">
        <v>1300</v>
      </c>
      <c r="I34">
        <v>450</v>
      </c>
      <c r="J34">
        <f>K34*N34</f>
        <v>1536</v>
      </c>
      <c r="K34">
        <f t="shared" si="41"/>
        <v>192</v>
      </c>
      <c r="L34">
        <v>16</v>
      </c>
      <c r="M34">
        <v>12</v>
      </c>
      <c r="N34">
        <v>8</v>
      </c>
      <c r="O34">
        <f t="shared" si="42"/>
        <v>4.8765620237732392</v>
      </c>
      <c r="P34">
        <f t="shared" si="43"/>
        <v>3.6574215178299299</v>
      </c>
      <c r="Q34">
        <v>2.44</v>
      </c>
      <c r="R34">
        <f t="shared" si="24"/>
        <v>75.652525440584512</v>
      </c>
      <c r="S34">
        <v>1</v>
      </c>
      <c r="T34">
        <f t="shared" si="50"/>
        <v>17.919354080600002</v>
      </c>
      <c r="U34">
        <f t="shared" si="51"/>
        <v>6.6604299999999999</v>
      </c>
      <c r="V34">
        <f t="shared" si="52"/>
        <v>2.69042</v>
      </c>
      <c r="W34">
        <f t="shared" si="53"/>
        <v>1.6645999999999996</v>
      </c>
      <c r="X34">
        <v>2.0299999999999998</v>
      </c>
      <c r="Y34">
        <v>0.82</v>
      </c>
      <c r="Z34">
        <f t="shared" si="54"/>
        <v>2.3716899280470871</v>
      </c>
      <c r="AA34">
        <v>16</v>
      </c>
      <c r="AB34" t="s">
        <v>9</v>
      </c>
      <c r="AC34" t="s">
        <v>9</v>
      </c>
      <c r="AD34" t="s">
        <v>9</v>
      </c>
      <c r="AE34" t="s">
        <v>9</v>
      </c>
      <c r="AF34" t="s">
        <v>112</v>
      </c>
      <c r="AG34" t="s">
        <v>16</v>
      </c>
      <c r="AH34" t="s">
        <v>16</v>
      </c>
      <c r="AI34" t="s">
        <v>84</v>
      </c>
      <c r="AJ34">
        <v>1</v>
      </c>
      <c r="AK34">
        <v>200</v>
      </c>
      <c r="AL34">
        <v>1</v>
      </c>
      <c r="AM34">
        <f t="shared" si="18"/>
        <v>250</v>
      </c>
      <c r="AN34">
        <f t="shared" si="36"/>
        <v>3557.5348920706306</v>
      </c>
      <c r="AO34">
        <f t="shared" si="55"/>
        <v>1203.9372718718816</v>
      </c>
      <c r="AP34">
        <f t="shared" si="56"/>
        <v>1778.7674460353153</v>
      </c>
      <c r="AQ34">
        <f t="shared" si="57"/>
        <v>1486.5884912383581</v>
      </c>
      <c r="AW34">
        <v>600</v>
      </c>
      <c r="AZ34">
        <v>250</v>
      </c>
      <c r="BA34">
        <v>1</v>
      </c>
      <c r="BB34">
        <v>1</v>
      </c>
      <c r="BC34">
        <f t="shared" si="16"/>
        <v>1</v>
      </c>
      <c r="BD34">
        <v>1</v>
      </c>
      <c r="BE34">
        <v>1</v>
      </c>
      <c r="BF34">
        <v>0</v>
      </c>
      <c r="BG34">
        <v>0</v>
      </c>
      <c r="BH34">
        <v>1</v>
      </c>
      <c r="BI34">
        <v>1</v>
      </c>
      <c r="BJ34">
        <v>1</v>
      </c>
      <c r="BK34">
        <v>0</v>
      </c>
      <c r="BL34">
        <v>1</v>
      </c>
      <c r="BM34">
        <v>0</v>
      </c>
      <c r="BN34">
        <v>0</v>
      </c>
      <c r="BO34">
        <v>1</v>
      </c>
      <c r="BP34">
        <v>1</v>
      </c>
      <c r="BQ34">
        <v>1</v>
      </c>
      <c r="BR34">
        <v>1</v>
      </c>
      <c r="BS34" t="s">
        <v>9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1</v>
      </c>
      <c r="BZ34" t="s">
        <v>9</v>
      </c>
      <c r="CB34">
        <v>0</v>
      </c>
      <c r="CC34" s="14">
        <v>0</v>
      </c>
      <c r="CD34" s="14">
        <v>0</v>
      </c>
      <c r="CE34" s="14">
        <v>0</v>
      </c>
      <c r="CF34" s="14">
        <v>1</v>
      </c>
      <c r="CG34" s="14">
        <v>0</v>
      </c>
      <c r="CH34" s="14">
        <v>0</v>
      </c>
      <c r="CI34" s="14">
        <v>0</v>
      </c>
      <c r="CJ34" s="14">
        <v>1</v>
      </c>
      <c r="CK34" s="14">
        <v>1</v>
      </c>
      <c r="CL34" s="14">
        <v>1</v>
      </c>
      <c r="CM34" s="14">
        <v>0</v>
      </c>
      <c r="CN34" s="14">
        <v>0</v>
      </c>
      <c r="CO34" s="14">
        <v>1</v>
      </c>
      <c r="CP34" s="14">
        <v>1</v>
      </c>
      <c r="CQ34" s="14">
        <v>0</v>
      </c>
      <c r="CR34" s="14">
        <v>0</v>
      </c>
      <c r="CS34" s="14">
        <v>0</v>
      </c>
      <c r="CT34" s="14">
        <v>0</v>
      </c>
    </row>
    <row r="35" spans="1:98">
      <c r="A35" t="s">
        <v>144</v>
      </c>
      <c r="B35" t="s">
        <v>8</v>
      </c>
      <c r="D35">
        <v>1000</v>
      </c>
      <c r="J35">
        <f>K35*N35</f>
        <v>768</v>
      </c>
      <c r="K35">
        <f t="shared" si="41"/>
        <v>96</v>
      </c>
      <c r="L35">
        <v>12</v>
      </c>
      <c r="M35">
        <v>8</v>
      </c>
      <c r="N35">
        <v>8</v>
      </c>
      <c r="O35">
        <f t="shared" si="42"/>
        <v>3.6574215178299299</v>
      </c>
      <c r="P35">
        <f t="shared" si="43"/>
        <v>2.4382810118866196</v>
      </c>
      <c r="Q35">
        <v>2.44</v>
      </c>
      <c r="R35">
        <f t="shared" si="24"/>
        <v>45.91807122379727</v>
      </c>
      <c r="S35">
        <v>1</v>
      </c>
      <c r="T35">
        <f t="shared" si="50"/>
        <v>17.919354080600002</v>
      </c>
      <c r="U35">
        <f t="shared" si="51"/>
        <v>6.6604299999999999</v>
      </c>
      <c r="V35">
        <f t="shared" si="52"/>
        <v>2.69042</v>
      </c>
      <c r="W35">
        <f t="shared" si="53"/>
        <v>1.6645999999999996</v>
      </c>
      <c r="X35">
        <v>2.0299999999999998</v>
      </c>
      <c r="Y35">
        <v>0.82</v>
      </c>
      <c r="Z35">
        <f t="shared" si="54"/>
        <v>2.3716899280470871</v>
      </c>
      <c r="AA35">
        <v>16</v>
      </c>
      <c r="AB35" t="s">
        <v>9</v>
      </c>
      <c r="AC35" t="s">
        <v>9</v>
      </c>
      <c r="AD35" t="s">
        <v>9</v>
      </c>
      <c r="AE35" t="s">
        <v>9</v>
      </c>
      <c r="AF35" t="s">
        <v>112</v>
      </c>
      <c r="AG35" t="s">
        <v>16</v>
      </c>
      <c r="AH35" t="s">
        <v>16</v>
      </c>
      <c r="AI35" t="s">
        <v>84</v>
      </c>
      <c r="AJ35">
        <v>0</v>
      </c>
      <c r="AK35">
        <v>0</v>
      </c>
      <c r="AL35">
        <v>0</v>
      </c>
      <c r="AM35">
        <v>0</v>
      </c>
      <c r="AN35">
        <f t="shared" si="36"/>
        <v>3557.5348920706306</v>
      </c>
      <c r="AO35">
        <f t="shared" si="55"/>
        <v>730.74199541712096</v>
      </c>
      <c r="AP35">
        <f t="shared" si="56"/>
        <v>1778.7674460353153</v>
      </c>
      <c r="AQ35">
        <f t="shared" si="57"/>
        <v>1254.6597483474177</v>
      </c>
      <c r="BA35">
        <v>1</v>
      </c>
      <c r="BB35">
        <v>1</v>
      </c>
      <c r="BC35">
        <f t="shared" si="16"/>
        <v>1</v>
      </c>
      <c r="BD35">
        <v>1</v>
      </c>
      <c r="BE35">
        <v>1</v>
      </c>
      <c r="BF35">
        <v>0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0</v>
      </c>
      <c r="CB35">
        <v>0</v>
      </c>
      <c r="CC35" s="14">
        <v>1</v>
      </c>
      <c r="CD35" s="14">
        <v>0</v>
      </c>
      <c r="CE35" s="14">
        <v>0</v>
      </c>
      <c r="CF35" s="14">
        <v>1</v>
      </c>
      <c r="CG35" s="14">
        <v>0</v>
      </c>
      <c r="CH35" s="14">
        <v>0</v>
      </c>
      <c r="CI35" s="14">
        <v>1</v>
      </c>
      <c r="CJ35" s="14">
        <v>0</v>
      </c>
      <c r="CK35" s="14">
        <v>0</v>
      </c>
      <c r="CL35" s="14">
        <v>1</v>
      </c>
      <c r="CM35" s="14">
        <v>1</v>
      </c>
      <c r="CN35" s="14">
        <v>1</v>
      </c>
      <c r="CO35" s="14">
        <v>1</v>
      </c>
      <c r="CP35" s="14">
        <v>1</v>
      </c>
      <c r="CQ35" s="14">
        <v>0</v>
      </c>
      <c r="CR35" s="14">
        <v>1</v>
      </c>
      <c r="CS35" s="14">
        <v>1</v>
      </c>
      <c r="CT35" s="14">
        <v>0</v>
      </c>
    </row>
    <row r="36" spans="1:98">
      <c r="A36" t="s">
        <v>145</v>
      </c>
      <c r="B36" t="s">
        <v>8</v>
      </c>
      <c r="C36" t="s">
        <v>158</v>
      </c>
      <c r="D36">
        <v>353</v>
      </c>
      <c r="E36">
        <v>0</v>
      </c>
      <c r="F36">
        <v>250</v>
      </c>
      <c r="G36">
        <v>600</v>
      </c>
      <c r="H36">
        <f t="shared" si="17"/>
        <v>1.349539252258559</v>
      </c>
      <c r="I36">
        <v>12300</v>
      </c>
      <c r="J36">
        <f>L36*M36*N36</f>
        <v>1282.6229286221351</v>
      </c>
      <c r="K36">
        <f>L36*M36</f>
        <v>160.21491456299998</v>
      </c>
      <c r="L36">
        <f>O36*3.281</f>
        <v>10.827299999999999</v>
      </c>
      <c r="M36">
        <f>P36*3.281</f>
        <v>14.79731</v>
      </c>
      <c r="N36">
        <f>Q36*3.281</f>
        <v>8.0056399999999996</v>
      </c>
      <c r="O36">
        <v>3.3</v>
      </c>
      <c r="P36">
        <v>4.51</v>
      </c>
      <c r="Q36">
        <v>2.44</v>
      </c>
      <c r="R36">
        <f t="shared" si="24"/>
        <v>67.878799999999998</v>
      </c>
      <c r="S36">
        <v>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 t="s">
        <v>9</v>
      </c>
      <c r="AC36" t="s">
        <v>9</v>
      </c>
      <c r="AD36" t="s">
        <v>9</v>
      </c>
      <c r="AE36" t="s">
        <v>9</v>
      </c>
      <c r="AF36" t="s">
        <v>188</v>
      </c>
      <c r="AG36" t="s">
        <v>16</v>
      </c>
      <c r="AH36" t="s">
        <v>16</v>
      </c>
      <c r="AI36" t="s">
        <v>84</v>
      </c>
      <c r="AJ36">
        <v>0</v>
      </c>
      <c r="AK36">
        <v>0</v>
      </c>
      <c r="AL36">
        <v>0</v>
      </c>
      <c r="AM36">
        <v>0</v>
      </c>
      <c r="AN36">
        <f t="shared" si="36"/>
        <v>0</v>
      </c>
      <c r="AO36">
        <f t="shared" si="55"/>
        <v>0</v>
      </c>
      <c r="AP36">
        <f t="shared" si="56"/>
        <v>0</v>
      </c>
      <c r="AQ36">
        <f t="shared" si="57"/>
        <v>529.45463999999993</v>
      </c>
      <c r="BA36">
        <v>0</v>
      </c>
      <c r="BB36">
        <v>0</v>
      </c>
      <c r="BC36">
        <f t="shared" ref="BC36:BC41" si="58">IF((D36&gt;AQ36),1,0)</f>
        <v>0</v>
      </c>
      <c r="BD36">
        <v>0</v>
      </c>
      <c r="BE36">
        <v>1</v>
      </c>
      <c r="BF36">
        <v>1</v>
      </c>
      <c r="BG36">
        <v>1</v>
      </c>
      <c r="BH36">
        <v>1</v>
      </c>
      <c r="BI36">
        <v>1</v>
      </c>
      <c r="BJ36">
        <v>1</v>
      </c>
      <c r="BK36">
        <v>1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 t="s">
        <v>9</v>
      </c>
      <c r="CB36">
        <v>1</v>
      </c>
      <c r="CC36" s="14">
        <v>1</v>
      </c>
      <c r="CD36" s="14">
        <v>1</v>
      </c>
      <c r="CE36" s="14">
        <v>1</v>
      </c>
      <c r="CF36" s="14">
        <v>1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1</v>
      </c>
      <c r="CT36" s="14">
        <v>0</v>
      </c>
    </row>
    <row r="37" spans="1:98">
      <c r="A37" t="s">
        <v>146</v>
      </c>
      <c r="B37" t="s">
        <v>8</v>
      </c>
      <c r="C37" t="s">
        <v>157</v>
      </c>
      <c r="D37">
        <v>862</v>
      </c>
      <c r="E37">
        <v>0</v>
      </c>
      <c r="F37">
        <v>800</v>
      </c>
      <c r="G37">
        <v>180</v>
      </c>
      <c r="H37">
        <f t="shared" si="17"/>
        <v>2.9306841218778104</v>
      </c>
      <c r="I37">
        <v>960</v>
      </c>
      <c r="J37">
        <f t="shared" ref="J37:J55" si="59">L37*M37*N37</f>
        <v>1282.6229286221351</v>
      </c>
      <c r="K37">
        <f t="shared" ref="K37:K55" si="60">L37*M37</f>
        <v>160.21491456299998</v>
      </c>
      <c r="L37">
        <f t="shared" ref="L37:L55" si="61">O37*3.281</f>
        <v>10.827299999999999</v>
      </c>
      <c r="M37">
        <f t="shared" ref="M37:M55" si="62">P37*3.281</f>
        <v>14.79731</v>
      </c>
      <c r="N37">
        <f t="shared" ref="N37:N55" si="63">Q37*3.281</f>
        <v>8.0056399999999996</v>
      </c>
      <c r="O37">
        <v>3.3</v>
      </c>
      <c r="P37">
        <v>4.51</v>
      </c>
      <c r="Q37">
        <v>2.44</v>
      </c>
      <c r="R37">
        <f t="shared" ref="R37:R55" si="64">(2*(O37*P37)+2*(Q37*O37)+2*(Q37*P37))-W37</f>
        <v>67.641000000000005</v>
      </c>
      <c r="S37">
        <v>1</v>
      </c>
      <c r="T37">
        <f t="shared" ref="T37:T55" si="65">V37*U37</f>
        <v>2.5599077258</v>
      </c>
      <c r="U37">
        <f t="shared" ref="U37:U55" si="66">X37*3.281</f>
        <v>1.9029799999999999</v>
      </c>
      <c r="V37">
        <f t="shared" ref="V37:V55" si="67">Y37*3.281</f>
        <v>1.34521</v>
      </c>
      <c r="W37">
        <f>X37*Y37</f>
        <v>0.23779999999999996</v>
      </c>
      <c r="X37">
        <v>0.57999999999999996</v>
      </c>
      <c r="Y37">
        <v>0.41</v>
      </c>
      <c r="Z37">
        <f t="shared" ref="Z37:Z55" si="68">W37*(X37^0.5)</f>
        <v>0.18110308445744369</v>
      </c>
      <c r="AA37">
        <v>16</v>
      </c>
      <c r="AB37" t="s">
        <v>9</v>
      </c>
      <c r="AC37" t="s">
        <v>9</v>
      </c>
      <c r="AD37" t="s">
        <v>9</v>
      </c>
      <c r="AE37" t="s">
        <v>9</v>
      </c>
      <c r="AF37" t="s">
        <v>188</v>
      </c>
      <c r="AG37" t="s">
        <v>16</v>
      </c>
      <c r="AH37" t="s">
        <v>16</v>
      </c>
      <c r="AI37" t="s">
        <v>84</v>
      </c>
      <c r="AJ37">
        <v>0</v>
      </c>
      <c r="AK37">
        <v>0</v>
      </c>
      <c r="AL37">
        <v>0</v>
      </c>
      <c r="AM37">
        <v>0</v>
      </c>
      <c r="AN37">
        <f t="shared" si="36"/>
        <v>271.65462668616556</v>
      </c>
      <c r="AO37">
        <f t="shared" si="55"/>
        <v>82.197457967123725</v>
      </c>
      <c r="AP37">
        <f t="shared" si="56"/>
        <v>135.82731334308278</v>
      </c>
      <c r="AQ37">
        <f t="shared" si="57"/>
        <v>596.05676592491375</v>
      </c>
      <c r="BA37">
        <v>0</v>
      </c>
      <c r="BB37">
        <v>0</v>
      </c>
      <c r="BC37">
        <f t="shared" si="58"/>
        <v>1</v>
      </c>
      <c r="BD37">
        <v>0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 t="s">
        <v>9</v>
      </c>
      <c r="CB37">
        <v>1</v>
      </c>
      <c r="CC37" s="14">
        <v>1</v>
      </c>
      <c r="CD37" s="14">
        <v>1</v>
      </c>
      <c r="CE37" s="14">
        <v>1</v>
      </c>
      <c r="CF37" s="14">
        <v>1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1</v>
      </c>
      <c r="CT37" s="14">
        <v>0</v>
      </c>
    </row>
    <row r="38" spans="1:98">
      <c r="A38" t="s">
        <v>147</v>
      </c>
      <c r="B38" t="s">
        <v>8</v>
      </c>
      <c r="C38" t="s">
        <v>159</v>
      </c>
      <c r="D38">
        <v>1032</v>
      </c>
      <c r="E38">
        <v>0</v>
      </c>
      <c r="F38">
        <v>600</v>
      </c>
      <c r="G38">
        <v>300</v>
      </c>
      <c r="H38">
        <f t="shared" si="17"/>
        <v>2.4192032411581565</v>
      </c>
      <c r="I38">
        <v>7500</v>
      </c>
      <c r="J38">
        <f t="shared" si="59"/>
        <v>1282.6229286221351</v>
      </c>
      <c r="K38">
        <f t="shared" si="60"/>
        <v>160.21491456299998</v>
      </c>
      <c r="L38">
        <f t="shared" si="61"/>
        <v>10.827299999999999</v>
      </c>
      <c r="M38">
        <f t="shared" si="62"/>
        <v>14.79731</v>
      </c>
      <c r="N38">
        <f t="shared" si="63"/>
        <v>8.0056399999999996</v>
      </c>
      <c r="O38">
        <v>3.3</v>
      </c>
      <c r="P38">
        <v>4.51</v>
      </c>
      <c r="Q38">
        <v>2.44</v>
      </c>
      <c r="R38">
        <f t="shared" si="64"/>
        <v>67.762799999999999</v>
      </c>
      <c r="S38">
        <v>1</v>
      </c>
      <c r="T38">
        <f t="shared" si="65"/>
        <v>1.2487354760000002</v>
      </c>
      <c r="U38">
        <f t="shared" si="66"/>
        <v>1.9029799999999999</v>
      </c>
      <c r="V38">
        <f t="shared" si="67"/>
        <v>0.65620000000000012</v>
      </c>
      <c r="W38">
        <f>X38*Y38</f>
        <v>0.11599999999999999</v>
      </c>
      <c r="X38">
        <v>0.57999999999999996</v>
      </c>
      <c r="Y38">
        <v>0.2</v>
      </c>
      <c r="Z38">
        <f t="shared" si="68"/>
        <v>8.8342968028021329E-2</v>
      </c>
      <c r="AA38">
        <v>16</v>
      </c>
      <c r="AB38" t="s">
        <v>9</v>
      </c>
      <c r="AC38" t="s">
        <v>9</v>
      </c>
      <c r="AD38" t="s">
        <v>9</v>
      </c>
      <c r="AE38" t="s">
        <v>9</v>
      </c>
      <c r="AF38" t="s">
        <v>188</v>
      </c>
      <c r="AG38" t="s">
        <v>16</v>
      </c>
      <c r="AH38" t="s">
        <v>16</v>
      </c>
      <c r="AI38" t="s">
        <v>84</v>
      </c>
      <c r="AJ38">
        <v>0</v>
      </c>
      <c r="AK38">
        <v>0</v>
      </c>
      <c r="AL38">
        <v>0</v>
      </c>
      <c r="AM38">
        <v>0</v>
      </c>
      <c r="AN38">
        <f t="shared" si="36"/>
        <v>132.51445204203199</v>
      </c>
      <c r="AO38">
        <f t="shared" si="55"/>
        <v>40.168521723796552</v>
      </c>
      <c r="AP38">
        <f t="shared" si="56"/>
        <v>66.257226021015995</v>
      </c>
      <c r="AQ38">
        <f t="shared" si="57"/>
        <v>561.9434819145921</v>
      </c>
      <c r="BA38">
        <v>0</v>
      </c>
      <c r="BB38">
        <v>0</v>
      </c>
      <c r="BC38">
        <f t="shared" si="58"/>
        <v>1</v>
      </c>
      <c r="BD38">
        <v>0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 t="s">
        <v>9</v>
      </c>
      <c r="CB38">
        <v>1</v>
      </c>
      <c r="CC38" s="14">
        <v>1</v>
      </c>
      <c r="CD38" s="14">
        <v>1</v>
      </c>
      <c r="CE38" s="14">
        <v>1</v>
      </c>
      <c r="CF38" s="14">
        <v>1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1</v>
      </c>
      <c r="CT38" s="14">
        <v>0</v>
      </c>
    </row>
    <row r="39" spans="1:98">
      <c r="A39" t="s">
        <v>148</v>
      </c>
      <c r="B39" t="s">
        <v>160</v>
      </c>
      <c r="C39" t="s">
        <v>161</v>
      </c>
      <c r="D39">
        <v>1000</v>
      </c>
      <c r="E39">
        <v>0</v>
      </c>
      <c r="F39">
        <v>300</v>
      </c>
      <c r="G39">
        <v>240</v>
      </c>
      <c r="H39">
        <f t="shared" si="17"/>
        <v>1.5239673322257681</v>
      </c>
      <c r="I39">
        <v>3600</v>
      </c>
      <c r="J39">
        <f t="shared" si="59"/>
        <v>1282.6229286221351</v>
      </c>
      <c r="K39">
        <f t="shared" si="60"/>
        <v>160.21491456299998</v>
      </c>
      <c r="L39">
        <f t="shared" si="61"/>
        <v>10.827299999999999</v>
      </c>
      <c r="M39">
        <f t="shared" si="62"/>
        <v>14.79731</v>
      </c>
      <c r="N39">
        <f t="shared" si="63"/>
        <v>8.0056399999999996</v>
      </c>
      <c r="O39">
        <v>3.3</v>
      </c>
      <c r="P39">
        <v>4.51</v>
      </c>
      <c r="Q39">
        <v>2.44</v>
      </c>
      <c r="R39">
        <f t="shared" si="64"/>
        <v>67.762799999999999</v>
      </c>
      <c r="S39">
        <v>1</v>
      </c>
      <c r="T39">
        <f t="shared" si="65"/>
        <v>1.2487354760000002</v>
      </c>
      <c r="U39">
        <f t="shared" si="66"/>
        <v>1.9029799999999999</v>
      </c>
      <c r="V39">
        <f t="shared" si="67"/>
        <v>0.65620000000000012</v>
      </c>
      <c r="W39">
        <f t="shared" ref="W39:W55" si="69">X39*Y39</f>
        <v>0.11599999999999999</v>
      </c>
      <c r="X39">
        <v>0.57999999999999996</v>
      </c>
      <c r="Y39">
        <v>0.2</v>
      </c>
      <c r="Z39">
        <f t="shared" si="68"/>
        <v>8.8342968028021329E-2</v>
      </c>
      <c r="AA39">
        <v>16</v>
      </c>
      <c r="AB39" t="s">
        <v>9</v>
      </c>
      <c r="AC39" t="s">
        <v>9</v>
      </c>
      <c r="AD39" t="s">
        <v>9</v>
      </c>
      <c r="AE39" t="s">
        <v>9</v>
      </c>
      <c r="AF39" t="s">
        <v>188</v>
      </c>
      <c r="AG39" t="s">
        <v>16</v>
      </c>
      <c r="AH39" t="s">
        <v>16</v>
      </c>
      <c r="AI39" t="s">
        <v>84</v>
      </c>
      <c r="AJ39">
        <v>0</v>
      </c>
      <c r="AK39">
        <v>0</v>
      </c>
      <c r="AL39">
        <v>0</v>
      </c>
      <c r="AM39">
        <v>0</v>
      </c>
      <c r="AN39">
        <f t="shared" si="36"/>
        <v>132.51445204203199</v>
      </c>
      <c r="AO39">
        <f t="shared" si="55"/>
        <v>40.168521723796552</v>
      </c>
      <c r="AP39">
        <f t="shared" si="56"/>
        <v>66.257226021015995</v>
      </c>
      <c r="AQ39">
        <f t="shared" si="57"/>
        <v>561.9434819145921</v>
      </c>
      <c r="BA39">
        <v>0</v>
      </c>
      <c r="BB39">
        <v>0</v>
      </c>
      <c r="BC39">
        <f t="shared" si="58"/>
        <v>1</v>
      </c>
      <c r="BD39">
        <v>0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 t="s">
        <v>9</v>
      </c>
      <c r="CB39">
        <v>1</v>
      </c>
      <c r="CC39" s="14">
        <v>1</v>
      </c>
      <c r="CD39" s="14">
        <v>1</v>
      </c>
      <c r="CE39" s="14">
        <v>1</v>
      </c>
      <c r="CF39" s="14">
        <v>1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1</v>
      </c>
      <c r="CT39" s="14">
        <v>0</v>
      </c>
    </row>
    <row r="40" spans="1:98">
      <c r="A40" t="s">
        <v>149</v>
      </c>
      <c r="B40" t="s">
        <v>162</v>
      </c>
      <c r="C40" t="s">
        <v>163</v>
      </c>
      <c r="D40">
        <v>599</v>
      </c>
      <c r="E40">
        <v>0</v>
      </c>
      <c r="F40">
        <v>300</v>
      </c>
      <c r="G40">
        <v>720</v>
      </c>
      <c r="H40">
        <f t="shared" si="17"/>
        <v>1.5239673322257681</v>
      </c>
      <c r="I40">
        <v>14400</v>
      </c>
      <c r="J40">
        <f t="shared" si="59"/>
        <v>496.39911770903035</v>
      </c>
      <c r="K40">
        <f t="shared" si="60"/>
        <v>62.006175359999993</v>
      </c>
      <c r="L40">
        <f t="shared" si="61"/>
        <v>7.8743999999999996</v>
      </c>
      <c r="M40">
        <f t="shared" si="62"/>
        <v>7.8743999999999996</v>
      </c>
      <c r="N40">
        <f t="shared" si="63"/>
        <v>8.0056399999999996</v>
      </c>
      <c r="O40">
        <v>2.4</v>
      </c>
      <c r="P40">
        <v>2.4</v>
      </c>
      <c r="Q40">
        <v>2.44</v>
      </c>
      <c r="R40">
        <f t="shared" si="64"/>
        <v>34.944000000000003</v>
      </c>
      <c r="S40">
        <v>1</v>
      </c>
      <c r="T40">
        <f t="shared" si="65"/>
        <v>0</v>
      </c>
      <c r="U40">
        <v>0</v>
      </c>
      <c r="V40">
        <v>0</v>
      </c>
      <c r="W40">
        <f t="shared" si="69"/>
        <v>0</v>
      </c>
      <c r="X40">
        <v>0</v>
      </c>
      <c r="Y40">
        <v>0</v>
      </c>
      <c r="Z40">
        <f t="shared" si="68"/>
        <v>0</v>
      </c>
      <c r="AA40">
        <v>0</v>
      </c>
      <c r="AB40" t="s">
        <v>9</v>
      </c>
      <c r="AC40" t="s">
        <v>9</v>
      </c>
      <c r="AD40" t="s">
        <v>9</v>
      </c>
      <c r="AE40" t="s">
        <v>9</v>
      </c>
      <c r="AF40" t="s">
        <v>188</v>
      </c>
      <c r="AG40" t="s">
        <v>16</v>
      </c>
      <c r="AH40" t="s">
        <v>16</v>
      </c>
      <c r="AI40" t="s">
        <v>84</v>
      </c>
      <c r="AJ40">
        <v>0</v>
      </c>
      <c r="AK40">
        <v>0</v>
      </c>
      <c r="AL40">
        <v>0</v>
      </c>
      <c r="AM40">
        <v>0</v>
      </c>
      <c r="AN40">
        <f t="shared" si="36"/>
        <v>0</v>
      </c>
      <c r="AO40">
        <f t="shared" si="55"/>
        <v>0</v>
      </c>
      <c r="AP40">
        <f t="shared" si="56"/>
        <v>0</v>
      </c>
      <c r="AQ40">
        <f t="shared" si="57"/>
        <v>272.56319999999999</v>
      </c>
      <c r="BA40">
        <v>0</v>
      </c>
      <c r="BB40">
        <v>0</v>
      </c>
      <c r="BC40">
        <f t="shared" si="58"/>
        <v>1</v>
      </c>
      <c r="BD40">
        <v>0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1</v>
      </c>
      <c r="BL40">
        <v>1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 t="s">
        <v>9</v>
      </c>
      <c r="CB40">
        <v>1</v>
      </c>
      <c r="CC40" s="14">
        <v>1</v>
      </c>
      <c r="CD40" s="14">
        <v>1</v>
      </c>
      <c r="CE40" s="14">
        <v>1</v>
      </c>
      <c r="CF40" s="14">
        <v>1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1</v>
      </c>
      <c r="CT40" s="14">
        <v>0</v>
      </c>
    </row>
    <row r="41" spans="1:98">
      <c r="A41" t="s">
        <v>150</v>
      </c>
      <c r="B41" t="s">
        <v>162</v>
      </c>
      <c r="C41" t="s">
        <v>164</v>
      </c>
      <c r="D41">
        <v>595</v>
      </c>
      <c r="E41">
        <v>0</v>
      </c>
      <c r="F41">
        <v>300</v>
      </c>
      <c r="G41">
        <v>480</v>
      </c>
      <c r="H41">
        <f t="shared" si="17"/>
        <v>1.5239673322257681</v>
      </c>
      <c r="I41">
        <v>9000</v>
      </c>
      <c r="J41">
        <f t="shared" si="59"/>
        <v>496.39911770903035</v>
      </c>
      <c r="K41">
        <f t="shared" si="60"/>
        <v>62.006175359999993</v>
      </c>
      <c r="L41">
        <f t="shared" si="61"/>
        <v>7.8743999999999996</v>
      </c>
      <c r="M41">
        <f t="shared" si="62"/>
        <v>7.8743999999999996</v>
      </c>
      <c r="N41">
        <f t="shared" si="63"/>
        <v>8.0056399999999996</v>
      </c>
      <c r="O41">
        <v>2.4</v>
      </c>
      <c r="P41">
        <v>2.4</v>
      </c>
      <c r="Q41">
        <v>2.44</v>
      </c>
      <c r="R41">
        <f t="shared" si="64"/>
        <v>34.706200000000003</v>
      </c>
      <c r="S41">
        <v>1</v>
      </c>
      <c r="T41">
        <f t="shared" si="65"/>
        <v>2.5599077258</v>
      </c>
      <c r="U41">
        <f t="shared" si="66"/>
        <v>1.9029799999999999</v>
      </c>
      <c r="V41">
        <f t="shared" si="67"/>
        <v>1.34521</v>
      </c>
      <c r="W41">
        <f t="shared" si="69"/>
        <v>0.23779999999999996</v>
      </c>
      <c r="X41">
        <v>0.57999999999999996</v>
      </c>
      <c r="Y41">
        <v>0.41</v>
      </c>
      <c r="Z41">
        <f t="shared" si="68"/>
        <v>0.18110308445744369</v>
      </c>
      <c r="AA41">
        <v>16</v>
      </c>
      <c r="AB41" t="s">
        <v>9</v>
      </c>
      <c r="AC41" t="s">
        <v>9</v>
      </c>
      <c r="AD41" t="s">
        <v>9</v>
      </c>
      <c r="AE41" t="s">
        <v>9</v>
      </c>
      <c r="AF41" t="s">
        <v>188</v>
      </c>
      <c r="AG41" t="s">
        <v>16</v>
      </c>
      <c r="AH41" t="s">
        <v>16</v>
      </c>
      <c r="AI41" t="s">
        <v>84</v>
      </c>
      <c r="AJ41">
        <v>0</v>
      </c>
      <c r="AK41">
        <v>0</v>
      </c>
      <c r="AL41">
        <v>0</v>
      </c>
      <c r="AM41">
        <v>0</v>
      </c>
      <c r="AN41">
        <f t="shared" si="36"/>
        <v>271.65462668616556</v>
      </c>
      <c r="AO41">
        <f t="shared" si="55"/>
        <v>42.175033126337418</v>
      </c>
      <c r="AP41">
        <f t="shared" si="56"/>
        <v>135.82731334308278</v>
      </c>
      <c r="AQ41">
        <f t="shared" si="57"/>
        <v>339.16532592491376</v>
      </c>
      <c r="BA41">
        <v>0</v>
      </c>
      <c r="BB41">
        <v>0</v>
      </c>
      <c r="BC41">
        <f t="shared" si="58"/>
        <v>1</v>
      </c>
      <c r="BD41">
        <v>0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 t="s">
        <v>9</v>
      </c>
      <c r="CB41">
        <v>1</v>
      </c>
      <c r="CC41" s="14">
        <v>1</v>
      </c>
      <c r="CD41" s="14">
        <v>1</v>
      </c>
      <c r="CE41" s="14">
        <v>1</v>
      </c>
      <c r="CF41" s="14">
        <v>1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1</v>
      </c>
      <c r="CT41" s="14">
        <v>0</v>
      </c>
    </row>
    <row r="42" spans="1:98">
      <c r="A42" t="s">
        <v>151</v>
      </c>
      <c r="B42" t="s">
        <v>162</v>
      </c>
      <c r="C42" t="s">
        <v>165</v>
      </c>
      <c r="D42">
        <v>984</v>
      </c>
      <c r="E42">
        <v>0</v>
      </c>
      <c r="F42">
        <v>600</v>
      </c>
      <c r="G42">
        <v>720</v>
      </c>
      <c r="H42">
        <f t="shared" si="17"/>
        <v>2.4192032411581565</v>
      </c>
      <c r="I42">
        <v>2028</v>
      </c>
      <c r="J42">
        <f t="shared" si="59"/>
        <v>496.39911770903035</v>
      </c>
      <c r="K42">
        <f t="shared" si="60"/>
        <v>62.006175359999993</v>
      </c>
      <c r="L42">
        <f t="shared" si="61"/>
        <v>7.8743999999999996</v>
      </c>
      <c r="M42">
        <f t="shared" si="62"/>
        <v>7.8743999999999996</v>
      </c>
      <c r="N42">
        <f t="shared" si="63"/>
        <v>8.0056399999999996</v>
      </c>
      <c r="O42">
        <v>2.4</v>
      </c>
      <c r="P42">
        <v>2.4</v>
      </c>
      <c r="Q42">
        <v>2.44</v>
      </c>
      <c r="R42">
        <f t="shared" si="64"/>
        <v>33.096700000000006</v>
      </c>
      <c r="S42">
        <v>1</v>
      </c>
      <c r="T42">
        <f t="shared" si="65"/>
        <v>19.886112455300001</v>
      </c>
      <c r="U42">
        <f t="shared" si="66"/>
        <v>6.6604299999999999</v>
      </c>
      <c r="V42">
        <f t="shared" si="67"/>
        <v>2.9857100000000001</v>
      </c>
      <c r="W42">
        <f t="shared" si="69"/>
        <v>1.8472999999999999</v>
      </c>
      <c r="X42">
        <v>2.0299999999999998</v>
      </c>
      <c r="Y42">
        <v>0.91</v>
      </c>
      <c r="Z42">
        <f t="shared" si="68"/>
        <v>2.631997359174207</v>
      </c>
      <c r="AA42">
        <v>16</v>
      </c>
      <c r="AB42" t="s">
        <v>9</v>
      </c>
      <c r="AC42" t="s">
        <v>9</v>
      </c>
      <c r="AD42" t="s">
        <v>9</v>
      </c>
      <c r="AE42" t="s">
        <v>9</v>
      </c>
      <c r="AF42" t="s">
        <v>188</v>
      </c>
      <c r="AG42" t="s">
        <v>16</v>
      </c>
      <c r="AH42" t="s">
        <v>16</v>
      </c>
      <c r="AI42" t="s">
        <v>84</v>
      </c>
      <c r="AJ42">
        <v>0</v>
      </c>
      <c r="AK42">
        <v>0</v>
      </c>
      <c r="AL42">
        <v>0</v>
      </c>
      <c r="AM42">
        <v>0</v>
      </c>
      <c r="AN42">
        <f t="shared" si="36"/>
        <v>3947.9960387613105</v>
      </c>
      <c r="AO42">
        <f t="shared" si="55"/>
        <v>584.51096515242648</v>
      </c>
      <c r="AP42">
        <f t="shared" si="56"/>
        <v>1973.9980193806553</v>
      </c>
      <c r="AQ42">
        <f t="shared" si="57"/>
        <v>1253.0492617678501</v>
      </c>
      <c r="AZ42" s="14" t="s">
        <v>167</v>
      </c>
      <c r="BA42" s="14">
        <v>1</v>
      </c>
      <c r="BB42">
        <v>1</v>
      </c>
      <c r="BC42">
        <f>IF((D42&gt;AO42),1,0)</f>
        <v>1</v>
      </c>
      <c r="BD42">
        <v>0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1</v>
      </c>
      <c r="BZ42" t="s">
        <v>9</v>
      </c>
      <c r="CB42">
        <v>1</v>
      </c>
      <c r="CC42" s="14">
        <v>1</v>
      </c>
      <c r="CD42" s="14">
        <v>1</v>
      </c>
      <c r="CE42" s="14">
        <v>1</v>
      </c>
      <c r="CF42" s="14">
        <v>1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1</v>
      </c>
      <c r="CT42" s="14">
        <v>0</v>
      </c>
    </row>
    <row r="43" spans="1:98">
      <c r="A43" t="s">
        <v>152</v>
      </c>
      <c r="B43" t="s">
        <v>162</v>
      </c>
      <c r="C43" t="s">
        <v>166</v>
      </c>
      <c r="D43">
        <v>662</v>
      </c>
      <c r="E43">
        <v>0</v>
      </c>
      <c r="F43">
        <v>400</v>
      </c>
      <c r="G43">
        <v>600</v>
      </c>
      <c r="H43">
        <f t="shared" si="17"/>
        <v>1.8461726517348691</v>
      </c>
      <c r="I43">
        <v>15600</v>
      </c>
      <c r="J43">
        <f t="shared" si="59"/>
        <v>496.39911770903035</v>
      </c>
      <c r="K43">
        <f t="shared" si="60"/>
        <v>62.006175359999993</v>
      </c>
      <c r="L43">
        <f t="shared" si="61"/>
        <v>7.8743999999999996</v>
      </c>
      <c r="M43">
        <f t="shared" si="62"/>
        <v>7.8743999999999996</v>
      </c>
      <c r="N43">
        <f t="shared" si="63"/>
        <v>8.0056399999999996</v>
      </c>
      <c r="O43">
        <v>2.4</v>
      </c>
      <c r="P43">
        <v>2.4</v>
      </c>
      <c r="Q43">
        <v>2.44</v>
      </c>
      <c r="R43">
        <f t="shared" si="64"/>
        <v>34.944000000000003</v>
      </c>
      <c r="S43">
        <v>1</v>
      </c>
      <c r="T43">
        <f t="shared" si="65"/>
        <v>0</v>
      </c>
      <c r="U43">
        <f t="shared" si="66"/>
        <v>0</v>
      </c>
      <c r="V43">
        <f t="shared" si="67"/>
        <v>0</v>
      </c>
      <c r="W43">
        <f t="shared" si="69"/>
        <v>0</v>
      </c>
      <c r="X43">
        <v>0</v>
      </c>
      <c r="Y43">
        <v>0</v>
      </c>
      <c r="Z43">
        <f t="shared" si="68"/>
        <v>0</v>
      </c>
      <c r="AA43">
        <v>0</v>
      </c>
      <c r="AB43" t="s">
        <v>9</v>
      </c>
      <c r="AC43" t="s">
        <v>9</v>
      </c>
      <c r="AD43" t="s">
        <v>9</v>
      </c>
      <c r="AE43" t="s">
        <v>9</v>
      </c>
      <c r="AF43" t="s">
        <v>188</v>
      </c>
      <c r="AG43" t="s">
        <v>16</v>
      </c>
      <c r="AH43" t="s">
        <v>16</v>
      </c>
      <c r="AI43" t="s">
        <v>84</v>
      </c>
      <c r="AJ43">
        <v>0</v>
      </c>
      <c r="AK43">
        <v>0</v>
      </c>
      <c r="AL43">
        <v>0</v>
      </c>
      <c r="AM43">
        <v>0</v>
      </c>
      <c r="AN43">
        <f t="shared" si="36"/>
        <v>0</v>
      </c>
      <c r="AO43">
        <f t="shared" si="55"/>
        <v>0</v>
      </c>
      <c r="AP43">
        <f t="shared" si="56"/>
        <v>0</v>
      </c>
      <c r="AQ43">
        <f t="shared" si="57"/>
        <v>272.56319999999999</v>
      </c>
      <c r="AZ43" s="14"/>
      <c r="BA43" s="14">
        <v>0</v>
      </c>
      <c r="BB43">
        <v>0</v>
      </c>
      <c r="BC43">
        <f>IF((D43&gt;AQ43),1,0)</f>
        <v>1</v>
      </c>
      <c r="BD43">
        <v>0</v>
      </c>
      <c r="BE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K43">
        <v>1</v>
      </c>
      <c r="BL43">
        <v>1</v>
      </c>
      <c r="BM43">
        <v>1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 t="s">
        <v>9</v>
      </c>
      <c r="CB43">
        <v>0</v>
      </c>
      <c r="CC43" s="14">
        <v>1</v>
      </c>
      <c r="CD43" s="14">
        <v>1</v>
      </c>
      <c r="CE43" s="14">
        <v>1</v>
      </c>
      <c r="CF43" s="14">
        <v>1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1</v>
      </c>
      <c r="CT43" s="14">
        <v>0</v>
      </c>
    </row>
    <row r="44" spans="1:98">
      <c r="A44" t="s">
        <v>153</v>
      </c>
      <c r="B44" t="s">
        <v>162</v>
      </c>
      <c r="C44" t="s">
        <v>168</v>
      </c>
      <c r="D44">
        <v>657</v>
      </c>
      <c r="E44">
        <v>0</v>
      </c>
      <c r="F44">
        <v>200</v>
      </c>
      <c r="G44">
        <v>600</v>
      </c>
      <c r="H44">
        <f t="shared" si="17"/>
        <v>1.1629890217680245</v>
      </c>
      <c r="I44">
        <v>14520</v>
      </c>
      <c r="J44">
        <f t="shared" si="59"/>
        <v>496.39911770903035</v>
      </c>
      <c r="K44">
        <f t="shared" si="60"/>
        <v>62.006175359999993</v>
      </c>
      <c r="L44">
        <f t="shared" si="61"/>
        <v>7.8743999999999996</v>
      </c>
      <c r="M44">
        <f t="shared" si="62"/>
        <v>7.8743999999999996</v>
      </c>
      <c r="N44">
        <f t="shared" si="63"/>
        <v>8.0056399999999996</v>
      </c>
      <c r="O44">
        <v>2.4</v>
      </c>
      <c r="P44">
        <v>2.4</v>
      </c>
      <c r="Q44">
        <v>2.44</v>
      </c>
      <c r="R44">
        <f t="shared" si="64"/>
        <v>34.828000000000003</v>
      </c>
      <c r="S44">
        <v>1</v>
      </c>
      <c r="T44">
        <f t="shared" si="65"/>
        <v>1.2487354760000002</v>
      </c>
      <c r="U44">
        <f t="shared" si="66"/>
        <v>1.9029799999999999</v>
      </c>
      <c r="V44">
        <f t="shared" si="67"/>
        <v>0.65620000000000012</v>
      </c>
      <c r="W44">
        <f t="shared" si="69"/>
        <v>0.11599999999999999</v>
      </c>
      <c r="X44">
        <v>0.57999999999999996</v>
      </c>
      <c r="Y44">
        <v>0.2</v>
      </c>
      <c r="Z44">
        <f t="shared" si="68"/>
        <v>8.8342968028021329E-2</v>
      </c>
      <c r="AA44">
        <v>16</v>
      </c>
      <c r="AB44" t="s">
        <v>9</v>
      </c>
      <c r="AC44" t="s">
        <v>9</v>
      </c>
      <c r="AD44" t="s">
        <v>9</v>
      </c>
      <c r="AE44" t="s">
        <v>9</v>
      </c>
      <c r="AF44" t="s">
        <v>188</v>
      </c>
      <c r="AG44" t="s">
        <v>16</v>
      </c>
      <c r="AH44" t="s">
        <v>16</v>
      </c>
      <c r="AI44" t="s">
        <v>84</v>
      </c>
      <c r="AJ44">
        <v>0</v>
      </c>
      <c r="AK44">
        <v>0</v>
      </c>
      <c r="AL44">
        <v>0</v>
      </c>
      <c r="AM44">
        <v>0</v>
      </c>
      <c r="AN44">
        <f t="shared" si="36"/>
        <v>132.51445204203199</v>
      </c>
      <c r="AO44">
        <f t="shared" si="55"/>
        <v>20.645387655120309</v>
      </c>
      <c r="AP44">
        <f t="shared" si="56"/>
        <v>66.257226021015995</v>
      </c>
      <c r="AQ44">
        <f t="shared" si="57"/>
        <v>305.05204191459211</v>
      </c>
      <c r="AZ44" s="14"/>
      <c r="BA44" s="14">
        <v>0</v>
      </c>
      <c r="BB44">
        <v>0</v>
      </c>
      <c r="BC44">
        <f>IF((D44&gt;AQ44),1,0)</f>
        <v>1</v>
      </c>
      <c r="BD44">
        <v>0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 t="s">
        <v>9</v>
      </c>
      <c r="CB44">
        <v>0</v>
      </c>
      <c r="CC44" s="14">
        <v>1</v>
      </c>
      <c r="CD44" s="14">
        <v>1</v>
      </c>
      <c r="CE44" s="14">
        <v>1</v>
      </c>
      <c r="CF44" s="14">
        <v>1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1</v>
      </c>
      <c r="CR44" s="14">
        <v>0</v>
      </c>
      <c r="CS44" s="14">
        <v>0</v>
      </c>
      <c r="CT44" s="14">
        <v>0</v>
      </c>
    </row>
    <row r="45" spans="1:98">
      <c r="A45" t="s">
        <v>154</v>
      </c>
      <c r="B45" t="s">
        <v>162</v>
      </c>
      <c r="C45" t="s">
        <v>166</v>
      </c>
      <c r="D45">
        <v>469</v>
      </c>
      <c r="E45">
        <v>0</v>
      </c>
      <c r="F45">
        <v>300</v>
      </c>
      <c r="G45">
        <v>600</v>
      </c>
      <c r="H45">
        <f t="shared" si="17"/>
        <v>1.5239673322257681</v>
      </c>
      <c r="I45">
        <v>2124</v>
      </c>
      <c r="J45">
        <f t="shared" si="59"/>
        <v>496.39911770903035</v>
      </c>
      <c r="K45">
        <f t="shared" si="60"/>
        <v>62.006175359999993</v>
      </c>
      <c r="L45">
        <f t="shared" si="61"/>
        <v>7.8743999999999996</v>
      </c>
      <c r="M45">
        <f t="shared" si="62"/>
        <v>7.8743999999999996</v>
      </c>
      <c r="N45">
        <f t="shared" si="63"/>
        <v>8.0056399999999996</v>
      </c>
      <c r="O45">
        <v>2.4</v>
      </c>
      <c r="P45">
        <v>2.4</v>
      </c>
      <c r="Q45">
        <v>2.44</v>
      </c>
      <c r="R45">
        <f t="shared" si="64"/>
        <v>34.944000000000003</v>
      </c>
      <c r="S45">
        <v>1</v>
      </c>
      <c r="T45">
        <f t="shared" si="65"/>
        <v>0</v>
      </c>
      <c r="U45">
        <f t="shared" si="66"/>
        <v>0</v>
      </c>
      <c r="V45">
        <f t="shared" si="67"/>
        <v>0</v>
      </c>
      <c r="W45">
        <f t="shared" si="69"/>
        <v>0</v>
      </c>
      <c r="X45">
        <v>0</v>
      </c>
      <c r="Y45">
        <v>0</v>
      </c>
      <c r="Z45">
        <f t="shared" si="68"/>
        <v>0</v>
      </c>
      <c r="AA45">
        <v>0</v>
      </c>
      <c r="AB45" t="s">
        <v>9</v>
      </c>
      <c r="AC45" t="s">
        <v>9</v>
      </c>
      <c r="AD45" t="s">
        <v>9</v>
      </c>
      <c r="AE45" t="s">
        <v>9</v>
      </c>
      <c r="AF45" t="s">
        <v>188</v>
      </c>
      <c r="AG45" t="s">
        <v>16</v>
      </c>
      <c r="AH45" t="s">
        <v>16</v>
      </c>
      <c r="AI45" t="s">
        <v>84</v>
      </c>
      <c r="AJ45">
        <v>0</v>
      </c>
      <c r="AK45">
        <v>0</v>
      </c>
      <c r="AL45">
        <v>0</v>
      </c>
      <c r="AM45">
        <v>0</v>
      </c>
      <c r="AN45">
        <f t="shared" si="36"/>
        <v>0</v>
      </c>
      <c r="AO45">
        <f t="shared" si="55"/>
        <v>0</v>
      </c>
      <c r="AP45">
        <f t="shared" si="56"/>
        <v>0</v>
      </c>
      <c r="AQ45">
        <f t="shared" si="57"/>
        <v>272.56319999999999</v>
      </c>
      <c r="AZ45" s="14"/>
      <c r="BA45" s="14">
        <v>0</v>
      </c>
      <c r="BB45">
        <v>0</v>
      </c>
      <c r="BC45">
        <f>IF((D45&gt;AQ45),1,0)</f>
        <v>1</v>
      </c>
      <c r="BD45">
        <v>0</v>
      </c>
      <c r="BE45">
        <v>1</v>
      </c>
      <c r="BF45">
        <v>1</v>
      </c>
      <c r="BG45">
        <v>0</v>
      </c>
      <c r="BH45">
        <v>1</v>
      </c>
      <c r="BI45">
        <v>1</v>
      </c>
      <c r="BJ45">
        <v>1</v>
      </c>
      <c r="BK45">
        <v>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 t="s">
        <v>9</v>
      </c>
      <c r="CB45">
        <v>0</v>
      </c>
      <c r="CC45" s="14">
        <v>1</v>
      </c>
      <c r="CD45" s="14">
        <v>1</v>
      </c>
      <c r="CE45" s="14">
        <v>1</v>
      </c>
      <c r="CF45" s="14">
        <v>1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1</v>
      </c>
      <c r="CR45" s="14">
        <v>1</v>
      </c>
      <c r="CS45" s="14">
        <v>0</v>
      </c>
      <c r="CT45" s="14">
        <v>0</v>
      </c>
    </row>
    <row r="46" spans="1:98">
      <c r="A46" t="s">
        <v>155</v>
      </c>
      <c r="B46" t="s">
        <v>162</v>
      </c>
      <c r="C46" t="s">
        <v>171</v>
      </c>
      <c r="D46">
        <v>1071</v>
      </c>
      <c r="E46">
        <v>0</v>
      </c>
      <c r="F46">
        <v>800</v>
      </c>
      <c r="G46">
        <v>720</v>
      </c>
      <c r="H46">
        <f t="shared" si="17"/>
        <v>2.9306841218778104</v>
      </c>
      <c r="I46">
        <v>2196</v>
      </c>
      <c r="J46">
        <f t="shared" si="59"/>
        <v>496.39911770903035</v>
      </c>
      <c r="K46">
        <f t="shared" si="60"/>
        <v>62.006175359999993</v>
      </c>
      <c r="L46">
        <f t="shared" si="61"/>
        <v>7.8743999999999996</v>
      </c>
      <c r="M46">
        <f t="shared" si="62"/>
        <v>7.8743999999999996</v>
      </c>
      <c r="N46">
        <f t="shared" si="63"/>
        <v>8.0056399999999996</v>
      </c>
      <c r="O46">
        <v>2.4</v>
      </c>
      <c r="P46">
        <v>2.4</v>
      </c>
      <c r="Q46">
        <v>2.44</v>
      </c>
      <c r="R46">
        <f t="shared" si="64"/>
        <v>33.096700000000006</v>
      </c>
      <c r="S46">
        <v>1</v>
      </c>
      <c r="T46">
        <f t="shared" si="65"/>
        <v>19.886112455300001</v>
      </c>
      <c r="U46">
        <f t="shared" si="66"/>
        <v>6.6604299999999999</v>
      </c>
      <c r="V46">
        <f t="shared" si="67"/>
        <v>2.9857100000000001</v>
      </c>
      <c r="W46">
        <f t="shared" si="69"/>
        <v>1.8472999999999999</v>
      </c>
      <c r="X46">
        <v>2.0299999999999998</v>
      </c>
      <c r="Y46">
        <v>0.91</v>
      </c>
      <c r="Z46">
        <f t="shared" si="68"/>
        <v>2.631997359174207</v>
      </c>
      <c r="AA46">
        <v>16</v>
      </c>
      <c r="AB46" t="s">
        <v>9</v>
      </c>
      <c r="AC46" t="s">
        <v>9</v>
      </c>
      <c r="AD46" t="s">
        <v>9</v>
      </c>
      <c r="AE46" t="s">
        <v>9</v>
      </c>
      <c r="AF46" t="s">
        <v>188</v>
      </c>
      <c r="AG46" t="s">
        <v>16</v>
      </c>
      <c r="AH46" t="s">
        <v>16</v>
      </c>
      <c r="AI46" t="s">
        <v>84</v>
      </c>
      <c r="AJ46">
        <v>0</v>
      </c>
      <c r="AK46">
        <v>0</v>
      </c>
      <c r="AL46">
        <v>0</v>
      </c>
      <c r="AM46">
        <v>0</v>
      </c>
      <c r="AN46">
        <f t="shared" si="36"/>
        <v>3947.9960387613105</v>
      </c>
      <c r="AO46">
        <f t="shared" si="55"/>
        <v>584.51096515242648</v>
      </c>
      <c r="AP46">
        <f t="shared" si="56"/>
        <v>1973.9980193806553</v>
      </c>
      <c r="AQ46">
        <f t="shared" si="57"/>
        <v>1253.0492617678501</v>
      </c>
      <c r="AZ46" s="14" t="s">
        <v>167</v>
      </c>
      <c r="BA46" s="14">
        <v>1</v>
      </c>
      <c r="BB46">
        <v>1</v>
      </c>
      <c r="BC46">
        <f t="shared" si="16"/>
        <v>1</v>
      </c>
      <c r="BD46">
        <v>0</v>
      </c>
      <c r="BE46">
        <v>1</v>
      </c>
      <c r="BF46">
        <v>0</v>
      </c>
      <c r="BG46">
        <v>0</v>
      </c>
      <c r="BH46">
        <v>1</v>
      </c>
      <c r="BI46">
        <v>1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1</v>
      </c>
      <c r="BZ46" t="s">
        <v>9</v>
      </c>
      <c r="CB46">
        <v>0</v>
      </c>
      <c r="CC46" s="14">
        <v>0</v>
      </c>
      <c r="CD46" s="14">
        <v>0</v>
      </c>
      <c r="CE46" s="14">
        <v>0</v>
      </c>
      <c r="CF46" s="14">
        <v>1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1</v>
      </c>
      <c r="CR46" s="14">
        <v>0</v>
      </c>
      <c r="CS46" s="14">
        <v>0</v>
      </c>
      <c r="CT46" s="14">
        <v>0</v>
      </c>
    </row>
    <row r="47" spans="1:98">
      <c r="A47" t="s">
        <v>173</v>
      </c>
      <c r="B47" t="s">
        <v>8</v>
      </c>
      <c r="C47" t="s">
        <v>187</v>
      </c>
      <c r="D47">
        <v>6100</v>
      </c>
      <c r="E47">
        <v>0</v>
      </c>
      <c r="F47">
        <v>2250</v>
      </c>
      <c r="G47">
        <v>108</v>
      </c>
      <c r="H47">
        <f t="shared" si="17"/>
        <v>5.8395448974390565</v>
      </c>
      <c r="I47">
        <v>755</v>
      </c>
      <c r="J47">
        <f t="shared" si="59"/>
        <v>1160.4685658190961</v>
      </c>
      <c r="K47">
        <f t="shared" si="60"/>
        <v>147.37231609000003</v>
      </c>
      <c r="L47">
        <f t="shared" si="61"/>
        <v>12.139700000000001</v>
      </c>
      <c r="M47">
        <f t="shared" si="62"/>
        <v>12.139700000000001</v>
      </c>
      <c r="N47">
        <f t="shared" si="63"/>
        <v>7.8743999999999996</v>
      </c>
      <c r="O47">
        <v>3.7</v>
      </c>
      <c r="P47">
        <v>3.7</v>
      </c>
      <c r="Q47">
        <v>2.4</v>
      </c>
      <c r="R47">
        <f t="shared" si="64"/>
        <v>61.100000000000009</v>
      </c>
      <c r="S47">
        <v>1</v>
      </c>
      <c r="T47">
        <f t="shared" si="65"/>
        <v>19.376929800000003</v>
      </c>
      <c r="U47">
        <f t="shared" si="66"/>
        <v>6.5620000000000003</v>
      </c>
      <c r="V47">
        <f t="shared" si="67"/>
        <v>2.9529000000000001</v>
      </c>
      <c r="W47">
        <f t="shared" si="69"/>
        <v>1.8</v>
      </c>
      <c r="X47">
        <v>2</v>
      </c>
      <c r="Y47">
        <v>0.9</v>
      </c>
      <c r="Z47">
        <f t="shared" si="68"/>
        <v>2.5455844122715714</v>
      </c>
      <c r="AA47">
        <v>16</v>
      </c>
      <c r="AB47" t="s">
        <v>9</v>
      </c>
      <c r="AC47" t="s">
        <v>9</v>
      </c>
      <c r="AD47" t="s">
        <v>9</v>
      </c>
      <c r="AE47" t="s">
        <v>9</v>
      </c>
      <c r="AF47" t="s">
        <v>188</v>
      </c>
      <c r="AG47" t="s">
        <v>16</v>
      </c>
      <c r="AH47" t="s">
        <v>16</v>
      </c>
      <c r="AI47" t="s">
        <v>190</v>
      </c>
      <c r="AJ47">
        <v>1</v>
      </c>
      <c r="AK47">
        <v>346</v>
      </c>
      <c r="AL47">
        <v>1</v>
      </c>
      <c r="AM47">
        <f>I47-AK47</f>
        <v>409</v>
      </c>
      <c r="AN47">
        <f t="shared" si="36"/>
        <v>3818.376618407357</v>
      </c>
      <c r="AO47">
        <f t="shared" ref="AO47:AO55" si="70">610*(0.011*R47*Z47)</f>
        <v>1043.641242927511</v>
      </c>
      <c r="AP47">
        <f t="shared" ref="AP47:AP55" si="71">750*Z47</f>
        <v>1909.1883092036785</v>
      </c>
      <c r="AQ47">
        <f t="shared" ref="AQ47:AQ55" si="72">(7.8*R47)+378*Z47</f>
        <v>1438.810907838654</v>
      </c>
      <c r="AZ47" s="14"/>
      <c r="BA47" s="14">
        <v>1</v>
      </c>
      <c r="BB47">
        <v>1</v>
      </c>
      <c r="BC47">
        <f t="shared" si="16"/>
        <v>1</v>
      </c>
      <c r="BD47">
        <v>1</v>
      </c>
      <c r="BE47">
        <v>1</v>
      </c>
      <c r="BF47">
        <v>1</v>
      </c>
      <c r="BG47">
        <v>0</v>
      </c>
      <c r="BH47">
        <v>1</v>
      </c>
      <c r="BI47">
        <v>1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1</v>
      </c>
      <c r="BP47">
        <v>1</v>
      </c>
      <c r="BQ47">
        <v>1</v>
      </c>
      <c r="BR47">
        <v>1</v>
      </c>
      <c r="BS47">
        <v>0</v>
      </c>
      <c r="BT47">
        <v>1</v>
      </c>
      <c r="BU47">
        <v>0</v>
      </c>
      <c r="BV47">
        <v>0</v>
      </c>
      <c r="BW47">
        <v>1</v>
      </c>
      <c r="BX47">
        <v>1</v>
      </c>
      <c r="BY47">
        <v>1</v>
      </c>
      <c r="BZ47" t="s">
        <v>9</v>
      </c>
      <c r="CB47">
        <v>0</v>
      </c>
      <c r="CC47" s="14">
        <v>1</v>
      </c>
      <c r="CD47" s="14">
        <v>0</v>
      </c>
      <c r="CE47" s="14">
        <v>0</v>
      </c>
      <c r="CF47" s="14">
        <v>1</v>
      </c>
      <c r="CG47" s="14">
        <v>0</v>
      </c>
      <c r="CH47" s="14">
        <v>0</v>
      </c>
      <c r="CI47" s="14">
        <v>0</v>
      </c>
      <c r="CJ47" s="14">
        <v>1</v>
      </c>
      <c r="CK47" s="14">
        <v>1</v>
      </c>
      <c r="CL47" s="14">
        <v>1</v>
      </c>
      <c r="CM47" s="14">
        <v>0</v>
      </c>
      <c r="CN47" s="14">
        <v>0</v>
      </c>
      <c r="CO47" s="14">
        <v>1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</row>
    <row r="48" spans="1:98">
      <c r="A48" t="s">
        <v>174</v>
      </c>
      <c r="B48" t="s">
        <v>160</v>
      </c>
      <c r="C48" t="s">
        <v>186</v>
      </c>
      <c r="D48">
        <v>6300</v>
      </c>
      <c r="E48">
        <v>2</v>
      </c>
      <c r="F48">
        <v>1250</v>
      </c>
      <c r="G48">
        <f>I48-AK48</f>
        <v>137</v>
      </c>
      <c r="H48">
        <f t="shared" si="17"/>
        <v>3.9462884165461154</v>
      </c>
      <c r="I48">
        <v>260</v>
      </c>
      <c r="J48">
        <f t="shared" si="59"/>
        <v>1160.4685658190961</v>
      </c>
      <c r="K48">
        <f t="shared" si="60"/>
        <v>147.37231609000003</v>
      </c>
      <c r="L48">
        <f t="shared" si="61"/>
        <v>12.139700000000001</v>
      </c>
      <c r="M48">
        <f t="shared" si="62"/>
        <v>12.139700000000001</v>
      </c>
      <c r="N48">
        <f t="shared" si="63"/>
        <v>7.8743999999999996</v>
      </c>
      <c r="O48">
        <v>3.7</v>
      </c>
      <c r="P48">
        <v>3.7</v>
      </c>
      <c r="Q48">
        <v>2.4</v>
      </c>
      <c r="R48">
        <f t="shared" si="64"/>
        <v>61.100000000000009</v>
      </c>
      <c r="S48">
        <v>1</v>
      </c>
      <c r="T48">
        <f t="shared" si="65"/>
        <v>19.376929800000003</v>
      </c>
      <c r="U48">
        <f t="shared" si="66"/>
        <v>6.5620000000000003</v>
      </c>
      <c r="V48">
        <f t="shared" si="67"/>
        <v>2.9529000000000001</v>
      </c>
      <c r="W48">
        <f t="shared" si="69"/>
        <v>1.8</v>
      </c>
      <c r="X48">
        <v>2</v>
      </c>
      <c r="Y48">
        <v>0.9</v>
      </c>
      <c r="Z48">
        <f t="shared" si="68"/>
        <v>2.5455844122715714</v>
      </c>
      <c r="AA48">
        <v>16</v>
      </c>
      <c r="AB48" t="s">
        <v>9</v>
      </c>
      <c r="AC48" t="s">
        <v>9</v>
      </c>
      <c r="AD48" t="s">
        <v>9</v>
      </c>
      <c r="AE48" t="s">
        <v>9</v>
      </c>
      <c r="AF48" t="s">
        <v>188</v>
      </c>
      <c r="AG48" t="s">
        <v>16</v>
      </c>
      <c r="AH48" t="s">
        <v>16</v>
      </c>
      <c r="AI48" t="s">
        <v>190</v>
      </c>
      <c r="AJ48">
        <v>1</v>
      </c>
      <c r="AK48">
        <v>123</v>
      </c>
      <c r="AL48">
        <v>1</v>
      </c>
      <c r="AM48">
        <f t="shared" ref="AM48:AM75" si="73">I48-AK48</f>
        <v>137</v>
      </c>
      <c r="AN48">
        <f t="shared" si="36"/>
        <v>3818.376618407357</v>
      </c>
      <c r="AO48">
        <f t="shared" si="70"/>
        <v>1043.641242927511</v>
      </c>
      <c r="AP48">
        <f t="shared" si="71"/>
        <v>1909.1883092036785</v>
      </c>
      <c r="AQ48">
        <f t="shared" si="72"/>
        <v>1438.810907838654</v>
      </c>
      <c r="BA48">
        <v>1</v>
      </c>
      <c r="BB48">
        <v>1</v>
      </c>
      <c r="BC48">
        <f t="shared" si="16"/>
        <v>1</v>
      </c>
      <c r="BD48">
        <v>1</v>
      </c>
      <c r="BE48">
        <v>0</v>
      </c>
      <c r="BF48">
        <v>1</v>
      </c>
      <c r="BG48">
        <v>0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0</v>
      </c>
      <c r="BO48">
        <v>1</v>
      </c>
      <c r="BP48">
        <v>1</v>
      </c>
      <c r="BQ48">
        <v>1</v>
      </c>
      <c r="BR48">
        <v>0</v>
      </c>
      <c r="BS48">
        <v>0</v>
      </c>
      <c r="BT48">
        <v>0</v>
      </c>
      <c r="BU48">
        <v>1</v>
      </c>
      <c r="BV48">
        <v>0</v>
      </c>
      <c r="BW48">
        <v>1</v>
      </c>
      <c r="BX48">
        <v>0</v>
      </c>
      <c r="BY48">
        <v>0</v>
      </c>
      <c r="BZ48" t="s">
        <v>9</v>
      </c>
      <c r="CB48">
        <v>1</v>
      </c>
      <c r="CC48" s="14">
        <v>1</v>
      </c>
      <c r="CD48" s="14">
        <v>1</v>
      </c>
      <c r="CE48" s="14">
        <v>1</v>
      </c>
      <c r="CF48" s="14">
        <v>1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1</v>
      </c>
      <c r="CM48" s="14">
        <v>0</v>
      </c>
      <c r="CN48" s="14">
        <v>0</v>
      </c>
      <c r="CO48" s="14">
        <v>1</v>
      </c>
      <c r="CP48" s="14">
        <v>0</v>
      </c>
      <c r="CQ48" s="14">
        <v>0</v>
      </c>
      <c r="CR48" s="14">
        <v>1</v>
      </c>
      <c r="CS48" s="14">
        <v>0</v>
      </c>
      <c r="CT48" s="14">
        <v>1</v>
      </c>
    </row>
    <row r="49" spans="1:98">
      <c r="A49" t="s">
        <v>175</v>
      </c>
      <c r="B49" t="s">
        <v>160</v>
      </c>
      <c r="C49" t="s">
        <v>185</v>
      </c>
      <c r="D49">
        <v>900</v>
      </c>
      <c r="E49">
        <v>2</v>
      </c>
      <c r="F49">
        <v>750</v>
      </c>
      <c r="G49">
        <v>420</v>
      </c>
      <c r="H49">
        <f t="shared" si="17"/>
        <v>2.8072575682363365</v>
      </c>
      <c r="I49">
        <v>480</v>
      </c>
      <c r="J49">
        <f t="shared" si="59"/>
        <v>1160.4685658190961</v>
      </c>
      <c r="K49">
        <f t="shared" si="60"/>
        <v>147.37231609000003</v>
      </c>
      <c r="L49">
        <f t="shared" si="61"/>
        <v>12.139700000000001</v>
      </c>
      <c r="M49">
        <f t="shared" si="62"/>
        <v>12.139700000000001</v>
      </c>
      <c r="N49">
        <f t="shared" si="63"/>
        <v>7.8743999999999996</v>
      </c>
      <c r="O49">
        <v>3.7</v>
      </c>
      <c r="P49">
        <v>3.7</v>
      </c>
      <c r="Q49">
        <v>2.4</v>
      </c>
      <c r="R49">
        <f t="shared" si="64"/>
        <v>62.500000000000007</v>
      </c>
      <c r="S49">
        <v>1</v>
      </c>
      <c r="T49">
        <f t="shared" si="65"/>
        <v>4.3059844000000007</v>
      </c>
      <c r="U49">
        <f t="shared" si="66"/>
        <v>6.5620000000000003</v>
      </c>
      <c r="V49">
        <f t="shared" si="67"/>
        <v>0.65620000000000012</v>
      </c>
      <c r="W49">
        <f t="shared" si="69"/>
        <v>0.4</v>
      </c>
      <c r="X49">
        <v>2</v>
      </c>
      <c r="Y49">
        <v>0.2</v>
      </c>
      <c r="Z49">
        <f t="shared" si="68"/>
        <v>0.56568542494923812</v>
      </c>
      <c r="AA49">
        <v>16</v>
      </c>
      <c r="AB49" t="s">
        <v>9</v>
      </c>
      <c r="AC49" t="s">
        <v>9</v>
      </c>
      <c r="AD49" t="s">
        <v>9</v>
      </c>
      <c r="AE49" t="s">
        <v>9</v>
      </c>
      <c r="AF49" t="s">
        <v>188</v>
      </c>
      <c r="AG49" t="s">
        <v>16</v>
      </c>
      <c r="AH49" t="s">
        <v>16</v>
      </c>
      <c r="AI49" t="s">
        <v>190</v>
      </c>
      <c r="AJ49">
        <v>0</v>
      </c>
      <c r="AK49">
        <v>0</v>
      </c>
      <c r="AL49">
        <v>0</v>
      </c>
      <c r="AM49">
        <v>0</v>
      </c>
      <c r="AN49">
        <f t="shared" si="36"/>
        <v>848.52813742385717</v>
      </c>
      <c r="AO49">
        <f t="shared" si="70"/>
        <v>237.23432508808673</v>
      </c>
      <c r="AP49">
        <f t="shared" si="71"/>
        <v>424.26406871192859</v>
      </c>
      <c r="AQ49">
        <f t="shared" si="72"/>
        <v>701.32909063081206</v>
      </c>
      <c r="BA49">
        <v>0</v>
      </c>
      <c r="BB49">
        <v>0</v>
      </c>
      <c r="BC49">
        <f t="shared" si="16"/>
        <v>1</v>
      </c>
      <c r="BD49">
        <v>0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0</v>
      </c>
      <c r="BZ49" t="s">
        <v>9</v>
      </c>
      <c r="CB49">
        <v>1</v>
      </c>
      <c r="CC49" s="14">
        <v>1</v>
      </c>
      <c r="CD49" s="14">
        <v>1</v>
      </c>
      <c r="CE49" s="14">
        <v>1</v>
      </c>
      <c r="CF49" s="14">
        <v>1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1</v>
      </c>
      <c r="CT49" s="14">
        <v>1</v>
      </c>
    </row>
    <row r="50" spans="1:98">
      <c r="A50" t="s">
        <v>176</v>
      </c>
      <c r="B50" t="s">
        <v>160</v>
      </c>
      <c r="C50" t="s">
        <v>184</v>
      </c>
      <c r="D50">
        <v>7200</v>
      </c>
      <c r="E50">
        <v>2</v>
      </c>
      <c r="F50">
        <v>1700</v>
      </c>
      <c r="G50">
        <v>110</v>
      </c>
      <c r="H50">
        <f t="shared" si="17"/>
        <v>4.8441681838080957</v>
      </c>
      <c r="I50">
        <v>264</v>
      </c>
      <c r="J50">
        <f t="shared" si="59"/>
        <v>1160.4685658190961</v>
      </c>
      <c r="K50">
        <f t="shared" si="60"/>
        <v>147.37231609000003</v>
      </c>
      <c r="L50">
        <f t="shared" si="61"/>
        <v>12.139700000000001</v>
      </c>
      <c r="M50">
        <f t="shared" si="62"/>
        <v>12.139700000000001</v>
      </c>
      <c r="N50">
        <f t="shared" si="63"/>
        <v>7.8743999999999996</v>
      </c>
      <c r="O50">
        <v>3.7</v>
      </c>
      <c r="P50">
        <v>3.7</v>
      </c>
      <c r="Q50">
        <v>2.4</v>
      </c>
      <c r="R50">
        <f t="shared" si="64"/>
        <v>61.100000000000009</v>
      </c>
      <c r="S50">
        <v>1</v>
      </c>
      <c r="T50">
        <f t="shared" si="65"/>
        <v>19.376929800000003</v>
      </c>
      <c r="U50">
        <f t="shared" si="66"/>
        <v>6.5620000000000003</v>
      </c>
      <c r="V50">
        <f t="shared" si="67"/>
        <v>2.9529000000000001</v>
      </c>
      <c r="W50">
        <f t="shared" si="69"/>
        <v>1.8</v>
      </c>
      <c r="X50">
        <v>2</v>
      </c>
      <c r="Y50">
        <v>0.9</v>
      </c>
      <c r="Z50">
        <f t="shared" si="68"/>
        <v>2.5455844122715714</v>
      </c>
      <c r="AA50">
        <v>16</v>
      </c>
      <c r="AB50" t="s">
        <v>9</v>
      </c>
      <c r="AC50" t="s">
        <v>9</v>
      </c>
      <c r="AD50" t="s">
        <v>9</v>
      </c>
      <c r="AE50" t="s">
        <v>9</v>
      </c>
      <c r="AF50" t="s">
        <v>188</v>
      </c>
      <c r="AG50" t="s">
        <v>16</v>
      </c>
      <c r="AH50" t="s">
        <v>16</v>
      </c>
      <c r="AI50" t="s">
        <v>190</v>
      </c>
      <c r="AJ50">
        <v>1</v>
      </c>
      <c r="AK50">
        <v>114</v>
      </c>
      <c r="AL50">
        <v>1</v>
      </c>
      <c r="AM50">
        <f t="shared" si="73"/>
        <v>150</v>
      </c>
      <c r="AN50">
        <f t="shared" si="36"/>
        <v>3818.376618407357</v>
      </c>
      <c r="AO50">
        <f t="shared" si="70"/>
        <v>1043.641242927511</v>
      </c>
      <c r="AP50">
        <f t="shared" si="71"/>
        <v>1909.1883092036785</v>
      </c>
      <c r="AQ50">
        <f t="shared" si="72"/>
        <v>1438.810907838654</v>
      </c>
      <c r="BA50">
        <v>1</v>
      </c>
      <c r="BB50">
        <v>1</v>
      </c>
      <c r="BC50">
        <f t="shared" si="16"/>
        <v>1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0</v>
      </c>
      <c r="BN50">
        <v>0</v>
      </c>
      <c r="BO50">
        <v>1</v>
      </c>
      <c r="BP50">
        <v>1</v>
      </c>
      <c r="BQ50">
        <v>1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 t="s">
        <v>9</v>
      </c>
      <c r="CB50">
        <v>1</v>
      </c>
      <c r="CC50" s="14">
        <v>1</v>
      </c>
      <c r="CD50" s="14">
        <v>1</v>
      </c>
      <c r="CE50" s="14">
        <v>1</v>
      </c>
      <c r="CF50" s="14">
        <v>1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1</v>
      </c>
      <c r="CM50" s="14">
        <v>0</v>
      </c>
      <c r="CN50" s="14">
        <v>0</v>
      </c>
      <c r="CO50" s="14">
        <v>1</v>
      </c>
      <c r="CP50" s="14">
        <v>0</v>
      </c>
      <c r="CQ50" s="14">
        <v>0</v>
      </c>
      <c r="CR50" s="14">
        <v>1</v>
      </c>
      <c r="CS50" s="14">
        <v>0</v>
      </c>
      <c r="CT50" s="14">
        <v>1</v>
      </c>
    </row>
    <row r="51" spans="1:98">
      <c r="A51" t="s">
        <v>177</v>
      </c>
      <c r="B51" t="s">
        <v>160</v>
      </c>
      <c r="C51" t="s">
        <v>183</v>
      </c>
      <c r="D51">
        <v>1800</v>
      </c>
      <c r="E51">
        <v>2</v>
      </c>
      <c r="F51">
        <v>750</v>
      </c>
      <c r="G51">
        <v>370</v>
      </c>
      <c r="H51">
        <f t="shared" si="17"/>
        <v>2.8072575682363365</v>
      </c>
      <c r="I51">
        <v>713</v>
      </c>
      <c r="J51">
        <f t="shared" si="59"/>
        <v>1160.4685658190961</v>
      </c>
      <c r="K51">
        <f t="shared" si="60"/>
        <v>147.37231609000003</v>
      </c>
      <c r="L51">
        <f t="shared" si="61"/>
        <v>12.139700000000001</v>
      </c>
      <c r="M51">
        <f t="shared" si="62"/>
        <v>12.139700000000001</v>
      </c>
      <c r="N51">
        <f t="shared" si="63"/>
        <v>7.8743999999999996</v>
      </c>
      <c r="O51">
        <v>3.7</v>
      </c>
      <c r="P51">
        <v>3.7</v>
      </c>
      <c r="Q51">
        <v>2.4</v>
      </c>
      <c r="R51">
        <f t="shared" si="64"/>
        <v>62.500000000000007</v>
      </c>
      <c r="S51">
        <v>1</v>
      </c>
      <c r="T51">
        <f t="shared" si="65"/>
        <v>4.3059844000000007</v>
      </c>
      <c r="U51">
        <f t="shared" si="66"/>
        <v>6.5620000000000003</v>
      </c>
      <c r="V51">
        <f t="shared" si="67"/>
        <v>0.65620000000000012</v>
      </c>
      <c r="W51">
        <f t="shared" si="69"/>
        <v>0.4</v>
      </c>
      <c r="X51">
        <v>2</v>
      </c>
      <c r="Y51">
        <v>0.2</v>
      </c>
      <c r="Z51">
        <f t="shared" si="68"/>
        <v>0.56568542494923812</v>
      </c>
      <c r="AA51">
        <v>16</v>
      </c>
      <c r="AB51" t="s">
        <v>9</v>
      </c>
      <c r="AC51" t="s">
        <v>9</v>
      </c>
      <c r="AD51" t="s">
        <v>9</v>
      </c>
      <c r="AE51" t="s">
        <v>9</v>
      </c>
      <c r="AF51" t="s">
        <v>188</v>
      </c>
      <c r="AG51" t="s">
        <v>16</v>
      </c>
      <c r="AH51" t="s">
        <v>16</v>
      </c>
      <c r="AI51" t="s">
        <v>190</v>
      </c>
      <c r="AJ51">
        <v>1</v>
      </c>
      <c r="AK51">
        <v>464</v>
      </c>
      <c r="AL51">
        <v>1</v>
      </c>
      <c r="AM51">
        <f t="shared" si="73"/>
        <v>249</v>
      </c>
      <c r="AN51">
        <f t="shared" si="36"/>
        <v>848.52813742385717</v>
      </c>
      <c r="AO51">
        <f t="shared" si="70"/>
        <v>237.23432508808673</v>
      </c>
      <c r="AP51">
        <f t="shared" si="71"/>
        <v>424.26406871192859</v>
      </c>
      <c r="AQ51">
        <f t="shared" si="72"/>
        <v>701.32909063081206</v>
      </c>
      <c r="BA51">
        <v>1</v>
      </c>
      <c r="BB51">
        <v>1</v>
      </c>
      <c r="BC51">
        <f t="shared" si="16"/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0</v>
      </c>
      <c r="BJ51">
        <v>1</v>
      </c>
      <c r="BK51">
        <v>1</v>
      </c>
      <c r="BL51">
        <v>1</v>
      </c>
      <c r="BM51">
        <v>0</v>
      </c>
      <c r="BN51">
        <v>0</v>
      </c>
      <c r="BO51">
        <v>0</v>
      </c>
      <c r="BP51">
        <v>1</v>
      </c>
      <c r="BQ51">
        <v>1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 t="s">
        <v>9</v>
      </c>
      <c r="CB51">
        <v>1</v>
      </c>
      <c r="CC51" s="14">
        <v>1</v>
      </c>
      <c r="CD51" s="14">
        <v>0</v>
      </c>
      <c r="CE51" s="14">
        <v>0</v>
      </c>
      <c r="CF51" s="14">
        <v>1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1</v>
      </c>
      <c r="CM51" s="14">
        <v>1</v>
      </c>
      <c r="CN51" s="14">
        <v>1</v>
      </c>
      <c r="CO51" s="14">
        <v>1</v>
      </c>
      <c r="CP51" s="14">
        <v>0</v>
      </c>
      <c r="CQ51" s="14">
        <v>0</v>
      </c>
      <c r="CR51" s="14">
        <v>1</v>
      </c>
      <c r="CS51" s="14">
        <v>0</v>
      </c>
      <c r="CT51" s="14">
        <v>0</v>
      </c>
    </row>
    <row r="52" spans="1:98">
      <c r="A52" t="s">
        <v>202</v>
      </c>
      <c r="B52" t="s">
        <v>160</v>
      </c>
      <c r="C52" t="s">
        <v>204</v>
      </c>
      <c r="D52">
        <v>5000</v>
      </c>
      <c r="E52">
        <v>2</v>
      </c>
      <c r="F52">
        <v>1500</v>
      </c>
      <c r="G52">
        <v>50</v>
      </c>
      <c r="H52">
        <f t="shared" si="17"/>
        <v>4.4563465792434762</v>
      </c>
      <c r="I52">
        <v>186</v>
      </c>
      <c r="J52">
        <f t="shared" ref="J52:J53" si="74">L52*M52*N52</f>
        <v>1160.4685658190961</v>
      </c>
      <c r="K52">
        <f t="shared" ref="K52:K53" si="75">L52*M52</f>
        <v>147.37231609000003</v>
      </c>
      <c r="L52">
        <f t="shared" ref="L52:L53" si="76">O52*3.281</f>
        <v>12.139700000000001</v>
      </c>
      <c r="M52">
        <f t="shared" ref="M52:M53" si="77">P52*3.281</f>
        <v>12.139700000000001</v>
      </c>
      <c r="N52">
        <f t="shared" ref="N52:N53" si="78">Q52*3.281</f>
        <v>7.8743999999999996</v>
      </c>
      <c r="O52">
        <v>3.7</v>
      </c>
      <c r="P52">
        <v>3.7</v>
      </c>
      <c r="Q52">
        <v>2.4</v>
      </c>
      <c r="R52">
        <f t="shared" ref="R52:R53" si="79">(2*(O52*P52)+2*(Q52*O52)+2*(Q52*P52))-W52</f>
        <v>61.100000000000009</v>
      </c>
      <c r="S52">
        <v>2</v>
      </c>
      <c r="T52">
        <f t="shared" ref="T52:T53" si="80">V52*U52</f>
        <v>19.376929800000003</v>
      </c>
      <c r="U52">
        <f t="shared" ref="U52:U53" si="81">X52*3.281</f>
        <v>6.5620000000000003</v>
      </c>
      <c r="V52">
        <f t="shared" ref="V52:V53" si="82">Y52*3.281</f>
        <v>2.9529000000000001</v>
      </c>
      <c r="W52">
        <f t="shared" ref="W52:W53" si="83">X52*Y52</f>
        <v>1.8</v>
      </c>
      <c r="X52">
        <v>2</v>
      </c>
      <c r="Y52">
        <v>0.9</v>
      </c>
      <c r="Z52">
        <f t="shared" ref="Z52:Z53" si="84">W52*(X52^0.5)</f>
        <v>2.5455844122715714</v>
      </c>
      <c r="AA52">
        <v>16</v>
      </c>
      <c r="AB52" t="s">
        <v>9</v>
      </c>
      <c r="AC52" t="s">
        <v>9</v>
      </c>
      <c r="AD52" t="s">
        <v>9</v>
      </c>
      <c r="AE52" t="s">
        <v>9</v>
      </c>
      <c r="AF52" t="s">
        <v>188</v>
      </c>
      <c r="AG52" t="s">
        <v>16</v>
      </c>
      <c r="AH52" t="s">
        <v>16</v>
      </c>
      <c r="AI52" t="s">
        <v>189</v>
      </c>
      <c r="AJ52">
        <v>1</v>
      </c>
      <c r="AK52">
        <v>50</v>
      </c>
      <c r="AL52">
        <v>1</v>
      </c>
      <c r="AM52">
        <f t="shared" si="73"/>
        <v>136</v>
      </c>
      <c r="AN52">
        <f t="shared" si="36"/>
        <v>3818.376618407357</v>
      </c>
      <c r="AO52">
        <f t="shared" si="70"/>
        <v>1043.641242927511</v>
      </c>
      <c r="AP52">
        <f t="shared" si="71"/>
        <v>1909.1883092036785</v>
      </c>
      <c r="AQ52">
        <f t="shared" si="72"/>
        <v>1438.810907838654</v>
      </c>
      <c r="BA52">
        <v>1</v>
      </c>
      <c r="BB52">
        <v>1</v>
      </c>
      <c r="BC52">
        <f t="shared" si="16"/>
        <v>1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1</v>
      </c>
      <c r="BO52">
        <v>1</v>
      </c>
      <c r="BP52">
        <v>1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 t="s">
        <v>9</v>
      </c>
      <c r="CB52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1</v>
      </c>
      <c r="CJ52" s="14">
        <v>0</v>
      </c>
      <c r="CK52" s="14">
        <v>0</v>
      </c>
      <c r="CL52" s="14">
        <v>1</v>
      </c>
      <c r="CM52" s="14">
        <v>1</v>
      </c>
      <c r="CN52" s="14">
        <v>1</v>
      </c>
      <c r="CO52" s="14">
        <v>1</v>
      </c>
      <c r="CP52" s="14">
        <v>1</v>
      </c>
      <c r="CQ52" s="14">
        <v>0</v>
      </c>
      <c r="CR52" s="14">
        <v>1</v>
      </c>
      <c r="CS52" s="14">
        <v>0</v>
      </c>
      <c r="CT52" s="14">
        <v>0</v>
      </c>
    </row>
    <row r="53" spans="1:98">
      <c r="A53" t="s">
        <v>203</v>
      </c>
      <c r="B53" t="s">
        <v>160</v>
      </c>
      <c r="C53" t="s">
        <v>205</v>
      </c>
      <c r="D53">
        <v>1100</v>
      </c>
      <c r="E53">
        <v>2</v>
      </c>
      <c r="F53">
        <v>350</v>
      </c>
      <c r="G53">
        <v>180</v>
      </c>
      <c r="H53">
        <f t="shared" si="17"/>
        <v>1.6889200140672995</v>
      </c>
      <c r="I53">
        <v>480</v>
      </c>
      <c r="J53">
        <f t="shared" si="74"/>
        <v>1160.4685658190961</v>
      </c>
      <c r="K53">
        <f t="shared" si="75"/>
        <v>147.37231609000003</v>
      </c>
      <c r="L53">
        <f t="shared" si="76"/>
        <v>12.139700000000001</v>
      </c>
      <c r="M53">
        <f t="shared" si="77"/>
        <v>12.139700000000001</v>
      </c>
      <c r="N53">
        <f t="shared" si="78"/>
        <v>7.8743999999999996</v>
      </c>
      <c r="O53">
        <v>3.7</v>
      </c>
      <c r="P53">
        <v>3.7</v>
      </c>
      <c r="Q53">
        <v>2.4</v>
      </c>
      <c r="R53">
        <f t="shared" si="79"/>
        <v>62.500000000000007</v>
      </c>
      <c r="S53">
        <v>3</v>
      </c>
      <c r="T53">
        <f t="shared" si="80"/>
        <v>4.3059844000000007</v>
      </c>
      <c r="U53">
        <f t="shared" si="81"/>
        <v>6.5620000000000003</v>
      </c>
      <c r="V53">
        <f t="shared" si="82"/>
        <v>0.65620000000000012</v>
      </c>
      <c r="W53">
        <f t="shared" si="83"/>
        <v>0.4</v>
      </c>
      <c r="X53">
        <v>2</v>
      </c>
      <c r="Y53">
        <v>0.2</v>
      </c>
      <c r="Z53">
        <f t="shared" si="84"/>
        <v>0.56568542494923812</v>
      </c>
      <c r="AA53">
        <v>16</v>
      </c>
      <c r="AB53" t="s">
        <v>9</v>
      </c>
      <c r="AC53" t="s">
        <v>9</v>
      </c>
      <c r="AD53" t="s">
        <v>9</v>
      </c>
      <c r="AE53" t="s">
        <v>9</v>
      </c>
      <c r="AF53" t="s">
        <v>188</v>
      </c>
      <c r="AG53" t="s">
        <v>16</v>
      </c>
      <c r="AH53" t="s">
        <v>16</v>
      </c>
      <c r="AI53" t="s">
        <v>189</v>
      </c>
      <c r="AJ53">
        <v>1</v>
      </c>
      <c r="AK53">
        <v>200</v>
      </c>
      <c r="AL53">
        <v>1</v>
      </c>
      <c r="AM53">
        <f t="shared" si="73"/>
        <v>280</v>
      </c>
      <c r="AN53">
        <f t="shared" si="36"/>
        <v>848.52813742385717</v>
      </c>
      <c r="AO53">
        <f t="shared" si="70"/>
        <v>237.23432508808673</v>
      </c>
      <c r="AP53">
        <f t="shared" si="71"/>
        <v>424.26406871192859</v>
      </c>
      <c r="AQ53">
        <f t="shared" si="72"/>
        <v>701.32909063081206</v>
      </c>
      <c r="BA53">
        <v>1</v>
      </c>
      <c r="BB53">
        <v>1</v>
      </c>
      <c r="BC53">
        <f t="shared" si="16"/>
        <v>1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 t="s">
        <v>9</v>
      </c>
      <c r="CB53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1</v>
      </c>
      <c r="CM53" s="14">
        <v>1</v>
      </c>
      <c r="CN53" s="14">
        <v>1</v>
      </c>
      <c r="CO53" s="14">
        <v>1</v>
      </c>
      <c r="CP53" s="14">
        <v>1</v>
      </c>
      <c r="CQ53" s="14">
        <v>0</v>
      </c>
      <c r="CR53" s="14">
        <v>1</v>
      </c>
      <c r="CS53" s="14">
        <v>0</v>
      </c>
      <c r="CT53" s="14">
        <v>0</v>
      </c>
    </row>
    <row r="54" spans="1:98">
      <c r="A54" t="s">
        <v>178</v>
      </c>
      <c r="B54" t="s">
        <v>160</v>
      </c>
      <c r="C54" t="s">
        <v>184</v>
      </c>
      <c r="D54">
        <v>3700</v>
      </c>
      <c r="E54">
        <v>2</v>
      </c>
      <c r="F54">
        <v>1025</v>
      </c>
      <c r="G54">
        <v>90</v>
      </c>
      <c r="H54">
        <f t="shared" si="17"/>
        <v>3.4572319517596921</v>
      </c>
      <c r="I54">
        <v>190</v>
      </c>
      <c r="J54">
        <f t="shared" si="59"/>
        <v>1160.4685658190961</v>
      </c>
      <c r="K54">
        <f t="shared" si="60"/>
        <v>147.37231609000003</v>
      </c>
      <c r="L54">
        <f t="shared" si="61"/>
        <v>12.139700000000001</v>
      </c>
      <c r="M54">
        <f t="shared" si="62"/>
        <v>12.139700000000001</v>
      </c>
      <c r="N54">
        <f t="shared" si="63"/>
        <v>7.8743999999999996</v>
      </c>
      <c r="O54">
        <v>3.7</v>
      </c>
      <c r="P54">
        <v>3.7</v>
      </c>
      <c r="Q54">
        <v>2.4</v>
      </c>
      <c r="R54">
        <f t="shared" si="64"/>
        <v>61.100000000000009</v>
      </c>
      <c r="S54">
        <v>1</v>
      </c>
      <c r="T54">
        <f t="shared" si="65"/>
        <v>19.376929800000003</v>
      </c>
      <c r="U54">
        <f t="shared" si="66"/>
        <v>6.5620000000000003</v>
      </c>
      <c r="V54">
        <f t="shared" si="67"/>
        <v>2.9529000000000001</v>
      </c>
      <c r="W54">
        <f t="shared" si="69"/>
        <v>1.8</v>
      </c>
      <c r="X54">
        <v>2</v>
      </c>
      <c r="Y54">
        <v>0.9</v>
      </c>
      <c r="Z54">
        <f t="shared" si="68"/>
        <v>2.5455844122715714</v>
      </c>
      <c r="AA54">
        <v>16</v>
      </c>
      <c r="AB54" t="s">
        <v>9</v>
      </c>
      <c r="AC54" t="s">
        <v>9</v>
      </c>
      <c r="AD54" t="s">
        <v>9</v>
      </c>
      <c r="AE54" t="s">
        <v>9</v>
      </c>
      <c r="AF54" t="s">
        <v>188</v>
      </c>
      <c r="AG54" t="s">
        <v>16</v>
      </c>
      <c r="AH54" t="s">
        <v>16</v>
      </c>
      <c r="AI54" t="s">
        <v>189</v>
      </c>
      <c r="AJ54">
        <v>1</v>
      </c>
      <c r="AK54">
        <v>120</v>
      </c>
      <c r="AL54">
        <v>1</v>
      </c>
      <c r="AM54">
        <f>I54-AK54</f>
        <v>70</v>
      </c>
      <c r="AN54">
        <f t="shared" si="36"/>
        <v>3818.376618407357</v>
      </c>
      <c r="AO54">
        <f t="shared" si="70"/>
        <v>1043.641242927511</v>
      </c>
      <c r="AP54">
        <f t="shared" si="71"/>
        <v>1909.1883092036785</v>
      </c>
      <c r="AQ54">
        <f t="shared" si="72"/>
        <v>1438.810907838654</v>
      </c>
      <c r="BA54">
        <v>1</v>
      </c>
      <c r="BB54">
        <v>1</v>
      </c>
      <c r="BC54">
        <f t="shared" si="16"/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0</v>
      </c>
      <c r="BN54">
        <v>0</v>
      </c>
      <c r="BO54">
        <v>1</v>
      </c>
      <c r="BP54">
        <v>1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 t="s">
        <v>9</v>
      </c>
      <c r="CB54">
        <v>1</v>
      </c>
      <c r="CC54" s="14">
        <v>1</v>
      </c>
      <c r="CD54" s="14">
        <v>0</v>
      </c>
      <c r="CE54" s="14">
        <v>0</v>
      </c>
      <c r="CF54" s="14">
        <v>1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1</v>
      </c>
      <c r="CM54" s="14">
        <v>1</v>
      </c>
      <c r="CN54" s="14">
        <v>1</v>
      </c>
      <c r="CO54" s="14">
        <v>1</v>
      </c>
      <c r="CP54" s="14">
        <v>0</v>
      </c>
      <c r="CQ54" s="14">
        <v>0</v>
      </c>
      <c r="CR54" s="14">
        <v>0</v>
      </c>
      <c r="CS54" s="14">
        <v>1</v>
      </c>
      <c r="CT54" s="14">
        <v>0</v>
      </c>
    </row>
    <row r="55" spans="1:98">
      <c r="A55" t="s">
        <v>179</v>
      </c>
      <c r="B55" t="s">
        <v>160</v>
      </c>
      <c r="C55" t="s">
        <v>183</v>
      </c>
      <c r="D55">
        <v>900</v>
      </c>
      <c r="E55">
        <v>2</v>
      </c>
      <c r="F55">
        <v>800</v>
      </c>
      <c r="G55">
        <v>270</v>
      </c>
      <c r="H55">
        <f t="shared" si="17"/>
        <v>2.9306841218778104</v>
      </c>
      <c r="I55">
        <v>566</v>
      </c>
      <c r="J55">
        <f t="shared" si="59"/>
        <v>1160.4685658190961</v>
      </c>
      <c r="K55">
        <f t="shared" si="60"/>
        <v>147.37231609000003</v>
      </c>
      <c r="L55">
        <f t="shared" si="61"/>
        <v>12.139700000000001</v>
      </c>
      <c r="M55">
        <f t="shared" si="62"/>
        <v>12.139700000000001</v>
      </c>
      <c r="N55">
        <f t="shared" si="63"/>
        <v>7.8743999999999996</v>
      </c>
      <c r="O55">
        <v>3.7</v>
      </c>
      <c r="P55">
        <v>3.7</v>
      </c>
      <c r="Q55">
        <v>2.4</v>
      </c>
      <c r="R55">
        <f t="shared" si="64"/>
        <v>62.500000000000007</v>
      </c>
      <c r="S55">
        <v>1</v>
      </c>
      <c r="T55">
        <f t="shared" si="65"/>
        <v>4.3059844000000007</v>
      </c>
      <c r="U55">
        <f t="shared" si="66"/>
        <v>6.5620000000000003</v>
      </c>
      <c r="V55">
        <f t="shared" si="67"/>
        <v>0.65620000000000012</v>
      </c>
      <c r="W55">
        <f t="shared" si="69"/>
        <v>0.4</v>
      </c>
      <c r="X55">
        <v>2</v>
      </c>
      <c r="Y55">
        <v>0.2</v>
      </c>
      <c r="Z55">
        <f t="shared" si="68"/>
        <v>0.56568542494923812</v>
      </c>
      <c r="AA55">
        <v>16</v>
      </c>
      <c r="AB55" t="s">
        <v>9</v>
      </c>
      <c r="AC55" t="s">
        <v>9</v>
      </c>
      <c r="AD55" t="s">
        <v>9</v>
      </c>
      <c r="AE55" t="s">
        <v>9</v>
      </c>
      <c r="AF55" t="s">
        <v>188</v>
      </c>
      <c r="AG55" t="s">
        <v>16</v>
      </c>
      <c r="AH55" t="s">
        <v>16</v>
      </c>
      <c r="AI55" t="s">
        <v>189</v>
      </c>
      <c r="AJ55">
        <v>1</v>
      </c>
      <c r="AK55">
        <v>362</v>
      </c>
      <c r="AL55">
        <v>1</v>
      </c>
      <c r="AM55">
        <f t="shared" si="73"/>
        <v>204</v>
      </c>
      <c r="AN55">
        <f t="shared" si="36"/>
        <v>848.52813742385717</v>
      </c>
      <c r="AO55">
        <f t="shared" si="70"/>
        <v>237.23432508808673</v>
      </c>
      <c r="AP55">
        <f t="shared" si="71"/>
        <v>424.26406871192859</v>
      </c>
      <c r="AQ55">
        <f t="shared" si="72"/>
        <v>701.32909063081206</v>
      </c>
      <c r="BA55">
        <v>1</v>
      </c>
      <c r="BB55">
        <v>1</v>
      </c>
      <c r="BC55">
        <f t="shared" si="16"/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 t="s">
        <v>9</v>
      </c>
      <c r="CB55">
        <v>1</v>
      </c>
      <c r="CC55" s="14">
        <v>1</v>
      </c>
      <c r="CD55" s="14">
        <v>1</v>
      </c>
      <c r="CE55" s="14">
        <v>1</v>
      </c>
      <c r="CF55" s="14">
        <v>1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1</v>
      </c>
      <c r="CM55" s="14">
        <v>0</v>
      </c>
      <c r="CN55" s="14">
        <v>0</v>
      </c>
      <c r="CO55" s="14">
        <v>1</v>
      </c>
      <c r="CP55" s="14">
        <v>0</v>
      </c>
      <c r="CQ55" s="14">
        <v>0</v>
      </c>
      <c r="CR55" s="14">
        <v>1</v>
      </c>
      <c r="CS55" s="14">
        <v>0</v>
      </c>
      <c r="CT55" s="14">
        <v>0</v>
      </c>
    </row>
    <row r="56" spans="1:98">
      <c r="A56" t="s">
        <v>91</v>
      </c>
      <c r="B56" t="s">
        <v>8</v>
      </c>
      <c r="C56" t="s">
        <v>193</v>
      </c>
      <c r="D56">
        <v>1200</v>
      </c>
      <c r="E56">
        <v>0</v>
      </c>
      <c r="I56">
        <v>690</v>
      </c>
      <c r="J56">
        <f t="shared" ref="J56:J76" si="85">L56*M56*N56</f>
        <v>1792.1128494526938</v>
      </c>
      <c r="K56">
        <f t="shared" ref="K56:K76" si="86">L56*M56</f>
        <v>223.8562874989</v>
      </c>
      <c r="L56">
        <f t="shared" ref="L56:L76" si="87">O56*3.281</f>
        <v>14.009869999999999</v>
      </c>
      <c r="M56">
        <f t="shared" ref="M56:M76" si="88">P56*3.281</f>
        <v>15.978470000000002</v>
      </c>
      <c r="N56">
        <f t="shared" ref="N56:N76" si="89">Q56*3.281</f>
        <v>8.0056399999999996</v>
      </c>
      <c r="O56">
        <v>4.2699999999999996</v>
      </c>
      <c r="P56">
        <v>4.87</v>
      </c>
      <c r="Q56">
        <v>2.44</v>
      </c>
      <c r="R56">
        <f t="shared" ref="R56:R76" si="90">(2*(O56*P56)+2*(Q56*O56)+2*(Q56*P56))-W56</f>
        <v>85.888999999999982</v>
      </c>
      <c r="S56">
        <v>1</v>
      </c>
      <c r="T56">
        <f t="shared" ref="T56:T76" si="91">V56*U56</f>
        <v>3.2725481440000004</v>
      </c>
      <c r="U56">
        <f t="shared" ref="U56:U76" si="92">X56*3.281</f>
        <v>2.49356</v>
      </c>
      <c r="V56">
        <f t="shared" ref="V56:V76" si="93">Y56*3.281</f>
        <v>1.3124000000000002</v>
      </c>
      <c r="W56">
        <f t="shared" ref="W56:W76" si="94">X56*Y56</f>
        <v>0.30400000000000005</v>
      </c>
      <c r="X56">
        <v>0.76</v>
      </c>
      <c r="Y56">
        <v>0.4</v>
      </c>
      <c r="Z56">
        <f t="shared" ref="Z56:Z76" si="95">W56*(X56^0.5)</f>
        <v>0.26502105576727297</v>
      </c>
      <c r="AA56">
        <v>16</v>
      </c>
      <c r="AB56" t="s">
        <v>9</v>
      </c>
      <c r="AC56" t="s">
        <v>9</v>
      </c>
      <c r="AD56" t="s">
        <v>9</v>
      </c>
      <c r="AE56">
        <v>0</v>
      </c>
      <c r="AF56" t="s">
        <v>13</v>
      </c>
      <c r="AG56" t="s">
        <v>16</v>
      </c>
      <c r="AH56" t="s">
        <v>16</v>
      </c>
      <c r="AI56" t="s">
        <v>190</v>
      </c>
      <c r="AJ56">
        <v>1</v>
      </c>
      <c r="AK56">
        <v>330</v>
      </c>
      <c r="AL56">
        <v>1</v>
      </c>
      <c r="AM56">
        <f t="shared" si="73"/>
        <v>360</v>
      </c>
      <c r="AN56">
        <f t="shared" ref="AN56:AN76" si="96">1500*Z56</f>
        <v>397.53158365090945</v>
      </c>
      <c r="AO56">
        <f t="shared" ref="AO56:AO76" si="97">610*(0.011*R56*Z56)</f>
        <v>152.73566010851647</v>
      </c>
      <c r="AP56">
        <f t="shared" ref="AP56:AP76" si="98">750*Z56</f>
        <v>198.76579182545473</v>
      </c>
      <c r="AQ56">
        <f t="shared" ref="AQ56:AQ76" si="99">(7.8*R56)+378*Z56</f>
        <v>770.11215908002896</v>
      </c>
      <c r="BA56">
        <v>1</v>
      </c>
      <c r="BB56">
        <v>1</v>
      </c>
      <c r="BC56">
        <f t="shared" si="16"/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0</v>
      </c>
      <c r="BN56">
        <v>1</v>
      </c>
      <c r="BO56">
        <v>1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 t="s">
        <v>9</v>
      </c>
      <c r="CB56">
        <v>1</v>
      </c>
      <c r="CC56" s="14">
        <v>1</v>
      </c>
      <c r="CD56" s="14">
        <v>0</v>
      </c>
      <c r="CE56" s="14">
        <v>0</v>
      </c>
      <c r="CF56" s="14">
        <v>1</v>
      </c>
      <c r="CG56" s="14">
        <v>1</v>
      </c>
      <c r="CH56" s="14">
        <v>1</v>
      </c>
      <c r="CI56" s="14">
        <v>1</v>
      </c>
      <c r="CJ56" s="14">
        <v>0</v>
      </c>
      <c r="CK56" s="14">
        <v>0</v>
      </c>
      <c r="CL56" s="14">
        <v>1</v>
      </c>
      <c r="CM56" s="14">
        <v>0</v>
      </c>
      <c r="CN56" s="14">
        <v>0</v>
      </c>
      <c r="CO56" s="14">
        <v>1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</row>
    <row r="57" spans="1:98">
      <c r="A57" t="s">
        <v>92</v>
      </c>
      <c r="B57" t="s">
        <v>8</v>
      </c>
      <c r="C57" t="s">
        <v>193</v>
      </c>
      <c r="D57">
        <v>1200</v>
      </c>
      <c r="E57">
        <v>0</v>
      </c>
      <c r="I57">
        <v>390</v>
      </c>
      <c r="J57">
        <f t="shared" si="85"/>
        <v>1792.1128494526938</v>
      </c>
      <c r="K57">
        <f t="shared" si="86"/>
        <v>223.8562874989</v>
      </c>
      <c r="L57">
        <f t="shared" si="87"/>
        <v>14.009869999999999</v>
      </c>
      <c r="M57">
        <f t="shared" si="88"/>
        <v>15.978470000000002</v>
      </c>
      <c r="N57">
        <f t="shared" si="89"/>
        <v>8.0056399999999996</v>
      </c>
      <c r="O57">
        <v>4.2699999999999996</v>
      </c>
      <c r="P57">
        <v>4.87</v>
      </c>
      <c r="Q57">
        <v>2.44</v>
      </c>
      <c r="R57">
        <f t="shared" si="90"/>
        <v>85.888999999999982</v>
      </c>
      <c r="S57">
        <v>1</v>
      </c>
      <c r="T57">
        <f t="shared" si="91"/>
        <v>3.2725481440000004</v>
      </c>
      <c r="U57">
        <f t="shared" si="92"/>
        <v>2.49356</v>
      </c>
      <c r="V57">
        <f t="shared" si="93"/>
        <v>1.3124000000000002</v>
      </c>
      <c r="W57">
        <f t="shared" si="94"/>
        <v>0.30400000000000005</v>
      </c>
      <c r="X57">
        <v>0.76</v>
      </c>
      <c r="Y57">
        <v>0.4</v>
      </c>
      <c r="Z57">
        <f t="shared" si="95"/>
        <v>0.26502105576727297</v>
      </c>
      <c r="AA57">
        <v>16</v>
      </c>
      <c r="AB57" t="s">
        <v>9</v>
      </c>
      <c r="AC57" t="s">
        <v>9</v>
      </c>
      <c r="AD57" t="s">
        <v>9</v>
      </c>
      <c r="AE57">
        <v>0</v>
      </c>
      <c r="AF57" t="s">
        <v>13</v>
      </c>
      <c r="AG57" t="s">
        <v>16</v>
      </c>
      <c r="AH57" t="s">
        <v>16</v>
      </c>
      <c r="AI57" t="s">
        <v>190</v>
      </c>
      <c r="AJ57">
        <v>1</v>
      </c>
      <c r="AK57">
        <v>190</v>
      </c>
      <c r="AL57">
        <v>1</v>
      </c>
      <c r="AM57">
        <f t="shared" si="73"/>
        <v>200</v>
      </c>
      <c r="AN57">
        <f t="shared" si="96"/>
        <v>397.53158365090945</v>
      </c>
      <c r="AO57">
        <f t="shared" si="97"/>
        <v>152.73566010851647</v>
      </c>
      <c r="AP57">
        <f t="shared" si="98"/>
        <v>198.76579182545473</v>
      </c>
      <c r="AQ57">
        <f t="shared" si="99"/>
        <v>770.11215908002896</v>
      </c>
      <c r="BA57">
        <v>1</v>
      </c>
      <c r="BB57">
        <v>1</v>
      </c>
      <c r="BC57">
        <f t="shared" si="16"/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0</v>
      </c>
      <c r="BN57">
        <v>1</v>
      </c>
      <c r="BO57">
        <v>1</v>
      </c>
      <c r="BP57">
        <v>1</v>
      </c>
      <c r="BQ57">
        <v>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 t="s">
        <v>9</v>
      </c>
      <c r="CB57">
        <v>0</v>
      </c>
      <c r="CC57" s="14">
        <v>1</v>
      </c>
      <c r="CD57" s="14">
        <v>0</v>
      </c>
      <c r="CE57" s="14">
        <v>0</v>
      </c>
      <c r="CF57" s="14">
        <v>1</v>
      </c>
      <c r="CG57" s="14">
        <v>1</v>
      </c>
      <c r="CH57" s="14">
        <v>1</v>
      </c>
      <c r="CI57" s="14">
        <v>1</v>
      </c>
      <c r="CJ57" s="14">
        <v>0</v>
      </c>
      <c r="CK57" s="14">
        <v>0</v>
      </c>
      <c r="CL57" s="14">
        <v>1</v>
      </c>
      <c r="CM57" s="14">
        <v>0</v>
      </c>
      <c r="CN57" s="14">
        <v>0</v>
      </c>
      <c r="CO57" s="14">
        <v>1</v>
      </c>
      <c r="CP57" s="14">
        <v>1</v>
      </c>
      <c r="CQ57" s="14">
        <v>0</v>
      </c>
      <c r="CR57" s="14">
        <v>0</v>
      </c>
      <c r="CS57" s="14">
        <v>0</v>
      </c>
      <c r="CT57" s="14">
        <v>0</v>
      </c>
    </row>
    <row r="58" spans="1:98">
      <c r="A58" t="s">
        <v>93</v>
      </c>
      <c r="B58" t="s">
        <v>8</v>
      </c>
      <c r="C58" t="s">
        <v>194</v>
      </c>
      <c r="D58">
        <v>3000</v>
      </c>
      <c r="E58">
        <v>0</v>
      </c>
      <c r="I58">
        <v>360</v>
      </c>
      <c r="J58">
        <f t="shared" si="85"/>
        <v>1792.1128494526938</v>
      </c>
      <c r="K58">
        <f t="shared" si="86"/>
        <v>223.8562874989</v>
      </c>
      <c r="L58">
        <f t="shared" si="87"/>
        <v>14.009869999999999</v>
      </c>
      <c r="M58">
        <f t="shared" si="88"/>
        <v>15.978470000000002</v>
      </c>
      <c r="N58">
        <f t="shared" si="89"/>
        <v>8.0056399999999996</v>
      </c>
      <c r="O58">
        <v>4.2699999999999996</v>
      </c>
      <c r="P58">
        <v>4.87</v>
      </c>
      <c r="Q58">
        <v>2.44</v>
      </c>
      <c r="R58">
        <f t="shared" si="90"/>
        <v>86.192999999999984</v>
      </c>
      <c r="S58">
        <v>1</v>
      </c>
      <c r="T58">
        <f t="shared" si="91"/>
        <v>0</v>
      </c>
      <c r="U58">
        <f t="shared" si="92"/>
        <v>0</v>
      </c>
      <c r="V58">
        <f t="shared" si="93"/>
        <v>0</v>
      </c>
      <c r="W58">
        <f t="shared" si="94"/>
        <v>0</v>
      </c>
      <c r="X58">
        <v>0</v>
      </c>
      <c r="Y58">
        <v>0</v>
      </c>
      <c r="Z58">
        <f t="shared" si="95"/>
        <v>0</v>
      </c>
      <c r="AA58">
        <v>16</v>
      </c>
      <c r="AB58" t="s">
        <v>9</v>
      </c>
      <c r="AC58" t="s">
        <v>9</v>
      </c>
      <c r="AD58" t="s">
        <v>9</v>
      </c>
      <c r="AE58" t="s">
        <v>9</v>
      </c>
      <c r="AF58" t="s">
        <v>13</v>
      </c>
      <c r="AG58" t="s">
        <v>16</v>
      </c>
      <c r="AH58" t="s">
        <v>16</v>
      </c>
      <c r="AI58" t="s">
        <v>190</v>
      </c>
      <c r="AJ58">
        <v>1</v>
      </c>
      <c r="AK58">
        <v>236</v>
      </c>
      <c r="AL58">
        <v>1</v>
      </c>
      <c r="AM58">
        <f t="shared" si="73"/>
        <v>124</v>
      </c>
      <c r="AN58">
        <f t="shared" si="96"/>
        <v>0</v>
      </c>
      <c r="AO58">
        <f t="shared" si="97"/>
        <v>0</v>
      </c>
      <c r="AP58">
        <f t="shared" si="98"/>
        <v>0</v>
      </c>
      <c r="AQ58">
        <f t="shared" si="99"/>
        <v>672.30539999999985</v>
      </c>
      <c r="BA58">
        <v>0</v>
      </c>
      <c r="BB58">
        <v>0</v>
      </c>
      <c r="BC58">
        <f>IF((D58&gt;AQ58),1,0)</f>
        <v>1</v>
      </c>
      <c r="BD58">
        <v>0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1</v>
      </c>
      <c r="BK58">
        <v>1</v>
      </c>
      <c r="BL58">
        <v>1</v>
      </c>
      <c r="BM58">
        <v>1</v>
      </c>
      <c r="BN58">
        <v>1</v>
      </c>
      <c r="BO58">
        <v>0</v>
      </c>
      <c r="BP58">
        <v>1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 t="s">
        <v>9</v>
      </c>
      <c r="CB58">
        <v>0</v>
      </c>
      <c r="CC58" s="14">
        <v>1</v>
      </c>
      <c r="CD58" s="14">
        <v>1</v>
      </c>
      <c r="CE58" s="14">
        <v>0</v>
      </c>
      <c r="CF58" s="14">
        <v>1</v>
      </c>
      <c r="CG58" s="14">
        <v>0</v>
      </c>
      <c r="CH58" s="14">
        <v>1</v>
      </c>
      <c r="CI58" s="14">
        <v>1</v>
      </c>
      <c r="CJ58" s="14">
        <v>0</v>
      </c>
      <c r="CK58" s="14">
        <v>0</v>
      </c>
      <c r="CL58" s="14">
        <v>1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</row>
    <row r="59" spans="1:98">
      <c r="A59" t="s">
        <v>94</v>
      </c>
      <c r="B59" t="s">
        <v>8</v>
      </c>
      <c r="C59" t="s">
        <v>194</v>
      </c>
      <c r="D59">
        <v>3000</v>
      </c>
      <c r="E59">
        <v>0</v>
      </c>
      <c r="I59">
        <v>332</v>
      </c>
      <c r="J59">
        <f t="shared" si="85"/>
        <v>1792.1128494526938</v>
      </c>
      <c r="K59">
        <f t="shared" si="86"/>
        <v>223.8562874989</v>
      </c>
      <c r="L59">
        <f t="shared" si="87"/>
        <v>14.009869999999999</v>
      </c>
      <c r="M59">
        <f t="shared" si="88"/>
        <v>15.978470000000002</v>
      </c>
      <c r="N59">
        <f t="shared" si="89"/>
        <v>8.0056399999999996</v>
      </c>
      <c r="O59">
        <v>4.2699999999999996</v>
      </c>
      <c r="P59">
        <v>4.87</v>
      </c>
      <c r="Q59">
        <v>2.44</v>
      </c>
      <c r="R59">
        <f t="shared" si="90"/>
        <v>86.192999999999984</v>
      </c>
      <c r="S59">
        <v>1</v>
      </c>
      <c r="T59">
        <f t="shared" si="91"/>
        <v>0</v>
      </c>
      <c r="U59">
        <f t="shared" si="92"/>
        <v>0</v>
      </c>
      <c r="V59">
        <f t="shared" si="93"/>
        <v>0</v>
      </c>
      <c r="W59">
        <f t="shared" si="94"/>
        <v>0</v>
      </c>
      <c r="X59">
        <v>0</v>
      </c>
      <c r="Y59">
        <v>0</v>
      </c>
      <c r="Z59">
        <f t="shared" si="95"/>
        <v>0</v>
      </c>
      <c r="AA59">
        <v>16</v>
      </c>
      <c r="AB59" t="s">
        <v>9</v>
      </c>
      <c r="AC59" t="s">
        <v>9</v>
      </c>
      <c r="AD59" t="s">
        <v>9</v>
      </c>
      <c r="AE59" t="s">
        <v>9</v>
      </c>
      <c r="AF59" t="s">
        <v>13</v>
      </c>
      <c r="AG59" t="s">
        <v>16</v>
      </c>
      <c r="AH59" t="s">
        <v>16</v>
      </c>
      <c r="AI59" t="s">
        <v>190</v>
      </c>
      <c r="AJ59">
        <v>1</v>
      </c>
      <c r="AK59">
        <v>212</v>
      </c>
      <c r="AL59">
        <v>1</v>
      </c>
      <c r="AM59">
        <f t="shared" si="73"/>
        <v>120</v>
      </c>
      <c r="AN59">
        <f t="shared" si="96"/>
        <v>0</v>
      </c>
      <c r="AO59">
        <f t="shared" si="97"/>
        <v>0</v>
      </c>
      <c r="AP59">
        <f t="shared" si="98"/>
        <v>0</v>
      </c>
      <c r="AQ59">
        <f t="shared" si="99"/>
        <v>672.30539999999985</v>
      </c>
      <c r="BA59">
        <v>0</v>
      </c>
      <c r="BB59">
        <v>0</v>
      </c>
      <c r="BC59">
        <f>IF((D59&gt;AQ59),1,0)</f>
        <v>1</v>
      </c>
      <c r="BD59">
        <v>0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0</v>
      </c>
      <c r="BP59">
        <v>1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 t="s">
        <v>9</v>
      </c>
      <c r="CB59">
        <v>0</v>
      </c>
      <c r="CC59" s="14">
        <v>1</v>
      </c>
      <c r="CD59" s="14">
        <v>1</v>
      </c>
      <c r="CE59" s="14">
        <v>1</v>
      </c>
      <c r="CF59" s="14">
        <v>1</v>
      </c>
      <c r="CG59" s="14">
        <v>0</v>
      </c>
      <c r="CH59" s="14">
        <v>0</v>
      </c>
      <c r="CI59" s="14">
        <v>1</v>
      </c>
      <c r="CJ59" s="14">
        <v>0</v>
      </c>
      <c r="CK59" s="14">
        <v>0</v>
      </c>
      <c r="CL59" s="14">
        <v>1</v>
      </c>
      <c r="CM59" s="14">
        <v>0</v>
      </c>
      <c r="CN59" s="14">
        <v>0</v>
      </c>
      <c r="CO59" s="14">
        <v>0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</row>
    <row r="60" spans="1:98">
      <c r="A60" t="s">
        <v>95</v>
      </c>
      <c r="B60" t="s">
        <v>8</v>
      </c>
      <c r="C60" t="s">
        <v>193</v>
      </c>
      <c r="D60">
        <v>1200</v>
      </c>
      <c r="E60">
        <v>0</v>
      </c>
      <c r="I60">
        <v>1396</v>
      </c>
      <c r="J60">
        <f t="shared" si="85"/>
        <v>1792.1128494526938</v>
      </c>
      <c r="K60">
        <f t="shared" si="86"/>
        <v>223.8562874989</v>
      </c>
      <c r="L60">
        <f t="shared" si="87"/>
        <v>14.009869999999999</v>
      </c>
      <c r="M60">
        <f t="shared" si="88"/>
        <v>15.978470000000002</v>
      </c>
      <c r="N60">
        <f t="shared" si="89"/>
        <v>8.0056399999999996</v>
      </c>
      <c r="O60">
        <v>4.2699999999999996</v>
      </c>
      <c r="P60">
        <v>4.87</v>
      </c>
      <c r="Q60">
        <v>2.44</v>
      </c>
      <c r="R60">
        <f t="shared" si="90"/>
        <v>85.888999999999982</v>
      </c>
      <c r="S60">
        <v>1</v>
      </c>
      <c r="T60">
        <f t="shared" si="91"/>
        <v>3.2725481440000004</v>
      </c>
      <c r="U60">
        <f t="shared" si="92"/>
        <v>2.49356</v>
      </c>
      <c r="V60">
        <f t="shared" si="93"/>
        <v>1.3124000000000002</v>
      </c>
      <c r="W60">
        <f t="shared" si="94"/>
        <v>0.30400000000000005</v>
      </c>
      <c r="X60">
        <v>0.76</v>
      </c>
      <c r="Y60">
        <v>0.4</v>
      </c>
      <c r="Z60">
        <f t="shared" si="95"/>
        <v>0.26502105576727297</v>
      </c>
      <c r="AA60">
        <v>16</v>
      </c>
      <c r="AB60" t="s">
        <v>9</v>
      </c>
      <c r="AC60" t="s">
        <v>9</v>
      </c>
      <c r="AD60" t="s">
        <v>9</v>
      </c>
      <c r="AE60">
        <v>0</v>
      </c>
      <c r="AF60" t="s">
        <v>13</v>
      </c>
      <c r="AG60" t="s">
        <v>16</v>
      </c>
      <c r="AH60" t="s">
        <v>16</v>
      </c>
      <c r="AI60" t="s">
        <v>190</v>
      </c>
      <c r="AJ60">
        <v>1</v>
      </c>
      <c r="AK60">
        <v>1080</v>
      </c>
      <c r="AL60">
        <v>1</v>
      </c>
      <c r="AM60">
        <f t="shared" si="73"/>
        <v>316</v>
      </c>
      <c r="AN60">
        <f t="shared" si="96"/>
        <v>397.53158365090945</v>
      </c>
      <c r="AO60">
        <f t="shared" si="97"/>
        <v>152.73566010851647</v>
      </c>
      <c r="AP60">
        <f t="shared" si="98"/>
        <v>198.76579182545473</v>
      </c>
      <c r="AQ60">
        <f t="shared" si="99"/>
        <v>770.11215908002896</v>
      </c>
      <c r="BA60">
        <v>0</v>
      </c>
      <c r="BB60">
        <v>0</v>
      </c>
      <c r="BC60">
        <f t="shared" si="16"/>
        <v>1</v>
      </c>
      <c r="BD60">
        <v>0</v>
      </c>
      <c r="BE60">
        <v>1</v>
      </c>
      <c r="BF60">
        <v>1</v>
      </c>
      <c r="BG60">
        <v>1</v>
      </c>
      <c r="BH60">
        <v>1</v>
      </c>
      <c r="BI60">
        <v>1</v>
      </c>
      <c r="BJ60">
        <v>1</v>
      </c>
      <c r="BK60">
        <v>1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0</v>
      </c>
      <c r="BT60">
        <v>1</v>
      </c>
      <c r="BU60">
        <v>1</v>
      </c>
      <c r="BV60">
        <v>1</v>
      </c>
      <c r="BW60">
        <v>1</v>
      </c>
      <c r="BX60">
        <v>0</v>
      </c>
      <c r="BY60">
        <v>0</v>
      </c>
      <c r="BZ60" t="s">
        <v>9</v>
      </c>
      <c r="CB60">
        <v>1</v>
      </c>
      <c r="CC60" s="14">
        <v>1</v>
      </c>
      <c r="CD60" s="14">
        <v>1</v>
      </c>
      <c r="CE60" s="14">
        <v>1</v>
      </c>
      <c r="CF60" s="14">
        <v>1</v>
      </c>
      <c r="CG60" s="14">
        <v>0</v>
      </c>
      <c r="CH60" s="14">
        <v>0</v>
      </c>
      <c r="CI60" s="14">
        <v>1</v>
      </c>
      <c r="CJ60" s="14">
        <v>0</v>
      </c>
      <c r="CK60" s="14">
        <v>0</v>
      </c>
      <c r="CL60" s="14">
        <v>1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</row>
    <row r="61" spans="1:98">
      <c r="A61" t="s">
        <v>96</v>
      </c>
      <c r="B61" t="s">
        <v>8</v>
      </c>
      <c r="C61" t="s">
        <v>193</v>
      </c>
      <c r="D61">
        <v>1200</v>
      </c>
      <c r="E61">
        <v>0</v>
      </c>
      <c r="I61">
        <v>1005</v>
      </c>
      <c r="J61">
        <f t="shared" si="85"/>
        <v>1792.1128494526938</v>
      </c>
      <c r="K61">
        <f t="shared" si="86"/>
        <v>223.8562874989</v>
      </c>
      <c r="L61">
        <f t="shared" si="87"/>
        <v>14.009869999999999</v>
      </c>
      <c r="M61">
        <f t="shared" si="88"/>
        <v>15.978470000000002</v>
      </c>
      <c r="N61">
        <f t="shared" si="89"/>
        <v>8.0056399999999996</v>
      </c>
      <c r="O61">
        <v>4.2699999999999996</v>
      </c>
      <c r="P61">
        <v>4.87</v>
      </c>
      <c r="Q61">
        <v>2.44</v>
      </c>
      <c r="R61">
        <f t="shared" si="90"/>
        <v>85.888999999999982</v>
      </c>
      <c r="S61">
        <v>1</v>
      </c>
      <c r="T61">
        <f t="shared" si="91"/>
        <v>3.2725481440000004</v>
      </c>
      <c r="U61">
        <f t="shared" si="92"/>
        <v>2.49356</v>
      </c>
      <c r="V61">
        <f t="shared" si="93"/>
        <v>1.3124000000000002</v>
      </c>
      <c r="W61">
        <f t="shared" si="94"/>
        <v>0.30400000000000005</v>
      </c>
      <c r="X61">
        <v>0.76</v>
      </c>
      <c r="Y61">
        <v>0.4</v>
      </c>
      <c r="Z61">
        <f t="shared" si="95"/>
        <v>0.26502105576727297</v>
      </c>
      <c r="AA61">
        <v>16</v>
      </c>
      <c r="AB61" t="s">
        <v>9</v>
      </c>
      <c r="AC61" t="s">
        <v>9</v>
      </c>
      <c r="AD61" t="s">
        <v>9</v>
      </c>
      <c r="AE61">
        <v>0</v>
      </c>
      <c r="AF61" t="s">
        <v>13</v>
      </c>
      <c r="AG61" t="s">
        <v>16</v>
      </c>
      <c r="AH61" t="s">
        <v>16</v>
      </c>
      <c r="AI61" t="s">
        <v>190</v>
      </c>
      <c r="AJ61">
        <v>1</v>
      </c>
      <c r="AK61">
        <v>790</v>
      </c>
      <c r="AL61">
        <v>1</v>
      </c>
      <c r="AM61">
        <f t="shared" si="73"/>
        <v>215</v>
      </c>
      <c r="AN61">
        <f t="shared" si="96"/>
        <v>397.53158365090945</v>
      </c>
      <c r="AO61">
        <f t="shared" si="97"/>
        <v>152.73566010851647</v>
      </c>
      <c r="AP61">
        <f t="shared" si="98"/>
        <v>198.76579182545473</v>
      </c>
      <c r="AQ61">
        <f t="shared" si="99"/>
        <v>770.11215908002896</v>
      </c>
      <c r="BA61">
        <v>1</v>
      </c>
      <c r="BB61">
        <v>1</v>
      </c>
      <c r="BC61">
        <f t="shared" si="16"/>
        <v>1</v>
      </c>
      <c r="BD61">
        <v>1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1</v>
      </c>
      <c r="BN61">
        <v>1</v>
      </c>
      <c r="BO61">
        <v>1</v>
      </c>
      <c r="BP61">
        <v>1</v>
      </c>
      <c r="BQ61">
        <v>1</v>
      </c>
      <c r="BR61">
        <v>1</v>
      </c>
      <c r="BS61">
        <v>0</v>
      </c>
      <c r="BT61">
        <v>1</v>
      </c>
      <c r="BU61">
        <v>1</v>
      </c>
      <c r="BV61">
        <v>1</v>
      </c>
      <c r="BW61">
        <v>1</v>
      </c>
      <c r="BX61">
        <v>0</v>
      </c>
      <c r="BY61">
        <v>0</v>
      </c>
      <c r="BZ61" t="s">
        <v>9</v>
      </c>
      <c r="CB61">
        <v>1</v>
      </c>
      <c r="CC61" s="14">
        <v>1</v>
      </c>
      <c r="CD61" s="14">
        <v>1</v>
      </c>
      <c r="CE61" s="14">
        <v>1</v>
      </c>
      <c r="CF61" s="14">
        <v>1</v>
      </c>
      <c r="CG61" s="14">
        <v>0</v>
      </c>
      <c r="CH61" s="14">
        <v>0</v>
      </c>
      <c r="CI61" s="14">
        <v>1</v>
      </c>
      <c r="CJ61" s="14">
        <v>0</v>
      </c>
      <c r="CK61" s="14">
        <v>0</v>
      </c>
      <c r="CL61" s="14">
        <v>1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</row>
    <row r="62" spans="1:98">
      <c r="A62" t="s">
        <v>97</v>
      </c>
      <c r="B62" t="s">
        <v>8</v>
      </c>
      <c r="C62" t="s">
        <v>194</v>
      </c>
      <c r="D62">
        <v>3000</v>
      </c>
      <c r="E62">
        <v>0</v>
      </c>
      <c r="I62">
        <v>836</v>
      </c>
      <c r="J62">
        <f t="shared" si="85"/>
        <v>1792.1128494526938</v>
      </c>
      <c r="K62">
        <f t="shared" si="86"/>
        <v>223.8562874989</v>
      </c>
      <c r="L62">
        <f t="shared" si="87"/>
        <v>14.009869999999999</v>
      </c>
      <c r="M62">
        <f t="shared" si="88"/>
        <v>15.978470000000002</v>
      </c>
      <c r="N62">
        <f t="shared" si="89"/>
        <v>8.0056399999999996</v>
      </c>
      <c r="O62">
        <v>4.2699999999999996</v>
      </c>
      <c r="P62">
        <v>4.87</v>
      </c>
      <c r="Q62">
        <v>2.44</v>
      </c>
      <c r="R62">
        <f t="shared" si="90"/>
        <v>85.888999999999982</v>
      </c>
      <c r="S62">
        <v>1</v>
      </c>
      <c r="T62">
        <f t="shared" si="91"/>
        <v>3.2725481440000004</v>
      </c>
      <c r="U62">
        <f t="shared" si="92"/>
        <v>2.49356</v>
      </c>
      <c r="V62">
        <f t="shared" si="93"/>
        <v>1.3124000000000002</v>
      </c>
      <c r="W62">
        <f t="shared" si="94"/>
        <v>0.30400000000000005</v>
      </c>
      <c r="X62">
        <v>0.76</v>
      </c>
      <c r="Y62">
        <v>0.4</v>
      </c>
      <c r="Z62">
        <f t="shared" si="95"/>
        <v>0.26502105576727297</v>
      </c>
      <c r="AA62">
        <v>16</v>
      </c>
      <c r="AB62" t="s">
        <v>9</v>
      </c>
      <c r="AC62" t="s">
        <v>9</v>
      </c>
      <c r="AD62" t="s">
        <v>9</v>
      </c>
      <c r="AE62">
        <v>0</v>
      </c>
      <c r="AF62" t="s">
        <v>13</v>
      </c>
      <c r="AG62" t="s">
        <v>16</v>
      </c>
      <c r="AH62" t="s">
        <v>16</v>
      </c>
      <c r="AI62" t="s">
        <v>190</v>
      </c>
      <c r="AJ62">
        <v>1</v>
      </c>
      <c r="AK62">
        <v>640</v>
      </c>
      <c r="AL62">
        <v>1</v>
      </c>
      <c r="AM62">
        <f t="shared" si="73"/>
        <v>196</v>
      </c>
      <c r="AN62">
        <f t="shared" si="96"/>
        <v>397.53158365090945</v>
      </c>
      <c r="AO62">
        <f t="shared" si="97"/>
        <v>152.73566010851647</v>
      </c>
      <c r="AP62">
        <f t="shared" si="98"/>
        <v>198.76579182545473</v>
      </c>
      <c r="AQ62">
        <f t="shared" si="99"/>
        <v>770.11215908002896</v>
      </c>
      <c r="BA62">
        <v>1</v>
      </c>
      <c r="BB62">
        <v>1</v>
      </c>
      <c r="BC62">
        <f t="shared" si="16"/>
        <v>1</v>
      </c>
      <c r="BD62">
        <v>1</v>
      </c>
      <c r="BE62">
        <v>1</v>
      </c>
      <c r="BF62">
        <v>1</v>
      </c>
      <c r="BG62">
        <v>1</v>
      </c>
      <c r="BH62">
        <v>1</v>
      </c>
      <c r="BI62">
        <v>1</v>
      </c>
      <c r="BJ62">
        <v>1</v>
      </c>
      <c r="BK62">
        <v>1</v>
      </c>
      <c r="BL62">
        <v>1</v>
      </c>
      <c r="BM62">
        <v>1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 t="s">
        <v>9</v>
      </c>
      <c r="CB62">
        <v>1</v>
      </c>
      <c r="CC62" s="14">
        <v>1</v>
      </c>
      <c r="CD62" s="14">
        <v>1</v>
      </c>
      <c r="CE62" s="14">
        <v>1</v>
      </c>
      <c r="CF62" s="14">
        <v>1</v>
      </c>
      <c r="CG62" s="14">
        <v>0</v>
      </c>
      <c r="CH62" s="14">
        <v>0</v>
      </c>
      <c r="CI62" s="14">
        <v>1</v>
      </c>
      <c r="CJ62" s="14">
        <v>0</v>
      </c>
      <c r="CK62" s="14">
        <v>0</v>
      </c>
      <c r="CL62" s="14">
        <v>1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  <c r="CS62" s="14">
        <v>0</v>
      </c>
      <c r="CT62" s="14">
        <v>0</v>
      </c>
    </row>
    <row r="63" spans="1:98">
      <c r="A63" t="s">
        <v>98</v>
      </c>
      <c r="B63" t="s">
        <v>8</v>
      </c>
      <c r="C63" t="s">
        <v>194</v>
      </c>
      <c r="D63">
        <v>3000</v>
      </c>
      <c r="E63">
        <v>0</v>
      </c>
      <c r="I63">
        <v>704</v>
      </c>
      <c r="J63">
        <f t="shared" si="85"/>
        <v>1792.1128494526938</v>
      </c>
      <c r="K63">
        <f t="shared" si="86"/>
        <v>223.8562874989</v>
      </c>
      <c r="L63">
        <f t="shared" si="87"/>
        <v>14.009869999999999</v>
      </c>
      <c r="M63">
        <f t="shared" si="88"/>
        <v>15.978470000000002</v>
      </c>
      <c r="N63">
        <f t="shared" si="89"/>
        <v>8.0056399999999996</v>
      </c>
      <c r="O63">
        <v>4.2699999999999996</v>
      </c>
      <c r="P63">
        <v>4.87</v>
      </c>
      <c r="Q63">
        <v>2.44</v>
      </c>
      <c r="R63">
        <f t="shared" si="90"/>
        <v>85.888999999999982</v>
      </c>
      <c r="S63">
        <v>1</v>
      </c>
      <c r="T63">
        <f t="shared" si="91"/>
        <v>3.2725481440000004</v>
      </c>
      <c r="U63">
        <f t="shared" si="92"/>
        <v>2.49356</v>
      </c>
      <c r="V63">
        <f t="shared" si="93"/>
        <v>1.3124000000000002</v>
      </c>
      <c r="W63">
        <f t="shared" si="94"/>
        <v>0.30400000000000005</v>
      </c>
      <c r="X63">
        <v>0.76</v>
      </c>
      <c r="Y63">
        <v>0.4</v>
      </c>
      <c r="Z63">
        <f t="shared" si="95"/>
        <v>0.26502105576727297</v>
      </c>
      <c r="AA63">
        <v>16</v>
      </c>
      <c r="AB63" t="s">
        <v>9</v>
      </c>
      <c r="AC63" t="s">
        <v>9</v>
      </c>
      <c r="AD63" t="s">
        <v>9</v>
      </c>
      <c r="AE63">
        <v>0</v>
      </c>
      <c r="AF63" t="s">
        <v>13</v>
      </c>
      <c r="AG63" t="s">
        <v>16</v>
      </c>
      <c r="AH63" t="s">
        <v>16</v>
      </c>
      <c r="AI63" t="s">
        <v>190</v>
      </c>
      <c r="AJ63">
        <v>1</v>
      </c>
      <c r="AK63">
        <v>488</v>
      </c>
      <c r="AL63">
        <v>1</v>
      </c>
      <c r="AM63">
        <f t="shared" si="73"/>
        <v>216</v>
      </c>
      <c r="AN63">
        <f t="shared" si="96"/>
        <v>397.53158365090945</v>
      </c>
      <c r="AO63">
        <f t="shared" si="97"/>
        <v>152.73566010851647</v>
      </c>
      <c r="AP63">
        <f t="shared" si="98"/>
        <v>198.76579182545473</v>
      </c>
      <c r="AQ63">
        <f t="shared" si="99"/>
        <v>770.11215908002896</v>
      </c>
      <c r="BA63">
        <v>1</v>
      </c>
      <c r="BB63">
        <v>1</v>
      </c>
      <c r="BC63">
        <f t="shared" si="16"/>
        <v>1</v>
      </c>
      <c r="BD63">
        <v>1</v>
      </c>
      <c r="BE63">
        <v>1</v>
      </c>
      <c r="BF63">
        <v>1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  <c r="BN63">
        <v>1</v>
      </c>
      <c r="BO63">
        <v>1</v>
      </c>
      <c r="BP63">
        <v>1</v>
      </c>
      <c r="BQ63">
        <v>1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 t="s">
        <v>9</v>
      </c>
      <c r="CB63">
        <v>1</v>
      </c>
      <c r="CC63" s="14">
        <v>1</v>
      </c>
      <c r="CD63" s="14">
        <v>1</v>
      </c>
      <c r="CE63" s="14">
        <v>1</v>
      </c>
      <c r="CF63" s="14">
        <v>1</v>
      </c>
      <c r="CG63" s="14">
        <v>0</v>
      </c>
      <c r="CH63" s="14">
        <v>0</v>
      </c>
      <c r="CI63" s="14">
        <v>1</v>
      </c>
      <c r="CJ63" s="14">
        <v>0</v>
      </c>
      <c r="CK63" s="14">
        <v>0</v>
      </c>
      <c r="CL63" s="14">
        <v>1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</row>
    <row r="64" spans="1:98">
      <c r="A64" t="s">
        <v>99</v>
      </c>
      <c r="B64" t="s">
        <v>192</v>
      </c>
      <c r="C64" t="s">
        <v>195</v>
      </c>
      <c r="D64">
        <v>1280</v>
      </c>
      <c r="E64">
        <v>1</v>
      </c>
      <c r="F64">
        <v>300</v>
      </c>
      <c r="G64">
        <f>I64-AK64</f>
        <v>266</v>
      </c>
      <c r="H64">
        <f t="shared" si="17"/>
        <v>1.5239673322257681</v>
      </c>
      <c r="I64">
        <v>968</v>
      </c>
      <c r="J64">
        <f t="shared" si="85"/>
        <v>1792.1128494526938</v>
      </c>
      <c r="K64">
        <f t="shared" si="86"/>
        <v>223.8562874989</v>
      </c>
      <c r="L64">
        <f t="shared" si="87"/>
        <v>14.009869999999999</v>
      </c>
      <c r="M64">
        <f t="shared" si="88"/>
        <v>15.978470000000002</v>
      </c>
      <c r="N64">
        <f t="shared" si="89"/>
        <v>8.0056399999999996</v>
      </c>
      <c r="O64">
        <v>4.2699999999999996</v>
      </c>
      <c r="P64">
        <v>4.87</v>
      </c>
      <c r="Q64">
        <v>2.44</v>
      </c>
      <c r="R64">
        <f t="shared" si="90"/>
        <v>85.888999999999982</v>
      </c>
      <c r="S64">
        <v>1</v>
      </c>
      <c r="T64">
        <f t="shared" si="91"/>
        <v>3.2725481440000004</v>
      </c>
      <c r="U64">
        <f t="shared" si="92"/>
        <v>2.49356</v>
      </c>
      <c r="V64">
        <f t="shared" si="93"/>
        <v>1.3124000000000002</v>
      </c>
      <c r="W64">
        <f t="shared" si="94"/>
        <v>0.30400000000000005</v>
      </c>
      <c r="X64">
        <v>0.76</v>
      </c>
      <c r="Y64">
        <v>0.4</v>
      </c>
      <c r="Z64">
        <f t="shared" si="95"/>
        <v>0.26502105576727297</v>
      </c>
      <c r="AA64">
        <v>16</v>
      </c>
      <c r="AB64" t="s">
        <v>9</v>
      </c>
      <c r="AC64" t="s">
        <v>9</v>
      </c>
      <c r="AD64" t="s">
        <v>9</v>
      </c>
      <c r="AE64">
        <v>0</v>
      </c>
      <c r="AF64" t="s">
        <v>13</v>
      </c>
      <c r="AG64" t="s">
        <v>16</v>
      </c>
      <c r="AH64" t="s">
        <v>16</v>
      </c>
      <c r="AI64" t="s">
        <v>190</v>
      </c>
      <c r="AJ64">
        <v>1</v>
      </c>
      <c r="AK64">
        <v>702</v>
      </c>
      <c r="AL64">
        <v>1</v>
      </c>
      <c r="AM64">
        <f t="shared" si="73"/>
        <v>266</v>
      </c>
      <c r="AN64">
        <f t="shared" si="96"/>
        <v>397.53158365090945</v>
      </c>
      <c r="AO64">
        <f t="shared" si="97"/>
        <v>152.73566010851647</v>
      </c>
      <c r="AP64">
        <f t="shared" si="98"/>
        <v>198.76579182545473</v>
      </c>
      <c r="AQ64">
        <f t="shared" si="99"/>
        <v>770.11215908002896</v>
      </c>
      <c r="BA64">
        <v>1</v>
      </c>
      <c r="BB64">
        <v>1</v>
      </c>
      <c r="BC64">
        <f t="shared" si="16"/>
        <v>1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1</v>
      </c>
      <c r="BN64">
        <v>1</v>
      </c>
      <c r="BO64">
        <v>1</v>
      </c>
      <c r="BP64">
        <v>0</v>
      </c>
      <c r="BQ64">
        <v>1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 t="s">
        <v>9</v>
      </c>
      <c r="CB64">
        <v>0</v>
      </c>
      <c r="CC64" s="14">
        <v>1</v>
      </c>
      <c r="CD64" s="14">
        <v>1</v>
      </c>
      <c r="CE64" s="14">
        <v>1</v>
      </c>
      <c r="CF64" s="14">
        <v>1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1</v>
      </c>
      <c r="CM64" s="14">
        <v>0</v>
      </c>
      <c r="CN64" s="14">
        <v>0</v>
      </c>
      <c r="CO64" s="14">
        <v>1</v>
      </c>
      <c r="CP64" s="14">
        <v>0</v>
      </c>
      <c r="CQ64" s="14">
        <v>0</v>
      </c>
      <c r="CR64" s="14">
        <v>0</v>
      </c>
      <c r="CS64" s="14">
        <v>0</v>
      </c>
      <c r="CT64" s="14">
        <v>1</v>
      </c>
    </row>
    <row r="65" spans="1:98">
      <c r="A65" t="s">
        <v>100</v>
      </c>
      <c r="B65" t="s">
        <v>192</v>
      </c>
      <c r="C65" t="s">
        <v>195</v>
      </c>
      <c r="D65">
        <v>1280</v>
      </c>
      <c r="E65">
        <v>1</v>
      </c>
      <c r="F65">
        <v>300</v>
      </c>
      <c r="G65">
        <f t="shared" ref="G65:G73" si="100">I65-AK65</f>
        <v>53</v>
      </c>
      <c r="H65">
        <f t="shared" si="17"/>
        <v>1.5239673322257681</v>
      </c>
      <c r="I65">
        <v>349</v>
      </c>
      <c r="J65">
        <f t="shared" si="85"/>
        <v>1792.1128494526938</v>
      </c>
      <c r="K65">
        <f t="shared" si="86"/>
        <v>223.8562874989</v>
      </c>
      <c r="L65">
        <f t="shared" si="87"/>
        <v>14.009869999999999</v>
      </c>
      <c r="M65">
        <f t="shared" si="88"/>
        <v>15.978470000000002</v>
      </c>
      <c r="N65">
        <f t="shared" si="89"/>
        <v>8.0056399999999996</v>
      </c>
      <c r="O65">
        <v>4.2699999999999996</v>
      </c>
      <c r="P65">
        <v>4.87</v>
      </c>
      <c r="Q65">
        <v>2.44</v>
      </c>
      <c r="R65">
        <f t="shared" si="90"/>
        <v>85.888999999999982</v>
      </c>
      <c r="S65">
        <v>1</v>
      </c>
      <c r="T65">
        <f t="shared" si="91"/>
        <v>3.2725481440000004</v>
      </c>
      <c r="U65">
        <f t="shared" si="92"/>
        <v>2.49356</v>
      </c>
      <c r="V65">
        <f t="shared" si="93"/>
        <v>1.3124000000000002</v>
      </c>
      <c r="W65">
        <f t="shared" si="94"/>
        <v>0.30400000000000005</v>
      </c>
      <c r="X65">
        <v>0.76</v>
      </c>
      <c r="Y65">
        <v>0.4</v>
      </c>
      <c r="Z65">
        <f t="shared" si="95"/>
        <v>0.26502105576727297</v>
      </c>
      <c r="AA65">
        <v>16</v>
      </c>
      <c r="AB65" t="s">
        <v>9</v>
      </c>
      <c r="AC65" t="s">
        <v>9</v>
      </c>
      <c r="AD65" t="s">
        <v>9</v>
      </c>
      <c r="AE65">
        <v>0</v>
      </c>
      <c r="AF65" t="s">
        <v>13</v>
      </c>
      <c r="AG65" t="s">
        <v>16</v>
      </c>
      <c r="AH65" t="s">
        <v>16</v>
      </c>
      <c r="AI65" t="s">
        <v>190</v>
      </c>
      <c r="AJ65">
        <v>1</v>
      </c>
      <c r="AK65">
        <v>296</v>
      </c>
      <c r="AL65">
        <v>1</v>
      </c>
      <c r="AM65">
        <f t="shared" si="73"/>
        <v>53</v>
      </c>
      <c r="AN65">
        <f t="shared" si="96"/>
        <v>397.53158365090945</v>
      </c>
      <c r="AO65">
        <f t="shared" si="97"/>
        <v>152.73566010851647</v>
      </c>
      <c r="AP65">
        <f t="shared" si="98"/>
        <v>198.76579182545473</v>
      </c>
      <c r="AQ65">
        <f t="shared" si="99"/>
        <v>770.11215908002896</v>
      </c>
      <c r="BA65">
        <v>1</v>
      </c>
      <c r="BB65">
        <v>1</v>
      </c>
      <c r="BC65">
        <f t="shared" si="16"/>
        <v>1</v>
      </c>
      <c r="BD65">
        <v>1</v>
      </c>
      <c r="BE65">
        <v>1</v>
      </c>
      <c r="BF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0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0</v>
      </c>
      <c r="BZ65" s="6" t="s">
        <v>9</v>
      </c>
      <c r="CB65">
        <v>1</v>
      </c>
      <c r="CC65" s="14">
        <v>1</v>
      </c>
      <c r="CD65" s="14">
        <v>1</v>
      </c>
      <c r="CE65" s="14">
        <v>1</v>
      </c>
      <c r="CF65" s="14">
        <v>1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1</v>
      </c>
      <c r="CM65" s="14">
        <v>0</v>
      </c>
      <c r="CN65" s="14">
        <v>0</v>
      </c>
      <c r="CO65" s="14">
        <v>1</v>
      </c>
      <c r="CP65" s="14">
        <v>0</v>
      </c>
      <c r="CQ65" s="14">
        <v>0</v>
      </c>
      <c r="CR65" s="14">
        <v>0</v>
      </c>
      <c r="CS65" s="14">
        <v>0</v>
      </c>
      <c r="CT65" s="14">
        <v>1</v>
      </c>
    </row>
    <row r="66" spans="1:98">
      <c r="A66" t="s">
        <v>101</v>
      </c>
      <c r="B66" t="s">
        <v>192</v>
      </c>
      <c r="C66" t="s">
        <v>196</v>
      </c>
      <c r="D66">
        <v>3080</v>
      </c>
      <c r="E66">
        <v>1</v>
      </c>
      <c r="F66">
        <v>300</v>
      </c>
      <c r="G66">
        <f t="shared" si="100"/>
        <v>83</v>
      </c>
      <c r="H66">
        <f t="shared" si="17"/>
        <v>1.5239673322257681</v>
      </c>
      <c r="I66">
        <v>1261</v>
      </c>
      <c r="J66">
        <f t="shared" si="85"/>
        <v>1792.1128494526938</v>
      </c>
      <c r="K66">
        <f t="shared" si="86"/>
        <v>223.8562874989</v>
      </c>
      <c r="L66">
        <f t="shared" si="87"/>
        <v>14.009869999999999</v>
      </c>
      <c r="M66">
        <f t="shared" si="88"/>
        <v>15.978470000000002</v>
      </c>
      <c r="N66">
        <f t="shared" si="89"/>
        <v>8.0056399999999996</v>
      </c>
      <c r="O66">
        <v>4.2699999999999996</v>
      </c>
      <c r="P66">
        <v>4.87</v>
      </c>
      <c r="Q66">
        <v>2.44</v>
      </c>
      <c r="R66">
        <f t="shared" si="90"/>
        <v>85.632999999999981</v>
      </c>
      <c r="S66">
        <v>2</v>
      </c>
      <c r="T66">
        <f t="shared" si="91"/>
        <v>6.0283781600000017</v>
      </c>
      <c r="U66">
        <f t="shared" si="92"/>
        <v>6.5620000000000003</v>
      </c>
      <c r="V66">
        <f t="shared" si="93"/>
        <v>0.91868000000000016</v>
      </c>
      <c r="W66">
        <f t="shared" si="94"/>
        <v>0.56000000000000005</v>
      </c>
      <c r="X66">
        <v>2</v>
      </c>
      <c r="Y66">
        <v>0.28000000000000003</v>
      </c>
      <c r="Z66">
        <f t="shared" si="95"/>
        <v>0.79195959492893331</v>
      </c>
      <c r="AA66">
        <v>16</v>
      </c>
      <c r="AB66">
        <v>3.2725</v>
      </c>
      <c r="AC66">
        <v>2.492</v>
      </c>
      <c r="AD66">
        <v>16</v>
      </c>
      <c r="AE66">
        <v>1021</v>
      </c>
      <c r="AF66" t="s">
        <v>13</v>
      </c>
      <c r="AG66" t="s">
        <v>16</v>
      </c>
      <c r="AH66" t="s">
        <v>16</v>
      </c>
      <c r="AI66" t="s">
        <v>190</v>
      </c>
      <c r="AJ66">
        <v>1</v>
      </c>
      <c r="AK66">
        <v>1178</v>
      </c>
      <c r="AL66">
        <v>1</v>
      </c>
      <c r="AM66">
        <f t="shared" si="73"/>
        <v>83</v>
      </c>
      <c r="AN66">
        <f t="shared" si="96"/>
        <v>1187.9393923933999</v>
      </c>
      <c r="AO66">
        <f t="shared" si="97"/>
        <v>455.05794791000602</v>
      </c>
      <c r="AP66">
        <f t="shared" si="98"/>
        <v>593.96969619669994</v>
      </c>
      <c r="AQ66">
        <f t="shared" si="99"/>
        <v>967.29812688313655</v>
      </c>
      <c r="BA66">
        <v>1</v>
      </c>
      <c r="BB66">
        <v>1</v>
      </c>
      <c r="BC66">
        <f t="shared" si="16"/>
        <v>1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  <c r="BK66">
        <v>1</v>
      </c>
      <c r="BL66">
        <v>1</v>
      </c>
      <c r="BM66">
        <v>1</v>
      </c>
      <c r="BN66">
        <v>0</v>
      </c>
      <c r="BO66">
        <v>0</v>
      </c>
      <c r="BP66">
        <v>1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 t="s">
        <v>9</v>
      </c>
      <c r="CB66">
        <v>1</v>
      </c>
      <c r="CC66" s="14">
        <v>1</v>
      </c>
      <c r="CD66" s="14">
        <v>1</v>
      </c>
      <c r="CE66" s="14">
        <v>1</v>
      </c>
      <c r="CF66" s="14">
        <v>1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1</v>
      </c>
      <c r="CM66" s="14">
        <v>0</v>
      </c>
      <c r="CN66" s="14">
        <v>0</v>
      </c>
      <c r="CO66" s="14">
        <v>1</v>
      </c>
      <c r="CP66" s="14">
        <v>0</v>
      </c>
      <c r="CQ66" s="14">
        <v>0</v>
      </c>
      <c r="CR66" s="14">
        <v>0</v>
      </c>
      <c r="CS66" s="14">
        <v>0</v>
      </c>
      <c r="CT66" s="14">
        <v>1</v>
      </c>
    </row>
    <row r="67" spans="1:98">
      <c r="A67" t="s">
        <v>102</v>
      </c>
      <c r="B67" t="s">
        <v>192</v>
      </c>
      <c r="C67" t="s">
        <v>196</v>
      </c>
      <c r="D67">
        <v>3080</v>
      </c>
      <c r="E67">
        <v>1</v>
      </c>
      <c r="F67">
        <v>300</v>
      </c>
      <c r="G67">
        <f t="shared" si="100"/>
        <v>112</v>
      </c>
      <c r="H67">
        <f t="shared" si="17"/>
        <v>1.5239673322257681</v>
      </c>
      <c r="I67">
        <v>1129</v>
      </c>
      <c r="J67">
        <f t="shared" si="85"/>
        <v>1792.1128494526938</v>
      </c>
      <c r="K67">
        <f t="shared" si="86"/>
        <v>223.8562874989</v>
      </c>
      <c r="L67">
        <f t="shared" si="87"/>
        <v>14.009869999999999</v>
      </c>
      <c r="M67">
        <f t="shared" si="88"/>
        <v>15.978470000000002</v>
      </c>
      <c r="N67">
        <f t="shared" si="89"/>
        <v>8.0056399999999996</v>
      </c>
      <c r="O67">
        <v>4.2699999999999996</v>
      </c>
      <c r="P67">
        <v>4.87</v>
      </c>
      <c r="Q67">
        <v>2.44</v>
      </c>
      <c r="R67">
        <f t="shared" si="90"/>
        <v>85.632999999999981</v>
      </c>
      <c r="S67">
        <v>2</v>
      </c>
      <c r="T67">
        <f t="shared" si="91"/>
        <v>6.0283781600000017</v>
      </c>
      <c r="U67">
        <f t="shared" si="92"/>
        <v>6.5620000000000003</v>
      </c>
      <c r="V67">
        <f t="shared" si="93"/>
        <v>0.91868000000000016</v>
      </c>
      <c r="W67">
        <f t="shared" si="94"/>
        <v>0.56000000000000005</v>
      </c>
      <c r="X67">
        <v>2</v>
      </c>
      <c r="Y67">
        <v>0.28000000000000003</v>
      </c>
      <c r="Z67">
        <f t="shared" si="95"/>
        <v>0.79195959492893331</v>
      </c>
      <c r="AA67">
        <v>16</v>
      </c>
      <c r="AB67">
        <v>3.2725</v>
      </c>
      <c r="AC67">
        <v>2.492</v>
      </c>
      <c r="AD67">
        <v>16</v>
      </c>
      <c r="AE67">
        <v>959</v>
      </c>
      <c r="AF67" t="s">
        <v>13</v>
      </c>
      <c r="AG67" t="s">
        <v>16</v>
      </c>
      <c r="AH67" t="s">
        <v>16</v>
      </c>
      <c r="AI67" t="s">
        <v>190</v>
      </c>
      <c r="AJ67">
        <v>1</v>
      </c>
      <c r="AK67">
        <v>1017</v>
      </c>
      <c r="AL67">
        <v>1</v>
      </c>
      <c r="AM67">
        <f t="shared" si="73"/>
        <v>112</v>
      </c>
      <c r="AN67">
        <f t="shared" si="96"/>
        <v>1187.9393923933999</v>
      </c>
      <c r="AO67">
        <f t="shared" si="97"/>
        <v>455.05794791000602</v>
      </c>
      <c r="AP67">
        <f t="shared" si="98"/>
        <v>593.96969619669994</v>
      </c>
      <c r="AQ67">
        <f t="shared" si="99"/>
        <v>967.29812688313655</v>
      </c>
      <c r="BA67">
        <v>1</v>
      </c>
      <c r="BB67">
        <v>1</v>
      </c>
      <c r="BC67">
        <f t="shared" si="16"/>
        <v>1</v>
      </c>
      <c r="BD67">
        <v>1</v>
      </c>
      <c r="BE67">
        <v>1</v>
      </c>
      <c r="BF67">
        <v>1</v>
      </c>
      <c r="BG67">
        <v>1</v>
      </c>
      <c r="BH67">
        <v>1</v>
      </c>
      <c r="BI67">
        <v>1</v>
      </c>
      <c r="BJ67">
        <v>1</v>
      </c>
      <c r="BK67">
        <v>1</v>
      </c>
      <c r="BL67">
        <v>1</v>
      </c>
      <c r="BM67">
        <v>1</v>
      </c>
      <c r="BN67">
        <v>0</v>
      </c>
      <c r="BO67">
        <v>0</v>
      </c>
      <c r="BP67">
        <v>1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 t="s">
        <v>9</v>
      </c>
      <c r="CB67">
        <v>1</v>
      </c>
      <c r="CC67" s="14">
        <v>1</v>
      </c>
      <c r="CD67" s="14">
        <v>1</v>
      </c>
      <c r="CE67" s="14">
        <v>1</v>
      </c>
      <c r="CF67" s="14">
        <v>1</v>
      </c>
      <c r="CG67" s="14">
        <v>0</v>
      </c>
      <c r="CH67" s="14">
        <v>0</v>
      </c>
      <c r="CI67" s="14">
        <v>1</v>
      </c>
      <c r="CJ67" s="14">
        <v>0</v>
      </c>
      <c r="CK67" s="14">
        <v>0</v>
      </c>
      <c r="CL67" s="14">
        <v>1</v>
      </c>
      <c r="CM67" s="14">
        <v>0</v>
      </c>
      <c r="CN67" s="14">
        <v>0</v>
      </c>
      <c r="CO67" s="14">
        <v>1</v>
      </c>
      <c r="CP67" s="14">
        <v>0</v>
      </c>
      <c r="CQ67" s="14">
        <v>0</v>
      </c>
      <c r="CR67" s="14">
        <v>0</v>
      </c>
      <c r="CS67" s="14">
        <v>0</v>
      </c>
      <c r="CT67" s="14">
        <v>1</v>
      </c>
    </row>
    <row r="68" spans="1:98">
      <c r="A68" t="s">
        <v>103</v>
      </c>
      <c r="B68" t="s">
        <v>192</v>
      </c>
      <c r="C68" t="s">
        <v>197</v>
      </c>
      <c r="D68">
        <v>1280</v>
      </c>
      <c r="E68">
        <v>4</v>
      </c>
      <c r="F68">
        <v>300</v>
      </c>
      <c r="G68">
        <f t="shared" si="100"/>
        <v>257</v>
      </c>
      <c r="H68">
        <f t="shared" si="17"/>
        <v>1.5239673322257681</v>
      </c>
      <c r="I68">
        <v>1047</v>
      </c>
      <c r="J68">
        <f t="shared" si="85"/>
        <v>1792.1128494526938</v>
      </c>
      <c r="K68">
        <f t="shared" si="86"/>
        <v>223.8562874989</v>
      </c>
      <c r="L68">
        <f t="shared" si="87"/>
        <v>14.009869999999999</v>
      </c>
      <c r="M68">
        <f t="shared" si="88"/>
        <v>15.978470000000002</v>
      </c>
      <c r="N68">
        <f t="shared" si="89"/>
        <v>8.0056399999999996</v>
      </c>
      <c r="O68">
        <v>4.2699999999999996</v>
      </c>
      <c r="P68">
        <v>4.87</v>
      </c>
      <c r="Q68">
        <v>2.44</v>
      </c>
      <c r="R68">
        <f t="shared" si="90"/>
        <v>85.888999999999982</v>
      </c>
      <c r="S68">
        <v>1</v>
      </c>
      <c r="T68">
        <f t="shared" si="91"/>
        <v>3.2725481440000004</v>
      </c>
      <c r="U68">
        <f t="shared" si="92"/>
        <v>2.49356</v>
      </c>
      <c r="V68">
        <f t="shared" si="93"/>
        <v>1.3124000000000002</v>
      </c>
      <c r="W68">
        <f t="shared" si="94"/>
        <v>0.30400000000000005</v>
      </c>
      <c r="X68">
        <v>0.76</v>
      </c>
      <c r="Y68">
        <v>0.4</v>
      </c>
      <c r="Z68">
        <f t="shared" si="95"/>
        <v>0.26502105576727297</v>
      </c>
      <c r="AA68">
        <v>16</v>
      </c>
      <c r="AB68" t="s">
        <v>9</v>
      </c>
      <c r="AC68" t="s">
        <v>9</v>
      </c>
      <c r="AD68" t="s">
        <v>9</v>
      </c>
      <c r="AE68">
        <v>0</v>
      </c>
      <c r="AF68" t="s">
        <v>13</v>
      </c>
      <c r="AG68" t="s">
        <v>16</v>
      </c>
      <c r="AH68" t="s">
        <v>16</v>
      </c>
      <c r="AI68" t="s">
        <v>190</v>
      </c>
      <c r="AJ68">
        <v>1</v>
      </c>
      <c r="AK68">
        <v>790</v>
      </c>
      <c r="AL68">
        <v>1</v>
      </c>
      <c r="AM68">
        <f t="shared" si="73"/>
        <v>257</v>
      </c>
      <c r="AN68">
        <f t="shared" si="96"/>
        <v>397.53158365090945</v>
      </c>
      <c r="AO68">
        <f t="shared" si="97"/>
        <v>152.73566010851647</v>
      </c>
      <c r="AP68">
        <f t="shared" si="98"/>
        <v>198.76579182545473</v>
      </c>
      <c r="AQ68">
        <f t="shared" si="99"/>
        <v>770.11215908002896</v>
      </c>
      <c r="BA68">
        <v>1</v>
      </c>
      <c r="BB68">
        <v>1</v>
      </c>
      <c r="BC68">
        <f t="shared" si="16"/>
        <v>1</v>
      </c>
      <c r="BD68">
        <v>1</v>
      </c>
      <c r="BE68">
        <v>0</v>
      </c>
      <c r="BF68">
        <v>1</v>
      </c>
      <c r="BG68">
        <v>0</v>
      </c>
      <c r="BH68">
        <v>0</v>
      </c>
      <c r="BI68">
        <v>0</v>
      </c>
      <c r="BJ68">
        <v>1</v>
      </c>
      <c r="BK68">
        <v>0</v>
      </c>
      <c r="BL68">
        <v>0</v>
      </c>
      <c r="BM68">
        <v>0</v>
      </c>
      <c r="BN68">
        <v>0</v>
      </c>
      <c r="BO68">
        <v>1</v>
      </c>
      <c r="BP68">
        <v>1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 t="s">
        <v>9</v>
      </c>
      <c r="CB68">
        <v>0</v>
      </c>
      <c r="CC68" s="14">
        <v>1</v>
      </c>
      <c r="CD68" s="14">
        <v>0</v>
      </c>
      <c r="CE68" s="14">
        <v>0</v>
      </c>
      <c r="CF68" s="14">
        <v>1</v>
      </c>
      <c r="CG68" s="14">
        <v>1</v>
      </c>
      <c r="CH68" s="14">
        <v>1</v>
      </c>
      <c r="CI68" s="14">
        <v>1</v>
      </c>
      <c r="CJ68" s="14">
        <v>0</v>
      </c>
      <c r="CK68" s="14">
        <v>0</v>
      </c>
      <c r="CL68" s="14">
        <v>1</v>
      </c>
      <c r="CM68" s="14">
        <v>0</v>
      </c>
      <c r="CN68" s="14">
        <v>0</v>
      </c>
      <c r="CO68" s="14">
        <v>1</v>
      </c>
      <c r="CP68" s="14">
        <v>0</v>
      </c>
      <c r="CQ68" s="14">
        <v>0</v>
      </c>
      <c r="CR68" s="14">
        <v>1</v>
      </c>
      <c r="CS68" s="14">
        <v>0</v>
      </c>
      <c r="CT68" s="14">
        <v>1</v>
      </c>
    </row>
    <row r="69" spans="1:98">
      <c r="A69" t="s">
        <v>104</v>
      </c>
      <c r="B69" t="s">
        <v>192</v>
      </c>
      <c r="C69" t="s">
        <v>197</v>
      </c>
      <c r="D69">
        <v>1280</v>
      </c>
      <c r="E69">
        <v>4</v>
      </c>
      <c r="F69">
        <v>300</v>
      </c>
      <c r="G69">
        <f t="shared" si="100"/>
        <v>130</v>
      </c>
      <c r="H69">
        <f t="shared" si="17"/>
        <v>1.5239673322257681</v>
      </c>
      <c r="I69">
        <v>690</v>
      </c>
      <c r="J69">
        <f t="shared" si="85"/>
        <v>1792.1128494526938</v>
      </c>
      <c r="K69">
        <f t="shared" si="86"/>
        <v>223.8562874989</v>
      </c>
      <c r="L69">
        <f t="shared" si="87"/>
        <v>14.009869999999999</v>
      </c>
      <c r="M69">
        <f t="shared" si="88"/>
        <v>15.978470000000002</v>
      </c>
      <c r="N69">
        <f t="shared" si="89"/>
        <v>8.0056399999999996</v>
      </c>
      <c r="O69">
        <v>4.2699999999999996</v>
      </c>
      <c r="P69">
        <v>4.87</v>
      </c>
      <c r="Q69">
        <v>2.44</v>
      </c>
      <c r="R69">
        <f t="shared" si="90"/>
        <v>85.888999999999982</v>
      </c>
      <c r="S69">
        <v>1</v>
      </c>
      <c r="T69">
        <f t="shared" si="91"/>
        <v>3.2725481440000004</v>
      </c>
      <c r="U69">
        <f t="shared" si="92"/>
        <v>2.49356</v>
      </c>
      <c r="V69">
        <f t="shared" si="93"/>
        <v>1.3124000000000002</v>
      </c>
      <c r="W69">
        <f t="shared" si="94"/>
        <v>0.30400000000000005</v>
      </c>
      <c r="X69">
        <v>0.76</v>
      </c>
      <c r="Y69">
        <v>0.4</v>
      </c>
      <c r="Z69">
        <f t="shared" si="95"/>
        <v>0.26502105576727297</v>
      </c>
      <c r="AA69">
        <v>16</v>
      </c>
      <c r="AB69" t="s">
        <v>9</v>
      </c>
      <c r="AC69" t="s">
        <v>9</v>
      </c>
      <c r="AD69" t="s">
        <v>9</v>
      </c>
      <c r="AE69">
        <v>0</v>
      </c>
      <c r="AF69" t="s">
        <v>13</v>
      </c>
      <c r="AG69" t="s">
        <v>16</v>
      </c>
      <c r="AH69" t="s">
        <v>16</v>
      </c>
      <c r="AI69" t="s">
        <v>190</v>
      </c>
      <c r="AJ69">
        <v>1</v>
      </c>
      <c r="AK69">
        <v>560</v>
      </c>
      <c r="AL69">
        <v>1</v>
      </c>
      <c r="AM69">
        <f t="shared" si="73"/>
        <v>130</v>
      </c>
      <c r="AN69">
        <f t="shared" si="96"/>
        <v>397.53158365090945</v>
      </c>
      <c r="AO69">
        <f t="shared" si="97"/>
        <v>152.73566010851647</v>
      </c>
      <c r="AP69">
        <f t="shared" si="98"/>
        <v>198.76579182545473</v>
      </c>
      <c r="AQ69">
        <f t="shared" si="99"/>
        <v>770.11215908002896</v>
      </c>
      <c r="BA69">
        <v>1</v>
      </c>
      <c r="BB69">
        <v>1</v>
      </c>
      <c r="BC69">
        <f t="shared" si="16"/>
        <v>1</v>
      </c>
      <c r="BD69">
        <v>1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1</v>
      </c>
      <c r="BK69">
        <v>0</v>
      </c>
      <c r="BL69">
        <v>0</v>
      </c>
      <c r="BM69">
        <v>0</v>
      </c>
      <c r="BN69">
        <v>1</v>
      </c>
      <c r="BO69">
        <v>1</v>
      </c>
      <c r="BP69">
        <v>1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 t="s">
        <v>9</v>
      </c>
      <c r="CB69">
        <v>0</v>
      </c>
      <c r="CC69" s="14">
        <v>1</v>
      </c>
      <c r="CD69" s="14">
        <v>0</v>
      </c>
      <c r="CE69" s="14">
        <v>0</v>
      </c>
      <c r="CF69" s="14">
        <v>1</v>
      </c>
      <c r="CG69" s="14">
        <v>0</v>
      </c>
      <c r="CH69" s="14">
        <v>0</v>
      </c>
      <c r="CI69" s="14">
        <v>1</v>
      </c>
      <c r="CJ69" s="14">
        <v>1</v>
      </c>
      <c r="CK69" s="14">
        <v>1</v>
      </c>
      <c r="CL69" s="14">
        <v>1</v>
      </c>
      <c r="CM69" s="14">
        <v>0</v>
      </c>
      <c r="CN69" s="14">
        <v>0</v>
      </c>
      <c r="CO69" s="14">
        <v>1</v>
      </c>
      <c r="CP69" s="14">
        <v>0</v>
      </c>
      <c r="CQ69" s="14">
        <v>0</v>
      </c>
      <c r="CR69" s="14">
        <v>0</v>
      </c>
      <c r="CS69" s="14">
        <v>0</v>
      </c>
      <c r="CT69" s="14">
        <v>1</v>
      </c>
    </row>
    <row r="70" spans="1:98">
      <c r="A70" t="s">
        <v>105</v>
      </c>
      <c r="B70" t="s">
        <v>192</v>
      </c>
      <c r="C70" t="s">
        <v>198</v>
      </c>
      <c r="D70">
        <v>3080</v>
      </c>
      <c r="E70">
        <v>3</v>
      </c>
      <c r="F70">
        <v>300</v>
      </c>
      <c r="G70">
        <f t="shared" si="100"/>
        <v>110</v>
      </c>
      <c r="H70">
        <f t="shared" si="17"/>
        <v>1.5239673322257681</v>
      </c>
      <c r="I70">
        <v>638</v>
      </c>
      <c r="J70">
        <f t="shared" si="85"/>
        <v>1792.1128494526938</v>
      </c>
      <c r="K70">
        <f t="shared" si="86"/>
        <v>223.8562874989</v>
      </c>
      <c r="L70">
        <f t="shared" si="87"/>
        <v>14.009869999999999</v>
      </c>
      <c r="M70">
        <f t="shared" si="88"/>
        <v>15.978470000000002</v>
      </c>
      <c r="N70">
        <f t="shared" si="89"/>
        <v>8.0056399999999996</v>
      </c>
      <c r="O70">
        <v>4.2699999999999996</v>
      </c>
      <c r="P70">
        <v>4.87</v>
      </c>
      <c r="Q70">
        <v>2.44</v>
      </c>
      <c r="R70">
        <f t="shared" si="90"/>
        <v>85.632999999999981</v>
      </c>
      <c r="S70">
        <v>2</v>
      </c>
      <c r="T70">
        <f t="shared" si="91"/>
        <v>6.0283781600000017</v>
      </c>
      <c r="U70">
        <f t="shared" si="92"/>
        <v>6.5620000000000003</v>
      </c>
      <c r="V70">
        <f t="shared" si="93"/>
        <v>0.91868000000000016</v>
      </c>
      <c r="W70">
        <f t="shared" si="94"/>
        <v>0.56000000000000005</v>
      </c>
      <c r="X70">
        <v>2</v>
      </c>
      <c r="Y70">
        <v>0.28000000000000003</v>
      </c>
      <c r="Z70">
        <f t="shared" si="95"/>
        <v>0.79195959492893331</v>
      </c>
      <c r="AA70">
        <v>16</v>
      </c>
      <c r="AB70">
        <v>3.2719999999999998</v>
      </c>
      <c r="AC70">
        <v>2.4940000000000002</v>
      </c>
      <c r="AD70">
        <v>16</v>
      </c>
      <c r="AE70">
        <v>403</v>
      </c>
      <c r="AF70" t="s">
        <v>13</v>
      </c>
      <c r="AG70" t="s">
        <v>16</v>
      </c>
      <c r="AH70" t="s">
        <v>16</v>
      </c>
      <c r="AI70" t="s">
        <v>190</v>
      </c>
      <c r="AJ70">
        <v>1</v>
      </c>
      <c r="AK70">
        <v>528</v>
      </c>
      <c r="AL70">
        <v>1</v>
      </c>
      <c r="AM70">
        <f t="shared" si="73"/>
        <v>110</v>
      </c>
      <c r="AN70">
        <f t="shared" si="96"/>
        <v>1187.9393923933999</v>
      </c>
      <c r="AO70">
        <f t="shared" si="97"/>
        <v>455.05794791000602</v>
      </c>
      <c r="AP70">
        <f t="shared" si="98"/>
        <v>593.96969619669994</v>
      </c>
      <c r="AQ70">
        <f t="shared" si="99"/>
        <v>967.29812688313655</v>
      </c>
      <c r="BA70">
        <v>1</v>
      </c>
      <c r="BB70">
        <v>1</v>
      </c>
      <c r="BC70">
        <f t="shared" si="16"/>
        <v>1</v>
      </c>
      <c r="BD70">
        <v>1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1</v>
      </c>
      <c r="BK70">
        <v>1</v>
      </c>
      <c r="BL70">
        <v>0</v>
      </c>
      <c r="BM70">
        <v>0</v>
      </c>
      <c r="BN70">
        <v>1</v>
      </c>
      <c r="BO70">
        <v>0</v>
      </c>
      <c r="BP70">
        <v>1</v>
      </c>
      <c r="BQ70">
        <v>1</v>
      </c>
      <c r="BR70">
        <v>0</v>
      </c>
      <c r="BS70">
        <v>1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1</v>
      </c>
      <c r="BZ70" t="s">
        <v>9</v>
      </c>
      <c r="CB70">
        <v>0</v>
      </c>
      <c r="CC70" s="14">
        <v>1</v>
      </c>
      <c r="CD70" s="14">
        <v>0</v>
      </c>
      <c r="CE70" s="14">
        <v>0</v>
      </c>
      <c r="CF70" s="14">
        <v>1</v>
      </c>
      <c r="CG70" s="14">
        <v>1</v>
      </c>
      <c r="CH70" s="14">
        <v>1</v>
      </c>
      <c r="CI70" s="14">
        <v>1</v>
      </c>
      <c r="CJ70" s="14">
        <v>0</v>
      </c>
      <c r="CK70" s="14">
        <v>0</v>
      </c>
      <c r="CL70" s="14">
        <v>1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</row>
    <row r="71" spans="1:98">
      <c r="A71" t="s">
        <v>106</v>
      </c>
      <c r="B71" t="s">
        <v>192</v>
      </c>
      <c r="C71" t="s">
        <v>198</v>
      </c>
      <c r="D71">
        <v>3080</v>
      </c>
      <c r="E71">
        <v>3</v>
      </c>
      <c r="F71">
        <v>300</v>
      </c>
      <c r="G71">
        <f t="shared" si="100"/>
        <v>74</v>
      </c>
      <c r="H71">
        <f t="shared" ref="H71:H73" si="101">0.034*(F71^0.6667)</f>
        <v>1.5239673322257681</v>
      </c>
      <c r="I71">
        <v>1504</v>
      </c>
      <c r="J71">
        <f t="shared" si="85"/>
        <v>1792.1128494526938</v>
      </c>
      <c r="K71">
        <f t="shared" si="86"/>
        <v>223.8562874989</v>
      </c>
      <c r="L71">
        <f t="shared" si="87"/>
        <v>14.009869999999999</v>
      </c>
      <c r="M71">
        <f t="shared" si="88"/>
        <v>15.978470000000002</v>
      </c>
      <c r="N71">
        <f t="shared" si="89"/>
        <v>8.0056399999999996</v>
      </c>
      <c r="O71">
        <v>4.2699999999999996</v>
      </c>
      <c r="P71">
        <v>4.87</v>
      </c>
      <c r="Q71">
        <v>2.44</v>
      </c>
      <c r="R71">
        <f t="shared" si="90"/>
        <v>85.632999999999981</v>
      </c>
      <c r="S71">
        <v>2</v>
      </c>
      <c r="T71">
        <f t="shared" si="91"/>
        <v>6.0283781600000017</v>
      </c>
      <c r="U71">
        <f t="shared" si="92"/>
        <v>6.5620000000000003</v>
      </c>
      <c r="V71">
        <f t="shared" si="93"/>
        <v>0.91868000000000016</v>
      </c>
      <c r="W71">
        <f t="shared" si="94"/>
        <v>0.56000000000000005</v>
      </c>
      <c r="X71">
        <v>2</v>
      </c>
      <c r="Y71">
        <v>0.28000000000000003</v>
      </c>
      <c r="Z71">
        <f t="shared" si="95"/>
        <v>0.79195959492893331</v>
      </c>
      <c r="AA71">
        <v>16</v>
      </c>
      <c r="AB71">
        <v>3.2719999999999998</v>
      </c>
      <c r="AC71">
        <v>2.4940000000000002</v>
      </c>
      <c r="AD71">
        <v>16</v>
      </c>
      <c r="AE71">
        <v>1308</v>
      </c>
      <c r="AF71" t="s">
        <v>13</v>
      </c>
      <c r="AG71" t="s">
        <v>16</v>
      </c>
      <c r="AH71" t="s">
        <v>16</v>
      </c>
      <c r="AI71" t="s">
        <v>190</v>
      </c>
      <c r="AJ71">
        <v>1</v>
      </c>
      <c r="AK71">
        <v>1430</v>
      </c>
      <c r="AL71">
        <v>1</v>
      </c>
      <c r="AM71">
        <f t="shared" si="73"/>
        <v>74</v>
      </c>
      <c r="AN71">
        <f t="shared" si="96"/>
        <v>1187.9393923933999</v>
      </c>
      <c r="AO71">
        <f t="shared" si="97"/>
        <v>455.05794791000602</v>
      </c>
      <c r="AP71">
        <f t="shared" si="98"/>
        <v>593.96969619669994</v>
      </c>
      <c r="AQ71">
        <f t="shared" si="99"/>
        <v>967.29812688313655</v>
      </c>
      <c r="BA71">
        <v>1</v>
      </c>
      <c r="BB71">
        <v>1</v>
      </c>
      <c r="BC71">
        <f t="shared" si="16"/>
        <v>1</v>
      </c>
      <c r="BD71">
        <v>1</v>
      </c>
      <c r="BE71">
        <v>0</v>
      </c>
      <c r="BF71">
        <v>1</v>
      </c>
      <c r="BG71">
        <v>0</v>
      </c>
      <c r="BH71">
        <v>0</v>
      </c>
      <c r="BI71">
        <v>0</v>
      </c>
      <c r="BJ71">
        <v>1</v>
      </c>
      <c r="BK71">
        <v>1</v>
      </c>
      <c r="BL71">
        <v>0</v>
      </c>
      <c r="BM71">
        <v>0</v>
      </c>
      <c r="BN71">
        <v>0</v>
      </c>
      <c r="BO71">
        <v>1</v>
      </c>
      <c r="BP71">
        <v>1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1</v>
      </c>
      <c r="BZ71" t="s">
        <v>9</v>
      </c>
      <c r="CB71">
        <v>0</v>
      </c>
      <c r="CC71" s="14">
        <v>1</v>
      </c>
      <c r="CD71" s="14">
        <v>0</v>
      </c>
      <c r="CE71" s="14">
        <v>0</v>
      </c>
      <c r="CF71" s="14">
        <v>1</v>
      </c>
      <c r="CG71" s="14">
        <v>0</v>
      </c>
      <c r="CH71" s="14">
        <v>0</v>
      </c>
      <c r="CI71" s="14">
        <v>1</v>
      </c>
      <c r="CJ71" s="14">
        <v>0</v>
      </c>
      <c r="CK71" s="14">
        <v>0</v>
      </c>
      <c r="CL71" s="14">
        <v>1</v>
      </c>
      <c r="CM71" s="14">
        <v>1</v>
      </c>
      <c r="CN71" s="14">
        <v>1</v>
      </c>
      <c r="CO71" s="14">
        <v>1</v>
      </c>
      <c r="CP71" s="14">
        <v>1</v>
      </c>
      <c r="CQ71" s="14">
        <v>0</v>
      </c>
      <c r="CR71" s="14">
        <v>0</v>
      </c>
      <c r="CS71" s="14">
        <v>0</v>
      </c>
      <c r="CT71" s="14">
        <v>0</v>
      </c>
    </row>
    <row r="72" spans="1:98">
      <c r="A72" t="s">
        <v>107</v>
      </c>
      <c r="B72" t="s">
        <v>192</v>
      </c>
      <c r="C72" t="s">
        <v>195</v>
      </c>
      <c r="D72">
        <v>1280</v>
      </c>
      <c r="E72">
        <v>1</v>
      </c>
      <c r="F72">
        <v>300</v>
      </c>
      <c r="G72">
        <f t="shared" si="100"/>
        <v>295</v>
      </c>
      <c r="H72">
        <f t="shared" si="101"/>
        <v>1.5239673322257681</v>
      </c>
      <c r="I72">
        <v>943</v>
      </c>
      <c r="J72">
        <f t="shared" si="85"/>
        <v>1792.1128494526938</v>
      </c>
      <c r="K72">
        <f t="shared" si="86"/>
        <v>223.8562874989</v>
      </c>
      <c r="L72">
        <f t="shared" si="87"/>
        <v>14.009869999999999</v>
      </c>
      <c r="M72">
        <f t="shared" si="88"/>
        <v>15.978470000000002</v>
      </c>
      <c r="N72">
        <f t="shared" si="89"/>
        <v>8.0056399999999996</v>
      </c>
      <c r="O72">
        <v>4.2699999999999996</v>
      </c>
      <c r="P72">
        <v>4.87</v>
      </c>
      <c r="Q72">
        <v>2.44</v>
      </c>
      <c r="R72">
        <f t="shared" si="90"/>
        <v>86.192999999999984</v>
      </c>
      <c r="S72">
        <v>2</v>
      </c>
      <c r="T72">
        <f t="shared" si="91"/>
        <v>0</v>
      </c>
      <c r="U72">
        <f t="shared" si="92"/>
        <v>0</v>
      </c>
      <c r="V72">
        <f t="shared" si="93"/>
        <v>0</v>
      </c>
      <c r="W72">
        <f t="shared" si="94"/>
        <v>0</v>
      </c>
      <c r="X72">
        <v>0</v>
      </c>
      <c r="Y72">
        <v>0</v>
      </c>
      <c r="Z72">
        <f t="shared" si="95"/>
        <v>0</v>
      </c>
      <c r="AA72">
        <v>16</v>
      </c>
      <c r="AB72">
        <v>3.2719999999999998</v>
      </c>
      <c r="AC72">
        <v>2.4940000000000002</v>
      </c>
      <c r="AD72">
        <v>16</v>
      </c>
      <c r="AE72">
        <v>603</v>
      </c>
      <c r="AF72" t="s">
        <v>13</v>
      </c>
      <c r="AG72" t="s">
        <v>16</v>
      </c>
      <c r="AH72" t="s">
        <v>16</v>
      </c>
      <c r="AI72" t="s">
        <v>190</v>
      </c>
      <c r="AJ72">
        <v>1</v>
      </c>
      <c r="AK72">
        <v>648</v>
      </c>
      <c r="AL72">
        <v>1</v>
      </c>
      <c r="AM72">
        <f t="shared" si="73"/>
        <v>295</v>
      </c>
      <c r="AN72">
        <f t="shared" si="96"/>
        <v>0</v>
      </c>
      <c r="AO72">
        <f t="shared" si="97"/>
        <v>0</v>
      </c>
      <c r="AP72">
        <f t="shared" si="98"/>
        <v>0</v>
      </c>
      <c r="AQ72">
        <f t="shared" si="99"/>
        <v>672.30539999999985</v>
      </c>
      <c r="BA72">
        <v>1</v>
      </c>
      <c r="BB72">
        <v>1</v>
      </c>
      <c r="BC72">
        <f>IF((D72&gt;AQ72),1,0)</f>
        <v>1</v>
      </c>
      <c r="BD72">
        <v>1</v>
      </c>
      <c r="BE72">
        <v>1</v>
      </c>
      <c r="BF72">
        <v>1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0</v>
      </c>
      <c r="BZ72" t="s">
        <v>9</v>
      </c>
      <c r="CB72">
        <v>0</v>
      </c>
      <c r="CC72" s="14">
        <v>1</v>
      </c>
      <c r="CD72" s="14">
        <v>0</v>
      </c>
      <c r="CE72" s="14">
        <v>0</v>
      </c>
      <c r="CF72" s="14">
        <v>1</v>
      </c>
      <c r="CG72" s="14">
        <v>0</v>
      </c>
      <c r="CH72" s="14">
        <v>0</v>
      </c>
      <c r="CI72" s="14">
        <v>1</v>
      </c>
      <c r="CJ72" s="14">
        <v>0</v>
      </c>
      <c r="CK72" s="14">
        <v>0</v>
      </c>
      <c r="CL72" s="14">
        <v>1</v>
      </c>
      <c r="CM72" s="14">
        <v>0</v>
      </c>
      <c r="CN72" s="14">
        <v>0</v>
      </c>
      <c r="CO72" s="14">
        <v>1</v>
      </c>
      <c r="CP72" s="14">
        <v>0</v>
      </c>
      <c r="CQ72" s="14">
        <v>0</v>
      </c>
      <c r="CR72" s="14">
        <v>1</v>
      </c>
      <c r="CS72" s="14">
        <v>0</v>
      </c>
      <c r="CT72" s="14">
        <v>1</v>
      </c>
    </row>
    <row r="73" spans="1:98">
      <c r="A73" t="s">
        <v>108</v>
      </c>
      <c r="B73" t="s">
        <v>192</v>
      </c>
      <c r="C73" t="s">
        <v>195</v>
      </c>
      <c r="D73">
        <v>1280</v>
      </c>
      <c r="E73">
        <v>1</v>
      </c>
      <c r="F73">
        <v>300</v>
      </c>
      <c r="G73">
        <f t="shared" si="100"/>
        <v>278</v>
      </c>
      <c r="H73">
        <f t="shared" si="101"/>
        <v>1.5239673322257681</v>
      </c>
      <c r="I73">
        <v>915</v>
      </c>
      <c r="J73">
        <f t="shared" si="85"/>
        <v>1792.1128494526938</v>
      </c>
      <c r="K73">
        <f t="shared" si="86"/>
        <v>223.8562874989</v>
      </c>
      <c r="L73">
        <f t="shared" si="87"/>
        <v>14.009869999999999</v>
      </c>
      <c r="M73">
        <f t="shared" si="88"/>
        <v>15.978470000000002</v>
      </c>
      <c r="N73">
        <f t="shared" si="89"/>
        <v>8.0056399999999996</v>
      </c>
      <c r="O73">
        <v>4.2699999999999996</v>
      </c>
      <c r="P73">
        <v>4.87</v>
      </c>
      <c r="Q73">
        <v>2.44</v>
      </c>
      <c r="R73">
        <f t="shared" si="90"/>
        <v>86.192999999999984</v>
      </c>
      <c r="S73">
        <v>2</v>
      </c>
      <c r="T73">
        <f t="shared" si="91"/>
        <v>0</v>
      </c>
      <c r="U73">
        <f t="shared" si="92"/>
        <v>0</v>
      </c>
      <c r="V73">
        <f t="shared" si="93"/>
        <v>0</v>
      </c>
      <c r="W73">
        <f t="shared" si="94"/>
        <v>0</v>
      </c>
      <c r="X73">
        <v>0</v>
      </c>
      <c r="Y73">
        <v>0</v>
      </c>
      <c r="Z73">
        <f t="shared" si="95"/>
        <v>0</v>
      </c>
      <c r="AA73">
        <v>16</v>
      </c>
      <c r="AB73">
        <v>3.2719999999999998</v>
      </c>
      <c r="AC73">
        <v>2.4940000000000002</v>
      </c>
      <c r="AD73">
        <v>16</v>
      </c>
      <c r="AE73">
        <v>579</v>
      </c>
      <c r="AF73" t="s">
        <v>13</v>
      </c>
      <c r="AG73" t="s">
        <v>16</v>
      </c>
      <c r="AH73" t="s">
        <v>16</v>
      </c>
      <c r="AI73" t="s">
        <v>190</v>
      </c>
      <c r="AJ73">
        <v>1</v>
      </c>
      <c r="AK73">
        <v>637</v>
      </c>
      <c r="AL73">
        <v>1</v>
      </c>
      <c r="AM73">
        <f t="shared" si="73"/>
        <v>278</v>
      </c>
      <c r="AN73">
        <f t="shared" si="96"/>
        <v>0</v>
      </c>
      <c r="AO73">
        <f t="shared" si="97"/>
        <v>0</v>
      </c>
      <c r="AP73">
        <f t="shared" si="98"/>
        <v>0</v>
      </c>
      <c r="AQ73">
        <f t="shared" si="99"/>
        <v>672.30539999999985</v>
      </c>
      <c r="BA73">
        <v>1</v>
      </c>
      <c r="BB73">
        <v>1</v>
      </c>
      <c r="BC73">
        <f>IF((D73&gt;AQ73),1,0)</f>
        <v>1</v>
      </c>
      <c r="BD73">
        <v>1</v>
      </c>
      <c r="BE73">
        <v>1</v>
      </c>
      <c r="BF73">
        <v>1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</v>
      </c>
      <c r="BO73">
        <v>1</v>
      </c>
      <c r="BP73">
        <v>1</v>
      </c>
      <c r="BQ73">
        <v>1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0</v>
      </c>
      <c r="BY73">
        <v>0</v>
      </c>
      <c r="BZ73" t="s">
        <v>9</v>
      </c>
      <c r="CB73">
        <v>0</v>
      </c>
      <c r="CC73" s="14">
        <v>1</v>
      </c>
      <c r="CD73" s="14">
        <v>0</v>
      </c>
      <c r="CE73" s="14">
        <v>0</v>
      </c>
      <c r="CF73" s="14">
        <v>1</v>
      </c>
      <c r="CG73" s="14">
        <v>0</v>
      </c>
      <c r="CH73" s="14">
        <v>0</v>
      </c>
      <c r="CI73" s="14">
        <v>1</v>
      </c>
      <c r="CJ73" s="14">
        <v>0</v>
      </c>
      <c r="CK73" s="14">
        <v>0</v>
      </c>
      <c r="CL73" s="14">
        <v>1</v>
      </c>
      <c r="CM73" s="14">
        <v>0</v>
      </c>
      <c r="CN73" s="14">
        <v>0</v>
      </c>
      <c r="CO73" s="14">
        <v>1</v>
      </c>
      <c r="CP73" s="14">
        <v>0</v>
      </c>
      <c r="CQ73" s="14">
        <v>0</v>
      </c>
      <c r="CR73" s="14">
        <v>1</v>
      </c>
      <c r="CS73" s="14">
        <v>0</v>
      </c>
      <c r="CT73" s="14">
        <v>1</v>
      </c>
    </row>
    <row r="74" spans="1:98">
      <c r="A74" t="s">
        <v>109</v>
      </c>
      <c r="B74" t="s">
        <v>156</v>
      </c>
      <c r="C74" t="s">
        <v>194</v>
      </c>
      <c r="D74">
        <v>3000</v>
      </c>
      <c r="E74">
        <v>0</v>
      </c>
      <c r="I74">
        <v>351</v>
      </c>
      <c r="J74">
        <f t="shared" si="85"/>
        <v>1792.1128494526938</v>
      </c>
      <c r="K74">
        <f t="shared" si="86"/>
        <v>223.8562874989</v>
      </c>
      <c r="L74">
        <f t="shared" si="87"/>
        <v>14.009869999999999</v>
      </c>
      <c r="M74">
        <f t="shared" si="88"/>
        <v>15.978470000000002</v>
      </c>
      <c r="N74">
        <f t="shared" si="89"/>
        <v>8.0056399999999996</v>
      </c>
      <c r="O74">
        <v>4.2699999999999996</v>
      </c>
      <c r="P74">
        <v>4.87</v>
      </c>
      <c r="Q74">
        <v>2.44</v>
      </c>
      <c r="R74">
        <f t="shared" si="90"/>
        <v>85.632999999999981</v>
      </c>
      <c r="S74">
        <v>2</v>
      </c>
      <c r="T74">
        <f t="shared" si="91"/>
        <v>6.0283781600000017</v>
      </c>
      <c r="U74">
        <f t="shared" si="92"/>
        <v>6.5620000000000003</v>
      </c>
      <c r="V74">
        <f t="shared" si="93"/>
        <v>0.91868000000000016</v>
      </c>
      <c r="W74">
        <f t="shared" si="94"/>
        <v>0.56000000000000005</v>
      </c>
      <c r="X74">
        <v>2</v>
      </c>
      <c r="Y74">
        <v>0.28000000000000003</v>
      </c>
      <c r="Z74">
        <f t="shared" si="95"/>
        <v>0.79195959492893331</v>
      </c>
      <c r="AA74">
        <v>16</v>
      </c>
      <c r="AB74">
        <v>3.2719999999999998</v>
      </c>
      <c r="AC74">
        <v>2.4940000000000002</v>
      </c>
      <c r="AD74">
        <v>16</v>
      </c>
      <c r="AE74">
        <v>250</v>
      </c>
      <c r="AF74" t="s">
        <v>13</v>
      </c>
      <c r="AG74" t="s">
        <v>16</v>
      </c>
      <c r="AH74" t="s">
        <v>16</v>
      </c>
      <c r="AI74" t="s">
        <v>190</v>
      </c>
      <c r="AJ74">
        <v>1</v>
      </c>
      <c r="AK74">
        <v>310</v>
      </c>
      <c r="AL74">
        <v>1</v>
      </c>
      <c r="AM74">
        <f t="shared" si="73"/>
        <v>41</v>
      </c>
      <c r="AN74">
        <f t="shared" si="96"/>
        <v>1187.9393923933999</v>
      </c>
      <c r="AO74">
        <f t="shared" si="97"/>
        <v>455.05794791000602</v>
      </c>
      <c r="AP74">
        <f t="shared" si="98"/>
        <v>593.96969619669994</v>
      </c>
      <c r="AQ74">
        <f t="shared" si="99"/>
        <v>967.29812688313655</v>
      </c>
      <c r="BA74">
        <v>1</v>
      </c>
      <c r="BB74">
        <v>1</v>
      </c>
      <c r="BC74">
        <f t="shared" ref="BC74:BC75" si="102">IF((D74&gt;AO74),1,0)</f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1</v>
      </c>
      <c r="BJ74">
        <v>1</v>
      </c>
      <c r="BK74">
        <v>1</v>
      </c>
      <c r="BL74">
        <v>1</v>
      </c>
      <c r="BM74">
        <v>0</v>
      </c>
      <c r="BN74">
        <v>1</v>
      </c>
      <c r="BO74">
        <v>0</v>
      </c>
      <c r="BP74">
        <v>1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 t="s">
        <v>9</v>
      </c>
      <c r="CB74">
        <v>0</v>
      </c>
      <c r="CC74" s="14">
        <v>1</v>
      </c>
      <c r="CD74" s="14">
        <v>1</v>
      </c>
      <c r="CE74" s="14">
        <v>1</v>
      </c>
      <c r="CF74" s="14">
        <v>1</v>
      </c>
      <c r="CG74" s="14">
        <v>0</v>
      </c>
      <c r="CH74" s="14">
        <v>0</v>
      </c>
      <c r="CI74" s="14">
        <v>1</v>
      </c>
      <c r="CJ74" s="14">
        <v>0</v>
      </c>
      <c r="CK74" s="14">
        <v>0</v>
      </c>
      <c r="CL74" s="14">
        <v>1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1</v>
      </c>
    </row>
    <row r="75" spans="1:98">
      <c r="A75" t="s">
        <v>110</v>
      </c>
      <c r="B75" t="s">
        <v>199</v>
      </c>
      <c r="C75" t="s">
        <v>200</v>
      </c>
      <c r="D75">
        <v>3000</v>
      </c>
      <c r="E75">
        <v>1</v>
      </c>
      <c r="I75">
        <v>801</v>
      </c>
      <c r="J75">
        <f t="shared" si="85"/>
        <v>1792.1128494526938</v>
      </c>
      <c r="K75">
        <f t="shared" si="86"/>
        <v>223.8562874989</v>
      </c>
      <c r="L75">
        <f t="shared" si="87"/>
        <v>14.009869999999999</v>
      </c>
      <c r="M75">
        <f t="shared" si="88"/>
        <v>15.978470000000002</v>
      </c>
      <c r="N75">
        <f t="shared" si="89"/>
        <v>8.0056399999999996</v>
      </c>
      <c r="O75">
        <v>4.2699999999999996</v>
      </c>
      <c r="P75">
        <v>4.87</v>
      </c>
      <c r="Q75">
        <v>2.44</v>
      </c>
      <c r="R75">
        <f t="shared" si="90"/>
        <v>85.632999999999981</v>
      </c>
      <c r="S75">
        <v>2</v>
      </c>
      <c r="T75">
        <f t="shared" si="91"/>
        <v>6.0283781600000017</v>
      </c>
      <c r="U75">
        <f t="shared" si="92"/>
        <v>6.5620000000000003</v>
      </c>
      <c r="V75">
        <f t="shared" si="93"/>
        <v>0.91868000000000016</v>
      </c>
      <c r="W75">
        <f t="shared" si="94"/>
        <v>0.56000000000000005</v>
      </c>
      <c r="X75">
        <v>2</v>
      </c>
      <c r="Y75">
        <v>0.28000000000000003</v>
      </c>
      <c r="Z75">
        <f t="shared" si="95"/>
        <v>0.79195959492893331</v>
      </c>
      <c r="AA75">
        <v>16</v>
      </c>
      <c r="AB75">
        <v>3.2719999999999998</v>
      </c>
      <c r="AC75">
        <v>2.4940000000000002</v>
      </c>
      <c r="AD75">
        <v>16</v>
      </c>
      <c r="AE75">
        <v>296</v>
      </c>
      <c r="AF75" t="s">
        <v>13</v>
      </c>
      <c r="AG75" t="s">
        <v>16</v>
      </c>
      <c r="AH75" t="s">
        <v>16</v>
      </c>
      <c r="AI75" t="s">
        <v>190</v>
      </c>
      <c r="AJ75">
        <v>1</v>
      </c>
      <c r="AK75">
        <v>720</v>
      </c>
      <c r="AL75">
        <v>1</v>
      </c>
      <c r="AM75">
        <f t="shared" si="73"/>
        <v>81</v>
      </c>
      <c r="AN75">
        <f t="shared" si="96"/>
        <v>1187.9393923933999</v>
      </c>
      <c r="AO75">
        <f t="shared" si="97"/>
        <v>455.05794791000602</v>
      </c>
      <c r="AP75">
        <f t="shared" si="98"/>
        <v>593.96969619669994</v>
      </c>
      <c r="AQ75">
        <f t="shared" si="99"/>
        <v>967.29812688313655</v>
      </c>
      <c r="BA75" s="7">
        <v>1</v>
      </c>
      <c r="BB75" s="7">
        <v>1</v>
      </c>
      <c r="BC75" s="7">
        <f t="shared" si="102"/>
        <v>1</v>
      </c>
      <c r="BD75" s="7">
        <v>1</v>
      </c>
      <c r="BE75" s="7">
        <v>1</v>
      </c>
      <c r="BF75" s="7">
        <v>1</v>
      </c>
      <c r="BG75" s="7">
        <v>0</v>
      </c>
      <c r="BH75" s="7">
        <v>1</v>
      </c>
      <c r="BI75" s="7">
        <v>1</v>
      </c>
      <c r="BJ75" s="7">
        <v>1</v>
      </c>
      <c r="BK75" s="7">
        <v>1</v>
      </c>
      <c r="BL75" s="7">
        <v>1</v>
      </c>
      <c r="BM75" s="7">
        <v>0</v>
      </c>
      <c r="BN75" s="7">
        <v>1</v>
      </c>
      <c r="BO75" s="7">
        <v>0</v>
      </c>
      <c r="BP75" s="7">
        <v>1</v>
      </c>
      <c r="BQ75" s="7">
        <v>1</v>
      </c>
      <c r="BR75" s="7">
        <v>1</v>
      </c>
      <c r="BS75" s="7">
        <v>0</v>
      </c>
      <c r="BT75" s="7">
        <v>0</v>
      </c>
      <c r="BU75" s="7">
        <v>0</v>
      </c>
      <c r="BV75" s="7">
        <v>0</v>
      </c>
      <c r="BW75" s="7">
        <v>1</v>
      </c>
      <c r="BX75" s="7">
        <v>1</v>
      </c>
      <c r="BY75" s="7">
        <v>0</v>
      </c>
      <c r="BZ75" s="7" t="s">
        <v>9</v>
      </c>
      <c r="CA75" s="7"/>
      <c r="CB75" s="7">
        <v>0</v>
      </c>
      <c r="CC75" s="16">
        <v>1</v>
      </c>
      <c r="CD75" s="16">
        <v>1</v>
      </c>
      <c r="CE75" s="16">
        <v>1</v>
      </c>
      <c r="CF75" s="16">
        <v>1</v>
      </c>
      <c r="CG75" s="16">
        <v>0</v>
      </c>
      <c r="CH75" s="16">
        <v>0</v>
      </c>
      <c r="CI75" s="16">
        <v>1</v>
      </c>
      <c r="CJ75" s="16">
        <v>0</v>
      </c>
      <c r="CK75" s="16">
        <v>0</v>
      </c>
      <c r="CL75" s="16">
        <v>1</v>
      </c>
      <c r="CM75" s="16">
        <v>0</v>
      </c>
      <c r="CN75" s="16">
        <v>0</v>
      </c>
      <c r="CO75" s="16">
        <v>0</v>
      </c>
      <c r="CP75" s="16">
        <v>0</v>
      </c>
      <c r="CQ75" s="16">
        <v>0</v>
      </c>
      <c r="CR75" s="16">
        <v>1</v>
      </c>
      <c r="CS75" s="16">
        <v>0</v>
      </c>
      <c r="CT75" s="16">
        <v>1</v>
      </c>
    </row>
    <row r="76" spans="1:98">
      <c r="A76" t="s">
        <v>209</v>
      </c>
      <c r="B76" t="s">
        <v>210</v>
      </c>
      <c r="C76" t="s">
        <v>210</v>
      </c>
      <c r="D76">
        <v>1200</v>
      </c>
      <c r="E76">
        <v>0</v>
      </c>
      <c r="J76">
        <f t="shared" si="85"/>
        <v>523.59765270017101</v>
      </c>
      <c r="K76">
        <f t="shared" si="86"/>
        <v>64.090271809599997</v>
      </c>
      <c r="L76">
        <f t="shared" si="87"/>
        <v>8.0056399999999996</v>
      </c>
      <c r="M76">
        <f t="shared" si="88"/>
        <v>8.0056399999999996</v>
      </c>
      <c r="N76">
        <f t="shared" si="89"/>
        <v>8.169690000000001</v>
      </c>
      <c r="O76">
        <v>2.44</v>
      </c>
      <c r="P76">
        <v>2.44</v>
      </c>
      <c r="Q76">
        <v>2.4900000000000002</v>
      </c>
      <c r="R76">
        <f t="shared" si="90"/>
        <v>31.378400000000003</v>
      </c>
      <c r="S76">
        <v>1</v>
      </c>
      <c r="T76">
        <f t="shared" si="91"/>
        <v>52.007679583200002</v>
      </c>
      <c r="U76">
        <f t="shared" si="92"/>
        <v>6.4963800000000003</v>
      </c>
      <c r="V76">
        <f t="shared" si="93"/>
        <v>8.0056399999999996</v>
      </c>
      <c r="W76">
        <f t="shared" si="94"/>
        <v>4.8311999999999999</v>
      </c>
      <c r="X76">
        <v>1.98</v>
      </c>
      <c r="Y76">
        <v>2.44</v>
      </c>
      <c r="Z76">
        <f t="shared" si="95"/>
        <v>6.7981009856576859</v>
      </c>
      <c r="AA76">
        <v>18</v>
      </c>
      <c r="AB76" t="s">
        <v>9</v>
      </c>
      <c r="AC76" t="s">
        <v>9</v>
      </c>
      <c r="AD76" t="s">
        <v>9</v>
      </c>
      <c r="AE76" t="s">
        <v>9</v>
      </c>
      <c r="AF76" t="s">
        <v>211</v>
      </c>
      <c r="AG76" t="s">
        <v>16</v>
      </c>
      <c r="AH76" t="s">
        <v>16</v>
      </c>
      <c r="AI76" t="s">
        <v>190</v>
      </c>
      <c r="AJ76">
        <v>0</v>
      </c>
      <c r="AK76" t="s">
        <v>9</v>
      </c>
      <c r="AL76">
        <v>0</v>
      </c>
      <c r="AN76">
        <f t="shared" si="96"/>
        <v>10197.151478486529</v>
      </c>
      <c r="AO76">
        <f t="shared" si="97"/>
        <v>1431.3337995077034</v>
      </c>
      <c r="AP76">
        <f t="shared" si="98"/>
        <v>5098.5757392432643</v>
      </c>
      <c r="AQ76">
        <f t="shared" si="99"/>
        <v>2814.4336925786056</v>
      </c>
      <c r="AZ76" t="s">
        <v>201</v>
      </c>
      <c r="BA76">
        <f>SUM(BA6:BA75)</f>
        <v>45</v>
      </c>
      <c r="BB76">
        <f t="shared" ref="BB76:CT76" si="103">SUM(BB6:BB75)</f>
        <v>45</v>
      </c>
      <c r="BC76">
        <f t="shared" si="103"/>
        <v>60</v>
      </c>
      <c r="BD76">
        <f t="shared" si="103"/>
        <v>44</v>
      </c>
      <c r="BE76">
        <f t="shared" si="103"/>
        <v>63</v>
      </c>
      <c r="BF76">
        <f t="shared" si="103"/>
        <v>61</v>
      </c>
      <c r="BG76">
        <f t="shared" si="103"/>
        <v>49</v>
      </c>
      <c r="BH76">
        <f t="shared" si="103"/>
        <v>58</v>
      </c>
      <c r="BI76">
        <f t="shared" si="103"/>
        <v>57</v>
      </c>
      <c r="BJ76">
        <f t="shared" si="103"/>
        <v>60</v>
      </c>
      <c r="BK76">
        <f t="shared" si="103"/>
        <v>57</v>
      </c>
      <c r="BL76">
        <f t="shared" si="103"/>
        <v>56</v>
      </c>
      <c r="BM76">
        <f t="shared" si="103"/>
        <v>36</v>
      </c>
      <c r="BN76">
        <f t="shared" si="103"/>
        <v>25</v>
      </c>
      <c r="BO76">
        <f t="shared" si="103"/>
        <v>33</v>
      </c>
      <c r="BP76">
        <f t="shared" si="103"/>
        <v>37</v>
      </c>
      <c r="BQ76">
        <f t="shared" si="103"/>
        <v>38</v>
      </c>
      <c r="BR76">
        <f t="shared" si="103"/>
        <v>29</v>
      </c>
      <c r="BS76">
        <f t="shared" si="103"/>
        <v>5</v>
      </c>
      <c r="BT76">
        <f t="shared" si="103"/>
        <v>27</v>
      </c>
      <c r="BU76">
        <f t="shared" si="103"/>
        <v>32</v>
      </c>
      <c r="BV76">
        <f t="shared" si="103"/>
        <v>18</v>
      </c>
      <c r="BW76">
        <f t="shared" si="103"/>
        <v>56</v>
      </c>
      <c r="BX76">
        <f t="shared" si="103"/>
        <v>53</v>
      </c>
      <c r="BY76">
        <f t="shared" si="103"/>
        <v>28</v>
      </c>
      <c r="BZ76">
        <f t="shared" si="103"/>
        <v>5</v>
      </c>
      <c r="CA76">
        <f t="shared" si="103"/>
        <v>0</v>
      </c>
      <c r="CB76">
        <f t="shared" si="103"/>
        <v>30</v>
      </c>
      <c r="CC76" s="14">
        <f t="shared" si="103"/>
        <v>61</v>
      </c>
      <c r="CD76" s="14">
        <f t="shared" si="103"/>
        <v>42</v>
      </c>
      <c r="CE76" s="14">
        <f t="shared" si="103"/>
        <v>39</v>
      </c>
      <c r="CF76" s="14">
        <f t="shared" si="103"/>
        <v>67</v>
      </c>
      <c r="CG76" s="14">
        <f t="shared" si="103"/>
        <v>6</v>
      </c>
      <c r="CH76" s="14">
        <f t="shared" si="103"/>
        <v>7</v>
      </c>
      <c r="CI76" s="14">
        <f t="shared" si="103"/>
        <v>29</v>
      </c>
      <c r="CJ76" s="14">
        <f t="shared" si="103"/>
        <v>5</v>
      </c>
      <c r="CK76" s="14">
        <f t="shared" si="103"/>
        <v>4</v>
      </c>
      <c r="CL76" s="14">
        <f t="shared" si="103"/>
        <v>42</v>
      </c>
      <c r="CM76" s="14">
        <f t="shared" si="103"/>
        <v>14</v>
      </c>
      <c r="CN76" s="14">
        <f t="shared" si="103"/>
        <v>13</v>
      </c>
      <c r="CO76" s="14">
        <f t="shared" si="103"/>
        <v>34</v>
      </c>
      <c r="CP76" s="14">
        <f t="shared" si="103"/>
        <v>11</v>
      </c>
      <c r="CQ76" s="14">
        <f t="shared" si="103"/>
        <v>4</v>
      </c>
      <c r="CR76" s="14">
        <f t="shared" si="103"/>
        <v>14</v>
      </c>
      <c r="CS76" s="14">
        <f t="shared" si="103"/>
        <v>22</v>
      </c>
      <c r="CT76" s="14">
        <f t="shared" si="103"/>
        <v>15</v>
      </c>
    </row>
    <row r="77" spans="1:98"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</row>
    <row r="78" spans="1:98"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</row>
    <row r="79" spans="1:98"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</row>
    <row r="80" spans="1:98"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</row>
    <row r="81" spans="81:98"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</row>
    <row r="82" spans="81:98"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</row>
    <row r="83" spans="81:98"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</row>
    <row r="84" spans="81:98"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</row>
    <row r="85" spans="81:98"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</row>
    <row r="86" spans="81:98"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</row>
    <row r="87" spans="81:98"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</row>
    <row r="88" spans="81:98"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</row>
    <row r="89" spans="81:98"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</row>
    <row r="90" spans="81:98"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</row>
    <row r="91" spans="81:98"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</row>
    <row r="92" spans="81:98"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</row>
    <row r="93" spans="81:98"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</row>
    <row r="94" spans="81:98"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</row>
  </sheetData>
  <mergeCells count="13">
    <mergeCell ref="BX2:BZ2"/>
    <mergeCell ref="BT2:BW2"/>
    <mergeCell ref="CB2:CS2"/>
    <mergeCell ref="AB2:AD2"/>
    <mergeCell ref="T2:AA2"/>
    <mergeCell ref="BN2:BS2"/>
    <mergeCell ref="J2:R2"/>
    <mergeCell ref="BC2:BD2"/>
    <mergeCell ref="AR2:AS2"/>
    <mergeCell ref="AU2:AX2"/>
    <mergeCell ref="BE2:BM2"/>
    <mergeCell ref="AO2:AQ2"/>
    <mergeCell ref="BA2:BB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Info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Gorbett</dc:creator>
  <cp:lastModifiedBy>Greg Gorbett</cp:lastModifiedBy>
  <dcterms:created xsi:type="dcterms:W3CDTF">2011-10-29T13:44:31Z</dcterms:created>
  <dcterms:modified xsi:type="dcterms:W3CDTF">2015-02-01T15:59:24Z</dcterms:modified>
</cp:coreProperties>
</file>