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D:\Metges\Dropbox\Publikation_Manuskripte\Insects\BSF review 2021\Manuskript final\"/>
    </mc:Choice>
  </mc:AlternateContent>
  <bookViews>
    <workbookView xWindow="0" yWindow="0" windowWidth="15360" windowHeight="7620" tabRatio="870"/>
  </bookViews>
  <sheets>
    <sheet name="1-Summary_all results" sheetId="1" r:id="rId1"/>
    <sheet name="2-BW_summary" sheetId="2" r:id="rId2"/>
    <sheet name="3-BW_data " sheetId="10" r:id="rId3"/>
    <sheet name="4-FCR_summary" sheetId="7" r:id="rId4"/>
    <sheet name="5-FCR_data" sheetId="4" r:id="rId5"/>
    <sheet name="6-Substrate CP and GE_summary" sheetId="8" r:id="rId6"/>
    <sheet name="7-Substrate CP and GE_data" sheetId="11" r:id="rId7"/>
    <sheet name="8-Substrate DM summary+data" sheetId="12" r:id="rId8"/>
    <sheet name="9-Whole body DM summary+data" sheetId="13" r:id="rId9"/>
    <sheet name="10-References" sheetId="9" r:id="rId10"/>
    <sheet name="Tabelle1" sheetId="14" r:id="rId11"/>
  </sheets>
  <definedNames>
    <definedName name="_ftn1" localSheetId="1">'2-BW_summary'!$C$7</definedName>
    <definedName name="_ftn2" localSheetId="1">'2-BW_summary'!$C$8</definedName>
    <definedName name="_ftnref1" localSheetId="1">'2-BW_summary'!$D$4</definedName>
    <definedName name="_ftnref2" localSheetId="1">'2-BW_summary'!$F$4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 i="11" l="1"/>
  <c r="G18" i="11"/>
  <c r="P15" i="11"/>
  <c r="P16" i="11"/>
  <c r="P17" i="11"/>
  <c r="P20" i="11"/>
  <c r="P21" i="11"/>
  <c r="P4" i="11"/>
  <c r="P23" i="11" s="1"/>
  <c r="P5" i="11"/>
  <c r="P6" i="11"/>
  <c r="P7" i="11"/>
  <c r="P8" i="11"/>
  <c r="P9" i="11"/>
  <c r="P10" i="11"/>
  <c r="P11" i="11"/>
  <c r="P12" i="11"/>
  <c r="P13" i="11"/>
  <c r="P14" i="11"/>
  <c r="P3" i="11"/>
  <c r="P24" i="11" l="1"/>
  <c r="K11" i="11"/>
  <c r="K10" i="11"/>
  <c r="K9" i="11"/>
  <c r="K8" i="11"/>
  <c r="K7" i="11"/>
  <c r="K5" i="11"/>
  <c r="K3" i="11"/>
  <c r="K14" i="11" l="1"/>
  <c r="C9" i="12"/>
  <c r="C10" i="12"/>
  <c r="B42" i="4"/>
  <c r="U15" i="11" l="1"/>
  <c r="U14" i="11"/>
  <c r="F6" i="8"/>
  <c r="S5" i="1" s="1"/>
  <c r="B19" i="11" l="1"/>
  <c r="P19" i="10" l="1"/>
  <c r="B27" i="13"/>
  <c r="I6" i="12"/>
  <c r="F7" i="12"/>
  <c r="P18" i="10"/>
  <c r="D7" i="1" s="1"/>
  <c r="V15" i="10"/>
  <c r="V14" i="10"/>
  <c r="U15" i="10"/>
  <c r="U14" i="10"/>
  <c r="T15" i="10"/>
  <c r="T14" i="10"/>
  <c r="O19" i="10"/>
  <c r="O18" i="10"/>
  <c r="N19" i="10"/>
  <c r="N18" i="10"/>
  <c r="J22" i="10"/>
  <c r="J21" i="10"/>
  <c r="I22" i="10"/>
  <c r="I21" i="10"/>
  <c r="D6" i="2" s="1"/>
  <c r="H22" i="10"/>
  <c r="H21" i="10"/>
  <c r="C15" i="10"/>
  <c r="B15" i="10"/>
  <c r="C14" i="10"/>
  <c r="D5" i="2" s="1"/>
  <c r="B14" i="10"/>
  <c r="V15" i="11"/>
  <c r="R23" i="11" s="1"/>
  <c r="V14" i="11"/>
  <c r="R24" i="11"/>
  <c r="M15" i="11"/>
  <c r="M14" i="11"/>
  <c r="K15" i="11"/>
  <c r="F8" i="12"/>
  <c r="I7" i="12"/>
  <c r="L8" i="12"/>
  <c r="L7" i="12"/>
  <c r="K17" i="13"/>
  <c r="H6" i="13"/>
  <c r="E26" i="13"/>
  <c r="B26" i="13"/>
  <c r="E25" i="13"/>
  <c r="K16" i="13"/>
  <c r="H5" i="13"/>
  <c r="D15" i="10" l="1"/>
  <c r="K25" i="4"/>
  <c r="H33" i="4"/>
  <c r="E49" i="4" l="1"/>
  <c r="B43" i="4"/>
  <c r="K24" i="4" l="1"/>
  <c r="H32" i="4"/>
  <c r="E48" i="4"/>
  <c r="E9" i="8" l="1"/>
  <c r="F9" i="8"/>
  <c r="S8" i="1" s="1"/>
  <c r="E8" i="8" l="1"/>
  <c r="F8" i="8"/>
  <c r="E7" i="8"/>
  <c r="F7" i="8"/>
  <c r="R8" i="1" l="1"/>
  <c r="R7" i="1"/>
  <c r="S7" i="1"/>
  <c r="R6" i="1"/>
  <c r="S6" i="1"/>
  <c r="F6" i="2" l="1"/>
  <c r="F5" i="7" l="1"/>
  <c r="L5" i="1" s="1"/>
  <c r="G8" i="2" l="1"/>
  <c r="C8" i="1"/>
  <c r="F8" i="2"/>
  <c r="D14" i="10"/>
  <c r="D5" i="1" s="1"/>
  <c r="C5" i="1"/>
  <c r="F5" i="2"/>
  <c r="D7" i="2"/>
  <c r="F7" i="2"/>
  <c r="B5" i="1" l="1"/>
  <c r="B7" i="1"/>
  <c r="B8" i="1"/>
  <c r="D8" i="1"/>
  <c r="D8" i="2"/>
  <c r="C7" i="1"/>
  <c r="G7" i="2"/>
  <c r="G5" i="2"/>
  <c r="I5" i="1"/>
  <c r="E5" i="1" l="1"/>
  <c r="F5" i="1"/>
  <c r="J5" i="1"/>
  <c r="K5" i="1" s="1"/>
  <c r="B6" i="1"/>
  <c r="C6" i="1"/>
  <c r="D6" i="1"/>
  <c r="G6" i="2"/>
  <c r="I6" i="1" l="1"/>
  <c r="O5" i="1"/>
  <c r="P5" i="1" s="1"/>
  <c r="J7" i="1"/>
  <c r="K7" i="1" s="1"/>
  <c r="J6" i="1"/>
  <c r="K6" i="1" s="1"/>
  <c r="J8" i="1"/>
  <c r="K8" i="1" s="1"/>
  <c r="N5" i="1" l="1"/>
  <c r="M5" i="1"/>
  <c r="F7" i="7"/>
  <c r="L7" i="1" s="1"/>
  <c r="O7" i="1" s="1"/>
  <c r="P7" i="1" s="1"/>
  <c r="F6" i="7"/>
  <c r="M7" i="1" l="1"/>
  <c r="N7" i="1"/>
  <c r="L6" i="1"/>
  <c r="O6" i="1" s="1"/>
  <c r="P6" i="1" s="1"/>
  <c r="Q7" i="1"/>
  <c r="U7" i="1" s="1"/>
  <c r="T7" i="1"/>
  <c r="X7" i="1" s="1"/>
  <c r="Q5" i="1"/>
  <c r="U5" i="1" s="1"/>
  <c r="W5" i="1" s="1"/>
  <c r="F8" i="7"/>
  <c r="L8" i="1" s="1"/>
  <c r="O8" i="1" s="1"/>
  <c r="P8" i="1" s="1"/>
  <c r="N8" i="1" s="1"/>
  <c r="N6" i="1" l="1"/>
  <c r="T6" i="1"/>
  <c r="Y5" i="1"/>
  <c r="W7" i="1"/>
  <c r="Y7" i="1"/>
  <c r="M6" i="1"/>
  <c r="Q6" i="1"/>
  <c r="U6" i="1" s="1"/>
  <c r="X6" i="1"/>
  <c r="V7" i="1"/>
  <c r="W6" i="1" l="1"/>
  <c r="Y6" i="1"/>
  <c r="M8" i="1"/>
  <c r="Q8" i="1"/>
  <c r="U8" i="1" s="1"/>
  <c r="T8" i="1"/>
  <c r="V6" i="1"/>
  <c r="G6" i="1"/>
  <c r="W8" i="1" l="1"/>
  <c r="Y8" i="1"/>
  <c r="V8" i="1"/>
  <c r="X8" i="1"/>
  <c r="G8" i="1"/>
  <c r="F6" i="1" l="1"/>
  <c r="H6" i="1" s="1"/>
  <c r="E6" i="1"/>
  <c r="F7" i="1"/>
  <c r="G5" i="1" l="1"/>
  <c r="H5" i="1" s="1"/>
  <c r="I8" i="1"/>
  <c r="E8" i="1"/>
  <c r="F8" i="1"/>
  <c r="H8" i="1" s="1"/>
  <c r="G7" i="1"/>
  <c r="H7" i="1" s="1"/>
  <c r="I7" i="1"/>
  <c r="E7" i="1"/>
  <c r="B20" i="11" l="1"/>
  <c r="E6" i="8"/>
  <c r="R5" i="1" s="1"/>
  <c r="T5" i="1" s="1"/>
  <c r="V5" i="1" s="1"/>
  <c r="X5" i="1" l="1"/>
</calcChain>
</file>

<file path=xl/comments1.xml><?xml version="1.0" encoding="utf-8"?>
<comments xmlns="http://schemas.openxmlformats.org/spreadsheetml/2006/main">
  <authors>
    <author>Metges, Cornelia</author>
  </authors>
  <commentList>
    <comment ref="B4" authorId="0" shapeId="0">
      <text>
        <r>
          <rPr>
            <b/>
            <sz val="9"/>
            <color indexed="81"/>
            <rFont val="Segoe UI"/>
            <family val="2"/>
          </rPr>
          <t>Metges, Cornelia:</t>
        </r>
        <r>
          <rPr>
            <sz val="9"/>
            <color indexed="81"/>
            <rFont val="Segoe UI"/>
            <family val="2"/>
          </rPr>
          <t xml:space="preserve">
Is it the same as market body weight?
If yes then change it to Market body weight
</t>
        </r>
        <r>
          <rPr>
            <b/>
            <sz val="9"/>
            <color indexed="81"/>
            <rFont val="Segoe UI"/>
            <family val="2"/>
          </rPr>
          <t>Gürbüz:</t>
        </r>
        <r>
          <rPr>
            <sz val="9"/>
            <color indexed="81"/>
            <rFont val="Segoe UI"/>
            <family val="2"/>
          </rPr>
          <t xml:space="preserve"> Sorry, I do not understand what is meant here?</t>
        </r>
      </text>
    </comment>
  </commentList>
</comments>
</file>

<file path=xl/sharedStrings.xml><?xml version="1.0" encoding="utf-8"?>
<sst xmlns="http://schemas.openxmlformats.org/spreadsheetml/2006/main" count="478" uniqueCount="345">
  <si>
    <t>Category</t>
  </si>
  <si>
    <t>Initial body weight range (g)[1]</t>
  </si>
  <si>
    <t>Average initial body weight (g)</t>
  </si>
  <si>
    <t>Market body weight range (g)[2]</t>
  </si>
  <si>
    <t>[1] For BSFL it represents the weight of one day old hatched larvae</t>
  </si>
  <si>
    <t>[2] For BSFL it represents the weight of prepupae.</t>
  </si>
  <si>
    <t>Average market body weight (g)</t>
  </si>
  <si>
    <t>Raising period (day)</t>
  </si>
  <si>
    <t>Black soldier fly larvae[3]</t>
  </si>
  <si>
    <t>Chicken (Broiler)[4]</t>
  </si>
  <si>
    <t>Pig (pork)[5]</t>
  </si>
  <si>
    <t>Fish (Atlantic Salmon) [6]</t>
  </si>
  <si>
    <t>BSFL</t>
  </si>
  <si>
    <t>Chicken (Broiler)</t>
  </si>
  <si>
    <t>Pig (pork)</t>
  </si>
  <si>
    <t>Fish (Atlantic Salmon)</t>
  </si>
  <si>
    <t>0.000025 - 0.000028</t>
  </si>
  <si>
    <t>References:</t>
  </si>
  <si>
    <t>Wu, F., Vierck, K.R., DeRouchey, J.M., O’Quinn, T.G., Tokach, M.D., Goodband, R.D., Dritz, S.S. and Woodworth, J.C., 2017. A review of heavy weight market pigs: status of knowledge and future needs assessment1.</t>
  </si>
  <si>
    <t>RGR</t>
  </si>
  <si>
    <t>AGR (Lugert)</t>
  </si>
  <si>
    <t>SGR (Lugert)</t>
  </si>
  <si>
    <t>ln final</t>
  </si>
  <si>
    <t>ln intial</t>
  </si>
  <si>
    <t>Reference</t>
  </si>
  <si>
    <t>n</t>
  </si>
  <si>
    <t>FCR</t>
  </si>
  <si>
    <t>Ave. FCR</t>
  </si>
  <si>
    <t>Hascik et al., 2010</t>
  </si>
  <si>
    <t>Average values of 180 pieces of Cobb 500, 180 pieces of Ross 308, and 180 pieces of Hubbard JV</t>
  </si>
  <si>
    <t>Losinger et al., 1998</t>
  </si>
  <si>
    <t>Average values of 194 pigs of southeast, north and midwest of the U.S</t>
  </si>
  <si>
    <t>Torrissen et al., 2011</t>
  </si>
  <si>
    <t>Tacon and Metian (2008)</t>
  </si>
  <si>
    <t>Average data for 2006 (values
represent country ranges and means in parentheses)</t>
  </si>
  <si>
    <t>El-Tahawy et al., 2017</t>
  </si>
  <si>
    <t>Data obtained from 130 broiler farms</t>
  </si>
  <si>
    <t>Douglas et al., 2015</t>
  </si>
  <si>
    <t>Scott, 2005</t>
  </si>
  <si>
    <t>Pierozan et al., 2016</t>
  </si>
  <si>
    <t xml:space="preserve">Data for 495000 animal </t>
  </si>
  <si>
    <t>Weihe et al., 2018</t>
  </si>
  <si>
    <t>Bozkurt et al., 2008</t>
  </si>
  <si>
    <t>Nana et al., 2018</t>
  </si>
  <si>
    <t>2000 larvae</t>
  </si>
  <si>
    <t>Banks et al., 2014</t>
  </si>
  <si>
    <t>Pamintuan et al., 2019</t>
  </si>
  <si>
    <t xml:space="preserve"> in Norway, in the United Kingdom,  in Canada,  in Chile</t>
  </si>
  <si>
    <t>Body weight gain (g)</t>
  </si>
  <si>
    <t>Protein intake, g</t>
  </si>
  <si>
    <t>PCR</t>
  </si>
  <si>
    <t>Feed intake in whole rasing period (g)</t>
  </si>
  <si>
    <t>Minimum FCR</t>
  </si>
  <si>
    <t>Maximum FCR</t>
  </si>
  <si>
    <t>Average FCR</t>
  </si>
  <si>
    <t>Chicken (Broiler)[2]</t>
  </si>
  <si>
    <t>Pig (pork)[3]</t>
  </si>
  <si>
    <t>Fish (Atlantic Salmon) [4]</t>
  </si>
  <si>
    <t>Banks, I. J., W. T. Gibson, and M. M. Cameron. 2014. Growth rates of black soldier fly larvae fed on fresh human faeces and their implication for improving sanitation. Tropical medicine &amp; international health 19(1):14-22.</t>
  </si>
  <si>
    <t>Hascik, P., M. Kacaniova, M. Mihok, J. Pochop, E. Benczova, and T. A. Hlinku. 2010. Performance of various broiler chicken hybrids fed with commercially produced feed mixtures. International Journal of Poultry Science 9(11):1076-1082.</t>
  </si>
  <si>
    <t>Torrissen, O., R. E. Olsen, R. Toresen, G. I. Hemre, A. G. Tacon, F. Asche, R. W. Hardy, and S. Lall. 2011. Atlantic salmon (Salmo salar): the “super-chicken” of the sea? Reviews in Fisheries Science 19(3):257-278.</t>
  </si>
  <si>
    <t>Saki, A., M. Tabatabie, A. Ahamadi, S. H. Sayer, S. Mirzayi, and N. Kiani. 2006. Nutritive Value, Metabolizable Energy and Viscosity of. Pakistan Journal of Biological Sciences 9(10):1970-1974.</t>
  </si>
  <si>
    <t>Spranghers, T., M. Ottoboni, C. Klootwijk, A. Ovyn, S. Deboosere, B. De Meulenaer, J. Michiels, M. Eeckhout, P. De Clercq, and S. De Smet. 2017. Nutritional composition of black soldier fly (Hermetia illucens) prepupae reared on different organic waste substrates. Journal of the Science of Food and Agriculture 97(8):2594-2600.</t>
  </si>
  <si>
    <t>Lanferdini et al., 2018</t>
  </si>
  <si>
    <t>Feldpausch et al., 2019</t>
  </si>
  <si>
    <t>Davidson et al., 2016</t>
  </si>
  <si>
    <t>Krejszeff et al., 2012</t>
  </si>
  <si>
    <t>Bava et al., 2019</t>
  </si>
  <si>
    <t>Myers et al., 2008</t>
  </si>
  <si>
    <t>Lalander et al., 2019</t>
  </si>
  <si>
    <t>Diener et al., 2009</t>
  </si>
  <si>
    <t xml:space="preserve">Nguyen et al., 2013 </t>
  </si>
  <si>
    <t>Munro, L., &amp; Wallace, I. (2016). Marine Scotland Science—Scottish shellfish farm production survey 2016.</t>
  </si>
  <si>
    <t>Raising period (d)</t>
  </si>
  <si>
    <t>REFERENCE</t>
  </si>
  <si>
    <t>.</t>
  </si>
  <si>
    <t>Prepupae weight (g)</t>
  </si>
  <si>
    <t>Hatched larval weight (g)</t>
  </si>
  <si>
    <t>Development time to prepupal (d)</t>
  </si>
  <si>
    <t>Hooge and Connolly, 2011</t>
  </si>
  <si>
    <t>Pig (Pork)</t>
  </si>
  <si>
    <t>Market body weight (g)</t>
  </si>
  <si>
    <t>Initial body weight (g)</t>
  </si>
  <si>
    <t>Magnabosco et al., 2016</t>
  </si>
  <si>
    <t>Kim et al., 2005</t>
  </si>
  <si>
    <t>Wu et al., 2017</t>
  </si>
  <si>
    <t>Total ave.</t>
  </si>
  <si>
    <t>López-Vergé et al., 2018</t>
  </si>
  <si>
    <t>Schinckel et al., 2010</t>
  </si>
  <si>
    <t>0.11 – 0.23</t>
  </si>
  <si>
    <t>0.20-0.34</t>
  </si>
  <si>
    <t>Leclercq et al., 2010</t>
  </si>
  <si>
    <t>1000 larvae</t>
  </si>
  <si>
    <t>Average data set between 2009-2011</t>
  </si>
  <si>
    <t>97265-135000</t>
  </si>
  <si>
    <t>224 Ross 308</t>
  </si>
  <si>
    <t>10 years data between 2007 and 2017</t>
  </si>
  <si>
    <t>Camp Montoro, J., Manzanilla, E.G., Solà-Oriol, D., Muns, R., Gasa, J., Clear, O. and Calderón Díaz, J.A., 2020. Predicting Productive Performance in Grow-Finisher Pigs Using Birth and Weaning Body Weight. Animals, 10(6), p.1017.</t>
  </si>
  <si>
    <t>[5] Magnabosco et al., 2016; Kim et al., 2005; Feldpausch et al., 2019; Lanferdini et al., 2018; Wu et al., 2017; López-Vergé et al., 2018; Camp Montoro et al., 2020; Schinckel et al., 2010</t>
  </si>
  <si>
    <t>Camp Montoro et al., 2020</t>
  </si>
  <si>
    <t>Substrates</t>
  </si>
  <si>
    <t>vegetable waste</t>
  </si>
  <si>
    <t>Chen et al., 2017</t>
  </si>
  <si>
    <t>50 crop residues samples and 10 samples each of pig, dairy, beef, layer, and broiler manure</t>
  </si>
  <si>
    <t>wheat straw</t>
  </si>
  <si>
    <t>rice straw</t>
  </si>
  <si>
    <t>corn stover</t>
  </si>
  <si>
    <t>rape stalk</t>
  </si>
  <si>
    <t>cotton stalk</t>
  </si>
  <si>
    <t>pig manure</t>
  </si>
  <si>
    <t>dairy manure</t>
  </si>
  <si>
    <t>beef manure</t>
  </si>
  <si>
    <t>layer manure</t>
  </si>
  <si>
    <t>broiler manure</t>
  </si>
  <si>
    <t>Kitchen waste</t>
  </si>
  <si>
    <t>Saki et al., 2006</t>
  </si>
  <si>
    <t>Restaurant waste</t>
  </si>
  <si>
    <t>Westendorf, 2000</t>
  </si>
  <si>
    <t>Digestate</t>
  </si>
  <si>
    <t>Chen, X., Zhao, G., Zhang, Y., Han, L., &amp; Xiao, W. (2017). Nitrogen-to-protein conversion factors for crop residues and animal manure common in China. Journal of agricultural and food chemistry, 65(42), 9186-9190.</t>
  </si>
  <si>
    <t>Westendorf, M. L. (Ed.). (2000). Food waste to animal feed. John Wiley &amp; Sons.</t>
  </si>
  <si>
    <t>Ciuresco et al., 2020</t>
  </si>
  <si>
    <t>Ciurescu, G., Dumitru, M., Gheorghe, A., Untea, A.E. and Drăghici, R., 2020. Effect of Bacillus subtilis on growth performance, bone mineralization, and bacterial population of broilers fed with different protein sources. Poultry Science.</t>
  </si>
  <si>
    <t>Galli et al., 2019</t>
  </si>
  <si>
    <t>Jacobs et al., 2020</t>
  </si>
  <si>
    <t>Jacobs, L., Persia, M.E., Siman-Tov, N., McCoy, J., Ahmad, M., Lyman, J. and Good, L., 2020. Impact of water sanitation on broiler chicken production and welfare parameters. Journal of Applied Poultry Research, 29(1), pp.258-268.</t>
  </si>
  <si>
    <t>Galli, G.M., Gerbet, R.R., Griss, L.G., Fortuoso, B.F., Petrolli, T.G., Boiago, M.M., Souza, C.F., Baldissera, M.D., Mesadri, J., Wagner, R. and da Rosa, G., 2020. Combination of herbal components (curcumin, carvacrol, thymol, cinnamaldehyde) in broiler chicken feed: Impacts on response parameters, performance, fatty acid profiles, meat quality and control of coccidia and bacteria. Microbial Pathogenesis, 139, p.103916.</t>
  </si>
  <si>
    <t>Ruff at al., 2020</t>
  </si>
  <si>
    <t>Ruff, J., Barros, T.L., Tellez Jr, G., Blankenship, J., Lester, H., Graham, B.D., Selby, C.A., Vuong, C.N., Dridi, S., Greene, E.S. and Hernandez-Velasco, X., 2020. Research Note: Evaluation of a heat stress model to induce gastrointestinal leakage in broiler chickens. Poultry Science, 99(3), pp.1687-1692.</t>
  </si>
  <si>
    <t>Alkhtib et al., 2029</t>
  </si>
  <si>
    <t>Alkhtib, A., Scholey, D., Carter, N., Cave, G.W., Hanafy, B.I., Kempster, S.R., Mekapothula, S., Roxborough, E.T. and Burton, E.J., 2020. Bioavailability of Methionine-Coated Zinc Nanoparticles as a Dietary Supplement Leads to Improved Performance and Bone Strength in Broiler Chicken Production. Animals, 10(9), p.1482.</t>
  </si>
  <si>
    <t>Cowieson, A.J., Perez-Maldonado, R., Kumar, A. and Toghyani, M., 2020. Possible role of available phosphorus in potentiating the use of low protein diets for broiler chicken production. Poultry Science.</t>
  </si>
  <si>
    <t>Cowieson et al., 2020</t>
  </si>
  <si>
    <t>945 male Ross 308 broiler chicks</t>
  </si>
  <si>
    <t>384 Broiler Chicken</t>
  </si>
  <si>
    <t>320 male Cobb 500 chicks</t>
  </si>
  <si>
    <t>480 broiler chickens (Ross 308)</t>
  </si>
  <si>
    <t>225 male chicks of the Cobb500</t>
  </si>
  <si>
    <t>720 Cobb males</t>
  </si>
  <si>
    <t>38-46</t>
  </si>
  <si>
    <t>2312-2922</t>
  </si>
  <si>
    <t>Oonincx et al., 2015</t>
  </si>
  <si>
    <t>Protein, % (DM basis)</t>
  </si>
  <si>
    <t>Feed protein, % DM</t>
  </si>
  <si>
    <t>Feed intake in whole rasing period (kg, DM)</t>
  </si>
  <si>
    <t>Feed intake in whole rasing period (g, DM)</t>
  </si>
  <si>
    <t>Oonincx, D.G., Van Broekhoven, S., Van Huis, A. and van Loon, J.J., 2015. Feed conversion, survival and development, and composition of four insect species on diets composed of food by-products. PloS one, 10(12), p.e0144601.</t>
  </si>
  <si>
    <t>DM %</t>
  </si>
  <si>
    <t>Swine manure</t>
  </si>
  <si>
    <t>Chicken manure</t>
  </si>
  <si>
    <t>Nicholson et al., 1996</t>
  </si>
  <si>
    <t>Municipal organic waste</t>
  </si>
  <si>
    <t>Möller 2015</t>
  </si>
  <si>
    <t>Vegetable Waste</t>
  </si>
  <si>
    <t>Retnani, 2010</t>
  </si>
  <si>
    <t>Broiler</t>
  </si>
  <si>
    <t>Brugaletta et al., 2020</t>
  </si>
  <si>
    <t>Infante‑Rodríguez et al., 2016</t>
  </si>
  <si>
    <t>Abudabos et al., 2012</t>
  </si>
  <si>
    <t>Pig</t>
  </si>
  <si>
    <t>Kallabis and Kaufmann, 2012</t>
  </si>
  <si>
    <t>Szabó et al., 2007</t>
  </si>
  <si>
    <t>Fish</t>
  </si>
  <si>
    <t>Kaushik et al., 1998</t>
  </si>
  <si>
    <t>Protein, % DM</t>
  </si>
  <si>
    <t>Black soldier fly larvae [1]</t>
  </si>
  <si>
    <t>[3] Nguyen et al., 2013; Diener et al., 2009; Banks et al., 2014; Bava et al., 2019; Lalander et al., 2019; Myers et al., 2014</t>
  </si>
  <si>
    <t xml:space="preserve">Munro and Wallace, 2016 </t>
  </si>
  <si>
    <t>Nathanallides et al., 1995</t>
  </si>
  <si>
    <t>López-Vergé, S., Gasa, J., Farré, M., Coma, J., Bonet, J. and Solà-Oriol, D., 2018. Potential risk factors related to pig body weight variability from birth to slaughter in commercial conditions. Translational Animal Science, 2(4), pp.383-395.</t>
  </si>
  <si>
    <t>Möller, K., 2015. Compost and Digestates from Urban Organic Wastes. Assessment of Alternative Phosphorus Fertilizers for Organic Farming. FiBL Fact Sheet.</t>
  </si>
  <si>
    <t>Myers, H.M., Tomberlin, J.K., Lambert, B.D. and Kattes, D., 2014. Development of black soldier fly (Diptera: Stratiomyidae) larvae fed dairy manure. Environmental entomology, 37(1), pp.11-15.</t>
  </si>
  <si>
    <t>Nicholson, F.A., Chambers, B.J. and Smith, K.A., 1996. Nutrient composition of poultry manures in England and Wales. Bioresource Technology, 58(3), pp.279-284.</t>
  </si>
  <si>
    <t>Retnani, Y., Syananta, F.P., Herawati, L., Widiarti, W. and Saenab, A., 2010. Physical characteristic and palatability of market vegetable waste wafer for sheep. Animal Production, 12(1).</t>
  </si>
  <si>
    <t>Sommer, S.G., Hjorth, M., Leahy, J.J., Zhu, K., Christel, W. and Sørensen, C.G., 2015. Pig slurry characteristics, nutrient balance and biogas production as affected by separation and acidification. The Journal of Agricultural Science, 153(1), pp.177-191.</t>
  </si>
  <si>
    <t>Brugaletta, G., Luise, D., De Cesare, A., Zampiga, M., Laghi, L., Trevisi, P., Manfreda, G. and Sirri, F., 2020. Insights into the mode of action of tannin-based feed additives in broiler chickens: looking for connections with the plasma metabolome and caecal microbiota. Italian Journal of Animal Science, 19(1), pp.1349-1362.</t>
  </si>
  <si>
    <t>Infante-Rodríguez, F., Salinas-Chavira, J., Montaño-Gómez, M.F., Manríquez-Nuñez, O.M., González-Vizcarra, V.M., Guevara-Florentino, O.F. and De León, J.R., 2016. Effect of diets with different energy concentrations on growth performance, carcass characteristics and meat chemical composition of broiler chickens in dry tropics. SpringerPlus, 5(1), pp.1-6.</t>
  </si>
  <si>
    <t>Kamalzadeh et al., 2009</t>
  </si>
  <si>
    <t>Kamalzadeh, A., Hosseini, A. and Moradi, S., 2009. Effects of yeast glucomannan on performance of broiler chickens. Int. J. Agric. Biol, 11(1), pp.49-53.</t>
  </si>
  <si>
    <t>Abudabos, A.M., 2012. Optimal dietary phosphorus for broiler performance, bone integrity and reduction of phosphorus excretion. Asian J Anim Vet Adv, 7, pp.288-298.</t>
  </si>
  <si>
    <t>CP% DM</t>
  </si>
  <si>
    <t>CP%DM</t>
  </si>
  <si>
    <t>[6] Davidson et al., 2016; Krejszeff et al., 2012; Munro and Wallace, 2016; Nathanallides et al., 1995; Leclercq et al., 2010</t>
  </si>
  <si>
    <t>Kallabis, K. E. and O. Kaufmann. 2012. Effect of a high-fibre diet on the feeding behaviour of fattening pigs. Archives Animal Breeding 55(3):272-284.</t>
  </si>
  <si>
    <t>Szabó, C., A. J. Jansman, L. Babinszky, and M. W. Verstegen. 2007. The effect of high dietary fermentable carbohydrate content on the fattening performance and chemical body composition of fattening pigs. Poljoprivreda 13(1):55-60.</t>
  </si>
  <si>
    <t>[2] Brugaletta et al., 2020; Bozkurt et al., 2008; Infante‑Rodríguez et al., 2016; Kamalzadeh et al., 2009; Abudabos et al., 2012</t>
  </si>
  <si>
    <t>BSFL-Substrate</t>
  </si>
  <si>
    <t>Broiler feed</t>
  </si>
  <si>
    <t>Pig feed</t>
  </si>
  <si>
    <t>Fish feed</t>
  </si>
  <si>
    <t>Lu et al., 2021</t>
  </si>
  <si>
    <t>Lu, J., Li, Y.F., Qu, L., Ma, M., Yang, X.D., Shen, M.M., Wang, X.G., Guo, J., Hu, Y.P., Dou, T.C. and Li, S.M., 2021. Effects of energy-restricted feeding during rearing on sexual maturation and reproductive performance of Rugao layer breeders. Poultry Science, p.101225.</t>
  </si>
  <si>
    <t>Abdollahi et al., 2020</t>
  </si>
  <si>
    <t>Abdollahi, M.R., Zaefarian, F., Hall, L. and Jendza, J.A., 2020. Feed acidification and steam-conditioning temperature influence nutrient utilization in broiler chickens fed wheat-based diets. Poultry Science, 99(10), pp.5037-5046.</t>
  </si>
  <si>
    <t>Helm et al., 2021</t>
  </si>
  <si>
    <t>Helm, E.T., Ross, J.W., Patience, J.F., Lonergan, S.M., Huff-Lonergan, E., Greiner, L.L., Reever, L.M., Hastad, C.W., Arkfeld, E.K. and Gabler, N.K., 2021. Nutritional approaches to slow late finishing pig growth: implications on carcass composition and pork quality. Journal of Animal Science, 99(1), p.skaa368.</t>
  </si>
  <si>
    <t>Chałabis-Mazurek et al., 2021</t>
  </si>
  <si>
    <t>Chałabis-Mazurek, A., Valverde Piedra, J.L., Muszyński, S., Tomaszewska, E., Szymańczyk, S., Kowalik, S., Arciszewski, M.B., Zacharko-Siembida, A. and Schwarz, T., 2021. The Concentration of Selected Heavy Metals in Muscles, Liver and Kidneys of Pigs Fed Standard Diets and Diets Containing 60% of New Rye Varieties. Animals, 11(5), p.1377.</t>
  </si>
  <si>
    <t>Ferrer, P., García-Rebollar, P., Calvet, S., de Blas, C., Piquer, O., Rodríguez, C.A. and Cerisuelo, A., 2021. Effects of Orange Pulp Conservation Methods (Dehydrated or Ensiled Sun-Dried) on the Nutritional Value for Finishing Pigs and Implications on Potential Gaseous Emissions from Slurry. Animals, 11(2), p.387.</t>
  </si>
  <si>
    <t>Ferrer et al., 2021</t>
  </si>
  <si>
    <t>Larsson et al., 2014</t>
  </si>
  <si>
    <t>Larsson, T., Koppang, E.O., Espe, M., Terjesen, B.F., Krasnov, A., Moreno, H.M., Rørvik, K.A., Thomassen, M. and Mørkøre, T., 2014. Fillet quality and health of Atlantic salmon (Salmo salar L.) fed a diet supplemented with glutamate. Aquaculture, 426, pp.288-295.</t>
  </si>
  <si>
    <t>Bou et al., 2017</t>
  </si>
  <si>
    <t>Bou, M., Berge, G.M., Baeverfjord, G., Sigholt, T., Østbye, T.K. and Ruyter, B., 2017. Low levels of very-long-chain n-3 PUFA in Atlantic salmon (Salmo salar) diet reduce fish robustness under challenging conditions in sea cages. Journal of nutritional science, 6.</t>
  </si>
  <si>
    <t>Belghit, I., Waagbø, R., Lock, E.J. and Liland, N.S., 2019. Insect‐based diets high in lauric acid reduce liver lipids in freshwater Atlantic salmon. Aquaculture Nutrition, 25(2), pp.343-357.</t>
  </si>
  <si>
    <t>BSFL DM%</t>
  </si>
  <si>
    <t>T.S. Aas, et al., 2019</t>
  </si>
  <si>
    <t>Aas, T.S., Ytrestøyl, T. and Åsgård, T., 2019. Utilization of feed resources in the production of Atlantic salmon (Salmo salar) in Norway: An update for 2016. Aquaculture Reports, 15, p.100216.</t>
  </si>
  <si>
    <t>Einen and Roem, 1997</t>
  </si>
  <si>
    <t>Einen, O. and Roem, A.J., 1997. Dietary protein/energy ratios for Atlantic salmon in relation to fish size: growth, feed utilization and slaughter quality. Aquaculture Nutrition, 3(2), pp.115-126.</t>
  </si>
  <si>
    <t>Liland et al., 2017</t>
  </si>
  <si>
    <t>Liland, N.S., Biancarosa, I., Araujo, P., Biemans, D., Bruckner, C.G., Waagbø, R., Torstensen, B.E. and Lock, E.J., 2017. Modulation of nutrient composition of black soldier fly (Hermetia illucens) larvae by feeding seaweed-enriched media. PloS one, 12(8), p.e0183188.</t>
  </si>
  <si>
    <t>Van der Fels-Klerx et al., 2016</t>
  </si>
  <si>
    <t>Van der Fels-Klerx, H.J., Camenzuli, L., Van Der Lee, M.K. and Oonincx, D.G.A.B., 2016. Uptake of cadmium, lead and arsenic by Tenebrio molitor and Hermetia illucens from contaminated substrates. PLoS One, 11(11), p.e0166186.</t>
  </si>
  <si>
    <t>Broiler whole body DM %</t>
  </si>
  <si>
    <t>Pig whole body DM %</t>
  </si>
  <si>
    <t>Fish whole body DM %</t>
  </si>
  <si>
    <t>Body weight gain (g, DM)</t>
  </si>
  <si>
    <t>Caldas, J.V., Boonsinchai, N., Wang, J., England, J.A. and Coon, C.N., 2019. The dynamics of body composition and body energy content in broilers. Poultry science, 98(2), pp.866-877.</t>
  </si>
  <si>
    <t>Bregendahl, K., Sell, J.L. and Zimmerman, D.R., 2002. Prediction of whole-body composition from the whole-body dry matter percentage of three-week-old broiler chicks. Poultry science, 81(8), pp.1168-1171.</t>
  </si>
  <si>
    <t>Straková et al., 2015</t>
  </si>
  <si>
    <t>Smits et al., 1988</t>
  </si>
  <si>
    <t>Smits, C.H.M., Moughan, P.J. and Smith, W.C., 1988. Chemical whole-body composition of the 20 kg liveweight growing pig. New Zealand Journal of Agricultural Research, 31(2), pp.155-157.</t>
  </si>
  <si>
    <t>FCR, based on DM/DM</t>
  </si>
  <si>
    <t>Hemre et al., 2007</t>
  </si>
  <si>
    <t>Yan et al., 2021</t>
  </si>
  <si>
    <t xml:space="preserve"> 2,400 Ross 308 mixed-sex broilers (1:1 ratio of males and females)</t>
  </si>
  <si>
    <t>Yan, L., Lv, Z.Z., An, S., Xing, K., Wang, Z.G., Lv, M.B., Choct, M., Guo, Y.M. and Zhou, G.L., 2021. Effects of rearing system and narasin on growth performance, gastrointestinal development, and gut microbiota of broilers. Poultry Science, 100(3), p.100840.</t>
  </si>
  <si>
    <t>Berrocoso et al., 2020</t>
  </si>
  <si>
    <t>1,920 male Ross 708 broiler chickens</t>
  </si>
  <si>
    <t>Berrocoso, J.D., García-Ruiz, A., Page, G. and Jaworski, N.W., 2020. The effect of added oat hulls or sugar beet pulp to diets containing rapidly or slowly digestible protein sources on broiler growth performance from 0 to 36 days of age. Poultry Science, 99(12), pp.6859-6866.</t>
  </si>
  <si>
    <t>[2] Hascik et al., 2010, El-Tahawy et al., 2017, Scott, 2005, Yan et al., 2021, Berrocoso et al., 2020</t>
  </si>
  <si>
    <t>310 batches from 244 grower-finishing farms</t>
  </si>
  <si>
    <t>Agostini, P.S., Fahey, A.G., Manzanilla, E.G., O’Doherty, J.V., De Blas, C. and Gasa, J., 2014. Management factors affecting mortality, feed intake and feed conversion ratio of grow-finishing pigs. Animal, 8(8), pp.1312-1318.</t>
  </si>
  <si>
    <t>Cadéro et al., 2018</t>
  </si>
  <si>
    <t>Cadéro, A., Aubry, A., Brossard, L., Dourmad, J.Y., Salaün, Y. and Garcia-Launay, F., 2018. Modelling interactions between farmer practices and fattening pig performances with an individual-based model. Animal, 12(6), pp.1277-1286.</t>
  </si>
  <si>
    <t>Hillestad et al., 2001</t>
  </si>
  <si>
    <t>18 sea cages (500 fish per cage)</t>
  </si>
  <si>
    <t>Hillestad, M., Johnsen, F. and Åsgård, T., 2001. Protein to carbohydrate ratio in high‐energy diets for Atlantic salmon (Salmo salar L.). Aquaculture Research, 32(7), pp.517-529.</t>
  </si>
  <si>
    <t>Fisher, H.J., Collins, S.A., Hanson, C., Mason, B., Colombo, S.M. and Anderson, D.M., 2020. Black soldier fly larvae meal as a protein source in low fish meal diets for Atlantic salmon (Salmo salar). Aquaculture, 521, p.734978.</t>
  </si>
  <si>
    <t>Lewis, A.J. and Southern, L.L. eds., 2000. Swine nutrition. CRC press.</t>
  </si>
  <si>
    <t>40.9 </t>
  </si>
  <si>
    <t>Lewis and Southern, 2000 (Different ages)</t>
  </si>
  <si>
    <t xml:space="preserve"> </t>
  </si>
  <si>
    <t>Fisher et al., 2020</t>
  </si>
  <si>
    <t>480 fish in a flow-through freshwater system</t>
  </si>
  <si>
    <t>[4] Torrissen et al., 2011, Tacon and Metian 2008, Weihe et al., 2018, Hillestad et al., 2001, Fisher et al., 2020</t>
  </si>
  <si>
    <t>STDEV.S</t>
  </si>
  <si>
    <t>Mean</t>
  </si>
  <si>
    <t>1400-1600</t>
  </si>
  <si>
    <t>4340-4912</t>
  </si>
  <si>
    <t>Nguyen et al., 2013</t>
  </si>
  <si>
    <t xml:space="preserve"> Feed, liver, manure, kitchen waste, fruit and vegtables, fish</t>
  </si>
  <si>
    <t>PCR, DM</t>
  </si>
  <si>
    <t>(ALP 2007)</t>
  </si>
  <si>
    <t>Vegetable waste</t>
  </si>
  <si>
    <t>Green banana</t>
  </si>
  <si>
    <t>(Ulloa et al. 2004)</t>
  </si>
  <si>
    <t>Pig manure</t>
  </si>
  <si>
    <t>Poultry manure</t>
  </si>
  <si>
    <t>Human faeces</t>
  </si>
  <si>
    <t>Gross energy, MJ/Kg DM</t>
  </si>
  <si>
    <t>Ytrestøyl et al., 2015</t>
  </si>
  <si>
    <t>Ytrestøyl, T., Aas, T.S. and Åsgård, T., 2015. Utilisation of feed resources in production of Atlantic salmon (Salmo salar) in Norway. Aquaculture, 448, pp.365-374.</t>
  </si>
  <si>
    <t>Yang et al., 2018</t>
  </si>
  <si>
    <t>Yang, P., Fan, Y., Zhu, M., Yang, Y. and Ma, Y., 2018. Energy content, nutrient digestibility coefficient, growth performance and serum parameters of pigs fed diets containing tomato pomace. Journal of Applied Animal Research, 46(1), pp.1483-1489.</t>
  </si>
  <si>
    <t>ALP (2007) Eidgenössische Futtermitteldatenbank [Federal database of animal feed]: Forschungsanstalt Agroscope Liebefeld-Posieux ALP, Switzerland.</t>
  </si>
  <si>
    <t>Ulloa, J.B., van Weerd, J.H., Huisman, E.A. &amp; Verreth, J.A.J. (2004) Tropical agricultural residues and their potential uses in fish feeds: the Costa Rican situation. Waste Management, 24, 87–97</t>
  </si>
  <si>
    <t>Diem, K. &amp; Lentner, C. (1968) Wissenschaftliche Tabellen (7 ed.). CibaGeigy AG, Basel, Switzerland.</t>
  </si>
  <si>
    <t>Ground corn+Wheat bran+Dehydrated alfalfa</t>
  </si>
  <si>
    <t>Substrate</t>
  </si>
  <si>
    <t>Ground barley+Wheat bran+Dehydrated alfalfa</t>
  </si>
  <si>
    <t>Ground barley+ Wheat middlings+Dehydrated alfalfa+Wheat straw</t>
  </si>
  <si>
    <t>Ground barley+Wheat middlings+Dehydrated alfalfa</t>
  </si>
  <si>
    <t>Danieli et al., 2019</t>
  </si>
  <si>
    <t>Danieli, P.P., Lussiana, C., Gasco, L., Amici, A. and Ronchi, B., 2019. The effects of diet formulation on the yield, proximate composition, and fatty acid profile of the black soldier fly (Hermetia illucens L.) prepupae intended for animal feed. Animals, 9(4), p.178.</t>
  </si>
  <si>
    <t>ME MJ/Kg DM</t>
  </si>
  <si>
    <t>Gross energy (MJ kg–1 DM)</t>
  </si>
  <si>
    <t>Coffee pulp</t>
  </si>
  <si>
    <t>Rice hulls</t>
  </si>
  <si>
    <t>Fresh pineapple</t>
  </si>
  <si>
    <t>Shrimp residues</t>
  </si>
  <si>
    <t>Slaughterhouse sludge</t>
  </si>
  <si>
    <t>[1] Nana et al., 2018, Banks et al., 2014, Pamintuan et al., 2019, Oonincx et al., 2015, Danieli et al., 2019</t>
  </si>
  <si>
    <t>Spranghers et al., 2017</t>
  </si>
  <si>
    <t>Diem &amp; Lentner 1968</t>
  </si>
  <si>
    <t xml:space="preserve">[1] Chen et al., 2017; Saki et al., 2006; Westendorf, 2000; Spranghers et al., 2017; ALP 2007; Ulloa et al., 2004; Diem &amp; Lentner 1968; Danieli et al., 2019 </t>
  </si>
  <si>
    <t>[4] Kaushik et al., 1998; Ytrestøyl et al., 2015; T.S. Aas, et al., 2019</t>
  </si>
  <si>
    <t>Bregendahl et al., 2002</t>
  </si>
  <si>
    <t>Agostini et al., 2014</t>
  </si>
  <si>
    <t>Bava, L., Jucker, C., Gislon, G., Lupi, D., Savoldelli, S., Zucali, M. and Colombini, S., 2019. Rearing of Hermetia Illucens on Different Organic By-Products: Influence on Growth, Waste Reduction, and Environmental Impact. Animals, 9(6), p.289.</t>
  </si>
  <si>
    <t>Bozkurt, M., Küçükyilmaz, K., Çatli, A.U. and Çinar, M., 2008. Growth performance and slaughter characteristics of broiler chickens fed with antibiotic, mannan oligosaccharide and dextran oligosaccharide supplemented diets. Int. J. Poult. Sci, 7(10), pp.969-977.</t>
  </si>
  <si>
    <t>Davidson, J., May, T., Good, C., Waldrop, T., Kenney, B., Terjesen, B. F., &amp; Summerfelt, S. (2016). Production of market-size North American strain Atlantic salmon Salmo salar in a land-based recirculation aquaculture system using freshwater. Aquacultural Engineering, 74, 1-16.</t>
  </si>
  <si>
    <t>Diener, S., Zurbrügg, C. and Tockner, K., 2009. Conversion of organic material by black soldier fly larvae: establishing optimal feeding rates. Waste Management &amp; Research, 27(6), pp.603-610.</t>
  </si>
  <si>
    <t>Douglas, S. L., Szyszka, O., Stoddart, K., Edwards, S. A., &amp; Kyriazakis, I. (2015). Animal and management factors influencing grower and finisher pig performance and efficiency in European systems: a meta-analysis. Animal, 9(7), 1210-1220.</t>
  </si>
  <si>
    <t>El-Tahawy, A. A. S., Taha, A. E., &amp; Adel, S. A. (2017). Effect of flock size on the productive and economic efficiency of Ross 308 and Cobb 500 broilers. European Poultry Science, 81, 1-10.</t>
  </si>
  <si>
    <t>Feldpausch, J.A., Jourquin, J., Bergstrom, J.R., Bargen, J.L., Bokenkroger, C.D., Davis, D.L., Gonzalez, J.M., Nelssen, J.L., Puls, C.L., Trout, W.E. and Ritter, M.J., 2019. Birth weight threshold for identifying piglets at risk for preweaning mortality. Translational Animal Science, 3(2), pp.633-640.</t>
  </si>
  <si>
    <t>Hooge, D.M. and Connolly, A., 2011. Meta-analysis summary of broiler chicken trials with dietary Actigen®(2009–2011). International Journal of Poultry Science, 10(10), pp.819-824.</t>
  </si>
  <si>
    <t>Kaushik, S. J., Gouillou-Coustans, M. F., &amp; Cho, C. Y. (1998). Application of the recommendations on vitamin requirements of finfish by NRC (1993) to salmonids and sea bass using practical and purified diets. Aquaculture, 161(1-4), 463-474.</t>
  </si>
  <si>
    <t>Krejszeff, S., Żarski, D., Palińska-Żarska, K., Trąbska, I., Kupren, K., Targońska, K., ... &amp; Kucharczyk, D. (2013). Procedure for harmless estimation of fish larvae weight. Italian Journal of Animal Science, 12(2), e44.</t>
  </si>
  <si>
    <t>Lalander, C., Diener, S., Zurbrügg, C. and Vinnerås, B., 2019. Effects of feedstock on larval development and process efficiency in waste treatment with black soldier fly (Hermetia illucens). Journal of cleaner production, 208, pp.211-219.</t>
  </si>
  <si>
    <t>Lanferdini, E., Andretta, I., Fonseca, L.S., Moreira, R.H.R., Cantarelli, V.S., Ferreira, R.A., Saraiva, A. and Abreu, M.L.T., 2018. Piglet birth weight, subsequent performance, carcass traits and pork quality: A meta-analytical study. Livestock Science, 214, pp.175-179.</t>
  </si>
  <si>
    <t>Leclercq, E., Taylor, J.F., Hunter, D. and Migaud, H., 2010. Body size dimorphism of sea-reared Atlantic salmon (Salmo salar L.): Implications for the management of sexual maturation and harvest quality. Aquaculture, 301(1-4), pp.47-56.</t>
  </si>
  <si>
    <t>Losinger, W. C. (1998). Feed-conversion ratio of finisher pigs in the USA. Preventive veterinary medicine, 36(4), 287-305.</t>
  </si>
  <si>
    <t>Magnabosco, D., Bernardi, M. L., Wentz, I., Cunha, E. C. P., &amp; Bortolozzo, F. P. (2016). Low birth weight affects lifetime productive performance and longevity of female swine. Livestock Science, 184, 119-125.</t>
  </si>
  <si>
    <t>Nana, P., Kimpara, J.M., Tiambo, C.K., Tiogue, C.T., Youmbi, J., Choundong, B. and Fonkou, T., 2018. Black soldier flies (Hermetia illucens Linnaeus) as recyclers of organic waste and possible livestock feed. International Journal of Biological and Chemical Sciences, 12(5), pp.2004-2015.</t>
  </si>
  <si>
    <t>Nguyen, T.T., Tomberlin, J.K. and Vanlaerhoven, S., 2013. Influence of resources on Hermetia illucens (Diptera: Stratiomyidae) larval development. Journal of Medical Entomology, 50(4), pp.898-906.</t>
  </si>
  <si>
    <t>Pamintuan, K. R. S., Cajayon, J. A. B., &amp; Dableo, G. B. (2019, November). Growth Characteristics and Lipid Content of Black Soldier Fly (Hermetia illucens) Larva Reared in Milkfish Offal and Mixed Vegetable Wastes. In Proceedings of the 2019 6th International Conference on Biomedical and Bioinformatics Engineering (pp. 163-168).</t>
  </si>
  <si>
    <t>Pierozan, C. R., Agostini, P. D. S., Gasa, J., Novais, A. K., Dias, C. P., Santos, R. S. K., ... &amp; Silva, C. A. (2016). Factors affecting the daily feed intake and feed conversion ratio of pigs in grow-finishing units: the case of a company. Porcine Health Management, 2(1), 7.</t>
  </si>
  <si>
    <t>Schinckel, A.P., Einstein, M.E., Jungst, S., Booher, C. and Newman, S., 2010. Evaluation of the impact of pig birth weight on grow-finish performance, backfat depth, and loin depth. The Professional Animal Scientist, 26(1), pp.51-69.</t>
  </si>
  <si>
    <t>Scott, T. A. (2005). Variation in feed intake of broiler chickens. Recent Advances in Animal Nutrition in Australia, 15, 237-244.</t>
  </si>
  <si>
    <t>Tacon, A. G., &amp; Metian, M. (2008). Global overview on the use of fish meal and fish oil in industrially compounded aquafeeds: Trends and future prospects. Aquaculture, 285(1-4), 146-158.</t>
  </si>
  <si>
    <t>Weihe, R., Dessen, J. E., Arge, R., Thomassen, M. S., Hatlen, B., &amp; Rørvik, K. A. (2018). Improving production efficiency of farmed Atlantic salmon (Salmo salar L.) by isoenergetic diets with increased dietary protein‐to‐lipid ratio. Aquaculture Research, 49(4), 1441-1453.</t>
  </si>
  <si>
    <t>Kim, Y.S., Kim, S.W., Weaver, M.A. and Lee, C.Y., 2005. Increasing the pig market weight: world trends, expected consequences and practical considerations. Asian-australasian journal of animal sciences, 18(4), pp.590-600.</t>
  </si>
  <si>
    <t>Nathanailides, C., Stickland, N.C. and Lopez-Albors, O., 1995. Influence of prehatch temperature on the development of muscle cellularity in posthatch Atlantic salmon (Salmo salar). Canadian Journal of Fisheries and Aquatic Sciences, 52(4), pp.675-680.</t>
  </si>
  <si>
    <r>
      <t>Straková</t>
    </r>
    <r>
      <rPr>
        <sz val="11"/>
        <color rgb="FF000000"/>
        <rFont val="Calibri"/>
        <family val="2"/>
        <scheme val="minor"/>
      </rPr>
      <t>, E., Suchý, P., Navratil, P., Karel, T. and Herzig, I., 2015. Comparison of the content of crude protein and amino acids in the whole bodies of cocks and hens of Ross 308 and Cobb 500 hybrids at the end of fattening. Ile, 10(9.2), pp.8-9.</t>
    </r>
  </si>
  <si>
    <t>[3] Losinger et al., 1998, Douglas et al., 2015, Pierozan et al., 2016, Agostini et al., 2014, Cadéro et al., 2018</t>
  </si>
  <si>
    <t>Kotrotsios et al., 2012</t>
  </si>
  <si>
    <t>[3] Kotrotsios et al., 2012; Kallabis and Kaufmann, 2012; Szabó et al., 2007; Yang et al., 2018</t>
  </si>
  <si>
    <t>Kotrotsios, N., Christaki, E., Bonos, E. and Florou-Paneri, P., 2012. Dietary carob pods on growth performance and meat quality of fattening pigs. Asian-Australasian journal of animal sciences, 25(6), p.880.</t>
  </si>
  <si>
    <t>Lukaszewicz and Kowalczyk, 2014</t>
  </si>
  <si>
    <t>[4] Bozkurt et al., 2008; Hooge and Connolly, 2011; Lukaszewicz and Kowalczyk, 2014; Ciuresco et al., 2020; Galli et al., 2020; Jacobs et al., 2020; Ruff at al., 2020; Alkhtib et al., 2020; Cowieson et al., 2020</t>
  </si>
  <si>
    <t>Sommer et al., 2015</t>
  </si>
  <si>
    <t>Belghit et al., 2019</t>
  </si>
  <si>
    <t>Caldas et al., 2019</t>
  </si>
  <si>
    <t>Hemre, G.I., Sagstad, A., Bakke‐Mckellep, A.M., Danieli, A., Acierno, R., Maffia, M., Frøystad, M., Krogdahl, Å. and Sanden, M., 2007. Nutritional, physiological, and histological responses in Atlantic salmon, Salmo salar L. fed diets with genetically modified maize. Aquaculture Nutrition, 13(3), pp.186-199.</t>
  </si>
  <si>
    <t>Lukaszewicz, E. and Kowalczyk, A., 2014. Slaughter yield and breast meat quality of chicken broilers in relation to sex and level of dietary maize distillers dried grains with solubles (DDGS). Revue de Medicine Veterinaire, 165(5-6), pp. 176-182.</t>
  </si>
  <si>
    <t>FCR, based on DM/FM</t>
  </si>
  <si>
    <t>Chicken (g)</t>
  </si>
  <si>
    <t>Pig (g)</t>
  </si>
  <si>
    <t>Fish (g)</t>
  </si>
  <si>
    <t>*</t>
  </si>
  <si>
    <t xml:space="preserve">* Note: these are the PCR and GECR calculations based on corrections for DM in larvae body and DM in feed. </t>
  </si>
  <si>
    <t>* Note that we did not use them in Table 2 in the manuscript, because their ranking is same as the ranking of RCR and GECR</t>
  </si>
  <si>
    <t>BSFL - Protein</t>
  </si>
  <si>
    <t>BSFL - Gross energy</t>
  </si>
  <si>
    <t>Feed gross energy, MJ GE/kg DM</t>
  </si>
  <si>
    <t>Gross energy intake, Mj GE</t>
  </si>
  <si>
    <t>GECR</t>
  </si>
  <si>
    <t>GECR, DM</t>
  </si>
  <si>
    <t>PCR= Amount of protein needed to gain 100 g BW</t>
  </si>
  <si>
    <t>GECR= Amount of gross energy needed to gain 100 g BW</t>
  </si>
  <si>
    <t>BSFL (g)</t>
  </si>
  <si>
    <t>Gross energy, MJ/Kg (DM basis)</t>
  </si>
  <si>
    <t>Aas, et 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</si>
</sst>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00000"/>
    <numFmt numFmtId="167" formatCode="0.00000"/>
  </numFmts>
  <fonts count="14"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sz val="11"/>
      <color rgb="FF2E2E2E"/>
      <name val="Calibri"/>
      <family val="2"/>
      <scheme val="minor"/>
    </font>
    <font>
      <b/>
      <sz val="9"/>
      <color indexed="81"/>
      <name val="Segoe UI"/>
      <family val="2"/>
    </font>
    <font>
      <sz val="11"/>
      <color rgb="FF000000"/>
      <name val="Calibri"/>
      <family val="2"/>
      <scheme val="minor"/>
    </font>
    <font>
      <sz val="8"/>
      <color rgb="FF2E2E2E"/>
      <name val="Georgia"/>
      <family val="1"/>
    </font>
    <font>
      <sz val="9"/>
      <color rgb="FF2A2A2A"/>
      <name val="Arial"/>
      <family val="2"/>
    </font>
    <font>
      <sz val="7"/>
      <color rgb="FF222222"/>
      <name val="Arial"/>
      <family val="2"/>
    </font>
    <font>
      <sz val="7"/>
      <color rgb="FF000000"/>
      <name val="Open Sans"/>
      <family val="2"/>
    </font>
    <font>
      <b/>
      <sz val="11"/>
      <color rgb="FF2E2E2E"/>
      <name val="Calibri"/>
      <family val="2"/>
      <scheme val="minor"/>
    </font>
    <font>
      <sz val="9"/>
      <color indexed="81"/>
      <name val="Segoe UI"/>
      <family val="2"/>
    </font>
    <font>
      <sz val="11"/>
      <color theme="4" tint="-0.249977111117893"/>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FFFFFF"/>
        <bgColor indexed="64"/>
      </patternFill>
    </fill>
    <fill>
      <patternFill patternType="solid">
        <fgColor rgb="FF00B050"/>
        <bgColor indexed="64"/>
      </patternFill>
    </fill>
    <fill>
      <patternFill patternType="solid">
        <fgColor theme="0"/>
        <bgColor indexed="64"/>
      </patternFill>
    </fill>
    <fill>
      <patternFill patternType="solid">
        <fgColor theme="4"/>
        <bgColor indexed="64"/>
      </patternFill>
    </fill>
  </fills>
  <borders count="32">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rgb="FFEBEBEB"/>
      </top>
      <bottom style="medium">
        <color rgb="FFEBEBEB"/>
      </bottom>
      <diagonal/>
    </border>
    <border>
      <left style="medium">
        <color indexed="64"/>
      </left>
      <right/>
      <top style="medium">
        <color rgb="FF000000"/>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EBEBEB"/>
      </top>
      <bottom/>
      <diagonal/>
    </border>
    <border>
      <left/>
      <right/>
      <top/>
      <bottom style="medium">
        <color rgb="FFEBEBEB"/>
      </bottom>
      <diagonal/>
    </border>
    <border>
      <left style="medium">
        <color rgb="FF9E9E9E"/>
      </left>
      <right style="medium">
        <color rgb="FF9E9E9E"/>
      </right>
      <top style="medium">
        <color rgb="FF9E9E9E"/>
      </top>
      <bottom style="medium">
        <color rgb="FF9E9E9E"/>
      </bottom>
      <diagonal/>
    </border>
  </borders>
  <cellStyleXfs count="1">
    <xf numFmtId="0" fontId="0" fillId="0" borderId="0"/>
  </cellStyleXfs>
  <cellXfs count="340">
    <xf numFmtId="0" fontId="0" fillId="0" borderId="0" xfId="0"/>
    <xf numFmtId="0" fontId="0" fillId="0" borderId="0" xfId="0" applyFill="1" applyBorder="1" applyAlignment="1">
      <alignment horizontal="center"/>
    </xf>
    <xf numFmtId="0" fontId="0" fillId="0" borderId="0" xfId="0" applyFill="1"/>
    <xf numFmtId="0" fontId="3" fillId="2" borderId="12" xfId="0" applyFont="1" applyFill="1" applyBorder="1"/>
    <xf numFmtId="164" fontId="1" fillId="0" borderId="12" xfId="0" applyNumberFormat="1" applyFont="1" applyFill="1" applyBorder="1" applyAlignment="1">
      <alignment horizontal="center"/>
    </xf>
    <xf numFmtId="0" fontId="1" fillId="0" borderId="12" xfId="0" applyFont="1" applyFill="1" applyBorder="1" applyAlignment="1">
      <alignment horizontal="center"/>
    </xf>
    <xf numFmtId="2" fontId="1" fillId="0" borderId="12" xfId="0" applyNumberFormat="1" applyFont="1" applyFill="1" applyBorder="1" applyAlignment="1">
      <alignment horizontal="center"/>
    </xf>
    <xf numFmtId="1" fontId="1" fillId="0" borderId="12" xfId="0" applyNumberFormat="1" applyFont="1" applyFill="1" applyBorder="1" applyAlignment="1">
      <alignment horizontal="center"/>
    </xf>
    <xf numFmtId="3" fontId="1" fillId="0" borderId="12" xfId="0" applyNumberFormat="1" applyFont="1" applyFill="1" applyBorder="1" applyAlignment="1">
      <alignment horizontal="center"/>
    </xf>
    <xf numFmtId="0" fontId="0" fillId="0" borderId="0" xfId="0" applyBorder="1"/>
    <xf numFmtId="0" fontId="0" fillId="0" borderId="6" xfId="0" applyBorder="1"/>
    <xf numFmtId="0" fontId="0" fillId="0" borderId="0" xfId="0" applyBorder="1" applyAlignment="1">
      <alignment horizontal="center"/>
    </xf>
    <xf numFmtId="0" fontId="2" fillId="0" borderId="14" xfId="0" applyFont="1" applyFill="1" applyBorder="1" applyAlignment="1">
      <alignment horizontal="center"/>
    </xf>
    <xf numFmtId="2" fontId="1" fillId="0" borderId="19" xfId="0" applyNumberFormat="1" applyFont="1" applyFill="1" applyBorder="1" applyAlignment="1">
      <alignment horizontal="center"/>
    </xf>
    <xf numFmtId="3" fontId="1" fillId="0" borderId="19" xfId="0" applyNumberFormat="1" applyFont="1" applyFill="1" applyBorder="1" applyAlignment="1">
      <alignment horizontal="center"/>
    </xf>
    <xf numFmtId="0" fontId="2" fillId="0" borderId="0" xfId="0" applyFont="1" applyFill="1" applyBorder="1" applyAlignment="1">
      <alignment horizontal="center"/>
    </xf>
    <xf numFmtId="0" fontId="3" fillId="0" borderId="0" xfId="0" applyFont="1" applyBorder="1" applyAlignment="1">
      <alignment horizontal="center"/>
    </xf>
    <xf numFmtId="0" fontId="3" fillId="0" borderId="0" xfId="0" applyFont="1" applyFill="1" applyBorder="1" applyAlignment="1">
      <alignment horizontal="center"/>
    </xf>
    <xf numFmtId="2" fontId="0" fillId="0" borderId="0" xfId="0" applyNumberFormat="1" applyBorder="1" applyAlignment="1">
      <alignment horizontal="center"/>
    </xf>
    <xf numFmtId="0" fontId="2" fillId="0" borderId="16" xfId="0" applyFont="1" applyFill="1" applyBorder="1" applyAlignment="1">
      <alignment horizontal="left"/>
    </xf>
    <xf numFmtId="0" fontId="2" fillId="0" borderId="18" xfId="0" applyFont="1" applyFill="1" applyBorder="1" applyAlignment="1">
      <alignment horizontal="left"/>
    </xf>
    <xf numFmtId="164" fontId="0" fillId="0" borderId="0" xfId="0" applyNumberFormat="1" applyFill="1"/>
    <xf numFmtId="0" fontId="3" fillId="2" borderId="12" xfId="0" applyFont="1" applyFill="1" applyBorder="1" applyAlignment="1">
      <alignment horizontal="center"/>
    </xf>
    <xf numFmtId="0" fontId="3" fillId="3" borderId="13" xfId="0" applyFont="1" applyFill="1" applyBorder="1"/>
    <xf numFmtId="0" fontId="3" fillId="3" borderId="14" xfId="0" applyFont="1" applyFill="1" applyBorder="1" applyAlignment="1">
      <alignment horizontal="center"/>
    </xf>
    <xf numFmtId="0" fontId="0" fillId="3" borderId="16" xfId="0" applyFont="1" applyFill="1" applyBorder="1"/>
    <xf numFmtId="165" fontId="0" fillId="3" borderId="17" xfId="0" applyNumberFormat="1" applyFont="1" applyFill="1" applyBorder="1" applyAlignment="1">
      <alignment horizontal="center"/>
    </xf>
    <xf numFmtId="165" fontId="0" fillId="3" borderId="12" xfId="0" applyNumberFormat="1" applyFont="1" applyFill="1" applyBorder="1" applyAlignment="1">
      <alignment horizontal="center"/>
    </xf>
    <xf numFmtId="0" fontId="3" fillId="0" borderId="7" xfId="0" applyFont="1" applyBorder="1"/>
    <xf numFmtId="0" fontId="3" fillId="0" borderId="21" xfId="0" applyFont="1" applyBorder="1"/>
    <xf numFmtId="1" fontId="4" fillId="0" borderId="24" xfId="0" applyNumberFormat="1" applyFont="1" applyBorder="1" applyAlignment="1">
      <alignment horizontal="center" vertical="center" wrapText="1"/>
    </xf>
    <xf numFmtId="1" fontId="4" fillId="0" borderId="22" xfId="0" applyNumberFormat="1" applyFont="1" applyBorder="1" applyAlignment="1">
      <alignment horizontal="center" vertical="center"/>
    </xf>
    <xf numFmtId="1" fontId="1" fillId="0" borderId="19" xfId="0" applyNumberFormat="1" applyFont="1" applyFill="1" applyBorder="1" applyAlignment="1">
      <alignment horizontal="center"/>
    </xf>
    <xf numFmtId="0" fontId="0" fillId="0" borderId="2" xfId="0" applyFont="1" applyBorder="1"/>
    <xf numFmtId="0" fontId="0" fillId="0" borderId="0" xfId="0" applyBorder="1" applyAlignment="1">
      <alignment horizontal="center"/>
    </xf>
    <xf numFmtId="3" fontId="0" fillId="0" borderId="0" xfId="0" applyNumberFormat="1" applyBorder="1" applyAlignment="1">
      <alignment horizontal="center"/>
    </xf>
    <xf numFmtId="0" fontId="0" fillId="0" borderId="0" xfId="0" applyFill="1" applyBorder="1"/>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10" xfId="0" applyBorder="1" applyAlignment="1">
      <alignment horizontal="center"/>
    </xf>
    <xf numFmtId="0" fontId="3" fillId="0" borderId="5" xfId="0" applyFont="1" applyBorder="1"/>
    <xf numFmtId="0" fontId="0" fillId="0" borderId="1" xfId="0" applyFont="1" applyBorder="1" applyAlignment="1">
      <alignment horizontal="left"/>
    </xf>
    <xf numFmtId="0" fontId="0" fillId="0" borderId="2" xfId="0" applyFont="1" applyBorder="1" applyAlignment="1">
      <alignment horizontal="left"/>
    </xf>
    <xf numFmtId="0" fontId="0" fillId="0" borderId="0" xfId="0" applyFont="1" applyBorder="1" applyAlignment="1">
      <alignment horizontal="center"/>
    </xf>
    <xf numFmtId="0" fontId="0" fillId="0" borderId="3" xfId="0" applyFont="1" applyBorder="1" applyAlignment="1">
      <alignment horizontal="left"/>
    </xf>
    <xf numFmtId="0" fontId="0" fillId="0" borderId="6" xfId="0" applyFont="1" applyBorder="1" applyAlignment="1">
      <alignment horizontal="left"/>
    </xf>
    <xf numFmtId="0" fontId="0" fillId="0" borderId="5" xfId="0" applyFont="1" applyBorder="1" applyAlignment="1">
      <alignment horizontal="left"/>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3" fillId="0" borderId="21" xfId="0" applyFont="1" applyBorder="1" applyAlignment="1">
      <alignment horizontal="center"/>
    </xf>
    <xf numFmtId="0" fontId="0" fillId="0" borderId="0" xfId="0" applyFont="1" applyFill="1"/>
    <xf numFmtId="0" fontId="0" fillId="0" borderId="0" xfId="0" applyFont="1"/>
    <xf numFmtId="0" fontId="0" fillId="0" borderId="1" xfId="0" applyFont="1" applyFill="1" applyBorder="1"/>
    <xf numFmtId="0" fontId="0" fillId="0" borderId="9" xfId="0" applyFont="1" applyBorder="1"/>
    <xf numFmtId="0" fontId="0" fillId="0" borderId="10" xfId="0" applyFont="1" applyBorder="1"/>
    <xf numFmtId="0" fontId="0" fillId="0" borderId="0" xfId="0" applyFont="1" applyBorder="1"/>
    <xf numFmtId="0" fontId="0" fillId="0" borderId="11" xfId="0" applyFont="1" applyBorder="1"/>
    <xf numFmtId="0" fontId="0" fillId="0" borderId="3" xfId="0" applyFont="1" applyBorder="1"/>
    <xf numFmtId="0" fontId="0" fillId="0" borderId="4" xfId="0" applyFont="1" applyBorder="1"/>
    <xf numFmtId="0" fontId="0" fillId="0" borderId="8" xfId="0" applyFont="1" applyBorder="1"/>
    <xf numFmtId="0" fontId="0" fillId="2" borderId="12" xfId="0" applyFont="1" applyFill="1" applyBorder="1"/>
    <xf numFmtId="0" fontId="0" fillId="2" borderId="12" xfId="0" applyFont="1" applyFill="1" applyBorder="1" applyAlignment="1">
      <alignment horizontal="center"/>
    </xf>
    <xf numFmtId="2" fontId="0" fillId="2" borderId="12" xfId="0" applyNumberFormat="1" applyFont="1" applyFill="1" applyBorder="1" applyAlignment="1">
      <alignment horizontal="center"/>
    </xf>
    <xf numFmtId="1" fontId="0" fillId="2" borderId="12" xfId="0" applyNumberFormat="1" applyFont="1" applyFill="1" applyBorder="1" applyAlignment="1">
      <alignment horizontal="center"/>
    </xf>
    <xf numFmtId="2" fontId="0" fillId="0" borderId="0" xfId="0" applyNumberFormat="1" applyFont="1" applyBorder="1" applyAlignment="1">
      <alignment horizontal="center"/>
    </xf>
    <xf numFmtId="0" fontId="0" fillId="0" borderId="24" xfId="0" applyFont="1" applyBorder="1" applyAlignment="1">
      <alignment horizontal="center"/>
    </xf>
    <xf numFmtId="1" fontId="0" fillId="0" borderId="11" xfId="0" applyNumberFormat="1" applyFont="1" applyBorder="1" applyAlignment="1">
      <alignment horizontal="center"/>
    </xf>
    <xf numFmtId="1" fontId="0" fillId="0" borderId="22" xfId="0" applyNumberFormat="1" applyFont="1" applyBorder="1" applyAlignment="1">
      <alignment horizontal="center"/>
    </xf>
    <xf numFmtId="1" fontId="0" fillId="0" borderId="24" xfId="0" applyNumberFormat="1" applyFont="1" applyBorder="1" applyAlignment="1">
      <alignment horizontal="center"/>
    </xf>
    <xf numFmtId="0" fontId="0" fillId="0" borderId="10" xfId="0" applyFont="1" applyBorder="1" applyAlignment="1">
      <alignment horizontal="center"/>
    </xf>
    <xf numFmtId="0" fontId="0" fillId="0" borderId="24" xfId="0" applyFont="1" applyBorder="1"/>
    <xf numFmtId="1" fontId="0" fillId="0" borderId="10" xfId="0" applyNumberFormat="1" applyFont="1" applyBorder="1" applyAlignment="1">
      <alignment horizontal="center"/>
    </xf>
    <xf numFmtId="0" fontId="0" fillId="0" borderId="1" xfId="0" applyFont="1" applyBorder="1"/>
    <xf numFmtId="0" fontId="0" fillId="0" borderId="22" xfId="0" applyFont="1" applyBorder="1" applyAlignment="1">
      <alignment horizontal="center"/>
    </xf>
    <xf numFmtId="2" fontId="0" fillId="0" borderId="24" xfId="0" applyNumberFormat="1" applyFont="1" applyFill="1" applyBorder="1" applyAlignment="1">
      <alignment horizontal="center"/>
    </xf>
    <xf numFmtId="0" fontId="0" fillId="0" borderId="22" xfId="0" applyFont="1" applyBorder="1"/>
    <xf numFmtId="0" fontId="0" fillId="0" borderId="11" xfId="0" applyFont="1" applyBorder="1" applyAlignment="1">
      <alignment horizontal="center"/>
    </xf>
    <xf numFmtId="0" fontId="0" fillId="0" borderId="22" xfId="0" applyFont="1" applyFill="1" applyBorder="1" applyAlignment="1">
      <alignment horizontal="center"/>
    </xf>
    <xf numFmtId="2" fontId="0" fillId="0" borderId="22" xfId="0" applyNumberFormat="1" applyFont="1" applyBorder="1" applyAlignment="1">
      <alignment horizontal="center"/>
    </xf>
    <xf numFmtId="1" fontId="0" fillId="0" borderId="22" xfId="0" applyNumberFormat="1" applyFont="1" applyFill="1" applyBorder="1" applyAlignment="1">
      <alignment horizontal="center"/>
    </xf>
    <xf numFmtId="3" fontId="0" fillId="0" borderId="22" xfId="0" applyNumberFormat="1" applyFont="1" applyBorder="1" applyAlignment="1">
      <alignment horizontal="center"/>
    </xf>
    <xf numFmtId="0" fontId="0" fillId="0" borderId="23" xfId="0" applyFont="1" applyBorder="1"/>
    <xf numFmtId="2" fontId="0" fillId="0" borderId="4" xfId="0" applyNumberFormat="1" applyFont="1" applyBorder="1" applyAlignment="1">
      <alignment horizontal="center"/>
    </xf>
    <xf numFmtId="0" fontId="0" fillId="0" borderId="23" xfId="0" applyFont="1" applyBorder="1" applyAlignment="1">
      <alignment horizontal="center"/>
    </xf>
    <xf numFmtId="1" fontId="0" fillId="0" borderId="8" xfId="0" applyNumberFormat="1" applyFont="1" applyBorder="1" applyAlignment="1">
      <alignment horizontal="center"/>
    </xf>
    <xf numFmtId="1" fontId="0" fillId="0" borderId="23" xfId="0" applyNumberFormat="1" applyFont="1" applyBorder="1" applyAlignment="1">
      <alignment horizontal="center"/>
    </xf>
    <xf numFmtId="0" fontId="0" fillId="0" borderId="11" xfId="0" applyFont="1" applyBorder="1" applyAlignment="1">
      <alignment horizontal="center" wrapText="1"/>
    </xf>
    <xf numFmtId="0" fontId="0" fillId="0" borderId="0" xfId="0" applyFont="1" applyFill="1" applyBorder="1" applyAlignment="1">
      <alignment horizontal="center"/>
    </xf>
    <xf numFmtId="1" fontId="0" fillId="0" borderId="0" xfId="0" applyNumberFormat="1" applyFont="1"/>
    <xf numFmtId="0" fontId="3" fillId="0" borderId="24" xfId="0" applyFont="1" applyBorder="1" applyAlignment="1">
      <alignment horizontal="center"/>
    </xf>
    <xf numFmtId="0" fontId="3" fillId="0" borderId="10" xfId="0" applyFont="1" applyFill="1" applyBorder="1" applyAlignment="1">
      <alignment horizontal="center"/>
    </xf>
    <xf numFmtId="0" fontId="3" fillId="0" borderId="24" xfId="0" applyFont="1" applyFill="1" applyBorder="1" applyAlignment="1">
      <alignment horizontal="center"/>
    </xf>
    <xf numFmtId="0" fontId="3" fillId="0" borderId="21" xfId="0" applyFont="1" applyFill="1" applyBorder="1" applyAlignment="1">
      <alignment horizontal="center"/>
    </xf>
    <xf numFmtId="0" fontId="3" fillId="0" borderId="7" xfId="0" applyFont="1" applyFill="1" applyBorder="1" applyAlignment="1">
      <alignment horizontal="center"/>
    </xf>
    <xf numFmtId="0" fontId="0" fillId="0" borderId="24" xfId="0" applyFont="1" applyBorder="1" applyAlignment="1">
      <alignment vertical="center"/>
    </xf>
    <xf numFmtId="0" fontId="0" fillId="0" borderId="22" xfId="0" applyFont="1" applyBorder="1" applyAlignment="1">
      <alignment vertical="center"/>
    </xf>
    <xf numFmtId="0" fontId="0" fillId="0" borderId="22" xfId="0" applyFont="1" applyFill="1" applyBorder="1" applyAlignment="1">
      <alignment vertical="center"/>
    </xf>
    <xf numFmtId="0" fontId="4" fillId="0" borderId="0" xfId="0" applyFont="1"/>
    <xf numFmtId="0" fontId="4" fillId="0" borderId="25" xfId="0" applyFont="1" applyBorder="1" applyAlignment="1">
      <alignment vertical="center" wrapText="1"/>
    </xf>
    <xf numFmtId="165" fontId="0" fillId="2" borderId="12" xfId="0" applyNumberFormat="1" applyFont="1" applyFill="1" applyBorder="1" applyAlignment="1">
      <alignment horizontal="center"/>
    </xf>
    <xf numFmtId="0" fontId="0" fillId="0" borderId="5" xfId="0" applyFont="1" applyBorder="1" applyAlignment="1">
      <alignment horizontal="center"/>
    </xf>
    <xf numFmtId="0" fontId="0" fillId="0" borderId="6" xfId="0" applyFont="1" applyBorder="1"/>
    <xf numFmtId="0" fontId="0" fillId="0" borderId="0" xfId="0" applyFont="1" applyAlignment="1">
      <alignment horizontal="center"/>
    </xf>
    <xf numFmtId="3" fontId="0" fillId="0" borderId="7" xfId="0" applyNumberFormat="1" applyFont="1" applyBorder="1" applyAlignment="1">
      <alignment horizontal="center"/>
    </xf>
    <xf numFmtId="0" fontId="0" fillId="0" borderId="2" xfId="0" applyFont="1" applyFill="1" applyBorder="1" applyAlignment="1">
      <alignment horizontal="center"/>
    </xf>
    <xf numFmtId="0" fontId="0" fillId="0" borderId="1" xfId="0" applyFont="1" applyBorder="1" applyAlignment="1">
      <alignment horizontal="left" vertical="center" wrapText="1"/>
    </xf>
    <xf numFmtId="0" fontId="0" fillId="0" borderId="9" xfId="0" applyFont="1" applyBorder="1" applyAlignment="1">
      <alignment horizontal="center" vertical="center" wrapText="1"/>
    </xf>
    <xf numFmtId="0" fontId="0" fillId="0" borderId="2" xfId="0" applyFont="1" applyBorder="1" applyAlignment="1">
      <alignment horizontal="left" vertical="center" wrapText="1"/>
    </xf>
    <xf numFmtId="0" fontId="0" fillId="0" borderId="0" xfId="0" applyFont="1" applyBorder="1" applyAlignment="1">
      <alignment horizontal="center" vertical="center" wrapText="1"/>
    </xf>
    <xf numFmtId="0" fontId="0" fillId="0" borderId="7" xfId="0" applyFont="1" applyBorder="1" applyAlignment="1">
      <alignment horizontal="left"/>
    </xf>
    <xf numFmtId="0" fontId="6" fillId="0" borderId="3" xfId="0" applyFont="1" applyBorder="1" applyAlignment="1">
      <alignment horizontal="left"/>
    </xf>
    <xf numFmtId="0" fontId="0" fillId="0" borderId="5" xfId="0" applyBorder="1"/>
    <xf numFmtId="0" fontId="0" fillId="0" borderId="6" xfId="0" applyFont="1" applyBorder="1" applyAlignment="1">
      <alignment horizontal="center" vertical="center"/>
    </xf>
    <xf numFmtId="0" fontId="0" fillId="0" borderId="0" xfId="0" applyFont="1" applyFill="1" applyBorder="1"/>
    <xf numFmtId="167" fontId="1" fillId="0" borderId="12" xfId="0" applyNumberFormat="1" applyFont="1" applyFill="1" applyBorder="1" applyAlignment="1">
      <alignment horizontal="center"/>
    </xf>
    <xf numFmtId="0" fontId="0" fillId="0" borderId="6" xfId="0" applyFont="1" applyFill="1" applyBorder="1" applyAlignment="1">
      <alignment horizontal="center"/>
    </xf>
    <xf numFmtId="165" fontId="0" fillId="0" borderId="7" xfId="0" applyNumberFormat="1" applyFont="1" applyBorder="1" applyAlignment="1">
      <alignment horizontal="center"/>
    </xf>
    <xf numFmtId="0" fontId="3" fillId="0" borderId="0" xfId="0" applyFont="1" applyBorder="1"/>
    <xf numFmtId="0" fontId="3" fillId="0" borderId="5" xfId="0" applyFont="1" applyBorder="1" applyAlignment="1">
      <alignment horizontal="center"/>
    </xf>
    <xf numFmtId="0" fontId="3" fillId="0" borderId="7" xfId="0" applyFont="1" applyBorder="1" applyAlignment="1">
      <alignment horizontal="center"/>
    </xf>
    <xf numFmtId="0" fontId="0" fillId="0" borderId="11" xfId="0" applyFont="1" applyBorder="1" applyAlignment="1">
      <alignment horizontal="center"/>
    </xf>
    <xf numFmtId="0" fontId="7" fillId="0" borderId="25" xfId="0" applyFont="1" applyBorder="1" applyAlignment="1">
      <alignment horizontal="left" vertical="top" wrapText="1"/>
    </xf>
    <xf numFmtId="0" fontId="7" fillId="0" borderId="0" xfId="0" applyFont="1"/>
    <xf numFmtId="0" fontId="7" fillId="0" borderId="29" xfId="0" applyFont="1" applyBorder="1" applyAlignment="1">
      <alignment horizontal="left" vertical="top" wrapText="1"/>
    </xf>
    <xf numFmtId="0" fontId="0" fillId="0" borderId="30" xfId="0" applyBorder="1"/>
    <xf numFmtId="0" fontId="9" fillId="0" borderId="0" xfId="0" applyFont="1"/>
    <xf numFmtId="0" fontId="8" fillId="0" borderId="2" xfId="0" applyFont="1" applyBorder="1" applyAlignment="1">
      <alignment horizontal="center"/>
    </xf>
    <xf numFmtId="0" fontId="10" fillId="4" borderId="31" xfId="0" applyFont="1" applyFill="1" applyBorder="1" applyAlignment="1">
      <alignment horizontal="left" vertical="top" wrapText="1" indent="1"/>
    </xf>
    <xf numFmtId="0" fontId="10" fillId="0" borderId="0" xfId="0" applyFont="1"/>
    <xf numFmtId="0" fontId="3" fillId="0" borderId="5" xfId="0" applyFont="1" applyBorder="1" applyAlignment="1">
      <alignment horizontal="center"/>
    </xf>
    <xf numFmtId="0" fontId="3" fillId="0" borderId="7" xfId="0" applyFont="1" applyBorder="1" applyAlignment="1">
      <alignment horizontal="center"/>
    </xf>
    <xf numFmtId="0" fontId="0" fillId="0" borderId="1" xfId="0" applyFont="1" applyBorder="1" applyAlignment="1">
      <alignment horizontal="center"/>
    </xf>
    <xf numFmtId="0" fontId="0" fillId="0" borderId="2" xfId="0" applyFont="1" applyBorder="1" applyAlignment="1">
      <alignment horizontal="center"/>
    </xf>
    <xf numFmtId="0" fontId="3" fillId="0" borderId="9" xfId="0" applyFont="1" applyBorder="1"/>
    <xf numFmtId="0" fontId="3" fillId="0" borderId="10" xfId="0" applyFont="1" applyBorder="1"/>
    <xf numFmtId="0" fontId="0" fillId="0" borderId="2" xfId="0" applyBorder="1" applyAlignment="1">
      <alignment horizontal="center"/>
    </xf>
    <xf numFmtId="0" fontId="0" fillId="0" borderId="0" xfId="0" applyBorder="1" applyAlignment="1">
      <alignment horizontal="center"/>
    </xf>
    <xf numFmtId="0" fontId="0" fillId="0" borderId="0" xfId="0" applyFont="1" applyBorder="1" applyAlignment="1">
      <alignment horizontal="center"/>
    </xf>
    <xf numFmtId="165" fontId="0" fillId="0" borderId="2" xfId="0" applyNumberFormat="1" applyFont="1"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xf>
    <xf numFmtId="0" fontId="0" fillId="0" borderId="3" xfId="0" applyBorder="1" applyAlignment="1">
      <alignment horizontal="center"/>
    </xf>
    <xf numFmtId="0" fontId="8" fillId="0" borderId="1"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8" fillId="0" borderId="0" xfId="0" applyFont="1" applyBorder="1" applyAlignment="1">
      <alignment horizontal="center"/>
    </xf>
    <xf numFmtId="0" fontId="3" fillId="0" borderId="1" xfId="0" applyFont="1" applyBorder="1" applyAlignment="1"/>
    <xf numFmtId="0" fontId="0" fillId="0" borderId="10" xfId="0" applyFont="1" applyBorder="1" applyAlignment="1">
      <alignment horizontal="center"/>
    </xf>
    <xf numFmtId="0" fontId="0" fillId="0" borderId="11" xfId="0" applyFont="1" applyBorder="1" applyAlignment="1">
      <alignment horizontal="center"/>
    </xf>
    <xf numFmtId="165" fontId="0" fillId="0" borderId="2" xfId="0" applyNumberFormat="1" applyFont="1" applyBorder="1" applyAlignment="1"/>
    <xf numFmtId="165" fontId="0" fillId="0" borderId="1" xfId="0" applyNumberFormat="1" applyFont="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0" xfId="0" applyBorder="1" applyAlignment="1">
      <alignment horizontal="center"/>
    </xf>
    <xf numFmtId="0" fontId="0" fillId="0" borderId="1" xfId="0" applyBorder="1"/>
    <xf numFmtId="0" fontId="0" fillId="0" borderId="9" xfId="0" applyBorder="1"/>
    <xf numFmtId="0" fontId="0" fillId="0" borderId="10" xfId="0" applyBorder="1"/>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2" xfId="0" applyBorder="1" applyAlignment="1">
      <alignment horizontal="center"/>
    </xf>
    <xf numFmtId="0" fontId="0" fillId="0" borderId="2" xfId="0" applyBorder="1"/>
    <xf numFmtId="0" fontId="0" fillId="0" borderId="2" xfId="0" applyFont="1" applyBorder="1" applyAlignment="1"/>
    <xf numFmtId="165" fontId="0" fillId="0" borderId="1" xfId="0" applyNumberFormat="1" applyBorder="1" applyAlignment="1">
      <alignment horizontal="center"/>
    </xf>
    <xf numFmtId="165" fontId="0" fillId="0" borderId="2" xfId="0" applyNumberFormat="1" applyBorder="1" applyAlignment="1">
      <alignment horizontal="center"/>
    </xf>
    <xf numFmtId="0" fontId="0" fillId="0" borderId="0" xfId="0" applyFont="1" applyBorder="1" applyAlignment="1">
      <alignment vertical="center"/>
    </xf>
    <xf numFmtId="0" fontId="3" fillId="0" borderId="0" xfId="0" applyFont="1" applyFill="1" applyBorder="1"/>
    <xf numFmtId="0" fontId="0" fillId="0" borderId="0" xfId="0" applyBorder="1" applyAlignment="1">
      <alignment horizontal="center" vertical="center"/>
    </xf>
    <xf numFmtId="165" fontId="0" fillId="0" borderId="0" xfId="0" applyNumberFormat="1" applyFill="1" applyBorder="1" applyAlignment="1">
      <alignment horizontal="center"/>
    </xf>
    <xf numFmtId="0" fontId="0" fillId="0" borderId="7" xfId="0" applyBorder="1"/>
    <xf numFmtId="0" fontId="0" fillId="0" borderId="0" xfId="0" applyFont="1" applyBorder="1" applyAlignment="1">
      <alignment horizontal="center"/>
    </xf>
    <xf numFmtId="0" fontId="0" fillId="6" borderId="0" xfId="0" applyFont="1" applyFill="1"/>
    <xf numFmtId="0" fontId="3" fillId="5" borderId="0" xfId="0" applyFont="1" applyFill="1" applyBorder="1" applyAlignment="1">
      <alignment horizontal="center"/>
    </xf>
    <xf numFmtId="0" fontId="3" fillId="5" borderId="0" xfId="0" applyFont="1" applyFill="1" applyAlignment="1">
      <alignment horizontal="center"/>
    </xf>
    <xf numFmtId="2" fontId="3" fillId="5" borderId="0" xfId="0" applyNumberFormat="1" applyFont="1" applyFill="1" applyBorder="1" applyAlignment="1">
      <alignment horizontal="center"/>
    </xf>
    <xf numFmtId="0" fontId="3" fillId="5" borderId="3" xfId="0" applyFont="1" applyFill="1" applyBorder="1" applyAlignment="1">
      <alignment horizontal="center"/>
    </xf>
    <xf numFmtId="0" fontId="3" fillId="5" borderId="23" xfId="0" applyFont="1" applyFill="1" applyBorder="1" applyAlignment="1">
      <alignment horizontal="center"/>
    </xf>
    <xf numFmtId="165" fontId="3" fillId="5" borderId="0" xfId="0" applyNumberFormat="1" applyFont="1" applyFill="1" applyAlignment="1">
      <alignment horizontal="center"/>
    </xf>
    <xf numFmtId="165" fontId="3" fillId="5" borderId="23" xfId="0" applyNumberFormat="1" applyFont="1" applyFill="1" applyBorder="1" applyAlignment="1">
      <alignment horizontal="center"/>
    </xf>
    <xf numFmtId="166" fontId="3" fillId="5" borderId="23" xfId="0" applyNumberFormat="1" applyFont="1" applyFill="1" applyBorder="1" applyAlignment="1">
      <alignment horizontal="center"/>
    </xf>
    <xf numFmtId="1" fontId="3" fillId="5" borderId="8" xfId="0" applyNumberFormat="1" applyFont="1" applyFill="1" applyBorder="1" applyAlignment="1">
      <alignment horizontal="center"/>
    </xf>
    <xf numFmtId="165" fontId="3" fillId="5" borderId="8" xfId="0" applyNumberFormat="1" applyFont="1" applyFill="1" applyBorder="1" applyAlignment="1">
      <alignment horizontal="center"/>
    </xf>
    <xf numFmtId="165" fontId="3" fillId="5" borderId="21" xfId="0" applyNumberFormat="1" applyFont="1" applyFill="1" applyBorder="1" applyAlignment="1">
      <alignment horizontal="center"/>
    </xf>
    <xf numFmtId="1" fontId="3" fillId="5" borderId="21" xfId="0" applyNumberFormat="1" applyFont="1" applyFill="1" applyBorder="1" applyAlignment="1">
      <alignment horizontal="center"/>
    </xf>
    <xf numFmtId="2" fontId="11" fillId="5" borderId="0" xfId="0" applyNumberFormat="1" applyFont="1" applyFill="1" applyBorder="1" applyAlignment="1">
      <alignment horizontal="center"/>
    </xf>
    <xf numFmtId="0" fontId="0" fillId="0" borderId="10" xfId="0" applyFont="1" applyBorder="1" applyAlignment="1">
      <alignment vertical="center"/>
    </xf>
    <xf numFmtId="0" fontId="0" fillId="0" borderId="11" xfId="0" applyFont="1" applyBorder="1" applyAlignment="1">
      <alignment horizontal="center"/>
    </xf>
    <xf numFmtId="0" fontId="0" fillId="0" borderId="2" xfId="0" applyBorder="1" applyAlignment="1">
      <alignment horizontal="center"/>
    </xf>
    <xf numFmtId="0" fontId="2" fillId="0" borderId="13" xfId="0" applyFont="1" applyFill="1" applyBorder="1" applyAlignment="1">
      <alignment horizontal="left"/>
    </xf>
    <xf numFmtId="165" fontId="1" fillId="0" borderId="12" xfId="0" applyNumberFormat="1" applyFont="1" applyFill="1" applyBorder="1" applyAlignment="1">
      <alignment horizontal="center"/>
    </xf>
    <xf numFmtId="165" fontId="1" fillId="0" borderId="19" xfId="0" applyNumberFormat="1" applyFont="1" applyFill="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Font="1" applyBorder="1" applyAlignment="1">
      <alignment horizontal="center" vertical="center"/>
    </xf>
    <xf numFmtId="0" fontId="0" fillId="0" borderId="10" xfId="0" applyFont="1" applyBorder="1" applyAlignment="1">
      <alignment horizontal="left"/>
    </xf>
    <xf numFmtId="0" fontId="0" fillId="0" borderId="9" xfId="0" applyFont="1" applyBorder="1" applyAlignment="1">
      <alignment horizontal="center"/>
    </xf>
    <xf numFmtId="0" fontId="0" fillId="0" borderId="4" xfId="0" applyFont="1"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3" fillId="0" borderId="1" xfId="0" applyFont="1" applyBorder="1"/>
    <xf numFmtId="0" fontId="0" fillId="0" borderId="3" xfId="0" applyFont="1" applyFill="1" applyBorder="1"/>
    <xf numFmtId="0" fontId="0" fillId="0" borderId="4" xfId="0" applyFont="1" applyFill="1" applyBorder="1" applyAlignment="1">
      <alignment horizontal="center"/>
    </xf>
    <xf numFmtId="0" fontId="0" fillId="0" borderId="8" xfId="0" applyFont="1" applyFill="1" applyBorder="1"/>
    <xf numFmtId="0" fontId="0" fillId="0" borderId="0" xfId="0" applyFont="1" applyBorder="1" applyAlignment="1"/>
    <xf numFmtId="0" fontId="0" fillId="0" borderId="4" xfId="0" applyFill="1" applyBorder="1" applyAlignment="1">
      <alignment horizontal="center" vertical="center"/>
    </xf>
    <xf numFmtId="0" fontId="0" fillId="0" borderId="8" xfId="0" applyBorder="1" applyAlignment="1">
      <alignment horizontal="center" vertical="center"/>
    </xf>
    <xf numFmtId="165" fontId="0" fillId="0" borderId="3" xfId="0" applyNumberFormat="1" applyFont="1" applyBorder="1" applyAlignment="1">
      <alignment horizontal="center"/>
    </xf>
    <xf numFmtId="165" fontId="0" fillId="0" borderId="5" xfId="0" applyNumberFormat="1" applyFont="1" applyBorder="1" applyAlignment="1">
      <alignment horizontal="center"/>
    </xf>
    <xf numFmtId="165" fontId="3" fillId="5" borderId="0" xfId="0" applyNumberFormat="1" applyFont="1" applyFill="1" applyBorder="1" applyAlignment="1">
      <alignment horizontal="center"/>
    </xf>
    <xf numFmtId="165" fontId="0" fillId="0" borderId="1" xfId="0" applyNumberFormat="1" applyFont="1" applyFill="1" applyBorder="1" applyAlignment="1">
      <alignment horizontal="center"/>
    </xf>
    <xf numFmtId="165" fontId="0" fillId="0" borderId="2" xfId="0" applyNumberFormat="1" applyFont="1" applyFill="1" applyBorder="1" applyAlignment="1">
      <alignment horizontal="center"/>
    </xf>
    <xf numFmtId="0" fontId="0" fillId="0" borderId="11" xfId="0" applyFont="1" applyBorder="1" applyAlignment="1">
      <alignment horizontal="center" vertical="center"/>
    </xf>
    <xf numFmtId="0" fontId="0" fillId="0" borderId="8" xfId="0" applyFont="1" applyBorder="1" applyAlignment="1">
      <alignment horizontal="center" vertical="center"/>
    </xf>
    <xf numFmtId="0" fontId="0" fillId="0" borderId="11" xfId="0" applyFont="1"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4" xfId="0" applyBorder="1" applyAlignment="1">
      <alignment horizontal="center"/>
    </xf>
    <xf numFmtId="0" fontId="3" fillId="0" borderId="1" xfId="0" applyFont="1" applyFill="1" applyBorder="1" applyAlignment="1">
      <alignment horizontal="center"/>
    </xf>
    <xf numFmtId="0" fontId="3" fillId="0" borderId="9" xfId="0" applyFont="1" applyFill="1" applyBorder="1" applyAlignment="1">
      <alignment horizontal="center"/>
    </xf>
    <xf numFmtId="0" fontId="0" fillId="0" borderId="3" xfId="0" applyFont="1" applyBorder="1" applyAlignment="1">
      <alignment horizontal="center" vertical="center"/>
    </xf>
    <xf numFmtId="0" fontId="0" fillId="0" borderId="7" xfId="0" applyFont="1" applyBorder="1"/>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0" fillId="0" borderId="3" xfId="0" applyFont="1" applyBorder="1" applyAlignment="1">
      <alignment horizontal="center"/>
    </xf>
    <xf numFmtId="0" fontId="0" fillId="0" borderId="3" xfId="0" applyBorder="1"/>
    <xf numFmtId="0" fontId="0" fillId="0" borderId="10"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8" xfId="0" applyBorder="1" applyAlignment="1">
      <alignment horizontal="center"/>
    </xf>
    <xf numFmtId="0" fontId="0" fillId="0" borderId="4" xfId="0" applyFont="1" applyBorder="1" applyAlignment="1">
      <alignment horizontal="center"/>
    </xf>
    <xf numFmtId="0" fontId="7" fillId="0" borderId="0" xfId="0" applyFont="1" applyBorder="1"/>
    <xf numFmtId="0" fontId="0" fillId="0" borderId="11" xfId="0" applyFont="1" applyBorder="1" applyAlignment="1">
      <alignment horizontal="center" vertical="center"/>
    </xf>
    <xf numFmtId="0" fontId="0" fillId="0" borderId="0" xfId="0" applyFont="1" applyBorder="1" applyAlignment="1">
      <alignment horizontal="center" vertical="center"/>
    </xf>
    <xf numFmtId="0" fontId="0" fillId="0" borderId="2" xfId="0" applyFont="1" applyBorder="1" applyAlignment="1">
      <alignment horizontal="center" vertical="center"/>
    </xf>
    <xf numFmtId="0" fontId="0" fillId="0" borderId="6"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6" fillId="0" borderId="0" xfId="0" applyFont="1" applyFill="1" applyAlignment="1">
      <alignment vertical="center"/>
    </xf>
    <xf numFmtId="0" fontId="0" fillId="0" borderId="0" xfId="0" applyFill="1" applyAlignment="1">
      <alignment vertical="center"/>
    </xf>
    <xf numFmtId="0" fontId="0" fillId="0" borderId="0" xfId="0" applyFont="1" applyFill="1" applyBorder="1" applyAlignment="1">
      <alignment vertical="center"/>
    </xf>
    <xf numFmtId="0" fontId="3" fillId="0" borderId="0" xfId="0" applyFont="1" applyFill="1" applyBorder="1" applyAlignment="1">
      <alignment horizontal="center"/>
    </xf>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3" fillId="0" borderId="4" xfId="0" applyFont="1" applyBorder="1" applyAlignment="1">
      <alignment horizontal="center"/>
    </xf>
    <xf numFmtId="0" fontId="13" fillId="0" borderId="0" xfId="0" applyFont="1" applyFill="1" applyBorder="1"/>
    <xf numFmtId="0" fontId="1" fillId="0" borderId="19" xfId="0" applyFont="1" applyFill="1" applyBorder="1" applyAlignment="1">
      <alignment horizontal="center"/>
    </xf>
    <xf numFmtId="164" fontId="1" fillId="0" borderId="19" xfId="0" applyNumberFormat="1" applyFont="1" applyFill="1" applyBorder="1" applyAlignment="1">
      <alignment horizontal="center"/>
    </xf>
    <xf numFmtId="0" fontId="3" fillId="0" borderId="0" xfId="0" applyFont="1"/>
    <xf numFmtId="0" fontId="3" fillId="0" borderId="4" xfId="0" applyFont="1" applyFill="1" applyBorder="1" applyAlignment="1">
      <alignment horizontal="center"/>
    </xf>
    <xf numFmtId="0" fontId="3" fillId="0" borderId="9" xfId="0" applyFont="1" applyBorder="1" applyAlignment="1">
      <alignment horizontal="center"/>
    </xf>
    <xf numFmtId="0" fontId="0" fillId="0" borderId="9" xfId="0" applyFont="1" applyBorder="1" applyAlignment="1">
      <alignment horizontal="left"/>
    </xf>
    <xf numFmtId="0" fontId="0" fillId="0" borderId="0" xfId="0" applyFont="1" applyBorder="1" applyAlignment="1">
      <alignment horizontal="left"/>
    </xf>
    <xf numFmtId="0" fontId="3" fillId="5" borderId="0" xfId="0" applyFont="1" applyFill="1" applyBorder="1" applyAlignment="1">
      <alignment horizontal="center" vertical="center"/>
    </xf>
    <xf numFmtId="0" fontId="0" fillId="0" borderId="4" xfId="0" applyFont="1" applyBorder="1" applyAlignment="1">
      <alignment horizontal="center" vertical="center"/>
    </xf>
    <xf numFmtId="0" fontId="1" fillId="0" borderId="0" xfId="0" applyFont="1" applyFill="1"/>
    <xf numFmtId="0" fontId="1" fillId="0" borderId="0" xfId="0" applyFont="1" applyFill="1" applyBorder="1" applyAlignment="1">
      <alignment horizontal="center"/>
    </xf>
    <xf numFmtId="0" fontId="2" fillId="7" borderId="14" xfId="0" applyFont="1" applyFill="1" applyBorder="1" applyAlignment="1">
      <alignment horizontal="center"/>
    </xf>
    <xf numFmtId="0" fontId="2" fillId="7" borderId="15" xfId="0" applyFont="1" applyFill="1" applyBorder="1" applyAlignment="1">
      <alignment horizontal="center"/>
    </xf>
    <xf numFmtId="165" fontId="1" fillId="7" borderId="12" xfId="0" applyNumberFormat="1" applyFont="1" applyFill="1" applyBorder="1" applyAlignment="1">
      <alignment horizontal="center"/>
    </xf>
    <xf numFmtId="165" fontId="1" fillId="7" borderId="17" xfId="0" applyNumberFormat="1" applyFont="1" applyFill="1" applyBorder="1" applyAlignment="1">
      <alignment horizontal="center"/>
    </xf>
    <xf numFmtId="165" fontId="1" fillId="7" borderId="19" xfId="0" applyNumberFormat="1" applyFont="1" applyFill="1" applyBorder="1" applyAlignment="1">
      <alignment horizontal="center"/>
    </xf>
    <xf numFmtId="165" fontId="1" fillId="7" borderId="20" xfId="0" applyNumberFormat="1" applyFont="1" applyFill="1" applyBorder="1" applyAlignment="1">
      <alignment horizontal="center"/>
    </xf>
    <xf numFmtId="0" fontId="0" fillId="7" borderId="0" xfId="0" applyFill="1" applyBorder="1"/>
    <xf numFmtId="0" fontId="1" fillId="0" borderId="2" xfId="0" applyFont="1" applyBorder="1"/>
    <xf numFmtId="0" fontId="1" fillId="0" borderId="0" xfId="0" applyFont="1" applyBorder="1"/>
    <xf numFmtId="2" fontId="3" fillId="5" borderId="0" xfId="0" applyNumberFormat="1" applyFont="1" applyFill="1" applyBorder="1" applyAlignment="1">
      <alignment horizontal="center" vertical="center"/>
    </xf>
    <xf numFmtId="2" fontId="0" fillId="0" borderId="9" xfId="0" applyNumberFormat="1" applyBorder="1" applyAlignment="1">
      <alignment horizontal="center"/>
    </xf>
    <xf numFmtId="2" fontId="0" fillId="0" borderId="4" xfId="0" applyNumberFormat="1" applyBorder="1" applyAlignment="1">
      <alignment horizontal="center"/>
    </xf>
    <xf numFmtId="2" fontId="0" fillId="0" borderId="6" xfId="0" applyNumberFormat="1" applyFill="1" applyBorder="1" applyAlignment="1">
      <alignment horizontal="center"/>
    </xf>
    <xf numFmtId="2" fontId="0" fillId="0" borderId="9" xfId="0" applyNumberFormat="1" applyBorder="1" applyAlignment="1">
      <alignment horizontal="center" vertical="center"/>
    </xf>
    <xf numFmtId="2" fontId="0" fillId="0" borderId="0" xfId="0" applyNumberFormat="1" applyFont="1" applyBorder="1"/>
    <xf numFmtId="2" fontId="0" fillId="0" borderId="4" xfId="0" applyNumberFormat="1" applyFill="1" applyBorder="1" applyAlignment="1">
      <alignment horizontal="center" vertical="center"/>
    </xf>
    <xf numFmtId="0" fontId="1" fillId="0" borderId="12" xfId="0" applyFont="1" applyFill="1" applyBorder="1"/>
    <xf numFmtId="0" fontId="0" fillId="0" borderId="12" xfId="0" applyFont="1" applyFill="1" applyBorder="1"/>
    <xf numFmtId="165" fontId="0" fillId="0" borderId="6" xfId="0" applyNumberFormat="1" applyFont="1" applyBorder="1" applyAlignment="1">
      <alignment horizontal="center"/>
    </xf>
    <xf numFmtId="165" fontId="0" fillId="0" borderId="9" xfId="0" applyNumberFormat="1" applyFont="1" applyBorder="1" applyAlignment="1">
      <alignment horizontal="center"/>
    </xf>
    <xf numFmtId="165" fontId="0" fillId="0" borderId="0" xfId="0" applyNumberFormat="1" applyFont="1" applyBorder="1" applyAlignment="1">
      <alignment horizontal="center"/>
    </xf>
    <xf numFmtId="0" fontId="2" fillId="3" borderId="15"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3" fillId="0" borderId="7" xfId="0" applyFont="1" applyFill="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0" fillId="0" borderId="10" xfId="0" applyFont="1" applyBorder="1" applyAlignment="1">
      <alignment horizontal="center"/>
    </xf>
    <xf numFmtId="0" fontId="0" fillId="0" borderId="11" xfId="0" applyFont="1" applyBorder="1" applyAlignment="1">
      <alignment horizontal="center"/>
    </xf>
    <xf numFmtId="0" fontId="0" fillId="0" borderId="8" xfId="0" applyFont="1" applyBorder="1" applyAlignment="1">
      <alignment horizontal="center"/>
    </xf>
    <xf numFmtId="0" fontId="1" fillId="0" borderId="9"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0" fillId="0" borderId="10" xfId="0" applyFont="1" applyBorder="1" applyAlignment="1">
      <alignment horizontal="center" vertical="center" wrapText="1"/>
    </xf>
    <xf numFmtId="0" fontId="0" fillId="0" borderId="9"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8" xfId="0" applyFont="1" applyBorder="1" applyAlignment="1">
      <alignment horizontal="left" vertical="center" wrapText="1"/>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27" xfId="0" applyFill="1" applyBorder="1" applyAlignment="1">
      <alignment horizontal="center" vertical="center"/>
    </xf>
    <xf numFmtId="0" fontId="0" fillId="0" borderId="26" xfId="0" applyFill="1" applyBorder="1" applyAlignment="1">
      <alignment horizontal="center" vertical="center"/>
    </xf>
    <xf numFmtId="0" fontId="0" fillId="0" borderId="28"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0" xfId="0" applyFont="1" applyBorder="1" applyAlignment="1">
      <alignment horizontal="left"/>
    </xf>
    <xf numFmtId="0" fontId="0" fillId="0" borderId="11" xfId="0" applyFont="1" applyBorder="1" applyAlignment="1">
      <alignment horizontal="left"/>
    </xf>
    <xf numFmtId="0" fontId="0" fillId="0" borderId="8" xfId="0" applyFont="1" applyBorder="1" applyAlignment="1">
      <alignment horizontal="left"/>
    </xf>
    <xf numFmtId="0" fontId="3" fillId="0" borderId="1"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0" fillId="0" borderId="1" xfId="0" applyFill="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0" fillId="0" borderId="11"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501363</xdr:colOff>
      <xdr:row>12</xdr:row>
      <xdr:rowOff>79692</xdr:rowOff>
    </xdr:from>
    <xdr:ext cx="5984295" cy="514668"/>
    <mc:AlternateContent xmlns:mc="http://schemas.openxmlformats.org/markup-compatibility/2006" xmlns:a14="http://schemas.microsoft.com/office/drawing/2010/main">
      <mc:Choice Requires="a14">
        <xdr:sp macro="" textlink="">
          <xdr:nvSpPr>
            <xdr:cNvPr id="4" name="TextBox 3"/>
            <xdr:cNvSpPr txBox="1"/>
          </xdr:nvSpPr>
          <xdr:spPr>
            <a:xfrm>
              <a:off x="7038977" y="2383010"/>
              <a:ext cx="5984295"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a:rPr lang="en-US" sz="1400" i="1">
                      <a:latin typeface="Cambria Math" panose="02040503050406030204" pitchFamily="18" charset="0"/>
                    </a:rPr>
                    <m:t>𝑅𝑒𝑙𝑎𝑡</m:t>
                  </m:r>
                  <m:r>
                    <a:rPr lang="de-DE" sz="1400" b="0" i="1">
                      <a:latin typeface="Cambria Math" panose="02040503050406030204" pitchFamily="18" charset="0"/>
                    </a:rPr>
                    <m:t>𝑖𝑣𝑒</m:t>
                  </m:r>
                  <m:r>
                    <a:rPr lang="en-US" sz="1400" i="1">
                      <a:latin typeface="Cambria Math" panose="02040503050406030204" pitchFamily="18" charset="0"/>
                    </a:rPr>
                    <m:t> </m:t>
                  </m:r>
                  <m:r>
                    <a:rPr lang="en-US" sz="1400" i="1">
                      <a:latin typeface="Cambria Math" panose="02040503050406030204" pitchFamily="18" charset="0"/>
                    </a:rPr>
                    <m:t>𝑔𝑟𝑜𝑤𝑡h</m:t>
                  </m:r>
                  <m:r>
                    <a:rPr lang="en-US" sz="1400" i="1">
                      <a:latin typeface="Cambria Math" panose="02040503050406030204" pitchFamily="18" charset="0"/>
                    </a:rPr>
                    <m:t> </m:t>
                  </m:r>
                  <m:r>
                    <a:rPr lang="en-US" sz="1400" i="1">
                      <a:latin typeface="Cambria Math" panose="02040503050406030204" pitchFamily="18" charset="0"/>
                    </a:rPr>
                    <m:t>𝑟𝑎𝑡𝑒</m:t>
                  </m:r>
                  <m:r>
                    <a:rPr lang="en-US" sz="1400" i="1">
                      <a:latin typeface="Cambria Math" panose="02040503050406030204" pitchFamily="18" charset="0"/>
                    </a:rPr>
                    <m:t>=</m:t>
                  </m:r>
                  <m:f>
                    <m:fPr>
                      <m:ctrlPr>
                        <a:rPr lang="en-US" sz="1400" i="1">
                          <a:latin typeface="Cambria Math" panose="02040503050406030204" pitchFamily="18" charset="0"/>
                        </a:rPr>
                      </m:ctrlPr>
                    </m:fPr>
                    <m:num>
                      <m:r>
                        <a:rPr lang="en-US" sz="1400" b="0" i="1">
                          <a:latin typeface="Cambria Math" panose="02040503050406030204" pitchFamily="18" charset="0"/>
                        </a:rPr>
                        <m:t>𝑚</m:t>
                      </m:r>
                      <m:r>
                        <a:rPr lang="de-DE" sz="1400" b="0" i="1">
                          <a:latin typeface="Cambria Math" panose="02040503050406030204" pitchFamily="18" charset="0"/>
                        </a:rPr>
                        <m:t>𝑎</m:t>
                      </m:r>
                      <m:r>
                        <a:rPr lang="en-US" sz="1400" i="1">
                          <a:latin typeface="Cambria Math" panose="02040503050406030204" pitchFamily="18" charset="0"/>
                        </a:rPr>
                        <m:t>𝑟𝑘𝑒𝑡</m:t>
                      </m:r>
                      <m:r>
                        <a:rPr lang="en-US" sz="1400" i="1">
                          <a:latin typeface="Cambria Math" panose="02040503050406030204" pitchFamily="18" charset="0"/>
                        </a:rPr>
                        <m:t> </m:t>
                      </m:r>
                      <m:r>
                        <a:rPr lang="de-DE" sz="1400" b="0" i="1">
                          <a:latin typeface="Cambria Math" panose="02040503050406030204" pitchFamily="18" charset="0"/>
                        </a:rPr>
                        <m:t>𝑏𝑜𝑑𝑦</m:t>
                      </m:r>
                      <m:r>
                        <a:rPr lang="de-DE" sz="1400" b="0" i="1">
                          <a:latin typeface="Cambria Math" panose="02040503050406030204" pitchFamily="18" charset="0"/>
                        </a:rPr>
                        <m:t> </m:t>
                      </m:r>
                      <m:r>
                        <a:rPr lang="en-US" sz="1400" i="1">
                          <a:latin typeface="Cambria Math" panose="02040503050406030204" pitchFamily="18" charset="0"/>
                        </a:rPr>
                        <m:t>𝑤𝑒𝑖𝑔h𝑡</m:t>
                      </m:r>
                      <m:r>
                        <a:rPr lang="de-DE" sz="1400" b="0" i="1">
                          <a:latin typeface="Cambria Math" panose="02040503050406030204" pitchFamily="18" charset="0"/>
                        </a:rPr>
                        <m:t> −</m:t>
                      </m:r>
                      <m:r>
                        <a:rPr lang="en-US" sz="1400" i="1">
                          <a:latin typeface="Cambria Math" panose="02040503050406030204" pitchFamily="18" charset="0"/>
                        </a:rPr>
                        <m:t> </m:t>
                      </m:r>
                      <m:r>
                        <a:rPr lang="en-US" sz="1400" i="1">
                          <a:latin typeface="Cambria Math" panose="02040503050406030204" pitchFamily="18" charset="0"/>
                        </a:rPr>
                        <m:t>𝑖𝑛𝑖𝑡𝑖𝑎𝑙</m:t>
                      </m:r>
                      <m:r>
                        <a:rPr lang="en-US" sz="1400" i="1">
                          <a:latin typeface="Cambria Math" panose="02040503050406030204" pitchFamily="18" charset="0"/>
                        </a:rPr>
                        <m:t> </m:t>
                      </m:r>
                      <m:r>
                        <a:rPr lang="de-DE" sz="1400" b="0" i="1">
                          <a:latin typeface="Cambria Math" panose="02040503050406030204" pitchFamily="18" charset="0"/>
                        </a:rPr>
                        <m:t>𝑏𝑜𝑑𝑦</m:t>
                      </m:r>
                      <m:r>
                        <a:rPr lang="de-DE" sz="1400" b="0" i="1">
                          <a:latin typeface="Cambria Math" panose="02040503050406030204" pitchFamily="18" charset="0"/>
                        </a:rPr>
                        <m:t> </m:t>
                      </m:r>
                      <m:r>
                        <a:rPr lang="en-US" sz="1400" i="1">
                          <a:latin typeface="Cambria Math" panose="02040503050406030204" pitchFamily="18" charset="0"/>
                        </a:rPr>
                        <m:t>𝑤𝑒𝑖𝑔h𝑡</m:t>
                      </m:r>
                    </m:num>
                    <m:den>
                      <m:r>
                        <a:rPr lang="en-US" sz="1400" i="1">
                          <a:latin typeface="Cambria Math" panose="02040503050406030204" pitchFamily="18" charset="0"/>
                        </a:rPr>
                        <m:t> </m:t>
                      </m:r>
                      <m:r>
                        <a:rPr lang="en-US" sz="1400" i="1">
                          <a:latin typeface="Cambria Math" panose="02040503050406030204" pitchFamily="18" charset="0"/>
                        </a:rPr>
                        <m:t>𝑖𝑛𝑖𝑡𝑖𝑎𝑙</m:t>
                      </m:r>
                      <m:r>
                        <a:rPr lang="en-US" sz="1400" i="1">
                          <a:latin typeface="Cambria Math" panose="02040503050406030204" pitchFamily="18" charset="0"/>
                        </a:rPr>
                        <m:t> </m:t>
                      </m:r>
                      <m:r>
                        <a:rPr lang="de-DE" sz="1400" b="0" i="1">
                          <a:latin typeface="Cambria Math" panose="02040503050406030204" pitchFamily="18" charset="0"/>
                        </a:rPr>
                        <m:t>𝑏𝑜𝑑𝑦</m:t>
                      </m:r>
                      <m:r>
                        <a:rPr lang="de-DE" sz="1400" b="0" i="1">
                          <a:latin typeface="Cambria Math" panose="02040503050406030204" pitchFamily="18" charset="0"/>
                        </a:rPr>
                        <m:t> </m:t>
                      </m:r>
                      <m:r>
                        <a:rPr lang="en-US" sz="1400" i="1">
                          <a:latin typeface="Cambria Math" panose="02040503050406030204" pitchFamily="18" charset="0"/>
                        </a:rPr>
                        <m:t>𝑤𝑒𝑖𝑔h𝑡</m:t>
                      </m:r>
                    </m:den>
                  </m:f>
                </m:oMath>
              </a14:m>
              <a:r>
                <a:rPr lang="en-US" sz="1400"/>
                <a:t> × 100 </a:t>
              </a:r>
            </a:p>
          </xdr:txBody>
        </xdr:sp>
      </mc:Choice>
      <mc:Fallback xmlns="">
        <xdr:sp macro="" textlink="">
          <xdr:nvSpPr>
            <xdr:cNvPr id="4" name="TextBox 3"/>
            <xdr:cNvSpPr txBox="1"/>
          </xdr:nvSpPr>
          <xdr:spPr>
            <a:xfrm>
              <a:off x="7038977" y="2383010"/>
              <a:ext cx="5984295"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n-US" sz="1400" i="0">
                  <a:latin typeface="Cambria Math" panose="02040503050406030204" pitchFamily="18" charset="0"/>
                </a:rPr>
                <a:t>𝑅𝑒𝑙𝑎𝑡</a:t>
              </a:r>
              <a:r>
                <a:rPr lang="de-DE" sz="1400" b="0" i="0">
                  <a:latin typeface="Cambria Math" panose="02040503050406030204" pitchFamily="18" charset="0"/>
                </a:rPr>
                <a:t>𝑖𝑣𝑒</a:t>
              </a:r>
              <a:r>
                <a:rPr lang="en-US" sz="1400" i="0">
                  <a:latin typeface="Cambria Math" panose="02040503050406030204" pitchFamily="18" charset="0"/>
                </a:rPr>
                <a:t> 𝑔𝑟𝑜𝑤𝑡ℎ 𝑟𝑎𝑡𝑒=(</a:t>
              </a:r>
              <a:r>
                <a:rPr lang="en-US" sz="1400" b="0" i="0">
                  <a:latin typeface="Cambria Math" panose="02040503050406030204" pitchFamily="18" charset="0"/>
                </a:rPr>
                <a:t>𝑚</a:t>
              </a:r>
              <a:r>
                <a:rPr lang="de-DE" sz="1400" b="0" i="0">
                  <a:latin typeface="Cambria Math" panose="02040503050406030204" pitchFamily="18" charset="0"/>
                </a:rPr>
                <a:t>𝑎</a:t>
              </a:r>
              <a:r>
                <a:rPr lang="en-US" sz="1400" i="0">
                  <a:latin typeface="Cambria Math" panose="02040503050406030204" pitchFamily="18" charset="0"/>
                </a:rPr>
                <a:t>𝑟𝑘𝑒𝑡 </a:t>
              </a:r>
              <a:r>
                <a:rPr lang="de-DE" sz="1400" b="0" i="0">
                  <a:latin typeface="Cambria Math" panose="02040503050406030204" pitchFamily="18" charset="0"/>
                </a:rPr>
                <a:t>𝑏𝑜𝑑𝑦 </a:t>
              </a:r>
              <a:r>
                <a:rPr lang="en-US" sz="1400" i="0">
                  <a:latin typeface="Cambria Math" panose="02040503050406030204" pitchFamily="18" charset="0"/>
                </a:rPr>
                <a:t>𝑤𝑒𝑖𝑔ℎ𝑡</a:t>
              </a:r>
              <a:r>
                <a:rPr lang="de-DE" sz="1400" b="0" i="0">
                  <a:latin typeface="Cambria Math" panose="02040503050406030204" pitchFamily="18" charset="0"/>
                </a:rPr>
                <a:t> −</a:t>
              </a:r>
              <a:r>
                <a:rPr lang="en-US" sz="1400" i="0">
                  <a:latin typeface="Cambria Math" panose="02040503050406030204" pitchFamily="18" charset="0"/>
                </a:rPr>
                <a:t> 𝑖𝑛𝑖𝑡𝑖𝑎𝑙 </a:t>
              </a:r>
              <a:r>
                <a:rPr lang="de-DE" sz="1400" b="0" i="0">
                  <a:latin typeface="Cambria Math" panose="02040503050406030204" pitchFamily="18" charset="0"/>
                </a:rPr>
                <a:t>𝑏𝑜𝑑𝑦 </a:t>
              </a:r>
              <a:r>
                <a:rPr lang="en-US" sz="1400" i="0">
                  <a:latin typeface="Cambria Math" panose="02040503050406030204" pitchFamily="18" charset="0"/>
                </a:rPr>
                <a:t>𝑤𝑒𝑖𝑔ℎ𝑡)/( 𝑖𝑛𝑖𝑡𝑖𝑎𝑙 </a:t>
              </a:r>
              <a:r>
                <a:rPr lang="de-DE" sz="1400" b="0" i="0">
                  <a:latin typeface="Cambria Math" panose="02040503050406030204" pitchFamily="18" charset="0"/>
                </a:rPr>
                <a:t>𝑏𝑜𝑑𝑦 </a:t>
              </a:r>
              <a:r>
                <a:rPr lang="en-US" sz="1400" i="0">
                  <a:latin typeface="Cambria Math" panose="02040503050406030204" pitchFamily="18" charset="0"/>
                </a:rPr>
                <a:t>𝑤𝑒𝑖𝑔ℎ𝑡)</a:t>
              </a:r>
              <a:r>
                <a:rPr lang="en-US" sz="1400"/>
                <a:t> × 100 </a:t>
              </a:r>
            </a:p>
          </xdr:txBody>
        </xdr:sp>
      </mc:Fallback>
    </mc:AlternateContent>
    <xdr:clientData/>
  </xdr:oneCellAnchor>
  <xdr:oneCellAnchor>
    <xdr:from>
      <xdr:col>6</xdr:col>
      <xdr:colOff>487679</xdr:colOff>
      <xdr:row>16</xdr:row>
      <xdr:rowOff>0</xdr:rowOff>
    </xdr:from>
    <xdr:ext cx="6474230" cy="514668"/>
    <mc:AlternateContent xmlns:mc="http://schemas.openxmlformats.org/markup-compatibility/2006" xmlns:a14="http://schemas.microsoft.com/office/drawing/2010/main">
      <mc:Choice Requires="a14">
        <xdr:sp macro="" textlink="">
          <xdr:nvSpPr>
            <xdr:cNvPr id="5" name="TextBox 4"/>
            <xdr:cNvSpPr txBox="1"/>
          </xdr:nvSpPr>
          <xdr:spPr>
            <a:xfrm>
              <a:off x="7025293" y="3065318"/>
              <a:ext cx="6474230"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a:rPr lang="en-US" sz="1400" b="0" i="1">
                      <a:latin typeface="Cambria Math" panose="02040503050406030204" pitchFamily="18" charset="0"/>
                    </a:rPr>
                    <m:t>𝑆𝑝𝑒𝑐𝑖𝑓𝑖𝑐</m:t>
                  </m:r>
                  <m:r>
                    <a:rPr lang="en-US" sz="1400" b="0" i="1">
                      <a:latin typeface="Cambria Math" panose="02040503050406030204" pitchFamily="18" charset="0"/>
                    </a:rPr>
                    <m:t> </m:t>
                  </m:r>
                  <m:r>
                    <a:rPr lang="en-US" sz="1400" i="1">
                      <a:latin typeface="Cambria Math" panose="02040503050406030204" pitchFamily="18" charset="0"/>
                    </a:rPr>
                    <m:t>𝑔𝑟𝑜𝑤𝑡h</m:t>
                  </m:r>
                  <m:r>
                    <a:rPr lang="en-US" sz="1400" i="1">
                      <a:latin typeface="Cambria Math" panose="02040503050406030204" pitchFamily="18" charset="0"/>
                    </a:rPr>
                    <m:t> </m:t>
                  </m:r>
                  <m:r>
                    <a:rPr lang="en-US" sz="1400" i="1">
                      <a:latin typeface="Cambria Math" panose="02040503050406030204" pitchFamily="18" charset="0"/>
                    </a:rPr>
                    <m:t>𝑟𝑎𝑡𝑒</m:t>
                  </m:r>
                  <m:r>
                    <a:rPr lang="en-US" sz="1400" i="1">
                      <a:latin typeface="Cambria Math" panose="02040503050406030204" pitchFamily="18" charset="0"/>
                    </a:rPr>
                    <m:t>=</m:t>
                  </m:r>
                  <m:f>
                    <m:fPr>
                      <m:ctrlPr>
                        <a:rPr lang="en-US" sz="1400" i="1">
                          <a:latin typeface="Cambria Math" panose="02040503050406030204" pitchFamily="18" charset="0"/>
                        </a:rPr>
                      </m:ctrlPr>
                    </m:fPr>
                    <m:num>
                      <m:func>
                        <m:funcPr>
                          <m:ctrlPr>
                            <a:rPr lang="en-US" sz="1400" b="0" i="1">
                              <a:latin typeface="Cambria Math" panose="02040503050406030204" pitchFamily="18" charset="0"/>
                            </a:rPr>
                          </m:ctrlPr>
                        </m:funcPr>
                        <m:fName>
                          <m:r>
                            <m:rPr>
                              <m:sty m:val="p"/>
                            </m:rPr>
                            <a:rPr lang="en-US" sz="1400" b="0" i="0">
                              <a:latin typeface="Cambria Math" panose="02040503050406030204" pitchFamily="18" charset="0"/>
                            </a:rPr>
                            <m:t>ln</m:t>
                          </m:r>
                        </m:fName>
                        <m:e>
                          <m:r>
                            <a:rPr lang="en-US" sz="1400" b="0" i="1">
                              <a:latin typeface="Cambria Math" panose="02040503050406030204" pitchFamily="18" charset="0"/>
                            </a:rPr>
                            <m:t> (</m:t>
                          </m:r>
                        </m:e>
                      </m:func>
                      <m:r>
                        <a:rPr lang="en-US" sz="1400" b="0" i="1">
                          <a:latin typeface="Cambria Math" panose="02040503050406030204" pitchFamily="18" charset="0"/>
                        </a:rPr>
                        <m:t>𝑚</m:t>
                      </m:r>
                      <m:r>
                        <a:rPr lang="de-DE" sz="1400" b="0" i="1">
                          <a:latin typeface="Cambria Math" panose="02040503050406030204" pitchFamily="18" charset="0"/>
                        </a:rPr>
                        <m:t>𝑎</m:t>
                      </m:r>
                      <m:r>
                        <a:rPr lang="en-US" sz="1400" i="1">
                          <a:latin typeface="Cambria Math" panose="02040503050406030204" pitchFamily="18" charset="0"/>
                        </a:rPr>
                        <m:t>𝑟𝑘𝑒𝑡</m:t>
                      </m:r>
                      <m:r>
                        <a:rPr lang="en-US" sz="1400" i="1">
                          <a:latin typeface="Cambria Math" panose="02040503050406030204" pitchFamily="18" charset="0"/>
                        </a:rPr>
                        <m:t> </m:t>
                      </m:r>
                      <m:r>
                        <a:rPr lang="de-DE" sz="1400" b="0" i="1">
                          <a:latin typeface="Cambria Math" panose="02040503050406030204" pitchFamily="18" charset="0"/>
                        </a:rPr>
                        <m:t>𝑏𝑜𝑑𝑦</m:t>
                      </m:r>
                      <m:r>
                        <a:rPr lang="de-DE" sz="1400" b="0" i="1">
                          <a:latin typeface="Cambria Math" panose="02040503050406030204" pitchFamily="18" charset="0"/>
                        </a:rPr>
                        <m:t> </m:t>
                      </m:r>
                      <m:r>
                        <a:rPr lang="en-US" sz="1400" i="1">
                          <a:latin typeface="Cambria Math" panose="02040503050406030204" pitchFamily="18" charset="0"/>
                        </a:rPr>
                        <m:t>𝑤𝑒𝑖𝑔h𝑡</m:t>
                      </m:r>
                      <m:r>
                        <a:rPr lang="en-US" sz="1400" b="0" i="1">
                          <a:latin typeface="Cambria Math" panose="02040503050406030204" pitchFamily="18" charset="0"/>
                        </a:rPr>
                        <m:t>)−</m:t>
                      </m:r>
                      <m:func>
                        <m:funcPr>
                          <m:ctrlPr>
                            <a:rPr lang="en-US" sz="1400" b="0" i="1">
                              <a:latin typeface="Cambria Math" panose="02040503050406030204" pitchFamily="18" charset="0"/>
                            </a:rPr>
                          </m:ctrlPr>
                        </m:funcPr>
                        <m:fName>
                          <m:r>
                            <m:rPr>
                              <m:sty m:val="p"/>
                            </m:rPr>
                            <a:rPr lang="en-US" sz="1400" b="0" i="0">
                              <a:latin typeface="Cambria Math" panose="02040503050406030204" pitchFamily="18" charset="0"/>
                            </a:rPr>
                            <m:t>ln</m:t>
                          </m:r>
                          <m:r>
                            <a:rPr lang="de-DE" sz="1400" b="0" i="0">
                              <a:latin typeface="Cambria Math" panose="02040503050406030204" pitchFamily="18" charset="0"/>
                            </a:rPr>
                            <m:t> </m:t>
                          </m:r>
                        </m:fName>
                        <m:e>
                          <m:r>
                            <a:rPr lang="en-US" sz="1400" b="0" i="1">
                              <a:latin typeface="Cambria Math" panose="02040503050406030204" pitchFamily="18" charset="0"/>
                            </a:rPr>
                            <m:t>(</m:t>
                          </m:r>
                        </m:e>
                      </m:func>
                      <m:r>
                        <a:rPr lang="en-US" sz="1400" i="1">
                          <a:latin typeface="Cambria Math" panose="02040503050406030204" pitchFamily="18" charset="0"/>
                        </a:rPr>
                        <m:t>𝑖𝑛𝑖𝑡𝑖</m:t>
                      </m:r>
                      <m:r>
                        <a:rPr lang="de-DE" sz="1400" b="0" i="1">
                          <a:latin typeface="Cambria Math" panose="02040503050406030204" pitchFamily="18" charset="0"/>
                        </a:rPr>
                        <m:t>𝑎</m:t>
                      </m:r>
                      <m:r>
                        <a:rPr lang="en-US" sz="1400" i="1">
                          <a:latin typeface="Cambria Math" panose="02040503050406030204" pitchFamily="18" charset="0"/>
                        </a:rPr>
                        <m:t>𝑙</m:t>
                      </m:r>
                      <m:r>
                        <a:rPr lang="en-US" sz="1400" i="1">
                          <a:latin typeface="Cambria Math" panose="02040503050406030204" pitchFamily="18" charset="0"/>
                        </a:rPr>
                        <m:t> </m:t>
                      </m:r>
                      <m:r>
                        <a:rPr lang="de-DE" sz="1400" b="0" i="1">
                          <a:latin typeface="Cambria Math" panose="02040503050406030204" pitchFamily="18" charset="0"/>
                        </a:rPr>
                        <m:t>𝑏𝑜𝑑𝑦</m:t>
                      </m:r>
                      <m:r>
                        <a:rPr lang="de-DE" sz="1400" b="0" i="1">
                          <a:latin typeface="Cambria Math" panose="02040503050406030204" pitchFamily="18" charset="0"/>
                        </a:rPr>
                        <m:t> </m:t>
                      </m:r>
                      <m:r>
                        <a:rPr lang="en-US" sz="1400" i="1">
                          <a:latin typeface="Cambria Math" panose="02040503050406030204" pitchFamily="18" charset="0"/>
                        </a:rPr>
                        <m:t>𝑤𝑒𝑖𝑔h𝑡</m:t>
                      </m:r>
                      <m:r>
                        <a:rPr lang="en-US" sz="1400" b="0" i="1">
                          <a:latin typeface="Cambria Math" panose="02040503050406030204" pitchFamily="18" charset="0"/>
                        </a:rPr>
                        <m:t>)</m:t>
                      </m:r>
                    </m:num>
                    <m:den>
                      <m:r>
                        <a:rPr lang="en-US" sz="1400" b="0" i="1">
                          <a:latin typeface="Cambria Math" panose="02040503050406030204" pitchFamily="18" charset="0"/>
                        </a:rPr>
                        <m:t>𝑡𝑖𝑚𝑒</m:t>
                      </m:r>
                    </m:den>
                  </m:f>
                </m:oMath>
              </a14:m>
              <a:r>
                <a:rPr lang="en-US" sz="1400"/>
                <a:t> × 100</a:t>
              </a:r>
            </a:p>
          </xdr:txBody>
        </xdr:sp>
      </mc:Choice>
      <mc:Fallback xmlns="">
        <xdr:sp macro="" textlink="">
          <xdr:nvSpPr>
            <xdr:cNvPr id="5" name="TextBox 4"/>
            <xdr:cNvSpPr txBox="1"/>
          </xdr:nvSpPr>
          <xdr:spPr>
            <a:xfrm>
              <a:off x="7025293" y="3065318"/>
              <a:ext cx="6474230"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n-US" sz="1400" b="0" i="0">
                  <a:latin typeface="Cambria Math" panose="02040503050406030204" pitchFamily="18" charset="0"/>
                </a:rPr>
                <a:t>𝑆𝑝𝑒𝑐𝑖𝑓𝑖𝑐 </a:t>
              </a:r>
              <a:r>
                <a:rPr lang="en-US" sz="1400" i="0">
                  <a:latin typeface="Cambria Math" panose="02040503050406030204" pitchFamily="18" charset="0"/>
                </a:rPr>
                <a:t>𝑔𝑟𝑜𝑤𝑡ℎ 𝑟𝑎𝑡𝑒=(</a:t>
              </a:r>
              <a:r>
                <a:rPr lang="en-US" sz="1400" b="0" i="0">
                  <a:latin typeface="Cambria Math" panose="02040503050406030204" pitchFamily="18" charset="0"/>
                </a:rPr>
                <a:t>ln⁡〖 (〗 𝑚</a:t>
              </a:r>
              <a:r>
                <a:rPr lang="de-DE" sz="1400" b="0" i="0">
                  <a:latin typeface="Cambria Math" panose="02040503050406030204" pitchFamily="18" charset="0"/>
                </a:rPr>
                <a:t>𝑎</a:t>
              </a:r>
              <a:r>
                <a:rPr lang="en-US" sz="1400" i="0">
                  <a:latin typeface="Cambria Math" panose="02040503050406030204" pitchFamily="18" charset="0"/>
                </a:rPr>
                <a:t>𝑟𝑘𝑒𝑡 </a:t>
              </a:r>
              <a:r>
                <a:rPr lang="de-DE" sz="1400" b="0" i="0">
                  <a:latin typeface="Cambria Math" panose="02040503050406030204" pitchFamily="18" charset="0"/>
                </a:rPr>
                <a:t>𝑏𝑜𝑑𝑦 </a:t>
              </a:r>
              <a:r>
                <a:rPr lang="en-US" sz="1400" i="0">
                  <a:latin typeface="Cambria Math" panose="02040503050406030204" pitchFamily="18" charset="0"/>
                </a:rPr>
                <a:t>𝑤𝑒𝑖𝑔ℎ𝑡</a:t>
              </a:r>
              <a:r>
                <a:rPr lang="en-US" sz="1400" b="0" i="0">
                  <a:latin typeface="Cambria Math" panose="02040503050406030204" pitchFamily="18" charset="0"/>
                </a:rPr>
                <a:t>)−〖ln</a:t>
              </a:r>
              <a:r>
                <a:rPr lang="de-DE" sz="1400" b="0" i="0">
                  <a:latin typeface="Cambria Math" panose="02040503050406030204" pitchFamily="18" charset="0"/>
                </a:rPr>
                <a:t> </a:t>
              </a:r>
              <a:r>
                <a:rPr lang="en-US" sz="1400" b="0" i="0">
                  <a:latin typeface="Cambria Math" panose="02040503050406030204" pitchFamily="18" charset="0"/>
                </a:rPr>
                <a:t>〗⁡( </a:t>
              </a:r>
              <a:r>
                <a:rPr lang="en-US" sz="1400" i="0">
                  <a:latin typeface="Cambria Math" panose="02040503050406030204" pitchFamily="18" charset="0"/>
                </a:rPr>
                <a:t>𝑖𝑛𝑖𝑡𝑖</a:t>
              </a:r>
              <a:r>
                <a:rPr lang="de-DE" sz="1400" b="0" i="0">
                  <a:latin typeface="Cambria Math" panose="02040503050406030204" pitchFamily="18" charset="0"/>
                </a:rPr>
                <a:t>𝑎</a:t>
              </a:r>
              <a:r>
                <a:rPr lang="en-US" sz="1400" i="0">
                  <a:latin typeface="Cambria Math" panose="02040503050406030204" pitchFamily="18" charset="0"/>
                </a:rPr>
                <a:t>𝑙 </a:t>
              </a:r>
              <a:r>
                <a:rPr lang="de-DE" sz="1400" b="0" i="0">
                  <a:latin typeface="Cambria Math" panose="02040503050406030204" pitchFamily="18" charset="0"/>
                </a:rPr>
                <a:t>𝑏𝑜𝑑𝑦 </a:t>
              </a:r>
              <a:r>
                <a:rPr lang="en-US" sz="1400" i="0">
                  <a:latin typeface="Cambria Math" panose="02040503050406030204" pitchFamily="18" charset="0"/>
                </a:rPr>
                <a:t>𝑤𝑒𝑖𝑔ℎ𝑡</a:t>
              </a:r>
              <a:r>
                <a:rPr lang="en-US" sz="1400" b="0" i="0">
                  <a:latin typeface="Cambria Math" panose="02040503050406030204" pitchFamily="18" charset="0"/>
                </a:rPr>
                <a:t>))/𝑡𝑖𝑚𝑒</a:t>
              </a:r>
              <a:r>
                <a:rPr lang="en-US" sz="1400"/>
                <a:t> × 100</a:t>
              </a:r>
            </a:p>
          </xdr:txBody>
        </xdr:sp>
      </mc:Fallback>
    </mc:AlternateContent>
    <xdr:clientData/>
  </xdr:oneCellAnchor>
  <xdr:oneCellAnchor>
    <xdr:from>
      <xdr:col>6</xdr:col>
      <xdr:colOff>441960</xdr:colOff>
      <xdr:row>19</xdr:row>
      <xdr:rowOff>129540</xdr:rowOff>
    </xdr:from>
    <xdr:ext cx="5815616" cy="514668"/>
    <mc:AlternateContent xmlns:mc="http://schemas.openxmlformats.org/markup-compatibility/2006" xmlns:a14="http://schemas.microsoft.com/office/drawing/2010/main">
      <mc:Choice Requires="a14">
        <xdr:sp macro="" textlink="">
          <xdr:nvSpPr>
            <xdr:cNvPr id="6" name="TextBox 5"/>
            <xdr:cNvSpPr txBox="1"/>
          </xdr:nvSpPr>
          <xdr:spPr>
            <a:xfrm>
              <a:off x="6111240" y="4168140"/>
              <a:ext cx="5815616"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a:rPr lang="en-US" sz="1400" i="1">
                      <a:latin typeface="Cambria Math" panose="02040503050406030204" pitchFamily="18" charset="0"/>
                    </a:rPr>
                    <m:t>𝑃</m:t>
                  </m:r>
                  <m:r>
                    <a:rPr lang="en-US" sz="1400" b="0" i="1">
                      <a:latin typeface="Cambria Math" panose="02040503050406030204" pitchFamily="18" charset="0"/>
                    </a:rPr>
                    <m:t>𝑟𝑜𝑡𝑒𝑖𝑛</m:t>
                  </m:r>
                  <m:r>
                    <a:rPr lang="en-US" sz="1400" b="0" i="1">
                      <a:latin typeface="Cambria Math" panose="02040503050406030204" pitchFamily="18" charset="0"/>
                    </a:rPr>
                    <m:t> </m:t>
                  </m:r>
                  <m:r>
                    <a:rPr lang="en-US" sz="1400" b="0" i="1">
                      <a:latin typeface="Cambria Math" panose="02040503050406030204" pitchFamily="18" charset="0"/>
                    </a:rPr>
                    <m:t>𝑐𝑜𝑛𝑣𝑒𝑟𝑠𝑖𝑜𝑛</m:t>
                  </m:r>
                  <m:r>
                    <a:rPr lang="en-US" sz="1400" b="0" i="1">
                      <a:latin typeface="Cambria Math" panose="02040503050406030204" pitchFamily="18" charset="0"/>
                    </a:rPr>
                    <m:t> </m:t>
                  </m:r>
                  <m:r>
                    <a:rPr lang="en-US" sz="1400" b="0" i="1">
                      <a:latin typeface="Cambria Math" panose="02040503050406030204" pitchFamily="18" charset="0"/>
                    </a:rPr>
                    <m:t>𝑟𝑎𝑡𝑖𝑜</m:t>
                  </m:r>
                  <m:r>
                    <a:rPr lang="en-US" sz="1400" i="1">
                      <a:latin typeface="Cambria Math" panose="02040503050406030204" pitchFamily="18" charset="0"/>
                    </a:rPr>
                    <m:t>=</m:t>
                  </m:r>
                  <m:f>
                    <m:fPr>
                      <m:ctrlPr>
                        <a:rPr lang="en-US" sz="1400" i="1">
                          <a:latin typeface="Cambria Math" panose="02040503050406030204" pitchFamily="18" charset="0"/>
                        </a:rPr>
                      </m:ctrlPr>
                    </m:fPr>
                    <m:num>
                      <m:r>
                        <a:rPr lang="en-US" sz="1400" b="0" i="1">
                          <a:latin typeface="Cambria Math" panose="02040503050406030204" pitchFamily="18" charset="0"/>
                        </a:rPr>
                        <m:t>𝑃𝑟𝑜𝑡𝑒𝑖𝑛</m:t>
                      </m:r>
                      <m:r>
                        <a:rPr lang="en-US" sz="1400" b="0" i="1">
                          <a:latin typeface="Cambria Math" panose="02040503050406030204" pitchFamily="18" charset="0"/>
                        </a:rPr>
                        <m:t> </m:t>
                      </m:r>
                      <m:r>
                        <a:rPr lang="en-US" sz="1400" b="0" i="1">
                          <a:latin typeface="Cambria Math" panose="02040503050406030204" pitchFamily="18" charset="0"/>
                        </a:rPr>
                        <m:t>𝑖𝑛𝑡𝑎𝑘𝑒</m:t>
                      </m:r>
                      <m:r>
                        <a:rPr lang="en-US" sz="1400" b="0" i="1">
                          <a:latin typeface="Cambria Math" panose="02040503050406030204" pitchFamily="18" charset="0"/>
                        </a:rPr>
                        <m:t> (</m:t>
                      </m:r>
                      <m:r>
                        <a:rPr lang="en-US" sz="1400" b="0" i="1">
                          <a:latin typeface="Cambria Math" panose="02040503050406030204" pitchFamily="18" charset="0"/>
                        </a:rPr>
                        <m:t>𝑔</m:t>
                      </m:r>
                      <m:r>
                        <a:rPr lang="en-US" sz="1400" b="0" i="1">
                          <a:latin typeface="Cambria Math" panose="02040503050406030204" pitchFamily="18" charset="0"/>
                        </a:rPr>
                        <m:t>)</m:t>
                      </m:r>
                    </m:num>
                    <m:den>
                      <m:r>
                        <a:rPr lang="en-US" sz="1400" i="1">
                          <a:latin typeface="Cambria Math" panose="02040503050406030204" pitchFamily="18" charset="0"/>
                        </a:rPr>
                        <m:t> </m:t>
                      </m:r>
                      <m:r>
                        <a:rPr lang="en-US" sz="1400" b="0" i="1">
                          <a:latin typeface="Cambria Math" panose="02040503050406030204" pitchFamily="18" charset="0"/>
                        </a:rPr>
                        <m:t>𝐵𝑜𝑑𝑦</m:t>
                      </m:r>
                      <m:r>
                        <a:rPr lang="en-US" sz="1400" b="0" i="1">
                          <a:latin typeface="Cambria Math" panose="02040503050406030204" pitchFamily="18" charset="0"/>
                        </a:rPr>
                        <m:t> </m:t>
                      </m:r>
                      <m:r>
                        <a:rPr lang="en-US" sz="1400" b="0" i="1">
                          <a:latin typeface="Cambria Math" panose="02040503050406030204" pitchFamily="18" charset="0"/>
                        </a:rPr>
                        <m:t>𝑤𝑒𝑖𝑔h𝑡</m:t>
                      </m:r>
                      <m:r>
                        <a:rPr lang="en-US" sz="1400" b="0" i="1">
                          <a:latin typeface="Cambria Math" panose="02040503050406030204" pitchFamily="18" charset="0"/>
                        </a:rPr>
                        <m:t> </m:t>
                      </m:r>
                      <m:r>
                        <a:rPr lang="en-US" sz="1400" b="0" i="1">
                          <a:latin typeface="Cambria Math" panose="02040503050406030204" pitchFamily="18" charset="0"/>
                        </a:rPr>
                        <m:t>𝑔𝑎𝑖𝑛</m:t>
                      </m:r>
                      <m:r>
                        <a:rPr lang="en-US" sz="1400" b="0" i="1">
                          <a:latin typeface="Cambria Math" panose="02040503050406030204" pitchFamily="18" charset="0"/>
                        </a:rPr>
                        <m:t> (</m:t>
                      </m:r>
                      <m:r>
                        <a:rPr lang="en-US" sz="1400" b="0" i="1">
                          <a:latin typeface="Cambria Math" panose="02040503050406030204" pitchFamily="18" charset="0"/>
                        </a:rPr>
                        <m:t>𝑔</m:t>
                      </m:r>
                      <m:r>
                        <a:rPr lang="en-US" sz="1400" b="0" i="1">
                          <a:latin typeface="Cambria Math" panose="02040503050406030204" pitchFamily="18" charset="0"/>
                        </a:rPr>
                        <m:t>)</m:t>
                      </m:r>
                    </m:den>
                  </m:f>
                </m:oMath>
              </a14:m>
              <a:r>
                <a:rPr lang="en-US" sz="1400"/>
                <a:t> × 100</a:t>
              </a:r>
            </a:p>
          </xdr:txBody>
        </xdr:sp>
      </mc:Choice>
      <mc:Fallback xmlns="">
        <xdr:sp macro="" textlink="">
          <xdr:nvSpPr>
            <xdr:cNvPr id="6" name="TextBox 5"/>
            <xdr:cNvSpPr txBox="1"/>
          </xdr:nvSpPr>
          <xdr:spPr>
            <a:xfrm>
              <a:off x="6111240" y="4168140"/>
              <a:ext cx="5815616"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n-US" sz="1400" i="0">
                  <a:latin typeface="Cambria Math" panose="02040503050406030204" pitchFamily="18" charset="0"/>
                </a:rPr>
                <a:t>𝑃</a:t>
              </a:r>
              <a:r>
                <a:rPr lang="en-US" sz="1400" b="0" i="0">
                  <a:latin typeface="Cambria Math" panose="02040503050406030204" pitchFamily="18" charset="0"/>
                </a:rPr>
                <a:t>𝑟𝑜𝑡𝑒𝑖𝑛 𝑐𝑜𝑛𝑣𝑒𝑟𝑠𝑖𝑜𝑛 𝑟𝑎𝑡𝑖𝑜</a:t>
              </a:r>
              <a:r>
                <a:rPr lang="en-US" sz="1400" i="0">
                  <a:latin typeface="Cambria Math" panose="02040503050406030204" pitchFamily="18" charset="0"/>
                </a:rPr>
                <a:t>=(</a:t>
              </a:r>
              <a:r>
                <a:rPr lang="en-US" sz="1400" b="0" i="0">
                  <a:latin typeface="Cambria Math" panose="02040503050406030204" pitchFamily="18" charset="0"/>
                </a:rPr>
                <a:t>𝑃𝑟𝑜𝑡𝑒𝑖𝑛 𝑖𝑛𝑡𝑎𝑘𝑒 (𝑔))/(</a:t>
              </a:r>
              <a:r>
                <a:rPr lang="en-US" sz="1400" i="0">
                  <a:latin typeface="Cambria Math" panose="02040503050406030204" pitchFamily="18" charset="0"/>
                </a:rPr>
                <a:t> </a:t>
              </a:r>
              <a:r>
                <a:rPr lang="en-US" sz="1400" b="0" i="0">
                  <a:latin typeface="Cambria Math" panose="02040503050406030204" pitchFamily="18" charset="0"/>
                </a:rPr>
                <a:t>𝐵𝑜𝑑𝑦 𝑤𝑒𝑖𝑔ℎ𝑡 𝑔𝑎𝑖𝑛 (𝑔))</a:t>
              </a:r>
              <a:r>
                <a:rPr lang="en-US" sz="1400"/>
                <a:t> × 100</a:t>
              </a:r>
            </a:p>
          </xdr:txBody>
        </xdr:sp>
      </mc:Fallback>
    </mc:AlternateContent>
    <xdr:clientData/>
  </xdr:oneCellAnchor>
  <xdr:oneCellAnchor>
    <xdr:from>
      <xdr:col>6</xdr:col>
      <xdr:colOff>449580</xdr:colOff>
      <xdr:row>23</xdr:row>
      <xdr:rowOff>129540</xdr:rowOff>
    </xdr:from>
    <xdr:ext cx="5815616" cy="514668"/>
    <mc:AlternateContent xmlns:mc="http://schemas.openxmlformats.org/markup-compatibility/2006" xmlns:a14="http://schemas.microsoft.com/office/drawing/2010/main">
      <mc:Choice Requires="a14">
        <xdr:sp macro="" textlink="">
          <xdr:nvSpPr>
            <xdr:cNvPr id="7" name="TextBox 6"/>
            <xdr:cNvSpPr txBox="1"/>
          </xdr:nvSpPr>
          <xdr:spPr>
            <a:xfrm>
              <a:off x="6118860" y="4899660"/>
              <a:ext cx="5815616"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a:rPr lang="de-DE" sz="1400" b="0" i="1">
                      <a:latin typeface="Cambria Math" panose="02040503050406030204" pitchFamily="18" charset="0"/>
                    </a:rPr>
                    <m:t>𝐺𝑟𝑜𝑠𝑠</m:t>
                  </m:r>
                  <m:r>
                    <a:rPr lang="de-DE" sz="1400" b="0" i="1">
                      <a:latin typeface="Cambria Math" panose="02040503050406030204" pitchFamily="18" charset="0"/>
                    </a:rPr>
                    <m:t> </m:t>
                  </m:r>
                  <m:r>
                    <a:rPr lang="de-DE" sz="1400" b="0" i="1">
                      <a:latin typeface="Cambria Math" panose="02040503050406030204" pitchFamily="18" charset="0"/>
                    </a:rPr>
                    <m:t>𝑒𝑛𝑒𝑟𝑔𝑦</m:t>
                  </m:r>
                  <m:r>
                    <a:rPr lang="en-US" sz="1400" b="0" i="1">
                      <a:latin typeface="Cambria Math" panose="02040503050406030204" pitchFamily="18" charset="0"/>
                    </a:rPr>
                    <m:t> </m:t>
                  </m:r>
                  <m:r>
                    <a:rPr lang="en-US" sz="1400" b="0" i="1">
                      <a:latin typeface="Cambria Math" panose="02040503050406030204" pitchFamily="18" charset="0"/>
                    </a:rPr>
                    <m:t>𝑐𝑜𝑛𝑣𝑒𝑟𝑠𝑖𝑜𝑛</m:t>
                  </m:r>
                  <m:r>
                    <a:rPr lang="en-US" sz="1400" b="0" i="1">
                      <a:latin typeface="Cambria Math" panose="02040503050406030204" pitchFamily="18" charset="0"/>
                    </a:rPr>
                    <m:t> </m:t>
                  </m:r>
                  <m:r>
                    <a:rPr lang="en-US" sz="1400" b="0" i="1">
                      <a:latin typeface="Cambria Math" panose="02040503050406030204" pitchFamily="18" charset="0"/>
                    </a:rPr>
                    <m:t>𝑟𝑎𝑡𝑖𝑜</m:t>
                  </m:r>
                  <m:r>
                    <a:rPr lang="en-US" sz="1400" i="1">
                      <a:latin typeface="Cambria Math" panose="02040503050406030204" pitchFamily="18" charset="0"/>
                    </a:rPr>
                    <m:t>=</m:t>
                  </m:r>
                  <m:f>
                    <m:fPr>
                      <m:ctrlPr>
                        <a:rPr lang="en-US" sz="1400" i="1">
                          <a:latin typeface="Cambria Math" panose="02040503050406030204" pitchFamily="18" charset="0"/>
                        </a:rPr>
                      </m:ctrlPr>
                    </m:fPr>
                    <m:num>
                      <m:r>
                        <a:rPr lang="de-DE" sz="1400" b="0" i="1">
                          <a:latin typeface="Cambria Math" panose="02040503050406030204" pitchFamily="18" charset="0"/>
                        </a:rPr>
                        <m:t>𝐺𝑟𝑜𝑠𝑠</m:t>
                      </m:r>
                      <m:r>
                        <a:rPr lang="de-DE" sz="1400" b="0" i="1">
                          <a:latin typeface="Cambria Math" panose="02040503050406030204" pitchFamily="18" charset="0"/>
                        </a:rPr>
                        <m:t> </m:t>
                      </m:r>
                      <m:r>
                        <a:rPr lang="de-DE" sz="1400" b="0" i="1">
                          <a:latin typeface="Cambria Math" panose="02040503050406030204" pitchFamily="18" charset="0"/>
                        </a:rPr>
                        <m:t>𝑒𝑛𝑒𝑟𝑔𝑦</m:t>
                      </m:r>
                      <m:r>
                        <a:rPr lang="en-US" sz="1400" b="0" i="1">
                          <a:latin typeface="Cambria Math" panose="02040503050406030204" pitchFamily="18" charset="0"/>
                        </a:rPr>
                        <m:t> </m:t>
                      </m:r>
                      <m:r>
                        <a:rPr lang="en-US" sz="1400" b="0" i="1">
                          <a:latin typeface="Cambria Math" panose="02040503050406030204" pitchFamily="18" charset="0"/>
                        </a:rPr>
                        <m:t>𝑖𝑛𝑡𝑎𝑘𝑒</m:t>
                      </m:r>
                      <m:r>
                        <a:rPr lang="en-US" sz="1400" b="0" i="1">
                          <a:latin typeface="Cambria Math" panose="02040503050406030204" pitchFamily="18" charset="0"/>
                        </a:rPr>
                        <m:t> (</m:t>
                      </m:r>
                      <m:r>
                        <a:rPr lang="de-DE" sz="1400" b="0" i="1">
                          <a:latin typeface="Cambria Math" panose="02040503050406030204" pitchFamily="18" charset="0"/>
                        </a:rPr>
                        <m:t>𝑀𝐽</m:t>
                      </m:r>
                      <m:r>
                        <a:rPr lang="en-US" sz="1400" b="0" i="1">
                          <a:latin typeface="Cambria Math" panose="02040503050406030204" pitchFamily="18" charset="0"/>
                        </a:rPr>
                        <m:t>)</m:t>
                      </m:r>
                    </m:num>
                    <m:den>
                      <m:r>
                        <a:rPr lang="en-US" sz="1400" i="1">
                          <a:latin typeface="Cambria Math" panose="02040503050406030204" pitchFamily="18" charset="0"/>
                        </a:rPr>
                        <m:t> </m:t>
                      </m:r>
                      <m:r>
                        <a:rPr lang="en-US" sz="1400" b="0" i="1">
                          <a:latin typeface="Cambria Math" panose="02040503050406030204" pitchFamily="18" charset="0"/>
                        </a:rPr>
                        <m:t>𝐵𝑜𝑑𝑦</m:t>
                      </m:r>
                      <m:r>
                        <a:rPr lang="en-US" sz="1400" b="0" i="1">
                          <a:latin typeface="Cambria Math" panose="02040503050406030204" pitchFamily="18" charset="0"/>
                        </a:rPr>
                        <m:t> </m:t>
                      </m:r>
                      <m:r>
                        <a:rPr lang="en-US" sz="1400" b="0" i="1">
                          <a:latin typeface="Cambria Math" panose="02040503050406030204" pitchFamily="18" charset="0"/>
                        </a:rPr>
                        <m:t>𝑤𝑒𝑖𝑔h𝑡</m:t>
                      </m:r>
                      <m:r>
                        <a:rPr lang="en-US" sz="1400" b="0" i="1">
                          <a:latin typeface="Cambria Math" panose="02040503050406030204" pitchFamily="18" charset="0"/>
                        </a:rPr>
                        <m:t> </m:t>
                      </m:r>
                      <m:r>
                        <a:rPr lang="en-US" sz="1400" b="0" i="1">
                          <a:latin typeface="Cambria Math" panose="02040503050406030204" pitchFamily="18" charset="0"/>
                        </a:rPr>
                        <m:t>𝑔𝑎𝑖𝑛</m:t>
                      </m:r>
                      <m:r>
                        <a:rPr lang="en-US" sz="1400" b="0" i="1">
                          <a:latin typeface="Cambria Math" panose="02040503050406030204" pitchFamily="18" charset="0"/>
                        </a:rPr>
                        <m:t> (</m:t>
                      </m:r>
                      <m:r>
                        <a:rPr lang="en-US" sz="1400" b="0" i="1">
                          <a:latin typeface="Cambria Math" panose="02040503050406030204" pitchFamily="18" charset="0"/>
                        </a:rPr>
                        <m:t>𝑔</m:t>
                      </m:r>
                      <m:r>
                        <a:rPr lang="en-US" sz="1400" b="0" i="1">
                          <a:latin typeface="Cambria Math" panose="02040503050406030204" pitchFamily="18" charset="0"/>
                        </a:rPr>
                        <m:t>)</m:t>
                      </m:r>
                    </m:den>
                  </m:f>
                </m:oMath>
              </a14:m>
              <a:r>
                <a:rPr lang="en-US" sz="1400"/>
                <a:t> × 100</a:t>
              </a:r>
            </a:p>
          </xdr:txBody>
        </xdr:sp>
      </mc:Choice>
      <mc:Fallback xmlns="">
        <xdr:sp macro="" textlink="">
          <xdr:nvSpPr>
            <xdr:cNvPr id="7" name="TextBox 6"/>
            <xdr:cNvSpPr txBox="1"/>
          </xdr:nvSpPr>
          <xdr:spPr>
            <a:xfrm>
              <a:off x="6118860" y="4899660"/>
              <a:ext cx="5815616"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de-DE" sz="1400" b="0" i="0">
                  <a:latin typeface="Cambria Math" panose="02040503050406030204" pitchFamily="18" charset="0"/>
                </a:rPr>
                <a:t>𝐺𝑟𝑜𝑠𝑠 𝑒</a:t>
              </a:r>
              <a:r>
                <a:rPr lang="en-US" sz="1400" b="0" i="0">
                  <a:latin typeface="Cambria Math" panose="02040503050406030204" pitchFamily="18" charset="0"/>
                </a:rPr>
                <a:t>𝑛𝑒𝑟𝑔𝑦 𝑐𝑜𝑛𝑣𝑒𝑟𝑠𝑖𝑜𝑛 𝑟𝑎𝑡𝑖𝑜</a:t>
              </a:r>
              <a:r>
                <a:rPr lang="en-US" sz="1400" i="0">
                  <a:latin typeface="Cambria Math" panose="02040503050406030204" pitchFamily="18" charset="0"/>
                </a:rPr>
                <a:t>=(</a:t>
              </a:r>
              <a:r>
                <a:rPr lang="de-DE" sz="1400" b="0" i="0">
                  <a:latin typeface="Cambria Math" panose="02040503050406030204" pitchFamily="18" charset="0"/>
                </a:rPr>
                <a:t>𝐺𝑟𝑜𝑠𝑠 𝑒</a:t>
              </a:r>
              <a:r>
                <a:rPr lang="en-US" sz="1400" b="0" i="0">
                  <a:latin typeface="Cambria Math" panose="02040503050406030204" pitchFamily="18" charset="0"/>
                </a:rPr>
                <a:t>𝑛𝑒𝑟𝑔𝑦 𝑖𝑛𝑡𝑎𝑘𝑒 (</a:t>
              </a:r>
              <a:r>
                <a:rPr lang="de-DE" sz="1400" b="0" i="0">
                  <a:latin typeface="Cambria Math" panose="02040503050406030204" pitchFamily="18" charset="0"/>
                </a:rPr>
                <a:t>𝑀𝐽</a:t>
              </a:r>
              <a:r>
                <a:rPr lang="en-US" sz="1400" b="0" i="0">
                  <a:latin typeface="Cambria Math" panose="02040503050406030204" pitchFamily="18" charset="0"/>
                </a:rPr>
                <a:t>))/(</a:t>
              </a:r>
              <a:r>
                <a:rPr lang="en-US" sz="1400" i="0">
                  <a:latin typeface="Cambria Math" panose="02040503050406030204" pitchFamily="18" charset="0"/>
                </a:rPr>
                <a:t> </a:t>
              </a:r>
              <a:r>
                <a:rPr lang="en-US" sz="1400" b="0" i="0">
                  <a:latin typeface="Cambria Math" panose="02040503050406030204" pitchFamily="18" charset="0"/>
                </a:rPr>
                <a:t>𝐵𝑜𝑑𝑦 𝑤𝑒𝑖𝑔ℎ𝑡 𝑔𝑎𝑖𝑛 (𝑔))</a:t>
              </a:r>
              <a:r>
                <a:rPr lang="en-US" sz="1400"/>
                <a:t> × 100</a:t>
              </a:r>
            </a:p>
          </xdr:txBody>
        </xdr:sp>
      </mc:Fallback>
    </mc:AlternateContent>
    <xdr:clientData/>
  </xdr:oneCellAnchor>
  <xdr:oneCellAnchor>
    <xdr:from>
      <xdr:col>6</xdr:col>
      <xdr:colOff>419100</xdr:colOff>
      <xdr:row>28</xdr:row>
      <xdr:rowOff>30480</xdr:rowOff>
    </xdr:from>
    <xdr:ext cx="5815616" cy="514668"/>
    <mc:AlternateContent xmlns:mc="http://schemas.openxmlformats.org/markup-compatibility/2006" xmlns:a14="http://schemas.microsoft.com/office/drawing/2010/main">
      <mc:Choice Requires="a14">
        <xdr:sp macro="" textlink="">
          <xdr:nvSpPr>
            <xdr:cNvPr id="8" name="TextBox 7"/>
            <xdr:cNvSpPr txBox="1"/>
          </xdr:nvSpPr>
          <xdr:spPr>
            <a:xfrm>
              <a:off x="6088380" y="5760720"/>
              <a:ext cx="5815616"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14:m>
                <m:oMath xmlns:m="http://schemas.openxmlformats.org/officeDocument/2006/math">
                  <m:r>
                    <a:rPr lang="en-US" sz="1400" i="1">
                      <a:latin typeface="Cambria Math" panose="02040503050406030204" pitchFamily="18" charset="0"/>
                    </a:rPr>
                    <m:t>𝐹</m:t>
                  </m:r>
                  <m:r>
                    <a:rPr lang="en-US" sz="1400" b="0" i="1">
                      <a:latin typeface="Cambria Math" panose="02040503050406030204" pitchFamily="18" charset="0"/>
                    </a:rPr>
                    <m:t>𝑒𝑒𝑑</m:t>
                  </m:r>
                  <m:r>
                    <a:rPr lang="en-US" sz="1400" b="0" i="1">
                      <a:latin typeface="Cambria Math" panose="02040503050406030204" pitchFamily="18" charset="0"/>
                    </a:rPr>
                    <m:t> </m:t>
                  </m:r>
                  <m:r>
                    <a:rPr lang="en-US" sz="1400" b="0" i="1">
                      <a:latin typeface="Cambria Math" panose="02040503050406030204" pitchFamily="18" charset="0"/>
                    </a:rPr>
                    <m:t>𝑐𝑜𝑛𝑣𝑒𝑟𝑠𝑖𝑜𝑛</m:t>
                  </m:r>
                  <m:r>
                    <a:rPr lang="en-US" sz="1400" b="0" i="1">
                      <a:latin typeface="Cambria Math" panose="02040503050406030204" pitchFamily="18" charset="0"/>
                    </a:rPr>
                    <m:t> </m:t>
                  </m:r>
                  <m:r>
                    <a:rPr lang="en-US" sz="1400" b="0" i="1">
                      <a:latin typeface="Cambria Math" panose="02040503050406030204" pitchFamily="18" charset="0"/>
                    </a:rPr>
                    <m:t>𝑟𝑎𝑡𝑖𝑜</m:t>
                  </m:r>
                  <m:r>
                    <a:rPr lang="en-US" sz="1400" i="1">
                      <a:latin typeface="Cambria Math" panose="02040503050406030204" pitchFamily="18" charset="0"/>
                    </a:rPr>
                    <m:t>=</m:t>
                  </m:r>
                  <m:f>
                    <m:fPr>
                      <m:ctrlPr>
                        <a:rPr lang="en-US" sz="1400" i="1">
                          <a:latin typeface="Cambria Math" panose="02040503050406030204" pitchFamily="18" charset="0"/>
                        </a:rPr>
                      </m:ctrlPr>
                    </m:fPr>
                    <m:num>
                      <m:r>
                        <a:rPr lang="en-US" sz="1400" b="0" i="1">
                          <a:latin typeface="Cambria Math" panose="02040503050406030204" pitchFamily="18" charset="0"/>
                        </a:rPr>
                        <m:t>𝐹𝑒𝑒𝑑</m:t>
                      </m:r>
                      <m:r>
                        <a:rPr lang="en-US" sz="1400" b="0" i="1">
                          <a:latin typeface="Cambria Math" panose="02040503050406030204" pitchFamily="18" charset="0"/>
                        </a:rPr>
                        <m:t> </m:t>
                      </m:r>
                      <m:r>
                        <a:rPr lang="en-US" sz="1400" b="0" i="1">
                          <a:latin typeface="Cambria Math" panose="02040503050406030204" pitchFamily="18" charset="0"/>
                        </a:rPr>
                        <m:t>𝑖𝑛𝑡𝑎𝑘𝑒</m:t>
                      </m:r>
                      <m:r>
                        <a:rPr lang="en-US" sz="1400" b="0" i="1">
                          <a:latin typeface="Cambria Math" panose="02040503050406030204" pitchFamily="18" charset="0"/>
                        </a:rPr>
                        <m:t> (</m:t>
                      </m:r>
                      <m:r>
                        <a:rPr lang="en-US" sz="1400" b="0" i="1">
                          <a:latin typeface="Cambria Math" panose="02040503050406030204" pitchFamily="18" charset="0"/>
                        </a:rPr>
                        <m:t>𝑔</m:t>
                      </m:r>
                      <m:r>
                        <a:rPr lang="en-US" sz="1400" b="0" i="1">
                          <a:latin typeface="Cambria Math" panose="02040503050406030204" pitchFamily="18" charset="0"/>
                        </a:rPr>
                        <m:t>)</m:t>
                      </m:r>
                    </m:num>
                    <m:den>
                      <m:r>
                        <a:rPr lang="en-US" sz="1400" i="1">
                          <a:latin typeface="Cambria Math" panose="02040503050406030204" pitchFamily="18" charset="0"/>
                        </a:rPr>
                        <m:t> </m:t>
                      </m:r>
                      <m:r>
                        <a:rPr lang="en-US" sz="1400" b="0" i="1">
                          <a:latin typeface="Cambria Math" panose="02040503050406030204" pitchFamily="18" charset="0"/>
                        </a:rPr>
                        <m:t>𝐵𝑜𝑑𝑦</m:t>
                      </m:r>
                      <m:r>
                        <a:rPr lang="en-US" sz="1400" b="0" i="1">
                          <a:latin typeface="Cambria Math" panose="02040503050406030204" pitchFamily="18" charset="0"/>
                        </a:rPr>
                        <m:t> </m:t>
                      </m:r>
                      <m:r>
                        <a:rPr lang="en-US" sz="1400" b="0" i="1">
                          <a:latin typeface="Cambria Math" panose="02040503050406030204" pitchFamily="18" charset="0"/>
                        </a:rPr>
                        <m:t>𝑤𝑒𝑖𝑔h𝑡</m:t>
                      </m:r>
                      <m:r>
                        <a:rPr lang="en-US" sz="1400" b="0" i="1">
                          <a:latin typeface="Cambria Math" panose="02040503050406030204" pitchFamily="18" charset="0"/>
                        </a:rPr>
                        <m:t> </m:t>
                      </m:r>
                      <m:r>
                        <a:rPr lang="en-US" sz="1400" b="0" i="1">
                          <a:latin typeface="Cambria Math" panose="02040503050406030204" pitchFamily="18" charset="0"/>
                        </a:rPr>
                        <m:t>𝑔𝑎𝑖𝑛</m:t>
                      </m:r>
                      <m:r>
                        <a:rPr lang="en-US" sz="1400" b="0" i="1">
                          <a:latin typeface="Cambria Math" panose="02040503050406030204" pitchFamily="18" charset="0"/>
                        </a:rPr>
                        <m:t> (</m:t>
                      </m:r>
                      <m:r>
                        <a:rPr lang="en-US" sz="1400" b="0" i="1">
                          <a:latin typeface="Cambria Math" panose="02040503050406030204" pitchFamily="18" charset="0"/>
                        </a:rPr>
                        <m:t>𝑔</m:t>
                      </m:r>
                      <m:r>
                        <a:rPr lang="en-US" sz="1400" b="0" i="1">
                          <a:latin typeface="Cambria Math" panose="02040503050406030204" pitchFamily="18" charset="0"/>
                        </a:rPr>
                        <m:t>)</m:t>
                      </m:r>
                    </m:den>
                  </m:f>
                </m:oMath>
              </a14:m>
              <a:r>
                <a:rPr lang="en-US" sz="1400"/>
                <a:t> </a:t>
              </a:r>
            </a:p>
          </xdr:txBody>
        </xdr:sp>
      </mc:Choice>
      <mc:Fallback xmlns="">
        <xdr:sp macro="" textlink="">
          <xdr:nvSpPr>
            <xdr:cNvPr id="8" name="TextBox 7"/>
            <xdr:cNvSpPr txBox="1"/>
          </xdr:nvSpPr>
          <xdr:spPr>
            <a:xfrm>
              <a:off x="6088380" y="5760720"/>
              <a:ext cx="5815616" cy="514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n-US" sz="1400" i="0">
                  <a:latin typeface="Cambria Math" panose="02040503050406030204" pitchFamily="18" charset="0"/>
                </a:rPr>
                <a:t>𝐹</a:t>
              </a:r>
              <a:r>
                <a:rPr lang="en-US" sz="1400" b="0" i="0">
                  <a:latin typeface="Cambria Math" panose="02040503050406030204" pitchFamily="18" charset="0"/>
                </a:rPr>
                <a:t>𝑒𝑒𝑑 𝑐𝑜𝑛𝑣𝑒𝑟𝑠𝑖𝑜𝑛 𝑟𝑎𝑡𝑖𝑜</a:t>
              </a:r>
              <a:r>
                <a:rPr lang="en-US" sz="1400" i="0">
                  <a:latin typeface="Cambria Math" panose="02040503050406030204" pitchFamily="18" charset="0"/>
                </a:rPr>
                <a:t>=(</a:t>
              </a:r>
              <a:r>
                <a:rPr lang="en-US" sz="1400" b="0" i="0">
                  <a:latin typeface="Cambria Math" panose="02040503050406030204" pitchFamily="18" charset="0"/>
                </a:rPr>
                <a:t>𝐹𝑒𝑒𝑑 𝑖𝑛𝑡𝑎𝑘𝑒 (𝑔))/(</a:t>
              </a:r>
              <a:r>
                <a:rPr lang="en-US" sz="1400" i="0">
                  <a:latin typeface="Cambria Math" panose="02040503050406030204" pitchFamily="18" charset="0"/>
                </a:rPr>
                <a:t> </a:t>
              </a:r>
              <a:r>
                <a:rPr lang="en-US" sz="1400" b="0" i="0">
                  <a:latin typeface="Cambria Math" panose="02040503050406030204" pitchFamily="18" charset="0"/>
                </a:rPr>
                <a:t>𝐵𝑜𝑑𝑦 𝑤𝑒𝑖𝑔ℎ𝑡 𝑔𝑎𝑖𝑛 (𝑔))</a:t>
              </a:r>
              <a:r>
                <a:rPr lang="en-US" sz="1400"/>
                <a:t> </a:t>
              </a:r>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2:BB29"/>
  <sheetViews>
    <sheetView tabSelected="1" zoomScale="110" zoomScaleNormal="110" workbookViewId="0">
      <pane xSplit="1" topLeftCell="B1" activePane="topRight" state="frozen"/>
      <selection pane="topRight" activeCell="O38" sqref="O38"/>
    </sheetView>
  </sheetViews>
  <sheetFormatPr baseColWidth="10" defaultColWidth="9.140625" defaultRowHeight="15" x14ac:dyDescent="0.25"/>
  <cols>
    <col min="1" max="1" width="11.85546875" customWidth="1"/>
    <col min="2" max="2" width="22.28515625" bestFit="1" customWidth="1"/>
    <col min="3" max="3" width="20.7109375" customWidth="1"/>
    <col min="4" max="4" width="15.7109375" bestFit="1" customWidth="1"/>
    <col min="5" max="5" width="12.7109375" customWidth="1"/>
    <col min="6" max="6" width="14.7109375" customWidth="1"/>
    <col min="7" max="7" width="12" customWidth="1"/>
    <col min="8" max="8" width="13.5703125" customWidth="1"/>
    <col min="9" max="9" width="10.7109375" bestFit="1" customWidth="1"/>
    <col min="10" max="10" width="20.7109375" bestFit="1" customWidth="1"/>
    <col min="11" max="11" width="22.5703125" bestFit="1" customWidth="1"/>
    <col min="12" max="12" width="14.7109375" customWidth="1"/>
    <col min="13" max="13" width="20.28515625" bestFit="1" customWidth="1"/>
    <col min="14" max="14" width="20.28515625" customWidth="1"/>
    <col min="15" max="16" width="36.7109375" customWidth="1"/>
    <col min="17" max="17" width="40.28515625" bestFit="1" customWidth="1"/>
    <col min="18" max="18" width="22.5703125" customWidth="1"/>
    <col min="19" max="19" width="30.28515625" bestFit="1" customWidth="1"/>
    <col min="20" max="20" width="17.140625" customWidth="1"/>
    <col min="21" max="21" width="25.140625" bestFit="1" customWidth="1"/>
    <col min="24" max="24" width="10.7109375" style="36" customWidth="1"/>
    <col min="25" max="25" width="10.5703125" style="36" bestFit="1" customWidth="1"/>
    <col min="26" max="27" width="9.140625" style="36"/>
  </cols>
  <sheetData>
    <row r="2" spans="1:54" ht="14.45" x14ac:dyDescent="0.3">
      <c r="A2" s="2"/>
      <c r="B2" s="2"/>
      <c r="C2" s="2"/>
      <c r="D2" s="2"/>
      <c r="E2" s="2"/>
      <c r="F2" s="2"/>
      <c r="G2" s="2"/>
      <c r="H2" s="2"/>
      <c r="I2" s="2"/>
      <c r="J2" s="2"/>
      <c r="K2" s="2"/>
      <c r="L2" s="2"/>
      <c r="M2" s="2"/>
      <c r="N2" s="2"/>
      <c r="O2" s="2"/>
      <c r="P2" s="2"/>
      <c r="Q2" s="2"/>
      <c r="R2" s="2"/>
    </row>
    <row r="3" spans="1:54" ht="15.75" thickBot="1" x14ac:dyDescent="0.3">
      <c r="A3" s="268"/>
      <c r="B3" s="268"/>
      <c r="C3" s="268"/>
      <c r="D3" s="268"/>
      <c r="E3" s="268"/>
      <c r="F3" s="268"/>
      <c r="G3" s="268"/>
      <c r="H3" s="268"/>
      <c r="I3" s="268"/>
      <c r="J3" s="268"/>
      <c r="K3" s="268"/>
      <c r="L3" s="268"/>
      <c r="M3" s="268"/>
      <c r="N3" s="268"/>
      <c r="O3" s="268"/>
      <c r="P3" s="268"/>
      <c r="Q3" s="268"/>
      <c r="R3" s="268"/>
      <c r="S3" s="268"/>
      <c r="T3" s="268"/>
      <c r="U3" s="268"/>
      <c r="V3" s="268"/>
      <c r="W3" s="268"/>
      <c r="X3" s="269" t="s">
        <v>331</v>
      </c>
      <c r="Y3" s="269" t="s">
        <v>331</v>
      </c>
    </row>
    <row r="4" spans="1:54" x14ac:dyDescent="0.25">
      <c r="A4" s="196" t="s">
        <v>0</v>
      </c>
      <c r="B4" s="12" t="s">
        <v>81</v>
      </c>
      <c r="C4" s="12" t="s">
        <v>82</v>
      </c>
      <c r="D4" s="12" t="s">
        <v>73</v>
      </c>
      <c r="E4" s="12" t="s">
        <v>20</v>
      </c>
      <c r="F4" s="12" t="s">
        <v>22</v>
      </c>
      <c r="G4" s="12" t="s">
        <v>23</v>
      </c>
      <c r="H4" s="12" t="s">
        <v>21</v>
      </c>
      <c r="I4" s="12" t="s">
        <v>19</v>
      </c>
      <c r="J4" s="12" t="s">
        <v>48</v>
      </c>
      <c r="K4" s="12" t="s">
        <v>217</v>
      </c>
      <c r="L4" s="12" t="s">
        <v>26</v>
      </c>
      <c r="M4" s="12" t="s">
        <v>223</v>
      </c>
      <c r="N4" s="12" t="s">
        <v>327</v>
      </c>
      <c r="O4" s="12" t="s">
        <v>51</v>
      </c>
      <c r="P4" s="12" t="s">
        <v>145</v>
      </c>
      <c r="Q4" s="12" t="s">
        <v>144</v>
      </c>
      <c r="R4" s="12" t="s">
        <v>143</v>
      </c>
      <c r="S4" s="12" t="s">
        <v>336</v>
      </c>
      <c r="T4" s="12" t="s">
        <v>49</v>
      </c>
      <c r="U4" s="12" t="s">
        <v>337</v>
      </c>
      <c r="V4" s="12" t="s">
        <v>50</v>
      </c>
      <c r="W4" s="12" t="s">
        <v>338</v>
      </c>
      <c r="X4" s="270" t="s">
        <v>253</v>
      </c>
      <c r="Y4" s="271" t="s">
        <v>339</v>
      </c>
    </row>
    <row r="5" spans="1:54" x14ac:dyDescent="0.25">
      <c r="A5" s="19" t="s">
        <v>342</v>
      </c>
      <c r="B5" s="4">
        <f>'3-BW_data '!B14</f>
        <v>0.16814999999999999</v>
      </c>
      <c r="C5" s="5">
        <f>'3-BW_data '!C14</f>
        <v>2.65E-5</v>
      </c>
      <c r="D5" s="7">
        <f>'3-BW_data '!D14</f>
        <v>21.2</v>
      </c>
      <c r="E5" s="6">
        <f>(B5-C5)/D5</f>
        <v>7.9303537735849056E-3</v>
      </c>
      <c r="F5" s="6">
        <f>LN(B5)</f>
        <v>-1.7828988407958586</v>
      </c>
      <c r="G5" s="6">
        <f>LN(C5)</f>
        <v>-10.538365824972098</v>
      </c>
      <c r="H5" s="197">
        <f>((F5-G5)/D5)*100</f>
        <v>41.299372566869053</v>
      </c>
      <c r="I5" s="8">
        <f>((B5-C5)/C5)*100</f>
        <v>634428.30188679241</v>
      </c>
      <c r="J5" s="6">
        <f>B5-C5</f>
        <v>0.16812349999999998</v>
      </c>
      <c r="K5" s="6">
        <f>J5*30.1/100</f>
        <v>5.0605173499999996E-2</v>
      </c>
      <c r="L5" s="197">
        <f>'4-FCR_summary'!F5</f>
        <v>7.8602564102564134</v>
      </c>
      <c r="M5" s="197">
        <f>P5/K5</f>
        <v>9.427084930573308</v>
      </c>
      <c r="N5" s="197">
        <f>P5/J5</f>
        <v>2.8375525641025656</v>
      </c>
      <c r="O5" s="4">
        <f>J5*L5</f>
        <v>1.321493818589744</v>
      </c>
      <c r="P5" s="4">
        <f>O5*36.1/100</f>
        <v>0.47705926851089764</v>
      </c>
      <c r="Q5" s="116">
        <f>(P5/1000)</f>
        <v>4.7705926851089765E-4</v>
      </c>
      <c r="R5" s="197">
        <f>'6-Substrate CP and GE_summary'!E6</f>
        <v>8.6856249999999982</v>
      </c>
      <c r="S5" s="197">
        <f>'6-Substrate CP and GE_summary'!F6</f>
        <v>18.05</v>
      </c>
      <c r="T5" s="4">
        <f>R5*P5/100</f>
        <v>4.1435579090599646E-2</v>
      </c>
      <c r="U5" s="4">
        <f>S5*Q5</f>
        <v>8.6109197966217025E-3</v>
      </c>
      <c r="V5" s="197">
        <f>(T5/J5)*100</f>
        <v>24.64591748958334</v>
      </c>
      <c r="W5" s="197">
        <f>(U5/J5)*100</f>
        <v>5.1217823782051308</v>
      </c>
      <c r="X5" s="272">
        <f>T5/K5*100</f>
        <v>81.880124550110764</v>
      </c>
      <c r="Y5" s="273">
        <f>U5/K5*100</f>
        <v>17.015888299684821</v>
      </c>
    </row>
    <row r="6" spans="1:54" x14ac:dyDescent="0.25">
      <c r="A6" s="19" t="s">
        <v>328</v>
      </c>
      <c r="B6" s="7">
        <f>'3-BW_data '!H21</f>
        <v>2499.3701851851847</v>
      </c>
      <c r="C6" s="7">
        <f>'3-BW_data '!I21</f>
        <v>42.346666666666664</v>
      </c>
      <c r="D6" s="7">
        <f>'3-BW_data '!J21</f>
        <v>38.777777777777779</v>
      </c>
      <c r="E6" s="6">
        <f t="shared" ref="E6:E8" si="0">(B6-C6)/D6</f>
        <v>63.361638013371518</v>
      </c>
      <c r="F6" s="6">
        <f t="shared" ref="F6:F8" si="1">LN(B6)</f>
        <v>7.8237940531916994</v>
      </c>
      <c r="G6" s="6">
        <f t="shared" ref="G6:G8" si="2">LN(C6)</f>
        <v>3.7458897088307159</v>
      </c>
      <c r="H6" s="197">
        <f t="shared" ref="H6:H8" si="3">((F6-G6)/D6)*100</f>
        <v>10.516085701790502</v>
      </c>
      <c r="I6" s="8">
        <f>((B6-C6)/C6)*100</f>
        <v>5802.1651098516641</v>
      </c>
      <c r="J6" s="6">
        <f t="shared" ref="J6:J8" si="4">B6-C6</f>
        <v>2457.0235185185179</v>
      </c>
      <c r="K6" s="6">
        <f>J6*31.1/100</f>
        <v>764.1343142592591</v>
      </c>
      <c r="L6" s="197">
        <f>'4-FCR_summary'!F6</f>
        <v>1.6513111111111114</v>
      </c>
      <c r="M6" s="197">
        <f>P6/K6</f>
        <v>4.7203073240443016</v>
      </c>
      <c r="N6" s="197">
        <f t="shared" ref="N6:N8" si="5">P6/J6</f>
        <v>1.4680155777777779</v>
      </c>
      <c r="O6" s="4">
        <f>J6*L6</f>
        <v>4057.3102363909461</v>
      </c>
      <c r="P6" s="4">
        <f>O6*88.9/100</f>
        <v>3606.948800151551</v>
      </c>
      <c r="Q6" s="4">
        <f>P6/1000</f>
        <v>3.6069488001515508</v>
      </c>
      <c r="R6" s="197">
        <f>'6-Substrate CP and GE_summary'!E7</f>
        <v>21.069999999999997</v>
      </c>
      <c r="S6" s="197">
        <f>'6-Substrate CP and GE_summary'!F7</f>
        <v>17.684689999999996</v>
      </c>
      <c r="T6" s="4">
        <f>R6*P6/100</f>
        <v>759.98411219193167</v>
      </c>
      <c r="U6" s="4">
        <f t="shared" ref="U6:U8" si="6">S6*Q6</f>
        <v>63.787771376552115</v>
      </c>
      <c r="V6" s="197">
        <f>(T6/J6)*100</f>
        <v>30.931088223777774</v>
      </c>
      <c r="W6" s="197">
        <f>(U6/J6)*100</f>
        <v>2.5961400408170885</v>
      </c>
      <c r="X6" s="272">
        <f>T6/K6*100</f>
        <v>99.456875317613424</v>
      </c>
      <c r="Y6" s="273">
        <f t="shared" ref="Y6:Y8" si="7">U6/K6*100</f>
        <v>8.3477171730453001</v>
      </c>
    </row>
    <row r="7" spans="1:54" x14ac:dyDescent="0.25">
      <c r="A7" s="19" t="s">
        <v>329</v>
      </c>
      <c r="B7" s="7">
        <f>'3-BW_data '!N18</f>
        <v>110126.39455782312</v>
      </c>
      <c r="C7" s="7">
        <f>'3-BW_data '!O18</f>
        <v>1537.9068627450979</v>
      </c>
      <c r="D7" s="7">
        <f>'3-BW_data '!P18</f>
        <v>158.24250000000001</v>
      </c>
      <c r="E7" s="6">
        <f t="shared" si="0"/>
        <v>686.21569865919719</v>
      </c>
      <c r="F7" s="6">
        <f t="shared" si="1"/>
        <v>11.609384026566456</v>
      </c>
      <c r="G7" s="6">
        <f t="shared" si="2"/>
        <v>7.3381775908490159</v>
      </c>
      <c r="H7" s="197">
        <f t="shared" si="3"/>
        <v>2.6991525258495281</v>
      </c>
      <c r="I7" s="8">
        <f t="shared" ref="I7:I8" si="8">((B7-C7)/C7)*100</f>
        <v>7060.7973945348167</v>
      </c>
      <c r="J7" s="6">
        <f t="shared" si="4"/>
        <v>108588.48769507802</v>
      </c>
      <c r="K7" s="6">
        <f>J7*33.8/100</f>
        <v>36702.908840936369</v>
      </c>
      <c r="L7" s="197">
        <f>'4-FCR_summary'!F7</f>
        <v>3.1034482758620685</v>
      </c>
      <c r="M7" s="197">
        <f>P7/K7</f>
        <v>7.9514384819424588</v>
      </c>
      <c r="N7" s="197">
        <f t="shared" si="5"/>
        <v>2.687586206896551</v>
      </c>
      <c r="O7" s="4">
        <f>J7*L7</f>
        <v>336998.75491575932</v>
      </c>
      <c r="P7" s="4">
        <f>O7*86.6/100</f>
        <v>291840.92175704753</v>
      </c>
      <c r="Q7" s="4">
        <f>P7/1000</f>
        <v>291.84092175704751</v>
      </c>
      <c r="R7" s="197">
        <f>'6-Substrate CP and GE_summary'!E8</f>
        <v>16.606842105263155</v>
      </c>
      <c r="S7" s="197">
        <f>'6-Substrate CP and GE_summary'!F8</f>
        <v>16.651477777777774</v>
      </c>
      <c r="T7" s="4">
        <f t="shared" ref="T7:T8" si="9">R7*P7/100</f>
        <v>48465.561074737467</v>
      </c>
      <c r="U7" s="4">
        <f t="shared" si="6"/>
        <v>4859.5826232836589</v>
      </c>
      <c r="V7" s="197">
        <f>(T7/J7)*100</f>
        <v>44.63231978221414</v>
      </c>
      <c r="W7" s="197">
        <f>(U7/J7)*100</f>
        <v>4.4752281999999974</v>
      </c>
      <c r="X7" s="272">
        <f t="shared" ref="X7:X8" si="10">T7/K7*100</f>
        <v>132.04828337933176</v>
      </c>
      <c r="Y7" s="273">
        <f t="shared" si="7"/>
        <v>13.240320118343188</v>
      </c>
    </row>
    <row r="8" spans="1:54" ht="15.75" thickBot="1" x14ac:dyDescent="0.3">
      <c r="A8" s="20" t="s">
        <v>330</v>
      </c>
      <c r="B8" s="32">
        <f>'3-BW_data '!T14</f>
        <v>4589.4080302615994</v>
      </c>
      <c r="C8" s="259">
        <f>'3-BW_data '!U14</f>
        <v>0.269625</v>
      </c>
      <c r="D8" s="32">
        <f>'3-BW_data '!V14</f>
        <v>586.58333333333348</v>
      </c>
      <c r="E8" s="13">
        <f t="shared" si="0"/>
        <v>7.823506302477508</v>
      </c>
      <c r="F8" s="13">
        <f t="shared" si="1"/>
        <v>8.4315063252954001</v>
      </c>
      <c r="G8" s="13">
        <f t="shared" si="2"/>
        <v>-1.3107231742728165</v>
      </c>
      <c r="H8" s="198">
        <f t="shared" si="3"/>
        <v>1.6608432162923508</v>
      </c>
      <c r="I8" s="14">
        <f t="shared" si="8"/>
        <v>1702044.8420070836</v>
      </c>
      <c r="J8" s="13">
        <f t="shared" si="4"/>
        <v>4589.1384052615995</v>
      </c>
      <c r="K8" s="13">
        <f>J8*35.8/100</f>
        <v>1642.9115490836525</v>
      </c>
      <c r="L8" s="198">
        <f>'4-FCR_summary'!F8</f>
        <v>1.2233333333333336</v>
      </c>
      <c r="M8" s="198">
        <f>P8/K8</f>
        <v>3.2093705772811933</v>
      </c>
      <c r="N8" s="198">
        <f t="shared" si="5"/>
        <v>1.148954666666667</v>
      </c>
      <c r="O8" s="260">
        <f>J8*L8</f>
        <v>5614.0459824366917</v>
      </c>
      <c r="P8" s="260">
        <f>O8*93.92/100</f>
        <v>5272.7119867045412</v>
      </c>
      <c r="Q8" s="260">
        <f>P8/1000</f>
        <v>5.2727119867045413</v>
      </c>
      <c r="R8" s="198">
        <f>'6-Substrate CP and GE_summary'!E9</f>
        <v>42.9</v>
      </c>
      <c r="S8" s="198">
        <f>'6-Substrate CP and GE_summary'!F9</f>
        <v>23.177</v>
      </c>
      <c r="T8" s="260">
        <f t="shared" si="9"/>
        <v>2261.9934422962483</v>
      </c>
      <c r="U8" s="260">
        <f t="shared" si="6"/>
        <v>122.20564571585115</v>
      </c>
      <c r="V8" s="198">
        <f>(T8/J8)*100</f>
        <v>49.290155200000015</v>
      </c>
      <c r="W8" s="198">
        <f>(U8/J8)*100</f>
        <v>2.6629322309333339</v>
      </c>
      <c r="X8" s="274">
        <f t="shared" si="10"/>
        <v>137.68199776536318</v>
      </c>
      <c r="Y8" s="275">
        <f t="shared" si="7"/>
        <v>7.4383581869646207</v>
      </c>
    </row>
    <row r="9" spans="1:54" x14ac:dyDescent="0.25">
      <c r="A9" s="2"/>
      <c r="B9" s="2"/>
      <c r="C9" s="2"/>
      <c r="D9" s="2"/>
      <c r="E9" s="2"/>
      <c r="F9" s="2"/>
      <c r="G9" s="2"/>
      <c r="H9" s="2"/>
      <c r="I9" s="2"/>
      <c r="J9" s="2"/>
      <c r="K9" s="2"/>
      <c r="L9" s="2"/>
      <c r="M9" s="2"/>
      <c r="N9" s="2"/>
      <c r="O9" s="2"/>
      <c r="P9" s="2"/>
      <c r="Q9" s="2"/>
      <c r="R9" s="2"/>
      <c r="S9" s="2"/>
      <c r="X9" s="276"/>
      <c r="Y9" s="276"/>
    </row>
    <row r="10" spans="1:54" x14ac:dyDescent="0.25">
      <c r="A10" s="2"/>
      <c r="B10" s="2"/>
      <c r="C10" s="2"/>
      <c r="D10" s="2"/>
      <c r="E10" s="21"/>
      <c r="F10" s="2"/>
      <c r="G10" s="2"/>
      <c r="H10" s="2"/>
      <c r="I10" s="2"/>
      <c r="J10" s="2"/>
      <c r="K10" s="2"/>
      <c r="L10" s="2"/>
      <c r="M10" s="2"/>
      <c r="N10" s="2"/>
      <c r="O10" s="2"/>
      <c r="P10" s="2"/>
      <c r="Q10" s="2"/>
      <c r="R10" s="2"/>
      <c r="X10" s="258" t="s">
        <v>332</v>
      </c>
    </row>
    <row r="11" spans="1:54" ht="15.75" thickBot="1" x14ac:dyDescent="0.3">
      <c r="A11" s="2"/>
      <c r="B11" s="2"/>
      <c r="C11" s="2"/>
      <c r="D11" s="2"/>
      <c r="E11" s="2"/>
      <c r="F11" s="2"/>
      <c r="G11" s="2"/>
      <c r="H11" s="2"/>
      <c r="I11" s="2"/>
      <c r="J11" s="2"/>
      <c r="K11" s="2"/>
      <c r="L11" s="2"/>
      <c r="M11" s="2"/>
      <c r="N11" s="2"/>
      <c r="O11" s="2"/>
      <c r="P11" s="2"/>
      <c r="Q11" s="52"/>
      <c r="R11" s="52"/>
      <c r="S11" s="53"/>
      <c r="T11" s="53"/>
      <c r="U11" s="53"/>
      <c r="X11" s="258" t="s">
        <v>333</v>
      </c>
    </row>
    <row r="12" spans="1:54" x14ac:dyDescent="0.25">
      <c r="A12" s="2"/>
      <c r="B12" s="2"/>
      <c r="C12" s="2"/>
      <c r="D12" s="2"/>
      <c r="E12" s="2"/>
      <c r="F12" s="2"/>
      <c r="G12" s="2"/>
      <c r="H12" s="2"/>
      <c r="I12" s="2"/>
      <c r="J12" s="2"/>
      <c r="K12" s="2"/>
      <c r="L12" s="2"/>
      <c r="M12" s="2"/>
      <c r="N12" s="2"/>
      <c r="O12" s="2"/>
      <c r="P12" s="2"/>
      <c r="Q12" s="52"/>
      <c r="R12" s="54"/>
      <c r="S12" s="55"/>
      <c r="T12" s="56"/>
      <c r="U12" s="53"/>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row>
    <row r="13" spans="1:54" x14ac:dyDescent="0.25">
      <c r="Q13" s="53"/>
      <c r="R13" s="277" t="s">
        <v>340</v>
      </c>
      <c r="S13" s="278"/>
      <c r="T13" s="58"/>
      <c r="U13" s="53"/>
    </row>
    <row r="14" spans="1:54" x14ac:dyDescent="0.25">
      <c r="Q14" s="53"/>
      <c r="R14" s="277"/>
      <c r="S14" s="278"/>
      <c r="T14" s="58"/>
      <c r="U14" s="53"/>
    </row>
    <row r="15" spans="1:54" x14ac:dyDescent="0.25">
      <c r="Q15" s="53"/>
      <c r="R15" s="277" t="s">
        <v>341</v>
      </c>
      <c r="S15" s="278"/>
      <c r="T15" s="58"/>
      <c r="U15" s="53"/>
    </row>
    <row r="16" spans="1:54" thickBot="1" x14ac:dyDescent="0.35">
      <c r="Q16" s="53"/>
      <c r="R16" s="59"/>
      <c r="S16" s="60"/>
      <c r="T16" s="61"/>
      <c r="U16" s="53"/>
    </row>
    <row r="17" spans="9:22" ht="14.45" x14ac:dyDescent="0.3">
      <c r="Q17" s="53"/>
      <c r="R17" s="53"/>
      <c r="S17" s="53"/>
      <c r="T17" s="53"/>
      <c r="U17" s="53"/>
    </row>
    <row r="20" spans="9:22" ht="14.45" x14ac:dyDescent="0.3">
      <c r="I20" s="9"/>
      <c r="J20" s="9"/>
      <c r="K20" s="9"/>
      <c r="L20" s="9"/>
      <c r="M20" s="9"/>
      <c r="N20" s="9"/>
      <c r="O20" s="9"/>
      <c r="P20" s="9"/>
      <c r="Q20" s="9"/>
      <c r="R20" s="9"/>
      <c r="S20" s="9"/>
      <c r="T20" s="9"/>
      <c r="U20" s="9"/>
      <c r="V20" s="9"/>
    </row>
    <row r="21" spans="9:22" ht="14.45" x14ac:dyDescent="0.3">
      <c r="I21" s="15"/>
      <c r="J21" s="9"/>
      <c r="K21" s="9"/>
      <c r="L21" s="9"/>
      <c r="M21" s="9"/>
      <c r="N21" s="9"/>
      <c r="O21" s="9"/>
      <c r="P21" s="9"/>
      <c r="Q21" s="9"/>
      <c r="R21" s="16"/>
      <c r="S21" s="17"/>
      <c r="T21" s="17"/>
      <c r="U21" s="17"/>
      <c r="V21" s="17"/>
    </row>
    <row r="22" spans="9:22" ht="14.45" x14ac:dyDescent="0.3">
      <c r="I22" s="15"/>
      <c r="J22" s="9"/>
      <c r="K22" s="9"/>
      <c r="L22" s="9"/>
      <c r="M22" s="9"/>
      <c r="N22" s="9"/>
      <c r="O22" s="9"/>
      <c r="P22" s="9"/>
      <c r="Q22" s="9"/>
      <c r="R22" s="18"/>
      <c r="S22" s="1"/>
      <c r="T22" s="1"/>
      <c r="U22" s="9"/>
      <c r="V22" s="9"/>
    </row>
    <row r="23" spans="9:22" ht="14.45" x14ac:dyDescent="0.3">
      <c r="I23" s="15"/>
      <c r="J23" s="9"/>
      <c r="K23" s="9"/>
      <c r="L23" s="9"/>
      <c r="M23" s="9"/>
      <c r="N23" s="9"/>
      <c r="O23" s="9"/>
      <c r="P23" s="9"/>
      <c r="Q23" s="9"/>
      <c r="R23" s="18"/>
      <c r="S23" s="1"/>
      <c r="T23" s="11"/>
      <c r="U23" s="9"/>
      <c r="V23" s="9"/>
    </row>
    <row r="24" spans="9:22" ht="14.45" x14ac:dyDescent="0.3">
      <c r="I24" s="15"/>
      <c r="J24" s="9"/>
      <c r="K24" s="9"/>
      <c r="L24" s="9"/>
      <c r="M24" s="9"/>
      <c r="N24" s="9"/>
      <c r="O24" s="9"/>
      <c r="P24" s="9"/>
      <c r="Q24" s="9"/>
      <c r="R24" s="18"/>
      <c r="S24" s="1"/>
      <c r="T24" s="1"/>
      <c r="U24" s="9"/>
      <c r="V24" s="9"/>
    </row>
    <row r="25" spans="9:22" x14ac:dyDescent="0.25">
      <c r="I25" s="15"/>
      <c r="J25" s="9"/>
      <c r="K25" s="9"/>
      <c r="L25" s="9"/>
      <c r="M25" s="9"/>
      <c r="N25" s="9"/>
      <c r="O25" s="9"/>
      <c r="P25" s="9"/>
      <c r="Q25" s="9"/>
      <c r="R25" s="18"/>
      <c r="S25" s="1"/>
      <c r="T25" s="1"/>
      <c r="U25" s="9"/>
      <c r="V25" s="9"/>
    </row>
    <row r="26" spans="9:22" x14ac:dyDescent="0.25">
      <c r="I26" s="15"/>
      <c r="J26" s="9"/>
      <c r="K26" s="9"/>
      <c r="L26" s="9"/>
      <c r="M26" s="9"/>
      <c r="N26" s="9"/>
      <c r="O26" s="9"/>
      <c r="P26" s="9"/>
      <c r="Q26" s="9"/>
      <c r="R26" s="18"/>
      <c r="S26" s="1"/>
      <c r="T26" s="1"/>
      <c r="U26" s="9"/>
      <c r="V26" s="9"/>
    </row>
    <row r="27" spans="9:22" x14ac:dyDescent="0.25">
      <c r="I27" s="15"/>
      <c r="J27" s="9"/>
      <c r="K27" s="9"/>
      <c r="L27" s="9"/>
      <c r="M27" s="9"/>
      <c r="N27" s="9"/>
      <c r="O27" s="9"/>
      <c r="P27" s="9"/>
      <c r="Q27" s="9"/>
      <c r="R27" s="18"/>
      <c r="S27" s="1"/>
      <c r="T27" s="1"/>
      <c r="U27" s="9"/>
      <c r="V27" s="9"/>
    </row>
    <row r="28" spans="9:22" x14ac:dyDescent="0.25">
      <c r="I28" s="15"/>
      <c r="J28" s="9"/>
      <c r="K28" s="9"/>
      <c r="L28" s="9"/>
      <c r="M28" s="9"/>
      <c r="N28" s="9"/>
      <c r="O28" s="9"/>
      <c r="P28" s="9"/>
      <c r="Q28" s="9"/>
      <c r="R28" s="9"/>
      <c r="S28" s="9"/>
      <c r="T28" s="9"/>
      <c r="U28" s="9"/>
      <c r="V28" s="9"/>
    </row>
    <row r="29" spans="9:22" x14ac:dyDescent="0.25">
      <c r="I29" s="9"/>
      <c r="J29" s="9"/>
      <c r="K29" s="9"/>
      <c r="L29" s="9"/>
      <c r="M29" s="9"/>
      <c r="N29" s="9"/>
      <c r="O29" s="9"/>
      <c r="P29" s="9"/>
      <c r="Q29" s="9"/>
      <c r="R29" s="9"/>
      <c r="S29" s="9"/>
      <c r="T29" s="9"/>
      <c r="U29" s="9"/>
      <c r="V29" s="9"/>
    </row>
  </sheetData>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2:H115"/>
  <sheetViews>
    <sheetView workbookViewId="0">
      <selection activeCell="C31" sqref="C31"/>
    </sheetView>
  </sheetViews>
  <sheetFormatPr baseColWidth="10" defaultColWidth="9.140625" defaultRowHeight="15" x14ac:dyDescent="0.25"/>
  <cols>
    <col min="1" max="1" width="19.7109375" customWidth="1"/>
    <col min="2" max="2" width="43.5703125" customWidth="1"/>
    <col min="3" max="3" width="28.7109375" bestFit="1" customWidth="1"/>
    <col min="4" max="4" width="28.5703125" bestFit="1" customWidth="1"/>
    <col min="5" max="5" width="32.28515625" customWidth="1"/>
    <col min="6" max="6" width="29.7109375" bestFit="1" customWidth="1"/>
    <col min="7" max="7" width="17.85546875" bestFit="1" customWidth="1"/>
  </cols>
  <sheetData>
    <row r="2" spans="2:8" ht="14.45" x14ac:dyDescent="0.3">
      <c r="B2" s="53"/>
      <c r="C2" s="53"/>
      <c r="D2" s="53"/>
      <c r="E2" s="53"/>
      <c r="F2" s="53"/>
      <c r="G2" s="53"/>
    </row>
    <row r="3" spans="2:8" ht="14.45" x14ac:dyDescent="0.3">
      <c r="B3" s="53"/>
      <c r="C3" s="53"/>
      <c r="D3" s="53"/>
      <c r="E3" s="53"/>
      <c r="F3" s="53"/>
      <c r="G3" s="53"/>
    </row>
    <row r="4" spans="2:8" ht="14.45" x14ac:dyDescent="0.3">
      <c r="B4" s="3" t="s">
        <v>0</v>
      </c>
      <c r="C4" s="3" t="s">
        <v>1</v>
      </c>
      <c r="D4" s="3" t="s">
        <v>2</v>
      </c>
      <c r="E4" s="3" t="s">
        <v>3</v>
      </c>
      <c r="F4" s="3" t="s">
        <v>6</v>
      </c>
      <c r="G4" s="3" t="s">
        <v>7</v>
      </c>
    </row>
    <row r="5" spans="2:8" x14ac:dyDescent="0.25">
      <c r="B5" s="62" t="s">
        <v>8</v>
      </c>
      <c r="C5" s="63" t="s">
        <v>16</v>
      </c>
      <c r="D5" s="63">
        <f>'3-BW_data '!C14</f>
        <v>2.65E-5</v>
      </c>
      <c r="E5" s="63" t="s">
        <v>89</v>
      </c>
      <c r="F5" s="64">
        <f>'3-BW_data '!B14</f>
        <v>0.16814999999999999</v>
      </c>
      <c r="G5" s="65">
        <f>'3-BW_data '!D14</f>
        <v>21.2</v>
      </c>
    </row>
    <row r="6" spans="2:8" ht="14.45" x14ac:dyDescent="0.3">
      <c r="B6" s="62" t="s">
        <v>9</v>
      </c>
      <c r="C6" s="63" t="s">
        <v>139</v>
      </c>
      <c r="D6" s="63">
        <f>'3-BW_data '!I21</f>
        <v>42.346666666666664</v>
      </c>
      <c r="E6" s="63" t="s">
        <v>140</v>
      </c>
      <c r="F6" s="65">
        <f>'3-BW_data '!H21</f>
        <v>2499.3701851851847</v>
      </c>
      <c r="G6" s="65">
        <f>'3-BW_data '!J21</f>
        <v>38.777777777777779</v>
      </c>
    </row>
    <row r="7" spans="2:8" ht="14.45" x14ac:dyDescent="0.3">
      <c r="B7" s="62" t="s">
        <v>10</v>
      </c>
      <c r="C7" s="63" t="s">
        <v>249</v>
      </c>
      <c r="D7" s="65">
        <f>'3-BW_data '!O18</f>
        <v>1537.9068627450979</v>
      </c>
      <c r="E7" s="63" t="s">
        <v>94</v>
      </c>
      <c r="F7" s="65">
        <f>'3-BW_data '!N18</f>
        <v>110126.39455782312</v>
      </c>
      <c r="G7" s="65">
        <f>'3-BW_data '!P18</f>
        <v>158.24250000000001</v>
      </c>
    </row>
    <row r="8" spans="2:8" ht="14.45" x14ac:dyDescent="0.3">
      <c r="B8" s="62" t="s">
        <v>11</v>
      </c>
      <c r="C8" s="63" t="s">
        <v>90</v>
      </c>
      <c r="D8" s="63">
        <f>'3-BW_data '!U14</f>
        <v>0.269625</v>
      </c>
      <c r="E8" s="63" t="s">
        <v>250</v>
      </c>
      <c r="F8" s="65">
        <f>'3-BW_data '!T14</f>
        <v>4589.4080302615994</v>
      </c>
      <c r="G8" s="65">
        <f>'3-BW_data '!V14</f>
        <v>586.58333333333348</v>
      </c>
    </row>
    <row r="9" spans="2:8" ht="14.45" x14ac:dyDescent="0.3">
      <c r="B9" s="53"/>
      <c r="C9" s="53"/>
      <c r="D9" s="53"/>
      <c r="E9" s="53"/>
      <c r="F9" s="53"/>
      <c r="G9" s="53"/>
    </row>
    <row r="10" spans="2:8" ht="14.45" x14ac:dyDescent="0.3">
      <c r="B10" s="286" t="s">
        <v>4</v>
      </c>
      <c r="C10" s="286"/>
      <c r="D10" s="286"/>
      <c r="E10" s="286"/>
      <c r="F10" s="286"/>
      <c r="G10" s="287"/>
      <c r="H10" s="2"/>
    </row>
    <row r="11" spans="2:8" ht="14.45" x14ac:dyDescent="0.3">
      <c r="B11" s="286" t="s">
        <v>5</v>
      </c>
      <c r="C11" s="286"/>
      <c r="D11" s="286"/>
      <c r="E11" s="286"/>
      <c r="F11" s="286"/>
      <c r="G11" s="287"/>
      <c r="H11" s="2"/>
    </row>
    <row r="12" spans="2:8" ht="14.45" x14ac:dyDescent="0.3">
      <c r="B12" s="286" t="s">
        <v>166</v>
      </c>
      <c r="C12" s="286"/>
      <c r="D12" s="286"/>
      <c r="E12" s="286"/>
      <c r="F12" s="286"/>
      <c r="G12" s="287"/>
      <c r="H12" s="2"/>
    </row>
    <row r="13" spans="2:8" ht="14.45" x14ac:dyDescent="0.3">
      <c r="B13" s="286" t="s">
        <v>321</v>
      </c>
      <c r="C13" s="286"/>
      <c r="D13" s="286"/>
      <c r="E13" s="286"/>
      <c r="F13" s="286"/>
      <c r="G13" s="287"/>
      <c r="H13" s="2"/>
    </row>
    <row r="14" spans="2:8" x14ac:dyDescent="0.25">
      <c r="B14" s="286" t="s">
        <v>98</v>
      </c>
      <c r="C14" s="286"/>
      <c r="D14" s="286"/>
      <c r="E14" s="286"/>
      <c r="F14" s="286"/>
      <c r="G14" s="287"/>
      <c r="H14" s="2"/>
    </row>
    <row r="15" spans="2:8" ht="14.45" x14ac:dyDescent="0.3">
      <c r="B15" s="286" t="s">
        <v>182</v>
      </c>
      <c r="C15" s="286"/>
      <c r="D15" s="286"/>
      <c r="E15" s="286"/>
      <c r="F15" s="286"/>
      <c r="G15" s="287"/>
      <c r="H15" s="2"/>
    </row>
    <row r="16" spans="2:8" ht="14.45" x14ac:dyDescent="0.3">
      <c r="B16" s="52"/>
      <c r="C16" s="52"/>
      <c r="D16" s="52"/>
      <c r="E16" s="52"/>
      <c r="F16" s="52"/>
      <c r="G16" s="52"/>
      <c r="H16" s="2"/>
    </row>
    <row r="17" spans="1:8" ht="14.45" x14ac:dyDescent="0.3">
      <c r="A17" s="9"/>
      <c r="B17" s="115"/>
      <c r="C17" s="115"/>
      <c r="D17" s="52"/>
      <c r="E17" s="52"/>
      <c r="F17" s="52"/>
      <c r="G17" s="52"/>
      <c r="H17" s="2"/>
    </row>
    <row r="18" spans="1:8" ht="14.45" x14ac:dyDescent="0.3">
      <c r="A18" s="9"/>
      <c r="B18" s="57"/>
      <c r="C18" s="57"/>
      <c r="D18" s="53"/>
      <c r="E18" s="53"/>
      <c r="F18" s="53"/>
      <c r="G18" s="53"/>
    </row>
    <row r="19" spans="1:8" ht="14.45" x14ac:dyDescent="0.3">
      <c r="A19" s="9"/>
      <c r="B19" s="34"/>
      <c r="C19" s="9"/>
    </row>
    <row r="20" spans="1:8" ht="14.45" x14ac:dyDescent="0.3">
      <c r="A20" s="9"/>
      <c r="B20" s="34"/>
      <c r="C20" s="9"/>
    </row>
    <row r="21" spans="1:8" ht="14.45" x14ac:dyDescent="0.3">
      <c r="A21" s="9"/>
      <c r="B21" s="34"/>
      <c r="C21" s="9"/>
    </row>
    <row r="22" spans="1:8" ht="14.45" x14ac:dyDescent="0.3">
      <c r="A22" s="9"/>
      <c r="B22" s="34"/>
      <c r="C22" s="9"/>
    </row>
    <row r="23" spans="1:8" ht="14.45" x14ac:dyDescent="0.3">
      <c r="A23" s="9"/>
      <c r="B23" s="34"/>
      <c r="C23" s="9"/>
    </row>
    <row r="24" spans="1:8" ht="14.45" x14ac:dyDescent="0.3">
      <c r="A24" s="9"/>
      <c r="B24" s="9"/>
      <c r="C24" s="9" t="s">
        <v>243</v>
      </c>
    </row>
    <row r="25" spans="1:8" ht="14.45" x14ac:dyDescent="0.3">
      <c r="A25" s="9"/>
      <c r="B25" s="34"/>
      <c r="C25" s="9"/>
    </row>
    <row r="26" spans="1:8" ht="14.45" x14ac:dyDescent="0.3">
      <c r="A26" s="9"/>
      <c r="B26" s="34"/>
      <c r="C26" s="9"/>
    </row>
    <row r="27" spans="1:8" ht="14.45" x14ac:dyDescent="0.3">
      <c r="A27" s="9"/>
      <c r="B27" s="34"/>
      <c r="C27" s="9"/>
    </row>
    <row r="28" spans="1:8" x14ac:dyDescent="0.25">
      <c r="A28" s="9"/>
      <c r="B28" s="34"/>
      <c r="C28" s="9"/>
    </row>
    <row r="29" spans="1:8" x14ac:dyDescent="0.25">
      <c r="A29" s="9"/>
      <c r="B29" s="34"/>
      <c r="C29" s="9"/>
    </row>
    <row r="30" spans="1:8" x14ac:dyDescent="0.25">
      <c r="A30" s="9"/>
      <c r="B30" s="34"/>
      <c r="C30" s="9"/>
    </row>
    <row r="31" spans="1:8" x14ac:dyDescent="0.25">
      <c r="A31" s="9"/>
      <c r="B31" s="34"/>
      <c r="C31" s="9"/>
    </row>
    <row r="32" spans="1:8" x14ac:dyDescent="0.25">
      <c r="A32" s="9"/>
      <c r="B32" s="34"/>
      <c r="C32" s="9"/>
    </row>
    <row r="33" spans="1:3" x14ac:dyDescent="0.25">
      <c r="A33" s="9"/>
      <c r="B33" s="34"/>
      <c r="C33" s="9"/>
    </row>
    <row r="34" spans="1:3" x14ac:dyDescent="0.25">
      <c r="A34" s="9"/>
      <c r="B34" s="35"/>
      <c r="C34" s="9"/>
    </row>
    <row r="35" spans="1:3" x14ac:dyDescent="0.25">
      <c r="A35" s="9"/>
      <c r="B35" s="34"/>
      <c r="C35" s="9"/>
    </row>
    <row r="36" spans="1:3" x14ac:dyDescent="0.25">
      <c r="A36" s="9"/>
      <c r="B36" s="9"/>
      <c r="C36" s="9"/>
    </row>
    <row r="37" spans="1:3" x14ac:dyDescent="0.25">
      <c r="A37" s="9"/>
      <c r="B37" s="9"/>
      <c r="C37" s="9"/>
    </row>
    <row r="38" spans="1:3" x14ac:dyDescent="0.25">
      <c r="A38" s="9"/>
      <c r="B38" s="9"/>
      <c r="C38" s="9"/>
    </row>
    <row r="39" spans="1:3" x14ac:dyDescent="0.25">
      <c r="A39" s="9"/>
      <c r="B39" s="9"/>
      <c r="C39" s="9"/>
    </row>
    <row r="40" spans="1:3" x14ac:dyDescent="0.25">
      <c r="A40" s="9"/>
      <c r="B40" s="9"/>
      <c r="C40" s="9"/>
    </row>
    <row r="41" spans="1:3" x14ac:dyDescent="0.25">
      <c r="A41" s="9"/>
      <c r="B41" s="9"/>
      <c r="C41" s="9"/>
    </row>
    <row r="42" spans="1:3" x14ac:dyDescent="0.25">
      <c r="A42" s="9"/>
      <c r="B42" s="9"/>
      <c r="C42" s="9"/>
    </row>
    <row r="43" spans="1:3" x14ac:dyDescent="0.25">
      <c r="A43" s="9"/>
      <c r="B43" s="9"/>
      <c r="C43" s="9"/>
    </row>
    <row r="44" spans="1:3" x14ac:dyDescent="0.25">
      <c r="A44" s="9"/>
      <c r="B44" s="9"/>
      <c r="C44" s="9"/>
    </row>
    <row r="45" spans="1:3" x14ac:dyDescent="0.25">
      <c r="A45" s="9"/>
      <c r="B45" s="9"/>
      <c r="C45" s="9"/>
    </row>
    <row r="46" spans="1:3" x14ac:dyDescent="0.25">
      <c r="A46" s="9"/>
      <c r="B46" s="9"/>
      <c r="C46" s="9"/>
    </row>
    <row r="47" spans="1:3" x14ac:dyDescent="0.25">
      <c r="A47" s="9"/>
      <c r="B47" s="9"/>
      <c r="C47" s="9"/>
    </row>
    <row r="48" spans="1:3" x14ac:dyDescent="0.25">
      <c r="A48" s="9"/>
      <c r="B48" s="9"/>
      <c r="C48" s="9"/>
    </row>
    <row r="49" spans="1:3" x14ac:dyDescent="0.25">
      <c r="A49" s="9"/>
      <c r="B49" s="9"/>
      <c r="C49" s="9"/>
    </row>
    <row r="50" spans="1:3" x14ac:dyDescent="0.25">
      <c r="A50" s="9"/>
      <c r="B50" s="9"/>
      <c r="C50" s="9"/>
    </row>
    <row r="51" spans="1:3" x14ac:dyDescent="0.25">
      <c r="A51" s="9"/>
      <c r="B51" s="9"/>
      <c r="C51" s="9"/>
    </row>
    <row r="52" spans="1:3" x14ac:dyDescent="0.25">
      <c r="A52" s="9"/>
      <c r="B52" s="9"/>
      <c r="C52" s="9"/>
    </row>
    <row r="53" spans="1:3" x14ac:dyDescent="0.25">
      <c r="A53" s="9"/>
      <c r="B53" s="9"/>
      <c r="C53" s="9"/>
    </row>
    <row r="54" spans="1:3" x14ac:dyDescent="0.25">
      <c r="A54" s="9"/>
      <c r="B54" s="9"/>
      <c r="C54" s="9"/>
    </row>
    <row r="55" spans="1:3" x14ac:dyDescent="0.25">
      <c r="A55" s="9"/>
      <c r="B55" s="9"/>
      <c r="C55" s="9"/>
    </row>
    <row r="56" spans="1:3" x14ac:dyDescent="0.25">
      <c r="A56" s="9"/>
      <c r="B56" s="9"/>
      <c r="C56" s="9"/>
    </row>
    <row r="57" spans="1:3" x14ac:dyDescent="0.25">
      <c r="A57" s="9"/>
      <c r="B57" s="9"/>
      <c r="C57" s="9"/>
    </row>
    <row r="58" spans="1:3" x14ac:dyDescent="0.25">
      <c r="A58" s="9"/>
      <c r="B58" s="9"/>
      <c r="C58" s="9"/>
    </row>
    <row r="59" spans="1:3" x14ac:dyDescent="0.25">
      <c r="A59" s="9"/>
      <c r="B59" s="9"/>
      <c r="C59" s="9"/>
    </row>
    <row r="60" spans="1:3" x14ac:dyDescent="0.25">
      <c r="A60" s="9"/>
      <c r="B60" s="9"/>
      <c r="C60" s="9"/>
    </row>
    <row r="61" spans="1:3" x14ac:dyDescent="0.25">
      <c r="A61" s="9"/>
      <c r="B61" s="9"/>
      <c r="C61" s="9"/>
    </row>
    <row r="62" spans="1:3" x14ac:dyDescent="0.25">
      <c r="A62" s="9"/>
      <c r="B62" s="9"/>
      <c r="C62" s="9"/>
    </row>
    <row r="63" spans="1:3" x14ac:dyDescent="0.25">
      <c r="A63" s="9"/>
      <c r="B63" s="9"/>
      <c r="C63" s="9"/>
    </row>
    <row r="64" spans="1:3" x14ac:dyDescent="0.25">
      <c r="A64" s="9"/>
      <c r="B64" s="9"/>
      <c r="C64" s="9"/>
    </row>
    <row r="65" spans="1:3" x14ac:dyDescent="0.25">
      <c r="A65" s="9"/>
      <c r="B65" s="9"/>
      <c r="C65" s="9"/>
    </row>
    <row r="66" spans="1:3" x14ac:dyDescent="0.25">
      <c r="A66" s="9"/>
      <c r="B66" s="9"/>
      <c r="C66" s="9"/>
    </row>
    <row r="67" spans="1:3" x14ac:dyDescent="0.25">
      <c r="A67" s="9"/>
      <c r="B67" s="9"/>
      <c r="C67" s="9"/>
    </row>
    <row r="68" spans="1:3" x14ac:dyDescent="0.25">
      <c r="A68" s="9"/>
      <c r="B68" s="9"/>
      <c r="C68" s="9"/>
    </row>
    <row r="69" spans="1:3" x14ac:dyDescent="0.25">
      <c r="A69" s="9"/>
      <c r="B69" s="9"/>
      <c r="C69" s="9"/>
    </row>
    <row r="70" spans="1:3" x14ac:dyDescent="0.25">
      <c r="A70" s="9"/>
      <c r="B70" s="9"/>
      <c r="C70" s="9"/>
    </row>
    <row r="71" spans="1:3" x14ac:dyDescent="0.25">
      <c r="A71" s="9"/>
      <c r="B71" s="9"/>
      <c r="C71" s="9"/>
    </row>
    <row r="72" spans="1:3" x14ac:dyDescent="0.25">
      <c r="A72" s="9"/>
      <c r="B72" s="9"/>
      <c r="C72" s="9"/>
    </row>
    <row r="73" spans="1:3" x14ac:dyDescent="0.25">
      <c r="A73" s="9"/>
      <c r="B73" s="9"/>
      <c r="C73" s="9"/>
    </row>
    <row r="74" spans="1:3" x14ac:dyDescent="0.25">
      <c r="A74" s="9"/>
      <c r="B74" s="9"/>
      <c r="C74" s="9"/>
    </row>
    <row r="75" spans="1:3" x14ac:dyDescent="0.25">
      <c r="A75" s="9"/>
      <c r="B75" s="9"/>
      <c r="C75" s="9"/>
    </row>
    <row r="76" spans="1:3" x14ac:dyDescent="0.25">
      <c r="A76" s="9"/>
      <c r="B76" s="9"/>
      <c r="C76" s="9"/>
    </row>
    <row r="77" spans="1:3" x14ac:dyDescent="0.25">
      <c r="A77" s="9"/>
      <c r="B77" s="9"/>
      <c r="C77" s="9"/>
    </row>
    <row r="78" spans="1:3" x14ac:dyDescent="0.25">
      <c r="A78" s="9"/>
      <c r="B78" s="9"/>
      <c r="C78" s="9"/>
    </row>
    <row r="79" spans="1:3" x14ac:dyDescent="0.25">
      <c r="A79" s="9"/>
      <c r="B79" s="9"/>
      <c r="C79" s="9"/>
    </row>
    <row r="80" spans="1:3" x14ac:dyDescent="0.25">
      <c r="A80" s="9"/>
      <c r="B80" s="9"/>
      <c r="C80" s="9"/>
    </row>
    <row r="81" spans="1:3" x14ac:dyDescent="0.25">
      <c r="A81" s="9"/>
      <c r="B81" s="9"/>
      <c r="C81" s="9"/>
    </row>
    <row r="82" spans="1:3" x14ac:dyDescent="0.25">
      <c r="A82" s="9"/>
      <c r="B82" s="9"/>
      <c r="C82" s="9"/>
    </row>
    <row r="83" spans="1:3" x14ac:dyDescent="0.25">
      <c r="A83" s="9"/>
      <c r="B83" s="9"/>
      <c r="C83" s="9"/>
    </row>
    <row r="84" spans="1:3" x14ac:dyDescent="0.25">
      <c r="A84" s="9"/>
      <c r="B84" s="9"/>
      <c r="C84" s="9"/>
    </row>
    <row r="85" spans="1:3" x14ac:dyDescent="0.25">
      <c r="A85" s="9"/>
      <c r="B85" s="9"/>
      <c r="C85" s="9"/>
    </row>
    <row r="86" spans="1:3" x14ac:dyDescent="0.25">
      <c r="A86" s="9"/>
      <c r="B86" s="9"/>
      <c r="C86" s="9"/>
    </row>
    <row r="87" spans="1:3" x14ac:dyDescent="0.25">
      <c r="A87" s="9"/>
      <c r="B87" s="9"/>
      <c r="C87" s="9"/>
    </row>
    <row r="88" spans="1:3" x14ac:dyDescent="0.25">
      <c r="A88" s="9"/>
      <c r="B88" s="9"/>
      <c r="C88" s="9"/>
    </row>
    <row r="89" spans="1:3" x14ac:dyDescent="0.25">
      <c r="A89" s="9"/>
      <c r="B89" s="9"/>
      <c r="C89" s="9"/>
    </row>
    <row r="90" spans="1:3" x14ac:dyDescent="0.25">
      <c r="A90" s="9"/>
      <c r="B90" s="9"/>
      <c r="C90" s="9"/>
    </row>
    <row r="91" spans="1:3" x14ac:dyDescent="0.25">
      <c r="A91" s="9"/>
      <c r="B91" s="9"/>
      <c r="C91" s="9"/>
    </row>
    <row r="92" spans="1:3" x14ac:dyDescent="0.25">
      <c r="A92" s="9"/>
      <c r="B92" s="9"/>
      <c r="C92" s="9"/>
    </row>
    <row r="93" spans="1:3" x14ac:dyDescent="0.25">
      <c r="A93" s="9"/>
      <c r="B93" s="9"/>
      <c r="C93" s="9"/>
    </row>
    <row r="94" spans="1:3" x14ac:dyDescent="0.25">
      <c r="A94" s="9"/>
      <c r="B94" s="9"/>
      <c r="C94" s="9"/>
    </row>
    <row r="95" spans="1:3" x14ac:dyDescent="0.25">
      <c r="A95" s="9"/>
      <c r="B95" s="9"/>
      <c r="C95" s="9"/>
    </row>
    <row r="96" spans="1:3" x14ac:dyDescent="0.25">
      <c r="A96" s="9"/>
      <c r="B96" s="9"/>
      <c r="C96" s="9"/>
    </row>
    <row r="97" spans="1:3" x14ac:dyDescent="0.25">
      <c r="A97" s="9"/>
      <c r="B97" s="9"/>
      <c r="C97" s="9"/>
    </row>
    <row r="98" spans="1:3" x14ac:dyDescent="0.25">
      <c r="A98" s="9"/>
      <c r="B98" s="9"/>
      <c r="C98" s="9"/>
    </row>
    <row r="99" spans="1:3" x14ac:dyDescent="0.25">
      <c r="A99" s="9"/>
      <c r="B99" s="9"/>
      <c r="C99" s="9"/>
    </row>
    <row r="100" spans="1:3" x14ac:dyDescent="0.25">
      <c r="A100" s="9"/>
      <c r="B100" s="9"/>
      <c r="C100" s="9"/>
    </row>
    <row r="101" spans="1:3" x14ac:dyDescent="0.25">
      <c r="A101" s="9"/>
      <c r="B101" s="9"/>
      <c r="C101" s="9"/>
    </row>
    <row r="102" spans="1:3" x14ac:dyDescent="0.25">
      <c r="A102" s="9"/>
      <c r="B102" s="9"/>
      <c r="C102" s="9"/>
    </row>
    <row r="103" spans="1:3" x14ac:dyDescent="0.25">
      <c r="A103" s="9"/>
      <c r="B103" s="9"/>
      <c r="C103" s="9"/>
    </row>
    <row r="104" spans="1:3" x14ac:dyDescent="0.25">
      <c r="A104" s="9"/>
      <c r="B104" s="9"/>
      <c r="C104" s="9"/>
    </row>
    <row r="105" spans="1:3" x14ac:dyDescent="0.25">
      <c r="A105" s="9"/>
      <c r="B105" s="9"/>
      <c r="C105" s="9"/>
    </row>
    <row r="106" spans="1:3" x14ac:dyDescent="0.25">
      <c r="A106" s="9"/>
      <c r="B106" s="9"/>
      <c r="C106" s="9"/>
    </row>
    <row r="107" spans="1:3" x14ac:dyDescent="0.25">
      <c r="A107" s="9"/>
      <c r="B107" s="9"/>
      <c r="C107" s="9"/>
    </row>
    <row r="108" spans="1:3" x14ac:dyDescent="0.25">
      <c r="A108" s="9"/>
      <c r="B108" s="9"/>
      <c r="C108" s="9"/>
    </row>
    <row r="109" spans="1:3" x14ac:dyDescent="0.25">
      <c r="A109" s="9"/>
      <c r="B109" s="9"/>
      <c r="C109" s="9"/>
    </row>
    <row r="110" spans="1:3" x14ac:dyDescent="0.25">
      <c r="A110" s="9"/>
      <c r="B110" s="9"/>
      <c r="C110" s="9"/>
    </row>
    <row r="111" spans="1:3" x14ac:dyDescent="0.25">
      <c r="A111" s="9"/>
      <c r="B111" s="9"/>
      <c r="C111" s="9"/>
    </row>
    <row r="112" spans="1:3" x14ac:dyDescent="0.25">
      <c r="A112" s="9"/>
      <c r="B112" s="9"/>
      <c r="C112" s="9"/>
    </row>
    <row r="113" spans="1:3" x14ac:dyDescent="0.25">
      <c r="A113" s="9"/>
      <c r="B113" s="9"/>
      <c r="C113" s="9"/>
    </row>
    <row r="114" spans="1:3" x14ac:dyDescent="0.25">
      <c r="A114" s="9"/>
      <c r="B114" s="9"/>
      <c r="C114" s="9"/>
    </row>
    <row r="115" spans="1:3" x14ac:dyDescent="0.25">
      <c r="A115" s="9"/>
      <c r="B115" s="9"/>
      <c r="C115" s="9"/>
    </row>
  </sheetData>
  <sortState ref="B34:C65">
    <sortCondition ref="B34"/>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W67"/>
  <sheetViews>
    <sheetView workbookViewId="0">
      <selection activeCell="D20" sqref="D20"/>
    </sheetView>
  </sheetViews>
  <sheetFormatPr baseColWidth="10" defaultColWidth="9.140625" defaultRowHeight="15" x14ac:dyDescent="0.25"/>
  <cols>
    <col min="1" max="1" width="19.5703125" style="53" bestFit="1" customWidth="1"/>
    <col min="2" max="2" width="19.5703125" style="53" customWidth="1"/>
    <col min="3" max="3" width="24.5703125" style="53" bestFit="1" customWidth="1"/>
    <col min="4" max="4" width="31.5703125" style="53" customWidth="1"/>
    <col min="5" max="5" width="10.42578125" style="53" customWidth="1"/>
    <col min="6" max="6" width="9.140625" style="53"/>
    <col min="7" max="7" width="33.7109375" style="53" bestFit="1" customWidth="1"/>
    <col min="8" max="8" width="23.140625" style="53" bestFit="1" customWidth="1"/>
    <col min="9" max="9" width="21.7109375" style="53" bestFit="1" customWidth="1"/>
    <col min="10" max="10" width="17.5703125" style="53" bestFit="1" customWidth="1"/>
    <col min="11" max="11" width="40" style="53" bestFit="1" customWidth="1"/>
    <col min="12" max="12" width="9.140625" style="53"/>
    <col min="13" max="13" width="23.28515625" style="53" bestFit="1" customWidth="1"/>
    <col min="14" max="14" width="23.140625" style="53" bestFit="1" customWidth="1"/>
    <col min="15" max="15" width="21.7109375" style="53" bestFit="1" customWidth="1"/>
    <col min="16" max="16" width="17.5703125" style="53" bestFit="1" customWidth="1"/>
    <col min="17" max="17" width="8.7109375" style="53" customWidth="1"/>
    <col min="18" max="18" width="9.140625" style="53"/>
    <col min="19" max="19" width="22.5703125" style="53" bestFit="1" customWidth="1"/>
    <col min="20" max="20" width="23.140625" style="53" bestFit="1" customWidth="1"/>
    <col min="21" max="21" width="21.7109375" style="53" bestFit="1" customWidth="1"/>
    <col min="22" max="22" width="17.5703125" style="53" bestFit="1" customWidth="1"/>
    <col min="23" max="23" width="32.28515625" style="53" bestFit="1" customWidth="1"/>
    <col min="24" max="16384" width="9.140625" style="53"/>
  </cols>
  <sheetData>
    <row r="1" spans="1:23" thickBot="1" x14ac:dyDescent="0.35">
      <c r="A1" s="295" t="s">
        <v>12</v>
      </c>
      <c r="B1" s="296"/>
      <c r="C1" s="296"/>
      <c r="D1" s="296"/>
      <c r="E1" s="297"/>
      <c r="G1" s="292" t="s">
        <v>13</v>
      </c>
      <c r="H1" s="293"/>
      <c r="I1" s="293"/>
      <c r="J1" s="293"/>
      <c r="K1" s="294"/>
      <c r="M1" s="298" t="s">
        <v>80</v>
      </c>
      <c r="N1" s="299"/>
      <c r="O1" s="299"/>
      <c r="P1" s="299"/>
      <c r="Q1" s="299"/>
      <c r="S1" s="292" t="s">
        <v>15</v>
      </c>
      <c r="T1" s="293"/>
      <c r="U1" s="293"/>
      <c r="V1" s="293"/>
      <c r="W1" s="294"/>
    </row>
    <row r="2" spans="1:23" thickBot="1" x14ac:dyDescent="0.35">
      <c r="A2" s="29" t="s">
        <v>74</v>
      </c>
      <c r="B2" s="51" t="s">
        <v>76</v>
      </c>
      <c r="C2" s="91" t="s">
        <v>77</v>
      </c>
      <c r="D2" s="28" t="s">
        <v>78</v>
      </c>
      <c r="E2" s="51" t="s">
        <v>25</v>
      </c>
      <c r="G2" s="91" t="s">
        <v>24</v>
      </c>
      <c r="H2" s="91" t="s">
        <v>81</v>
      </c>
      <c r="I2" s="91" t="s">
        <v>82</v>
      </c>
      <c r="J2" s="92" t="s">
        <v>73</v>
      </c>
      <c r="K2" s="93" t="s">
        <v>25</v>
      </c>
      <c r="M2" s="91" t="s">
        <v>24</v>
      </c>
      <c r="N2" s="91" t="s">
        <v>81</v>
      </c>
      <c r="O2" s="91" t="s">
        <v>82</v>
      </c>
      <c r="P2" s="92" t="s">
        <v>73</v>
      </c>
      <c r="Q2" s="94" t="s">
        <v>25</v>
      </c>
      <c r="S2" s="51" t="s">
        <v>24</v>
      </c>
      <c r="T2" s="51" t="s">
        <v>81</v>
      </c>
      <c r="U2" s="51" t="s">
        <v>82</v>
      </c>
      <c r="V2" s="95" t="s">
        <v>73</v>
      </c>
      <c r="W2" s="94" t="s">
        <v>25</v>
      </c>
    </row>
    <row r="3" spans="1:23" ht="14.45" customHeight="1" x14ac:dyDescent="0.3">
      <c r="A3" s="96" t="s">
        <v>71</v>
      </c>
      <c r="B3" s="66">
        <v>0.14899999999999999</v>
      </c>
      <c r="C3" s="67" t="s">
        <v>75</v>
      </c>
      <c r="D3" s="68">
        <v>23</v>
      </c>
      <c r="E3" s="69" t="s">
        <v>92</v>
      </c>
      <c r="G3" s="67" t="s">
        <v>42</v>
      </c>
      <c r="H3" s="70">
        <v>2311.5</v>
      </c>
      <c r="I3" s="67">
        <v>38</v>
      </c>
      <c r="J3" s="67">
        <v>42</v>
      </c>
      <c r="K3" s="71">
        <v>50</v>
      </c>
      <c r="M3" s="72" t="s">
        <v>83</v>
      </c>
      <c r="N3" s="30">
        <v>135000</v>
      </c>
      <c r="O3" s="70">
        <v>1552.9411764705883</v>
      </c>
      <c r="P3" s="70">
        <v>173.21250000000001</v>
      </c>
      <c r="Q3" s="73">
        <v>1495</v>
      </c>
      <c r="S3" s="72" t="s">
        <v>65</v>
      </c>
      <c r="T3" s="70">
        <v>4516.6666666666697</v>
      </c>
      <c r="U3" s="76">
        <v>0.2</v>
      </c>
      <c r="V3" s="73">
        <v>769.16666666666697</v>
      </c>
      <c r="W3" s="67">
        <v>4870</v>
      </c>
    </row>
    <row r="4" spans="1:23" ht="14.45" customHeight="1" x14ac:dyDescent="0.3">
      <c r="A4" s="77"/>
      <c r="B4" s="66"/>
      <c r="C4" s="75"/>
      <c r="D4" s="68"/>
      <c r="E4" s="69"/>
      <c r="G4" s="75"/>
      <c r="H4" s="69"/>
      <c r="I4" s="75"/>
      <c r="J4" s="75"/>
      <c r="K4" s="78"/>
      <c r="M4" s="77"/>
      <c r="N4" s="31"/>
      <c r="O4" s="69"/>
      <c r="P4" s="69"/>
      <c r="Q4" s="68"/>
      <c r="S4" s="77"/>
      <c r="T4" s="69"/>
      <c r="U4" s="79"/>
      <c r="V4" s="78"/>
      <c r="W4" s="77"/>
    </row>
    <row r="5" spans="1:23" ht="14.45" customHeight="1" x14ac:dyDescent="0.3">
      <c r="A5" s="97" t="s">
        <v>70</v>
      </c>
      <c r="B5" s="66">
        <v>0.1517</v>
      </c>
      <c r="C5" s="75">
        <v>2.5000000000000001E-5</v>
      </c>
      <c r="D5" s="68">
        <v>24</v>
      </c>
      <c r="E5" s="69"/>
      <c r="G5" s="75" t="s">
        <v>79</v>
      </c>
      <c r="H5" s="69">
        <v>2536.1666666666665</v>
      </c>
      <c r="I5" s="75" t="s">
        <v>75</v>
      </c>
      <c r="J5" s="75">
        <v>41</v>
      </c>
      <c r="K5" s="78" t="s">
        <v>93</v>
      </c>
      <c r="M5" s="77" t="s">
        <v>84</v>
      </c>
      <c r="N5" s="69">
        <v>116333.33333333333</v>
      </c>
      <c r="O5" s="69"/>
      <c r="P5" s="69"/>
      <c r="Q5" s="68"/>
      <c r="S5" s="77" t="s">
        <v>66</v>
      </c>
      <c r="T5" s="69" t="s">
        <v>75</v>
      </c>
      <c r="U5" s="80">
        <v>0.26887499999999998</v>
      </c>
      <c r="V5" s="78" t="s">
        <v>75</v>
      </c>
      <c r="W5" s="77"/>
    </row>
    <row r="6" spans="1:23" ht="14.45" customHeight="1" x14ac:dyDescent="0.3">
      <c r="A6" s="97"/>
      <c r="B6" s="66"/>
      <c r="C6" s="75">
        <v>2.8E-5</v>
      </c>
      <c r="D6" s="68"/>
      <c r="E6" s="69"/>
      <c r="G6" s="75"/>
      <c r="H6" s="81"/>
      <c r="I6" s="75"/>
      <c r="J6" s="75"/>
      <c r="K6" s="78"/>
      <c r="M6" s="77"/>
      <c r="N6" s="69"/>
      <c r="O6" s="69"/>
      <c r="P6" s="69"/>
      <c r="Q6" s="68"/>
      <c r="S6" s="77"/>
      <c r="T6" s="69"/>
      <c r="U6" s="75"/>
      <c r="V6" s="78"/>
      <c r="W6" s="77"/>
    </row>
    <row r="7" spans="1:23" ht="14.45" customHeight="1" x14ac:dyDescent="0.3">
      <c r="A7" s="98" t="s">
        <v>45</v>
      </c>
      <c r="B7" s="66">
        <v>0.23100000000000001</v>
      </c>
      <c r="C7" s="75" t="s">
        <v>75</v>
      </c>
      <c r="D7" s="68" t="s">
        <v>75</v>
      </c>
      <c r="E7" s="69"/>
      <c r="G7" s="75" t="s">
        <v>320</v>
      </c>
      <c r="H7" s="69">
        <v>2376.1749999999997</v>
      </c>
      <c r="I7" s="75">
        <v>42.5</v>
      </c>
      <c r="J7" s="75">
        <v>42</v>
      </c>
      <c r="K7" s="78" t="s">
        <v>95</v>
      </c>
      <c r="M7" s="77" t="s">
        <v>64</v>
      </c>
      <c r="N7" s="69"/>
      <c r="O7" s="69">
        <v>1588</v>
      </c>
      <c r="P7" s="69"/>
      <c r="Q7" s="68">
        <v>8136</v>
      </c>
      <c r="S7" s="77" t="s">
        <v>167</v>
      </c>
      <c r="T7" s="69">
        <v>4339.6226415094343</v>
      </c>
      <c r="U7" s="77"/>
      <c r="V7" s="78"/>
      <c r="W7" s="77" t="s">
        <v>96</v>
      </c>
    </row>
    <row r="8" spans="1:23" ht="14.45" customHeight="1" x14ac:dyDescent="0.3">
      <c r="A8" s="97"/>
      <c r="B8" s="66"/>
      <c r="C8" s="75"/>
      <c r="D8" s="68"/>
      <c r="E8" s="69"/>
      <c r="G8" s="77"/>
      <c r="H8" s="77"/>
      <c r="I8" s="77"/>
      <c r="J8" s="77"/>
      <c r="K8" s="58"/>
      <c r="M8" s="77"/>
      <c r="N8" s="69"/>
      <c r="O8" s="69"/>
      <c r="P8" s="69"/>
      <c r="Q8" s="68"/>
      <c r="S8" s="77"/>
      <c r="T8" s="69"/>
      <c r="U8" s="77"/>
      <c r="V8" s="78"/>
      <c r="W8" s="77"/>
    </row>
    <row r="9" spans="1:23" ht="14.45" x14ac:dyDescent="0.3">
      <c r="A9" s="77" t="s">
        <v>67</v>
      </c>
      <c r="B9" s="66">
        <v>0.16500000000000001</v>
      </c>
      <c r="C9" s="75" t="s">
        <v>75</v>
      </c>
      <c r="D9" s="68">
        <v>17</v>
      </c>
      <c r="E9" s="69"/>
      <c r="G9" s="75" t="s">
        <v>121</v>
      </c>
      <c r="H9" s="75">
        <v>2786.25</v>
      </c>
      <c r="I9" s="75">
        <v>46</v>
      </c>
      <c r="J9" s="75">
        <v>42</v>
      </c>
      <c r="K9" s="78" t="s">
        <v>136</v>
      </c>
      <c r="M9" s="77" t="s">
        <v>63</v>
      </c>
      <c r="N9" s="69">
        <v>102965</v>
      </c>
      <c r="O9" s="69">
        <v>1599.5</v>
      </c>
      <c r="P9" s="69">
        <v>150</v>
      </c>
      <c r="Q9" s="68">
        <v>45</v>
      </c>
      <c r="S9" s="77" t="s">
        <v>168</v>
      </c>
      <c r="T9" s="69"/>
      <c r="U9" s="75">
        <v>0.34</v>
      </c>
      <c r="V9" s="78"/>
      <c r="W9" s="77"/>
    </row>
    <row r="10" spans="1:23" ht="14.45" x14ac:dyDescent="0.3">
      <c r="A10" s="77"/>
      <c r="B10" s="66"/>
      <c r="C10" s="75"/>
      <c r="D10" s="68"/>
      <c r="E10" s="69"/>
      <c r="G10" s="75"/>
      <c r="H10" s="75"/>
      <c r="I10" s="75"/>
      <c r="J10" s="75"/>
      <c r="K10" s="78"/>
      <c r="M10" s="77"/>
      <c r="N10" s="69"/>
      <c r="O10" s="69"/>
      <c r="P10" s="69"/>
      <c r="Q10" s="68"/>
      <c r="S10" s="77"/>
      <c r="T10" s="69"/>
      <c r="U10" s="77"/>
      <c r="V10" s="78"/>
      <c r="W10" s="77"/>
    </row>
    <row r="11" spans="1:23" ht="14.45" x14ac:dyDescent="0.3">
      <c r="A11" s="77" t="s">
        <v>69</v>
      </c>
      <c r="B11" s="66">
        <v>0.19900000000000001</v>
      </c>
      <c r="C11" s="75" t="s">
        <v>75</v>
      </c>
      <c r="D11" s="68">
        <v>18</v>
      </c>
      <c r="E11" s="69"/>
      <c r="G11" s="75" t="s">
        <v>123</v>
      </c>
      <c r="H11" s="75">
        <v>2382.7400000000002</v>
      </c>
      <c r="I11" s="75">
        <v>45.08</v>
      </c>
      <c r="J11" s="75">
        <v>35</v>
      </c>
      <c r="K11" s="78" t="s">
        <v>137</v>
      </c>
      <c r="M11" s="77" t="s">
        <v>85</v>
      </c>
      <c r="N11" s="69">
        <v>105571.42857142857</v>
      </c>
      <c r="O11" s="69"/>
      <c r="P11" s="69"/>
      <c r="Q11" s="68">
        <v>4848</v>
      </c>
      <c r="S11" s="77" t="s">
        <v>91</v>
      </c>
      <c r="T11" s="69">
        <v>4911.934782608696</v>
      </c>
      <c r="U11" s="77"/>
      <c r="V11" s="78">
        <v>404</v>
      </c>
      <c r="W11" s="82">
        <v>2242060</v>
      </c>
    </row>
    <row r="12" spans="1:23" ht="14.45" x14ac:dyDescent="0.3">
      <c r="A12" s="77"/>
      <c r="B12" s="66"/>
      <c r="C12" s="75"/>
      <c r="D12" s="68"/>
      <c r="E12" s="69"/>
      <c r="G12" s="75"/>
      <c r="H12" s="75"/>
      <c r="I12" s="75"/>
      <c r="J12" s="75"/>
      <c r="K12" s="78"/>
      <c r="M12" s="77"/>
      <c r="N12" s="69"/>
      <c r="O12" s="69"/>
      <c r="P12" s="69"/>
      <c r="Q12" s="68"/>
      <c r="S12" s="77"/>
      <c r="T12" s="69"/>
      <c r="U12" s="77"/>
      <c r="V12" s="58"/>
      <c r="W12" s="77"/>
    </row>
    <row r="13" spans="1:23" ht="15.75" thickBot="1" x14ac:dyDescent="0.3">
      <c r="A13" s="83" t="s">
        <v>68</v>
      </c>
      <c r="B13" s="84">
        <v>0.1132</v>
      </c>
      <c r="C13" s="85" t="s">
        <v>75</v>
      </c>
      <c r="D13" s="86">
        <v>24</v>
      </c>
      <c r="E13" s="69"/>
      <c r="G13" s="75" t="s">
        <v>124</v>
      </c>
      <c r="H13" s="75">
        <v>2348.8333333333298</v>
      </c>
      <c r="I13" s="75">
        <v>44.5</v>
      </c>
      <c r="J13" s="75">
        <v>35</v>
      </c>
      <c r="K13" s="78" t="s">
        <v>138</v>
      </c>
      <c r="M13" s="77" t="s">
        <v>87</v>
      </c>
      <c r="N13" s="69">
        <v>97265</v>
      </c>
      <c r="O13" s="69">
        <v>1505</v>
      </c>
      <c r="P13" s="69">
        <v>170</v>
      </c>
      <c r="Q13" s="68">
        <v>2772</v>
      </c>
      <c r="S13" s="83"/>
      <c r="T13" s="87"/>
      <c r="U13" s="83"/>
      <c r="V13" s="61"/>
      <c r="W13" s="77"/>
    </row>
    <row r="14" spans="1:23" thickBot="1" x14ac:dyDescent="0.35">
      <c r="A14" s="184" t="s">
        <v>248</v>
      </c>
      <c r="B14" s="186">
        <f>AVERAGE(B3:B13)</f>
        <v>0.16814999999999999</v>
      </c>
      <c r="C14" s="187">
        <f>AVERAGE(C3:C13)</f>
        <v>2.65E-5</v>
      </c>
      <c r="D14" s="189">
        <f>AVERAGE(D3:D13)</f>
        <v>21.2</v>
      </c>
      <c r="E14" s="87"/>
      <c r="G14" s="75"/>
      <c r="H14" s="75"/>
      <c r="I14" s="75"/>
      <c r="J14" s="75"/>
      <c r="K14" s="78"/>
      <c r="M14" s="77"/>
      <c r="N14" s="75"/>
      <c r="O14" s="75"/>
      <c r="P14" s="75"/>
      <c r="Q14" s="68"/>
      <c r="S14" s="183" t="s">
        <v>86</v>
      </c>
      <c r="T14" s="186">
        <f>AVERAGE(T3:T13)</f>
        <v>4589.4080302615994</v>
      </c>
      <c r="U14" s="186">
        <f>AVERAGE(U3:U13)</f>
        <v>0.269625</v>
      </c>
      <c r="V14" s="189">
        <f>AVERAGE(V3:V13)</f>
        <v>586.58333333333348</v>
      </c>
      <c r="W14" s="83"/>
    </row>
    <row r="15" spans="1:23" ht="14.45" x14ac:dyDescent="0.3">
      <c r="A15" s="180" t="s">
        <v>247</v>
      </c>
      <c r="B15" s="181">
        <f>_xlfn.STDEV.S(B3:B13)</f>
        <v>4.139708926965769E-2</v>
      </c>
      <c r="C15" s="181">
        <f>_xlfn.STDEV.S(C3:C13)</f>
        <v>2.1213203435596416E-6</v>
      </c>
      <c r="D15" s="185">
        <f>_xlfn.STDEV.S(D3:D13)</f>
        <v>3.4205262752974206</v>
      </c>
      <c r="G15" s="75" t="s">
        <v>127</v>
      </c>
      <c r="H15" s="75">
        <v>2922</v>
      </c>
      <c r="I15" s="82"/>
      <c r="J15" s="75">
        <v>42</v>
      </c>
      <c r="K15" s="78" t="s">
        <v>135</v>
      </c>
      <c r="M15" s="77" t="s">
        <v>88</v>
      </c>
      <c r="N15" s="75">
        <v>111100</v>
      </c>
      <c r="O15" s="75">
        <v>1582</v>
      </c>
      <c r="P15" s="75">
        <v>158</v>
      </c>
      <c r="Q15" s="68"/>
      <c r="S15" s="180" t="s">
        <v>247</v>
      </c>
      <c r="T15" s="185">
        <f>_xlfn.STDEV.S(T3:T13)</f>
        <v>293.00815039114985</v>
      </c>
      <c r="U15" s="185">
        <f>_xlfn.STDEV.S(U3:U13)</f>
        <v>7.0003013327999089E-2</v>
      </c>
      <c r="V15" s="185">
        <f>_xlfn.STDEV.S(V3:V13)</f>
        <v>258.21182626328789</v>
      </c>
    </row>
    <row r="16" spans="1:23" ht="14.45" x14ac:dyDescent="0.3">
      <c r="G16" s="75"/>
      <c r="H16" s="75"/>
      <c r="I16" s="75"/>
      <c r="J16" s="75"/>
      <c r="K16" s="78"/>
      <c r="M16" s="77"/>
      <c r="N16" s="77"/>
      <c r="O16" s="77"/>
      <c r="P16" s="77"/>
      <c r="Q16" s="58"/>
    </row>
    <row r="17" spans="7:23" thickBot="1" x14ac:dyDescent="0.35">
      <c r="G17" s="75" t="s">
        <v>129</v>
      </c>
      <c r="H17" s="75">
        <v>2363</v>
      </c>
      <c r="I17" s="82">
        <v>38</v>
      </c>
      <c r="J17" s="75">
        <v>35</v>
      </c>
      <c r="K17" s="88" t="s">
        <v>134</v>
      </c>
      <c r="M17" s="83" t="s">
        <v>99</v>
      </c>
      <c r="N17" s="85">
        <v>102650</v>
      </c>
      <c r="O17" s="85">
        <v>1400</v>
      </c>
      <c r="P17" s="85">
        <v>140</v>
      </c>
      <c r="Q17" s="50">
        <v>144</v>
      </c>
    </row>
    <row r="18" spans="7:23" thickBot="1" x14ac:dyDescent="0.35">
      <c r="G18" s="82"/>
      <c r="H18" s="82"/>
      <c r="I18" s="82"/>
      <c r="J18" s="75"/>
      <c r="K18" s="78"/>
      <c r="M18" s="184" t="s">
        <v>248</v>
      </c>
      <c r="N18" s="186">
        <f>AVERAGE(N3:N17)</f>
        <v>110126.39455782312</v>
      </c>
      <c r="O18" s="186">
        <f>AVERAGE(O3:O17)</f>
        <v>1537.9068627450979</v>
      </c>
      <c r="P18" s="188">
        <f>AVERAGE(P3:P17)</f>
        <v>158.24250000000001</v>
      </c>
      <c r="Q18" s="87"/>
      <c r="T18" s="57"/>
    </row>
    <row r="19" spans="7:23" ht="14.45" x14ac:dyDescent="0.3">
      <c r="G19" s="75" t="s">
        <v>132</v>
      </c>
      <c r="H19" s="82">
        <v>2467.6666666666665</v>
      </c>
      <c r="I19" s="75"/>
      <c r="J19" s="75">
        <v>35</v>
      </c>
      <c r="K19" s="78" t="s">
        <v>133</v>
      </c>
      <c r="M19" s="180" t="s">
        <v>247</v>
      </c>
      <c r="N19" s="185">
        <f>_xlfn.STDEV.S(N3:N17)</f>
        <v>12593.089883737444</v>
      </c>
      <c r="O19" s="185">
        <f>_xlfn.STDEV.S(O3:O17)</f>
        <v>75.596873886471997</v>
      </c>
      <c r="P19" s="185">
        <f>_xlfn.STDEV.S(P3:P17)</f>
        <v>13.812368777657221</v>
      </c>
      <c r="T19" s="57"/>
    </row>
    <row r="20" spans="7:23" thickBot="1" x14ac:dyDescent="0.35">
      <c r="G20" s="75"/>
      <c r="H20" s="75"/>
      <c r="I20" s="75"/>
      <c r="J20" s="75"/>
      <c r="K20" s="78"/>
      <c r="M20" s="57"/>
      <c r="N20" s="44"/>
      <c r="T20" s="89"/>
    </row>
    <row r="21" spans="7:23" thickBot="1" x14ac:dyDescent="0.35">
      <c r="G21" s="184" t="s">
        <v>248</v>
      </c>
      <c r="H21" s="190">
        <f>AVERAGE(H3:H20)</f>
        <v>2499.3701851851847</v>
      </c>
      <c r="I21" s="190">
        <f>AVERAGE(I3:I20)</f>
        <v>42.346666666666664</v>
      </c>
      <c r="J21" s="191">
        <f>AVERAGE(J3:J20)</f>
        <v>38.777777777777779</v>
      </c>
      <c r="K21" s="49"/>
      <c r="M21" s="57"/>
      <c r="N21" s="44"/>
      <c r="T21" s="89"/>
    </row>
    <row r="22" spans="7:23" ht="14.45" x14ac:dyDescent="0.3">
      <c r="G22" s="180" t="s">
        <v>247</v>
      </c>
      <c r="H22" s="185">
        <f>_xlfn.STDEV.S(H3:H20)</f>
        <v>214.65324189784138</v>
      </c>
      <c r="I22" s="185">
        <f>_xlfn.STDEV.S(I3:I20)</f>
        <v>3.5571149358246301</v>
      </c>
      <c r="J22" s="185">
        <f>_xlfn.STDEV.S(J3:J20)</f>
        <v>3.5978388574871505</v>
      </c>
      <c r="M22" s="57"/>
      <c r="N22" s="44"/>
      <c r="T22" s="89"/>
    </row>
    <row r="23" spans="7:23" ht="14.45" x14ac:dyDescent="0.3">
      <c r="M23" s="57"/>
      <c r="N23" s="44"/>
      <c r="T23" s="57"/>
    </row>
    <row r="24" spans="7:23" ht="14.45" x14ac:dyDescent="0.3">
      <c r="M24" s="57"/>
      <c r="N24" s="44"/>
      <c r="T24" s="57"/>
      <c r="W24" s="90"/>
    </row>
    <row r="25" spans="7:23" ht="14.45" x14ac:dyDescent="0.3">
      <c r="M25" s="57"/>
      <c r="N25" s="44"/>
      <c r="T25" s="57"/>
    </row>
    <row r="26" spans="7:23" ht="14.45" x14ac:dyDescent="0.3">
      <c r="M26" s="57"/>
      <c r="N26" s="44"/>
      <c r="T26" s="57"/>
    </row>
    <row r="27" spans="7:23" ht="14.45" x14ac:dyDescent="0.3">
      <c r="M27" s="57"/>
      <c r="N27" s="44"/>
    </row>
    <row r="28" spans="7:23" x14ac:dyDescent="0.25">
      <c r="M28" s="57"/>
      <c r="N28" s="44"/>
    </row>
    <row r="29" spans="7:23" x14ac:dyDescent="0.25">
      <c r="M29" s="57"/>
      <c r="N29" s="44"/>
    </row>
    <row r="30" spans="7:23" x14ac:dyDescent="0.25">
      <c r="M30" s="57"/>
      <c r="N30" s="44"/>
    </row>
    <row r="31" spans="7:23" x14ac:dyDescent="0.25">
      <c r="M31" s="57"/>
      <c r="N31" s="44"/>
    </row>
    <row r="32" spans="7:23" x14ac:dyDescent="0.25">
      <c r="M32" s="57"/>
      <c r="N32" s="44"/>
    </row>
    <row r="33" spans="9:14" x14ac:dyDescent="0.25">
      <c r="M33" s="57"/>
      <c r="N33" s="44"/>
    </row>
    <row r="34" spans="9:14" x14ac:dyDescent="0.25">
      <c r="M34" s="57"/>
      <c r="N34" s="44"/>
    </row>
    <row r="35" spans="9:14" ht="14.45" customHeight="1" x14ac:dyDescent="0.25">
      <c r="M35" s="57"/>
      <c r="N35" s="44"/>
    </row>
    <row r="36" spans="9:14" ht="15.75" thickBot="1" x14ac:dyDescent="0.3">
      <c r="I36" s="99"/>
      <c r="M36" s="57"/>
      <c r="N36" s="44"/>
    </row>
    <row r="37" spans="9:14" ht="15.75" thickBot="1" x14ac:dyDescent="0.3">
      <c r="I37" s="100"/>
      <c r="M37" s="57"/>
      <c r="N37" s="44"/>
    </row>
    <row r="38" spans="9:14" x14ac:dyDescent="0.25">
      <c r="I38" s="99"/>
      <c r="M38" s="57"/>
      <c r="N38" s="44"/>
    </row>
    <row r="39" spans="9:14" x14ac:dyDescent="0.25">
      <c r="I39" s="99"/>
      <c r="M39" s="57"/>
      <c r="N39" s="44"/>
    </row>
    <row r="40" spans="9:14" x14ac:dyDescent="0.25">
      <c r="I40" s="99"/>
      <c r="M40" s="57"/>
      <c r="N40" s="44"/>
    </row>
    <row r="41" spans="9:14" x14ac:dyDescent="0.25">
      <c r="I41" s="99"/>
      <c r="M41" s="57"/>
      <c r="N41" s="44"/>
    </row>
    <row r="42" spans="9:14" x14ac:dyDescent="0.25">
      <c r="I42" s="99"/>
      <c r="M42" s="57"/>
      <c r="N42" s="44"/>
    </row>
    <row r="43" spans="9:14" x14ac:dyDescent="0.25">
      <c r="I43" s="99"/>
      <c r="M43" s="57"/>
      <c r="N43" s="44"/>
    </row>
    <row r="44" spans="9:14" x14ac:dyDescent="0.25">
      <c r="I44" s="99"/>
      <c r="M44" s="57"/>
      <c r="N44" s="44"/>
    </row>
    <row r="45" spans="9:14" x14ac:dyDescent="0.25">
      <c r="M45" s="57"/>
      <c r="N45" s="44"/>
    </row>
    <row r="46" spans="9:14" x14ac:dyDescent="0.25">
      <c r="M46" s="57"/>
      <c r="N46" s="44"/>
    </row>
    <row r="47" spans="9:14" x14ac:dyDescent="0.25">
      <c r="M47" s="57"/>
      <c r="N47" s="44"/>
    </row>
    <row r="48" spans="9:14" x14ac:dyDescent="0.25">
      <c r="M48" s="57"/>
      <c r="N48" s="44"/>
    </row>
    <row r="49" spans="13:14" x14ac:dyDescent="0.25">
      <c r="M49" s="57"/>
      <c r="N49" s="57"/>
    </row>
    <row r="67" spans="19:19" x14ac:dyDescent="0.25">
      <c r="S67" s="90"/>
    </row>
  </sheetData>
  <mergeCells count="4">
    <mergeCell ref="S1:W1"/>
    <mergeCell ref="A1:E1"/>
    <mergeCell ref="G1:K1"/>
    <mergeCell ref="M1:Q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C4:G15"/>
  <sheetViews>
    <sheetView workbookViewId="0">
      <selection activeCell="F5" sqref="F5"/>
    </sheetView>
  </sheetViews>
  <sheetFormatPr baseColWidth="10" defaultColWidth="9.140625" defaultRowHeight="15" x14ac:dyDescent="0.25"/>
  <cols>
    <col min="1" max="2" width="9.140625" style="53"/>
    <col min="3" max="3" width="24.85546875" style="53" customWidth="1"/>
    <col min="4" max="4" width="24.28515625" style="53" customWidth="1"/>
    <col min="5" max="5" width="21.140625" style="53" customWidth="1"/>
    <col min="6" max="6" width="26.140625" style="53" customWidth="1"/>
    <col min="7" max="7" width="38.7109375" style="53" customWidth="1"/>
    <col min="8" max="16384" width="9.140625" style="53"/>
  </cols>
  <sheetData>
    <row r="4" spans="3:7" ht="14.45" x14ac:dyDescent="0.3">
      <c r="C4" s="3" t="s">
        <v>0</v>
      </c>
      <c r="D4" s="22" t="s">
        <v>52</v>
      </c>
      <c r="E4" s="22" t="s">
        <v>53</v>
      </c>
      <c r="F4" s="22" t="s">
        <v>54</v>
      </c>
    </row>
    <row r="5" spans="3:7" ht="14.45" x14ac:dyDescent="0.3">
      <c r="C5" s="62" t="s">
        <v>165</v>
      </c>
      <c r="D5" s="63">
        <v>1.4</v>
      </c>
      <c r="E5" s="63">
        <v>15.6</v>
      </c>
      <c r="F5" s="101">
        <f>'5-FCR_data'!B42</f>
        <v>7.8602564102564134</v>
      </c>
    </row>
    <row r="6" spans="3:7" ht="14.45" x14ac:dyDescent="0.3">
      <c r="C6" s="62" t="s">
        <v>55</v>
      </c>
      <c r="D6" s="63">
        <v>1.35</v>
      </c>
      <c r="E6" s="63">
        <v>2.25</v>
      </c>
      <c r="F6" s="101">
        <f>'5-FCR_data'!E48</f>
        <v>1.6513111111111114</v>
      </c>
    </row>
    <row r="7" spans="3:7" ht="14.45" x14ac:dyDescent="0.3">
      <c r="C7" s="62" t="s">
        <v>56</v>
      </c>
      <c r="D7" s="63">
        <v>2.4500000000000002</v>
      </c>
      <c r="E7" s="65">
        <v>3.52</v>
      </c>
      <c r="F7" s="101">
        <f>'5-FCR_data'!H32</f>
        <v>3.1034482758620685</v>
      </c>
    </row>
    <row r="8" spans="3:7" ht="14.45" x14ac:dyDescent="0.3">
      <c r="C8" s="62" t="s">
        <v>57</v>
      </c>
      <c r="D8" s="63">
        <v>1.01</v>
      </c>
      <c r="E8" s="63">
        <v>1.5</v>
      </c>
      <c r="F8" s="101">
        <f>'5-FCR_data'!K24</f>
        <v>1.2233333333333336</v>
      </c>
    </row>
    <row r="11" spans="3:7" thickBot="1" x14ac:dyDescent="0.35"/>
    <row r="12" spans="3:7" ht="14.45" x14ac:dyDescent="0.3">
      <c r="C12" s="74" t="s">
        <v>283</v>
      </c>
      <c r="D12" s="55"/>
      <c r="E12" s="55"/>
      <c r="F12" s="55"/>
      <c r="G12" s="56"/>
    </row>
    <row r="13" spans="3:7" ht="14.45" x14ac:dyDescent="0.3">
      <c r="C13" s="33" t="s">
        <v>231</v>
      </c>
      <c r="D13" s="57"/>
      <c r="E13" s="57"/>
      <c r="F13" s="57"/>
      <c r="G13" s="58"/>
    </row>
    <row r="14" spans="3:7" x14ac:dyDescent="0.25">
      <c r="C14" s="33" t="s">
        <v>316</v>
      </c>
      <c r="D14" s="57"/>
      <c r="E14" s="57"/>
      <c r="F14" s="57"/>
      <c r="G14" s="58"/>
    </row>
    <row r="15" spans="3:7" thickBot="1" x14ac:dyDescent="0.35">
      <c r="C15" s="59" t="s">
        <v>246</v>
      </c>
      <c r="D15" s="60"/>
      <c r="E15" s="60"/>
      <c r="F15" s="60"/>
      <c r="G15" s="61"/>
    </row>
  </sheetData>
  <sortState ref="C24:C43">
    <sortCondition ref="C23"/>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N49"/>
  <sheetViews>
    <sheetView topLeftCell="E1" workbookViewId="0">
      <selection activeCell="K28" sqref="K28"/>
    </sheetView>
  </sheetViews>
  <sheetFormatPr baseColWidth="10" defaultColWidth="9.140625" defaultRowHeight="15" x14ac:dyDescent="0.25"/>
  <cols>
    <col min="1" max="1" width="9.140625" style="53"/>
    <col min="2" max="2" width="17" style="104" bestFit="1" customWidth="1"/>
    <col min="3" max="3" width="24.42578125" style="104" bestFit="1" customWidth="1"/>
    <col min="4" max="4" width="21.7109375" style="104" customWidth="1"/>
    <col min="5" max="5" width="24.5703125" style="53" customWidth="1"/>
    <col min="6" max="6" width="22.28515625" style="53" customWidth="1"/>
    <col min="7" max="7" width="80.5703125" style="53" bestFit="1" customWidth="1"/>
    <col min="8" max="8" width="21" style="53" customWidth="1"/>
    <col min="9" max="9" width="22.28515625" style="53" customWidth="1"/>
    <col min="10" max="10" width="67.7109375" style="53" bestFit="1" customWidth="1"/>
    <col min="11" max="11" width="26.7109375" style="104" bestFit="1" customWidth="1"/>
    <col min="12" max="12" width="21.5703125" style="104" bestFit="1" customWidth="1"/>
    <col min="13" max="13" width="46.140625" style="104" bestFit="1" customWidth="1"/>
    <col min="14" max="16384" width="9.140625" style="53"/>
  </cols>
  <sheetData>
    <row r="1" spans="2:14" ht="15.75" thickBot="1" x14ac:dyDescent="0.3">
      <c r="B1" s="292" t="s">
        <v>12</v>
      </c>
      <c r="C1" s="293"/>
      <c r="D1" s="294"/>
      <c r="E1" s="292" t="s">
        <v>13</v>
      </c>
      <c r="F1" s="293"/>
      <c r="G1" s="294"/>
      <c r="H1" s="292" t="s">
        <v>14</v>
      </c>
      <c r="I1" s="293"/>
      <c r="J1" s="293"/>
      <c r="K1" s="292" t="s">
        <v>15</v>
      </c>
      <c r="L1" s="293"/>
      <c r="M1" s="294"/>
    </row>
    <row r="2" spans="2:14" ht="15.75" thickBot="1" x14ac:dyDescent="0.3">
      <c r="B2" s="165" t="s">
        <v>26</v>
      </c>
      <c r="C2" s="166" t="s">
        <v>24</v>
      </c>
      <c r="D2" s="167" t="s">
        <v>25</v>
      </c>
      <c r="E2" s="165" t="s">
        <v>27</v>
      </c>
      <c r="F2" s="166" t="s">
        <v>24</v>
      </c>
      <c r="G2" s="167" t="s">
        <v>25</v>
      </c>
      <c r="H2" s="37" t="s">
        <v>26</v>
      </c>
      <c r="I2" s="38" t="s">
        <v>24</v>
      </c>
      <c r="J2" s="38" t="s">
        <v>25</v>
      </c>
      <c r="K2" s="37" t="s">
        <v>26</v>
      </c>
      <c r="L2" s="38" t="s">
        <v>24</v>
      </c>
      <c r="M2" s="39" t="s">
        <v>25</v>
      </c>
    </row>
    <row r="3" spans="2:14" x14ac:dyDescent="0.25">
      <c r="B3" s="154">
        <v>7.3</v>
      </c>
      <c r="C3" s="309" t="s">
        <v>43</v>
      </c>
      <c r="D3" s="300" t="s">
        <v>44</v>
      </c>
      <c r="E3" s="154">
        <v>1.38</v>
      </c>
      <c r="F3" s="313" t="s">
        <v>28</v>
      </c>
      <c r="G3" s="316" t="s">
        <v>29</v>
      </c>
      <c r="H3" s="154">
        <v>3.41</v>
      </c>
      <c r="I3" s="303" t="s">
        <v>30</v>
      </c>
      <c r="J3" s="300" t="s">
        <v>31</v>
      </c>
      <c r="K3" s="154">
        <v>1.103</v>
      </c>
      <c r="L3" s="303" t="s">
        <v>32</v>
      </c>
      <c r="M3" s="300" t="s">
        <v>47</v>
      </c>
    </row>
    <row r="4" spans="2:14" x14ac:dyDescent="0.25">
      <c r="B4" s="140">
        <v>8</v>
      </c>
      <c r="C4" s="310"/>
      <c r="D4" s="301"/>
      <c r="E4" s="140">
        <v>1.93</v>
      </c>
      <c r="F4" s="314"/>
      <c r="G4" s="317"/>
      <c r="H4" s="140">
        <v>3.35</v>
      </c>
      <c r="I4" s="304"/>
      <c r="J4" s="301"/>
      <c r="K4" s="140">
        <v>1.331</v>
      </c>
      <c r="L4" s="304"/>
      <c r="M4" s="301"/>
    </row>
    <row r="5" spans="2:14" x14ac:dyDescent="0.25">
      <c r="B5" s="140">
        <v>6.7</v>
      </c>
      <c r="C5" s="310"/>
      <c r="D5" s="301"/>
      <c r="E5" s="140">
        <v>1.7</v>
      </c>
      <c r="F5" s="314"/>
      <c r="G5" s="317"/>
      <c r="H5" s="140">
        <v>3.36</v>
      </c>
      <c r="I5" s="304"/>
      <c r="J5" s="301"/>
      <c r="K5" s="140">
        <v>1.3129999999999999</v>
      </c>
      <c r="L5" s="304"/>
      <c r="M5" s="301"/>
    </row>
    <row r="6" spans="2:14" ht="15.75" thickBot="1" x14ac:dyDescent="0.3">
      <c r="B6" s="140">
        <v>7.1</v>
      </c>
      <c r="C6" s="310"/>
      <c r="D6" s="301"/>
      <c r="E6" s="140">
        <v>1.43</v>
      </c>
      <c r="F6" s="314"/>
      <c r="G6" s="317"/>
      <c r="H6" s="140">
        <v>3.52</v>
      </c>
      <c r="I6" s="304"/>
      <c r="J6" s="301"/>
      <c r="K6" s="217">
        <v>1.4930000000000001</v>
      </c>
      <c r="L6" s="305"/>
      <c r="M6" s="302"/>
    </row>
    <row r="7" spans="2:14" x14ac:dyDescent="0.25">
      <c r="B7" s="140">
        <v>7.1</v>
      </c>
      <c r="C7" s="310"/>
      <c r="D7" s="301"/>
      <c r="E7" s="140">
        <v>1.8089999999999999</v>
      </c>
      <c r="F7" s="314"/>
      <c r="G7" s="317"/>
      <c r="H7" s="140">
        <v>3.39</v>
      </c>
      <c r="I7" s="304"/>
      <c r="J7" s="301"/>
      <c r="K7" s="154">
        <v>1.5</v>
      </c>
      <c r="L7" s="303" t="s">
        <v>33</v>
      </c>
      <c r="M7" s="312" t="s">
        <v>34</v>
      </c>
    </row>
    <row r="8" spans="2:14" x14ac:dyDescent="0.25">
      <c r="B8" s="140">
        <v>7.5</v>
      </c>
      <c r="C8" s="310"/>
      <c r="D8" s="301"/>
      <c r="E8" s="140">
        <v>1.6579999999999999</v>
      </c>
      <c r="F8" s="314"/>
      <c r="G8" s="317"/>
      <c r="H8" s="140">
        <v>3.21</v>
      </c>
      <c r="I8" s="304"/>
      <c r="J8" s="301"/>
      <c r="K8" s="140">
        <v>1.25</v>
      </c>
      <c r="L8" s="304"/>
      <c r="M8" s="301"/>
    </row>
    <row r="9" spans="2:14" x14ac:dyDescent="0.25">
      <c r="B9" s="140">
        <v>8.6999999999999993</v>
      </c>
      <c r="C9" s="310"/>
      <c r="D9" s="301"/>
      <c r="E9" s="140">
        <v>1.476</v>
      </c>
      <c r="F9" s="314"/>
      <c r="G9" s="317"/>
      <c r="H9" s="140">
        <v>3.48</v>
      </c>
      <c r="I9" s="304"/>
      <c r="J9" s="301"/>
      <c r="K9" s="140">
        <v>1.3</v>
      </c>
      <c r="L9" s="304"/>
      <c r="M9" s="301"/>
    </row>
    <row r="10" spans="2:14" ht="15.75" thickBot="1" x14ac:dyDescent="0.3">
      <c r="B10" s="140">
        <v>8</v>
      </c>
      <c r="C10" s="310"/>
      <c r="D10" s="301"/>
      <c r="E10" s="140">
        <v>1.752</v>
      </c>
      <c r="F10" s="314"/>
      <c r="G10" s="317"/>
      <c r="H10" s="140">
        <v>3.32</v>
      </c>
      <c r="I10" s="304"/>
      <c r="J10" s="301"/>
      <c r="K10" s="140">
        <v>1.25</v>
      </c>
      <c r="L10" s="304"/>
      <c r="M10" s="301"/>
    </row>
    <row r="11" spans="2:14" ht="15.75" thickBot="1" x14ac:dyDescent="0.3">
      <c r="B11" s="140">
        <v>8.1999999999999993</v>
      </c>
      <c r="C11" s="310"/>
      <c r="D11" s="301"/>
      <c r="E11" s="217">
        <v>1.6439999999999999</v>
      </c>
      <c r="F11" s="315"/>
      <c r="G11" s="318"/>
      <c r="H11" s="140">
        <v>3.45</v>
      </c>
      <c r="I11" s="304"/>
      <c r="J11" s="304"/>
      <c r="K11" s="171">
        <v>1.29</v>
      </c>
      <c r="L11" s="303" t="s">
        <v>41</v>
      </c>
      <c r="M11" s="300"/>
    </row>
    <row r="12" spans="2:14" x14ac:dyDescent="0.25">
      <c r="B12" s="140">
        <v>9.8000000000000007</v>
      </c>
      <c r="C12" s="310"/>
      <c r="D12" s="301"/>
      <c r="E12" s="154">
        <v>2.02</v>
      </c>
      <c r="F12" s="303" t="s">
        <v>35</v>
      </c>
      <c r="G12" s="300" t="s">
        <v>36</v>
      </c>
      <c r="H12" s="140">
        <v>3.3</v>
      </c>
      <c r="I12" s="304"/>
      <c r="J12" s="304"/>
      <c r="K12" s="172">
        <v>1.36</v>
      </c>
      <c r="L12" s="304"/>
      <c r="M12" s="301"/>
    </row>
    <row r="13" spans="2:14" x14ac:dyDescent="0.25">
      <c r="B13" s="140">
        <v>12.1</v>
      </c>
      <c r="C13" s="310"/>
      <c r="D13" s="301"/>
      <c r="E13" s="140">
        <v>1.81</v>
      </c>
      <c r="F13" s="304"/>
      <c r="G13" s="301"/>
      <c r="H13" s="140">
        <v>3.33</v>
      </c>
      <c r="I13" s="304"/>
      <c r="J13" s="304"/>
      <c r="K13" s="172">
        <v>1.21</v>
      </c>
      <c r="L13" s="304"/>
      <c r="M13" s="301"/>
    </row>
    <row r="14" spans="2:14" ht="15.75" thickBot="1" x14ac:dyDescent="0.3">
      <c r="B14" s="140">
        <v>9.4</v>
      </c>
      <c r="C14" s="310"/>
      <c r="D14" s="301"/>
      <c r="E14" s="140">
        <v>2.23</v>
      </c>
      <c r="F14" s="304"/>
      <c r="G14" s="301"/>
      <c r="H14" s="140">
        <v>3.42</v>
      </c>
      <c r="I14" s="304"/>
      <c r="J14" s="304"/>
      <c r="K14" s="172">
        <v>1.25</v>
      </c>
      <c r="L14" s="304"/>
      <c r="M14" s="301"/>
      <c r="N14" s="57"/>
    </row>
    <row r="15" spans="2:14" x14ac:dyDescent="0.25">
      <c r="B15" s="140">
        <v>8.3000000000000007</v>
      </c>
      <c r="C15" s="310"/>
      <c r="D15" s="301"/>
      <c r="E15" s="140">
        <v>1.67</v>
      </c>
      <c r="F15" s="304"/>
      <c r="G15" s="301"/>
      <c r="H15" s="140">
        <v>3.48</v>
      </c>
      <c r="I15" s="304"/>
      <c r="J15" s="304"/>
      <c r="K15" s="171">
        <v>1.1000000000000001</v>
      </c>
      <c r="L15" s="303" t="s">
        <v>236</v>
      </c>
      <c r="M15" s="300" t="s">
        <v>237</v>
      </c>
      <c r="N15" s="57"/>
    </row>
    <row r="16" spans="2:14" x14ac:dyDescent="0.25">
      <c r="B16" s="140">
        <v>9.4</v>
      </c>
      <c r="C16" s="310"/>
      <c r="D16" s="301"/>
      <c r="E16" s="140">
        <v>1.83</v>
      </c>
      <c r="F16" s="304"/>
      <c r="G16" s="301"/>
      <c r="H16" s="140">
        <v>3.26</v>
      </c>
      <c r="I16" s="304"/>
      <c r="J16" s="304"/>
      <c r="K16" s="172">
        <v>1.03</v>
      </c>
      <c r="L16" s="304"/>
      <c r="M16" s="301"/>
      <c r="N16" s="57"/>
    </row>
    <row r="17" spans="2:14" x14ac:dyDescent="0.25">
      <c r="B17" s="140">
        <v>8.1999999999999993</v>
      </c>
      <c r="C17" s="310"/>
      <c r="D17" s="301"/>
      <c r="E17" s="140">
        <v>2.25</v>
      </c>
      <c r="F17" s="304"/>
      <c r="G17" s="301"/>
      <c r="H17" s="140">
        <v>3.45</v>
      </c>
      <c r="I17" s="304"/>
      <c r="J17" s="304"/>
      <c r="K17" s="172">
        <v>1.01</v>
      </c>
      <c r="L17" s="304"/>
      <c r="M17" s="301"/>
      <c r="N17" s="57"/>
    </row>
    <row r="18" spans="2:14" ht="15.75" thickBot="1" x14ac:dyDescent="0.3">
      <c r="B18" s="217">
        <v>15.3</v>
      </c>
      <c r="C18" s="310"/>
      <c r="D18" s="301"/>
      <c r="E18" s="140">
        <v>1.99</v>
      </c>
      <c r="F18" s="304"/>
      <c r="G18" s="301"/>
      <c r="H18" s="140">
        <v>3.3</v>
      </c>
      <c r="I18" s="304"/>
      <c r="J18" s="304"/>
      <c r="K18" s="140">
        <v>1.18</v>
      </c>
      <c r="L18" s="304"/>
      <c r="M18" s="301"/>
      <c r="N18" s="57"/>
    </row>
    <row r="19" spans="2:14" x14ac:dyDescent="0.25">
      <c r="B19" s="154">
        <v>15.2</v>
      </c>
      <c r="C19" s="309" t="s">
        <v>45</v>
      </c>
      <c r="D19" s="306"/>
      <c r="E19" s="140">
        <v>1.81</v>
      </c>
      <c r="F19" s="304"/>
      <c r="G19" s="301"/>
      <c r="H19" s="140">
        <v>3.48</v>
      </c>
      <c r="I19" s="304"/>
      <c r="J19" s="304"/>
      <c r="K19" s="140">
        <v>1.07</v>
      </c>
      <c r="L19" s="304"/>
      <c r="M19" s="301"/>
      <c r="N19" s="57"/>
    </row>
    <row r="20" spans="2:14" ht="15.75" thickBot="1" x14ac:dyDescent="0.3">
      <c r="B20" s="140">
        <v>10.7</v>
      </c>
      <c r="C20" s="310"/>
      <c r="D20" s="307"/>
      <c r="E20" s="140">
        <v>2.21</v>
      </c>
      <c r="F20" s="304"/>
      <c r="G20" s="301"/>
      <c r="H20" s="217">
        <v>3.27</v>
      </c>
      <c r="I20" s="305"/>
      <c r="J20" s="305"/>
      <c r="K20" s="217">
        <v>1.1499999999999999</v>
      </c>
      <c r="L20" s="305"/>
      <c r="M20" s="302"/>
      <c r="N20" s="57"/>
    </row>
    <row r="21" spans="2:14" ht="15.75" thickBot="1" x14ac:dyDescent="0.3">
      <c r="B21" s="140">
        <v>3.3</v>
      </c>
      <c r="C21" s="310"/>
      <c r="D21" s="307"/>
      <c r="E21" s="140">
        <v>1.36</v>
      </c>
      <c r="F21" s="304"/>
      <c r="G21" s="301"/>
      <c r="H21" s="218">
        <v>2.58</v>
      </c>
      <c r="I21" s="103" t="s">
        <v>37</v>
      </c>
      <c r="J21" s="49">
        <v>242</v>
      </c>
      <c r="K21" s="154">
        <v>1.2</v>
      </c>
      <c r="L21" s="303" t="s">
        <v>244</v>
      </c>
      <c r="M21" s="300" t="s">
        <v>245</v>
      </c>
      <c r="N21" s="57"/>
    </row>
    <row r="22" spans="2:14" ht="15.75" thickBot="1" x14ac:dyDescent="0.3">
      <c r="B22" s="140">
        <v>2</v>
      </c>
      <c r="C22" s="310"/>
      <c r="D22" s="307"/>
      <c r="E22" s="217">
        <v>1.86</v>
      </c>
      <c r="F22" s="305"/>
      <c r="G22" s="302"/>
      <c r="H22" s="218">
        <v>2.4500000000000002</v>
      </c>
      <c r="I22" s="103" t="s">
        <v>39</v>
      </c>
      <c r="J22" s="105" t="s">
        <v>40</v>
      </c>
      <c r="K22" s="140">
        <v>1.1000000000000001</v>
      </c>
      <c r="L22" s="304"/>
      <c r="M22" s="301"/>
      <c r="N22" s="57"/>
    </row>
    <row r="23" spans="2:14" ht="15.75" thickBot="1" x14ac:dyDescent="0.3">
      <c r="B23" s="140">
        <v>3.4</v>
      </c>
      <c r="C23" s="310"/>
      <c r="D23" s="307"/>
      <c r="E23" s="154">
        <v>1.45</v>
      </c>
      <c r="F23" s="303" t="s">
        <v>38</v>
      </c>
      <c r="G23" s="300">
        <v>16</v>
      </c>
      <c r="H23" s="288">
        <v>2.71</v>
      </c>
      <c r="I23" s="46" t="s">
        <v>289</v>
      </c>
      <c r="J23" s="49" t="s">
        <v>232</v>
      </c>
      <c r="K23" s="217">
        <v>1.2</v>
      </c>
      <c r="L23" s="305"/>
      <c r="M23" s="302"/>
      <c r="N23" s="57"/>
    </row>
    <row r="24" spans="2:14" x14ac:dyDescent="0.25">
      <c r="B24" s="140">
        <v>15.6</v>
      </c>
      <c r="C24" s="310"/>
      <c r="D24" s="307"/>
      <c r="E24" s="140">
        <v>1.46</v>
      </c>
      <c r="F24" s="304"/>
      <c r="G24" s="301"/>
      <c r="H24" s="289">
        <v>2.71</v>
      </c>
      <c r="I24" s="303" t="s">
        <v>234</v>
      </c>
      <c r="J24" s="306"/>
      <c r="K24" s="219">
        <f>AVERAGE(K3:K23)</f>
        <v>1.2233333333333336</v>
      </c>
      <c r="L24" s="180" t="s">
        <v>248</v>
      </c>
      <c r="M24" s="139"/>
      <c r="N24" s="57"/>
    </row>
    <row r="25" spans="2:14" x14ac:dyDescent="0.25">
      <c r="B25" s="140">
        <v>10.4</v>
      </c>
      <c r="C25" s="310"/>
      <c r="D25" s="307"/>
      <c r="E25" s="140">
        <v>1.4</v>
      </c>
      <c r="F25" s="304"/>
      <c r="G25" s="301"/>
      <c r="H25" s="290">
        <v>2.67</v>
      </c>
      <c r="I25" s="304"/>
      <c r="J25" s="307"/>
      <c r="K25" s="182">
        <f>_xlfn.STDEV.S(K3:K23)</f>
        <v>0.13413699464850345</v>
      </c>
      <c r="L25" s="180" t="s">
        <v>247</v>
      </c>
      <c r="M25" s="139"/>
      <c r="N25" s="57"/>
    </row>
    <row r="26" spans="2:14" x14ac:dyDescent="0.25">
      <c r="B26" s="140">
        <v>3.1</v>
      </c>
      <c r="C26" s="310"/>
      <c r="D26" s="307"/>
      <c r="E26" s="140">
        <v>1.54</v>
      </c>
      <c r="F26" s="304"/>
      <c r="G26" s="301"/>
      <c r="H26" s="290">
        <v>2.72</v>
      </c>
      <c r="I26" s="304"/>
      <c r="J26" s="307"/>
      <c r="K26" s="66"/>
      <c r="L26" s="44"/>
      <c r="M26" s="139"/>
      <c r="N26" s="57"/>
    </row>
    <row r="27" spans="2:14" x14ac:dyDescent="0.25">
      <c r="B27" s="140">
        <v>2</v>
      </c>
      <c r="C27" s="310"/>
      <c r="D27" s="307"/>
      <c r="E27" s="140">
        <v>1.45</v>
      </c>
      <c r="F27" s="304"/>
      <c r="G27" s="301"/>
      <c r="H27" s="290">
        <v>2.67</v>
      </c>
      <c r="I27" s="304"/>
      <c r="J27" s="307"/>
      <c r="K27" s="44"/>
      <c r="L27" s="44"/>
      <c r="M27" s="44"/>
      <c r="N27" s="57"/>
    </row>
    <row r="28" spans="2:14" x14ac:dyDescent="0.25">
      <c r="B28" s="140">
        <v>3.3</v>
      </c>
      <c r="C28" s="310"/>
      <c r="D28" s="307"/>
      <c r="E28" s="140">
        <v>1.35</v>
      </c>
      <c r="F28" s="304"/>
      <c r="G28" s="301"/>
      <c r="H28" s="290">
        <v>2.68</v>
      </c>
      <c r="I28" s="304"/>
      <c r="J28" s="307"/>
      <c r="K28" s="44"/>
      <c r="L28" s="44"/>
      <c r="M28" s="44"/>
      <c r="N28" s="57"/>
    </row>
    <row r="29" spans="2:14" ht="15.75" thickBot="1" x14ac:dyDescent="0.3">
      <c r="B29" s="217">
        <v>3</v>
      </c>
      <c r="C29" s="311"/>
      <c r="D29" s="308"/>
      <c r="E29" s="140">
        <v>1.53</v>
      </c>
      <c r="F29" s="304"/>
      <c r="G29" s="301"/>
      <c r="H29" s="290">
        <v>2.64</v>
      </c>
      <c r="I29" s="304"/>
      <c r="J29" s="307"/>
      <c r="K29" s="44"/>
      <c r="L29" s="44"/>
      <c r="M29" s="44"/>
      <c r="N29" s="57"/>
    </row>
    <row r="30" spans="2:14" x14ac:dyDescent="0.25">
      <c r="B30" s="154">
        <v>9.83</v>
      </c>
      <c r="C30" s="309" t="s">
        <v>46</v>
      </c>
      <c r="D30" s="306"/>
      <c r="E30" s="140">
        <v>1.5</v>
      </c>
      <c r="F30" s="304"/>
      <c r="G30" s="301"/>
      <c r="H30" s="290">
        <v>2.71</v>
      </c>
      <c r="I30" s="304"/>
      <c r="J30" s="307"/>
      <c r="K30" s="44"/>
      <c r="L30" s="44"/>
      <c r="M30" s="44"/>
      <c r="N30" s="57"/>
    </row>
    <row r="31" spans="2:14" ht="15.75" thickBot="1" x14ac:dyDescent="0.3">
      <c r="B31" s="140">
        <v>3.5</v>
      </c>
      <c r="C31" s="310"/>
      <c r="D31" s="307"/>
      <c r="E31" s="140">
        <v>1.55</v>
      </c>
      <c r="F31" s="304"/>
      <c r="G31" s="301"/>
      <c r="H31" s="217">
        <v>2.68</v>
      </c>
      <c r="I31" s="305"/>
      <c r="J31" s="308"/>
      <c r="K31" s="44"/>
      <c r="L31" s="44"/>
      <c r="M31" s="44"/>
      <c r="N31" s="57"/>
    </row>
    <row r="32" spans="2:14" ht="15.75" thickBot="1" x14ac:dyDescent="0.3">
      <c r="B32" s="217">
        <v>8</v>
      </c>
      <c r="C32" s="311"/>
      <c r="D32" s="308"/>
      <c r="E32" s="140">
        <v>1.52</v>
      </c>
      <c r="F32" s="304"/>
      <c r="G32" s="301"/>
      <c r="H32" s="219">
        <f>AVERAGE(H3:H31)</f>
        <v>3.1034482758620685</v>
      </c>
      <c r="I32" s="180" t="s">
        <v>248</v>
      </c>
      <c r="J32" s="44"/>
      <c r="K32" s="44"/>
      <c r="L32" s="44"/>
      <c r="M32" s="44"/>
      <c r="N32" s="57"/>
    </row>
    <row r="33" spans="1:14" x14ac:dyDescent="0.25">
      <c r="B33" s="220">
        <v>1.4</v>
      </c>
      <c r="C33" s="319" t="s">
        <v>141</v>
      </c>
      <c r="D33" s="306"/>
      <c r="E33" s="140">
        <v>1.44</v>
      </c>
      <c r="F33" s="304"/>
      <c r="G33" s="301"/>
      <c r="H33" s="182">
        <f>_xlfn.STDEV.S(H3:H31)</f>
        <v>0.36560396080682572</v>
      </c>
      <c r="I33" s="180" t="s">
        <v>247</v>
      </c>
      <c r="J33" s="44"/>
      <c r="K33" s="44"/>
      <c r="L33" s="44"/>
      <c r="M33" s="44"/>
      <c r="N33" s="57"/>
    </row>
    <row r="34" spans="1:14" x14ac:dyDescent="0.25">
      <c r="B34" s="221">
        <v>1.9</v>
      </c>
      <c r="C34" s="320"/>
      <c r="D34" s="307"/>
      <c r="E34" s="140">
        <v>1.66</v>
      </c>
      <c r="F34" s="304"/>
      <c r="G34" s="301"/>
      <c r="H34" s="139"/>
      <c r="I34" s="44"/>
      <c r="J34" s="44"/>
      <c r="K34" s="44"/>
      <c r="L34" s="44"/>
      <c r="M34" s="44"/>
      <c r="N34" s="57"/>
    </row>
    <row r="35" spans="1:14" x14ac:dyDescent="0.25">
      <c r="B35" s="221">
        <v>2.2999999999999998</v>
      </c>
      <c r="C35" s="320"/>
      <c r="D35" s="307"/>
      <c r="E35" s="140">
        <v>1.78</v>
      </c>
      <c r="F35" s="304"/>
      <c r="G35" s="301"/>
      <c r="H35" s="139"/>
      <c r="I35" s="44"/>
      <c r="J35" s="44"/>
      <c r="K35" s="44"/>
      <c r="L35" s="44"/>
      <c r="M35" s="44"/>
      <c r="N35" s="57"/>
    </row>
    <row r="36" spans="1:14" x14ac:dyDescent="0.25">
      <c r="B36" s="140">
        <v>2.6</v>
      </c>
      <c r="C36" s="320"/>
      <c r="D36" s="307"/>
      <c r="E36" s="140">
        <v>1.77</v>
      </c>
      <c r="F36" s="304"/>
      <c r="G36" s="301"/>
      <c r="H36" s="139"/>
      <c r="I36" s="44"/>
      <c r="J36" s="44"/>
      <c r="K36" s="44"/>
      <c r="L36" s="44"/>
      <c r="M36" s="44"/>
      <c r="N36" s="57"/>
    </row>
    <row r="37" spans="1:14" ht="15.75" thickBot="1" x14ac:dyDescent="0.3">
      <c r="B37" s="217">
        <v>1.8</v>
      </c>
      <c r="C37" s="321"/>
      <c r="D37" s="308"/>
      <c r="E37" s="140">
        <v>1.67</v>
      </c>
      <c r="F37" s="304"/>
      <c r="G37" s="301"/>
      <c r="H37" s="139"/>
      <c r="I37" s="44"/>
      <c r="J37" s="44"/>
      <c r="K37" s="44"/>
      <c r="L37" s="44"/>
      <c r="M37" s="44"/>
      <c r="N37" s="57"/>
    </row>
    <row r="38" spans="1:14" ht="15.75" thickBot="1" x14ac:dyDescent="0.3">
      <c r="B38" s="133">
        <v>13.3</v>
      </c>
      <c r="C38" s="303" t="s">
        <v>274</v>
      </c>
      <c r="D38" s="306"/>
      <c r="E38" s="217">
        <v>1.59</v>
      </c>
      <c r="F38" s="305"/>
      <c r="G38" s="302"/>
      <c r="H38" s="139"/>
      <c r="I38" s="44"/>
      <c r="J38" s="44"/>
      <c r="K38" s="44"/>
      <c r="L38" s="44"/>
      <c r="M38" s="44"/>
      <c r="N38" s="57"/>
    </row>
    <row r="39" spans="1:14" x14ac:dyDescent="0.25">
      <c r="A39" s="179"/>
      <c r="B39" s="134">
        <v>15.23</v>
      </c>
      <c r="C39" s="304"/>
      <c r="D39" s="307"/>
      <c r="E39" s="154">
        <v>1.5269999999999999</v>
      </c>
      <c r="F39" s="303" t="s">
        <v>225</v>
      </c>
      <c r="G39" s="300" t="s">
        <v>226</v>
      </c>
      <c r="H39" s="44"/>
      <c r="I39" s="44"/>
      <c r="J39" s="44"/>
      <c r="K39" s="44"/>
      <c r="L39" s="44"/>
      <c r="M39" s="44"/>
      <c r="N39" s="57"/>
    </row>
    <row r="40" spans="1:14" x14ac:dyDescent="0.25">
      <c r="B40" s="134">
        <v>14.43</v>
      </c>
      <c r="C40" s="304"/>
      <c r="D40" s="307"/>
      <c r="E40" s="140">
        <v>1.52</v>
      </c>
      <c r="F40" s="304"/>
      <c r="G40" s="301"/>
      <c r="H40" s="44"/>
      <c r="I40" s="44"/>
      <c r="J40" s="44"/>
      <c r="K40" s="44"/>
      <c r="L40" s="44"/>
      <c r="M40" s="44"/>
      <c r="N40" s="57"/>
    </row>
    <row r="41" spans="1:14" ht="15.75" thickBot="1" x14ac:dyDescent="0.3">
      <c r="B41" s="234">
        <v>19.16</v>
      </c>
      <c r="C41" s="305"/>
      <c r="D41" s="308"/>
      <c r="E41" s="140">
        <v>1.5369999999999999</v>
      </c>
      <c r="F41" s="304"/>
      <c r="G41" s="301"/>
      <c r="H41" s="44"/>
      <c r="I41" s="44"/>
      <c r="J41" s="44"/>
      <c r="K41" s="44"/>
      <c r="M41" s="44"/>
      <c r="N41" s="57"/>
    </row>
    <row r="42" spans="1:14" x14ac:dyDescent="0.25">
      <c r="B42" s="219">
        <f>AVERAGE(B3:B41)</f>
        <v>7.8602564102564134</v>
      </c>
      <c r="C42" s="180" t="s">
        <v>248</v>
      </c>
      <c r="E42" s="140">
        <v>1.5169999999999999</v>
      </c>
      <c r="F42" s="304"/>
      <c r="G42" s="301"/>
      <c r="J42" s="57"/>
      <c r="M42" s="44"/>
      <c r="N42" s="57"/>
    </row>
    <row r="43" spans="1:14" ht="15.75" thickBot="1" x14ac:dyDescent="0.3">
      <c r="B43" s="182">
        <f>_xlfn.STDEV.S(B3:B37)</f>
        <v>4.0557860525675746</v>
      </c>
      <c r="C43" s="180" t="s">
        <v>247</v>
      </c>
      <c r="E43" s="217">
        <v>1.5389999999999999</v>
      </c>
      <c r="F43" s="305"/>
      <c r="G43" s="302"/>
      <c r="J43" s="57"/>
      <c r="N43" s="57"/>
    </row>
    <row r="44" spans="1:14" x14ac:dyDescent="0.25">
      <c r="E44" s="154">
        <v>1.5</v>
      </c>
      <c r="F44" s="303" t="s">
        <v>228</v>
      </c>
      <c r="G44" s="300" t="s">
        <v>229</v>
      </c>
      <c r="J44" s="57"/>
    </row>
    <row r="45" spans="1:14" x14ac:dyDescent="0.25">
      <c r="E45" s="140">
        <v>1.52</v>
      </c>
      <c r="F45" s="304"/>
      <c r="G45" s="301"/>
      <c r="J45" s="57"/>
    </row>
    <row r="46" spans="1:14" x14ac:dyDescent="0.25">
      <c r="E46" s="140">
        <v>1.59</v>
      </c>
      <c r="F46" s="304"/>
      <c r="G46" s="301"/>
      <c r="J46" s="57"/>
    </row>
    <row r="47" spans="1:14" ht="15.75" thickBot="1" x14ac:dyDescent="0.3">
      <c r="E47" s="140">
        <v>1.58</v>
      </c>
      <c r="F47" s="304"/>
      <c r="G47" s="302"/>
    </row>
    <row r="48" spans="1:14" x14ac:dyDescent="0.25">
      <c r="E48" s="219">
        <f>AVERAGE(E3:E47)</f>
        <v>1.6513111111111114</v>
      </c>
      <c r="F48" s="180" t="s">
        <v>248</v>
      </c>
    </row>
    <row r="49" spans="5:6" x14ac:dyDescent="0.25">
      <c r="E49" s="182">
        <f>_xlfn.STDEV.S(E3:E47)</f>
        <v>0.22811438739670289</v>
      </c>
      <c r="F49" s="180" t="s">
        <v>247</v>
      </c>
    </row>
  </sheetData>
  <mergeCells count="38">
    <mergeCell ref="C38:C41"/>
    <mergeCell ref="D38:D41"/>
    <mergeCell ref="B1:D1"/>
    <mergeCell ref="E1:G1"/>
    <mergeCell ref="H1:J1"/>
    <mergeCell ref="F23:F38"/>
    <mergeCell ref="G23:G38"/>
    <mergeCell ref="C3:C18"/>
    <mergeCell ref="D3:D18"/>
    <mergeCell ref="F12:F22"/>
    <mergeCell ref="G12:G22"/>
    <mergeCell ref="F3:F11"/>
    <mergeCell ref="G3:G11"/>
    <mergeCell ref="C33:C37"/>
    <mergeCell ref="D33:D37"/>
    <mergeCell ref="C19:C29"/>
    <mergeCell ref="D19:D29"/>
    <mergeCell ref="C30:C32"/>
    <mergeCell ref="K1:M1"/>
    <mergeCell ref="I3:I20"/>
    <mergeCell ref="J3:J20"/>
    <mergeCell ref="L3:L6"/>
    <mergeCell ref="M3:M6"/>
    <mergeCell ref="L7:L10"/>
    <mergeCell ref="M7:M10"/>
    <mergeCell ref="D30:D32"/>
    <mergeCell ref="J24:J31"/>
    <mergeCell ref="L11:L14"/>
    <mergeCell ref="M11:M14"/>
    <mergeCell ref="L15:L20"/>
    <mergeCell ref="M15:M20"/>
    <mergeCell ref="L21:L23"/>
    <mergeCell ref="M21:M23"/>
    <mergeCell ref="F39:F43"/>
    <mergeCell ref="G39:G43"/>
    <mergeCell ref="F44:F47"/>
    <mergeCell ref="G44:G47"/>
    <mergeCell ref="I24:I3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D4:G15"/>
  <sheetViews>
    <sheetView zoomScale="130" zoomScaleNormal="130" workbookViewId="0">
      <selection activeCell="F6" sqref="F6"/>
    </sheetView>
  </sheetViews>
  <sheetFormatPr baseColWidth="10" defaultColWidth="9.140625" defaultRowHeight="15" x14ac:dyDescent="0.25"/>
  <cols>
    <col min="1" max="3" width="9.140625" style="53"/>
    <col min="4" max="4" width="33.140625" style="53" customWidth="1"/>
    <col min="5" max="5" width="23" style="53" customWidth="1"/>
    <col min="6" max="6" width="36" style="53" customWidth="1"/>
    <col min="7" max="7" width="46.140625" style="53" customWidth="1"/>
    <col min="8" max="16384" width="9.140625" style="53"/>
  </cols>
  <sheetData>
    <row r="4" spans="4:7" thickBot="1" x14ac:dyDescent="0.35"/>
    <row r="5" spans="4:7" x14ac:dyDescent="0.25">
      <c r="D5" s="23" t="s">
        <v>0</v>
      </c>
      <c r="E5" s="24" t="s">
        <v>142</v>
      </c>
      <c r="F5" s="291" t="s">
        <v>343</v>
      </c>
    </row>
    <row r="6" spans="4:7" ht="14.45" x14ac:dyDescent="0.3">
      <c r="D6" s="25" t="s">
        <v>165</v>
      </c>
      <c r="E6" s="27">
        <f>'7-Substrate CP and GE_data'!B19</f>
        <v>8.6856249999999982</v>
      </c>
      <c r="F6" s="26">
        <f>'7-Substrate CP and GE_data'!G18</f>
        <v>18.05</v>
      </c>
    </row>
    <row r="7" spans="4:7" ht="14.45" x14ac:dyDescent="0.3">
      <c r="D7" s="25" t="s">
        <v>55</v>
      </c>
      <c r="E7" s="27">
        <f>'7-Substrate CP and GE_data'!M14</f>
        <v>21.069999999999997</v>
      </c>
      <c r="F7" s="26">
        <f>'7-Substrate CP and GE_data'!K14</f>
        <v>17.684689999999996</v>
      </c>
    </row>
    <row r="8" spans="4:7" ht="14.45" x14ac:dyDescent="0.3">
      <c r="D8" s="25" t="s">
        <v>56</v>
      </c>
      <c r="E8" s="27">
        <f>'7-Substrate CP and GE_data'!R23</f>
        <v>16.606842105263155</v>
      </c>
      <c r="F8" s="26">
        <f>'7-Substrate CP and GE_data'!P23</f>
        <v>16.651477777777774</v>
      </c>
    </row>
    <row r="9" spans="4:7" ht="14.45" x14ac:dyDescent="0.3">
      <c r="D9" s="25" t="s">
        <v>57</v>
      </c>
      <c r="E9" s="27">
        <f>'7-Substrate CP and GE_data'!V14</f>
        <v>42.9</v>
      </c>
      <c r="F9" s="26">
        <f>'7-Substrate CP and GE_data'!U14</f>
        <v>23.177</v>
      </c>
    </row>
    <row r="11" spans="4:7" thickBot="1" x14ac:dyDescent="0.35"/>
    <row r="12" spans="4:7" ht="14.45" x14ac:dyDescent="0.3">
      <c r="D12" s="42" t="s">
        <v>286</v>
      </c>
      <c r="E12" s="55"/>
      <c r="F12" s="55"/>
      <c r="G12" s="56"/>
    </row>
    <row r="13" spans="4:7" x14ac:dyDescent="0.25">
      <c r="D13" s="33" t="s">
        <v>185</v>
      </c>
      <c r="E13" s="57"/>
      <c r="F13" s="57"/>
      <c r="G13" s="58"/>
    </row>
    <row r="14" spans="4:7" x14ac:dyDescent="0.25">
      <c r="D14" s="33" t="s">
        <v>318</v>
      </c>
      <c r="E14" s="57"/>
      <c r="F14" s="57"/>
      <c r="G14" s="58"/>
    </row>
    <row r="15" spans="4:7" ht="15.75" thickBot="1" x14ac:dyDescent="0.3">
      <c r="D15" s="59" t="s">
        <v>287</v>
      </c>
      <c r="E15" s="60"/>
      <c r="F15" s="60"/>
      <c r="G15" s="6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W51"/>
  <sheetViews>
    <sheetView topLeftCell="F1" workbookViewId="0">
      <selection activeCell="T14" sqref="T14"/>
    </sheetView>
  </sheetViews>
  <sheetFormatPr baseColWidth="10" defaultColWidth="9.140625" defaultRowHeight="15" x14ac:dyDescent="0.25"/>
  <cols>
    <col min="1" max="1" width="19.140625" style="104" bestFit="1" customWidth="1"/>
    <col min="2" max="2" width="15.7109375" style="104" customWidth="1"/>
    <col min="3" max="3" width="21.7109375" style="104" customWidth="1"/>
    <col min="4" max="4" width="75.85546875" style="104" bestFit="1" customWidth="1"/>
    <col min="5" max="5" width="2" style="104" bestFit="1" customWidth="1"/>
    <col min="6" max="6" width="56.140625" style="104" bestFit="1" customWidth="1"/>
    <col min="7" max="7" width="29" style="104" customWidth="1"/>
    <col min="8" max="8" width="19.42578125" style="104" bestFit="1" customWidth="1"/>
    <col min="9" max="9" width="5" style="104" customWidth="1"/>
    <col min="10" max="10" width="27.28515625" style="53" customWidth="1"/>
    <col min="11" max="11" width="22.5703125" style="53" bestFit="1" customWidth="1"/>
    <col min="12" max="12" width="19.42578125" style="53" customWidth="1"/>
    <col min="13" max="13" width="10.5703125" style="53" customWidth="1"/>
    <col min="14" max="14" width="2" style="53" bestFit="1" customWidth="1"/>
    <col min="15" max="15" width="25.42578125" style="53" customWidth="1"/>
    <col min="16" max="16" width="22.5703125" style="53" bestFit="1" customWidth="1"/>
    <col min="17" max="17" width="19.5703125" style="53" customWidth="1"/>
    <col min="18" max="18" width="12.5703125" style="53" bestFit="1" customWidth="1"/>
    <col min="19" max="19" width="12.5703125" style="53" customWidth="1"/>
    <col min="20" max="20" width="27" style="53" bestFit="1" customWidth="1"/>
    <col min="21" max="21" width="20.85546875" style="53" bestFit="1" customWidth="1"/>
    <col min="22" max="22" width="10.5703125" style="53" customWidth="1"/>
    <col min="23" max="16384" width="9.140625" style="53"/>
  </cols>
  <sheetData>
    <row r="1" spans="1:23" ht="15.75" thickBot="1" x14ac:dyDescent="0.3">
      <c r="A1" s="292" t="s">
        <v>334</v>
      </c>
      <c r="B1" s="293"/>
      <c r="C1" s="293"/>
      <c r="D1" s="294"/>
      <c r="E1" s="262"/>
      <c r="F1" s="336" t="s">
        <v>335</v>
      </c>
      <c r="G1" s="337"/>
      <c r="H1" s="338"/>
      <c r="I1" s="257"/>
      <c r="J1" s="295" t="s">
        <v>155</v>
      </c>
      <c r="K1" s="296"/>
      <c r="L1" s="296"/>
      <c r="M1" s="297"/>
      <c r="N1" s="161"/>
      <c r="O1" s="332" t="s">
        <v>159</v>
      </c>
      <c r="P1" s="333"/>
      <c r="Q1" s="333"/>
      <c r="R1" s="334"/>
      <c r="S1" s="206"/>
      <c r="T1" s="295" t="s">
        <v>162</v>
      </c>
      <c r="U1" s="296"/>
      <c r="V1" s="297"/>
    </row>
    <row r="2" spans="1:23" ht="15.75" thickBot="1" x14ac:dyDescent="0.3">
      <c r="A2" s="199" t="s">
        <v>100</v>
      </c>
      <c r="B2" s="200" t="s">
        <v>164</v>
      </c>
      <c r="C2" s="200" t="s">
        <v>24</v>
      </c>
      <c r="D2" s="201" t="s">
        <v>25</v>
      </c>
      <c r="E2" s="263"/>
      <c r="F2" s="228" t="s">
        <v>270</v>
      </c>
      <c r="G2" s="229" t="s">
        <v>277</v>
      </c>
      <c r="H2" s="92" t="s">
        <v>24</v>
      </c>
      <c r="I2" s="254"/>
      <c r="J2" s="209" t="s">
        <v>24</v>
      </c>
      <c r="K2" s="206" t="s">
        <v>261</v>
      </c>
      <c r="L2" s="239" t="s">
        <v>276</v>
      </c>
      <c r="M2" s="207" t="s">
        <v>181</v>
      </c>
      <c r="N2" s="161"/>
      <c r="O2" s="113" t="s">
        <v>24</v>
      </c>
      <c r="P2" s="10" t="s">
        <v>261</v>
      </c>
      <c r="Q2" s="248" t="s">
        <v>276</v>
      </c>
      <c r="R2" s="177" t="s">
        <v>181</v>
      </c>
      <c r="S2" s="9"/>
      <c r="T2" s="162" t="s">
        <v>24</v>
      </c>
      <c r="U2" s="163" t="s">
        <v>261</v>
      </c>
      <c r="V2" s="164" t="s">
        <v>180</v>
      </c>
    </row>
    <row r="3" spans="1:23" ht="15.6" customHeight="1" thickBot="1" x14ac:dyDescent="0.3">
      <c r="A3" s="107" t="s">
        <v>101</v>
      </c>
      <c r="B3" s="108">
        <v>2</v>
      </c>
      <c r="C3" s="303" t="s">
        <v>102</v>
      </c>
      <c r="D3" s="316" t="s">
        <v>103</v>
      </c>
      <c r="E3" s="255"/>
      <c r="F3" s="134" t="s">
        <v>114</v>
      </c>
      <c r="G3" s="178">
        <v>22</v>
      </c>
      <c r="H3" s="224" t="s">
        <v>254</v>
      </c>
      <c r="I3" s="178"/>
      <c r="J3" s="324" t="s">
        <v>156</v>
      </c>
      <c r="K3" s="280">
        <f>L3*1.379</f>
        <v>18.340700000000002</v>
      </c>
      <c r="L3" s="204">
        <v>13.3</v>
      </c>
      <c r="M3" s="236">
        <v>22.7</v>
      </c>
      <c r="N3" s="161"/>
      <c r="O3" s="327" t="s">
        <v>317</v>
      </c>
      <c r="P3" s="206">
        <f>Q3*1.29</f>
        <v>17.286000000000001</v>
      </c>
      <c r="Q3" s="239">
        <v>13.4</v>
      </c>
      <c r="R3" s="207">
        <v>18</v>
      </c>
      <c r="S3" s="161"/>
      <c r="T3" s="324" t="s">
        <v>163</v>
      </c>
      <c r="U3" s="225">
        <v>23.1</v>
      </c>
      <c r="V3" s="40">
        <v>45.4</v>
      </c>
    </row>
    <row r="4" spans="1:23" ht="15.75" thickBot="1" x14ac:dyDescent="0.3">
      <c r="A4" s="109" t="s">
        <v>104</v>
      </c>
      <c r="B4" s="110">
        <v>3.12</v>
      </c>
      <c r="C4" s="304"/>
      <c r="D4" s="317"/>
      <c r="E4" s="255"/>
      <c r="F4" s="247" t="s">
        <v>255</v>
      </c>
      <c r="G4" s="246">
        <v>17.600000000000001</v>
      </c>
      <c r="H4" s="222" t="s">
        <v>254</v>
      </c>
      <c r="I4" s="255"/>
      <c r="J4" s="325"/>
      <c r="K4" s="18"/>
      <c r="L4" s="178" t="s">
        <v>75</v>
      </c>
      <c r="M4" s="241">
        <v>21.49</v>
      </c>
      <c r="N4" s="161"/>
      <c r="O4" s="327"/>
      <c r="P4" s="239">
        <f t="shared" ref="P4:P21" si="0">Q4*1.29</f>
        <v>17.286000000000001</v>
      </c>
      <c r="Q4" s="239">
        <v>13.4</v>
      </c>
      <c r="R4" s="207">
        <v>18.100000000000001</v>
      </c>
      <c r="S4" s="161"/>
      <c r="T4" s="325"/>
      <c r="U4" s="226">
        <v>22.7</v>
      </c>
      <c r="V4" s="158">
        <v>44.5</v>
      </c>
    </row>
    <row r="5" spans="1:23" ht="15.75" thickBot="1" x14ac:dyDescent="0.3">
      <c r="A5" s="43" t="s">
        <v>105</v>
      </c>
      <c r="B5" s="178">
        <v>3.84</v>
      </c>
      <c r="C5" s="304"/>
      <c r="D5" s="317"/>
      <c r="E5" s="255"/>
      <c r="F5" s="247" t="s">
        <v>256</v>
      </c>
      <c r="G5" s="246">
        <v>17.8</v>
      </c>
      <c r="H5" s="222" t="s">
        <v>257</v>
      </c>
      <c r="I5" s="255"/>
      <c r="J5" s="326"/>
      <c r="K5" s="281">
        <f>L5*1.379</f>
        <v>18.2028</v>
      </c>
      <c r="L5" s="243">
        <v>13.2</v>
      </c>
      <c r="M5" s="242">
        <v>19.739999999999998</v>
      </c>
      <c r="N5" s="161"/>
      <c r="O5" s="327"/>
      <c r="P5" s="239">
        <f t="shared" si="0"/>
        <v>17.286000000000001</v>
      </c>
      <c r="Q5" s="239">
        <v>13.4</v>
      </c>
      <c r="R5" s="207">
        <v>18.059999999999999</v>
      </c>
      <c r="S5" s="161"/>
      <c r="T5" s="325"/>
      <c r="U5" s="1">
        <v>22.9</v>
      </c>
      <c r="V5" s="158">
        <v>44.8</v>
      </c>
    </row>
    <row r="6" spans="1:23" ht="15.75" thickBot="1" x14ac:dyDescent="0.3">
      <c r="A6" s="109" t="s">
        <v>106</v>
      </c>
      <c r="B6" s="110">
        <v>3.5</v>
      </c>
      <c r="C6" s="304"/>
      <c r="D6" s="317"/>
      <c r="E6" s="255"/>
      <c r="F6" s="247" t="s">
        <v>258</v>
      </c>
      <c r="G6" s="246">
        <v>17.8</v>
      </c>
      <c r="H6" s="222" t="s">
        <v>257</v>
      </c>
      <c r="I6" s="255"/>
      <c r="J6" s="324" t="s">
        <v>42</v>
      </c>
      <c r="K6" s="280"/>
      <c r="L6" s="204" t="s">
        <v>75</v>
      </c>
      <c r="M6" s="236">
        <v>21.72</v>
      </c>
      <c r="N6" s="161"/>
      <c r="O6" s="327"/>
      <c r="P6" s="239">
        <f t="shared" si="0"/>
        <v>17.286000000000001</v>
      </c>
      <c r="Q6" s="239">
        <v>13.4</v>
      </c>
      <c r="R6" s="207">
        <v>18.05</v>
      </c>
      <c r="S6" s="161"/>
      <c r="T6" s="325"/>
      <c r="U6" s="1">
        <v>23</v>
      </c>
      <c r="V6" s="158">
        <v>44.7</v>
      </c>
    </row>
    <row r="7" spans="1:23" ht="15.75" thickBot="1" x14ac:dyDescent="0.3">
      <c r="A7" s="109" t="s">
        <v>107</v>
      </c>
      <c r="B7" s="110">
        <v>2.65</v>
      </c>
      <c r="C7" s="304"/>
      <c r="D7" s="317"/>
      <c r="E7" s="255"/>
      <c r="F7" s="247" t="s">
        <v>259</v>
      </c>
      <c r="G7" s="246">
        <v>14.6</v>
      </c>
      <c r="H7" s="222" t="s">
        <v>257</v>
      </c>
      <c r="I7" s="255"/>
      <c r="J7" s="326"/>
      <c r="K7" s="281">
        <f t="shared" ref="K7:K9" si="1">L7*1.379</f>
        <v>17.375399999999999</v>
      </c>
      <c r="L7" s="243">
        <v>12.6</v>
      </c>
      <c r="M7" s="242">
        <v>20.37</v>
      </c>
      <c r="N7" s="161"/>
      <c r="O7" s="327"/>
      <c r="P7" s="239">
        <f t="shared" si="0"/>
        <v>16.473299999999998</v>
      </c>
      <c r="Q7" s="239">
        <v>12.77</v>
      </c>
      <c r="R7" s="207">
        <v>16.059999999999999</v>
      </c>
      <c r="S7" s="161"/>
      <c r="T7" s="325"/>
      <c r="U7" s="1">
        <v>22.8</v>
      </c>
      <c r="V7" s="158">
        <v>44.9</v>
      </c>
    </row>
    <row r="8" spans="1:23" ht="15.75" thickBot="1" x14ac:dyDescent="0.3">
      <c r="A8" s="109" t="s">
        <v>108</v>
      </c>
      <c r="B8" s="110">
        <v>3.98</v>
      </c>
      <c r="C8" s="304"/>
      <c r="D8" s="317"/>
      <c r="E8" s="255"/>
      <c r="F8" s="230" t="s">
        <v>260</v>
      </c>
      <c r="G8" s="267">
        <v>21.6</v>
      </c>
      <c r="H8" s="223" t="s">
        <v>285</v>
      </c>
      <c r="I8" s="256"/>
      <c r="J8" s="237" t="s">
        <v>157</v>
      </c>
      <c r="K8" s="282">
        <f t="shared" si="1"/>
        <v>16.65832</v>
      </c>
      <c r="L8" s="48">
        <v>12.08</v>
      </c>
      <c r="M8" s="238">
        <v>21.4</v>
      </c>
      <c r="N8" s="161"/>
      <c r="O8" s="327"/>
      <c r="P8" s="239">
        <f t="shared" si="0"/>
        <v>16.473299999999998</v>
      </c>
      <c r="Q8" s="239">
        <v>12.77</v>
      </c>
      <c r="R8" s="207">
        <v>16</v>
      </c>
      <c r="S8" s="161"/>
      <c r="T8" s="325"/>
      <c r="U8" s="1">
        <v>23.3</v>
      </c>
      <c r="V8" s="158">
        <v>44.6</v>
      </c>
    </row>
    <row r="9" spans="1:23" ht="15.75" thickBot="1" x14ac:dyDescent="0.3">
      <c r="A9" s="43" t="s">
        <v>109</v>
      </c>
      <c r="B9" s="178">
        <v>9.19</v>
      </c>
      <c r="C9" s="304"/>
      <c r="D9" s="317"/>
      <c r="E9" s="255"/>
      <c r="F9" s="143" t="s">
        <v>281</v>
      </c>
      <c r="G9" s="239">
        <v>18.2</v>
      </c>
      <c r="H9" s="245" t="s">
        <v>257</v>
      </c>
      <c r="I9" s="255"/>
      <c r="J9" s="335" t="s">
        <v>177</v>
      </c>
      <c r="K9" s="280">
        <f t="shared" si="1"/>
        <v>16.810009999999998</v>
      </c>
      <c r="L9" s="204">
        <v>12.19</v>
      </c>
      <c r="M9" s="236">
        <v>21.6</v>
      </c>
      <c r="N9" s="161"/>
      <c r="O9" s="327"/>
      <c r="P9" s="239">
        <f t="shared" si="0"/>
        <v>16.473299999999998</v>
      </c>
      <c r="Q9" s="239">
        <v>12.77</v>
      </c>
      <c r="R9" s="207">
        <v>16.04</v>
      </c>
      <c r="S9" s="161"/>
      <c r="T9" s="325"/>
      <c r="U9" s="1">
        <v>23.2</v>
      </c>
      <c r="V9" s="158">
        <v>44.5</v>
      </c>
    </row>
    <row r="10" spans="1:23" ht="15.75" thickBot="1" x14ac:dyDescent="0.3">
      <c r="A10" s="43" t="s">
        <v>110</v>
      </c>
      <c r="B10" s="178">
        <v>6.07</v>
      </c>
      <c r="C10" s="304"/>
      <c r="D10" s="317"/>
      <c r="E10" s="255"/>
      <c r="F10" s="209" t="s">
        <v>282</v>
      </c>
      <c r="G10" s="178">
        <v>16.25</v>
      </c>
      <c r="H10" s="245" t="s">
        <v>257</v>
      </c>
      <c r="I10" s="255"/>
      <c r="J10" s="328"/>
      <c r="K10" s="281">
        <f>L10*1.379</f>
        <v>18.2028</v>
      </c>
      <c r="L10" s="243">
        <v>13.2</v>
      </c>
      <c r="M10" s="242">
        <v>19.850000000000001</v>
      </c>
      <c r="N10" s="161"/>
      <c r="O10" s="327"/>
      <c r="P10" s="239">
        <f t="shared" si="0"/>
        <v>16.473299999999998</v>
      </c>
      <c r="Q10" s="239">
        <v>12.77</v>
      </c>
      <c r="R10" s="207">
        <v>16.04</v>
      </c>
      <c r="S10" s="161"/>
      <c r="T10" s="326"/>
      <c r="U10" s="227">
        <v>23.1</v>
      </c>
      <c r="V10" s="159">
        <v>44.5</v>
      </c>
    </row>
    <row r="11" spans="1:23" ht="15.75" thickBot="1" x14ac:dyDescent="0.3">
      <c r="A11" s="43" t="s">
        <v>111</v>
      </c>
      <c r="B11" s="178">
        <v>7.72</v>
      </c>
      <c r="C11" s="304"/>
      <c r="D11" s="317"/>
      <c r="E11" s="255"/>
      <c r="F11" s="209" t="s">
        <v>278</v>
      </c>
      <c r="G11" s="239">
        <v>16.899999999999999</v>
      </c>
      <c r="H11" s="245" t="s">
        <v>257</v>
      </c>
      <c r="I11" s="255"/>
      <c r="J11" s="335" t="s">
        <v>158</v>
      </c>
      <c r="K11" s="283">
        <f>L11*1.379</f>
        <v>18.2028</v>
      </c>
      <c r="L11" s="204">
        <v>13.2</v>
      </c>
      <c r="M11" s="141">
        <v>20.7</v>
      </c>
      <c r="N11" s="161"/>
      <c r="O11" s="327"/>
      <c r="P11" s="239">
        <f t="shared" si="0"/>
        <v>15.660600000000001</v>
      </c>
      <c r="Q11" s="239">
        <v>12.14</v>
      </c>
      <c r="R11" s="207">
        <v>15.32</v>
      </c>
      <c r="S11" s="161"/>
      <c r="T11" s="102" t="s">
        <v>262</v>
      </c>
      <c r="U11" s="117">
        <v>24.5</v>
      </c>
      <c r="V11" s="118">
        <v>35.5</v>
      </c>
    </row>
    <row r="12" spans="1:23" x14ac:dyDescent="0.25">
      <c r="A12" s="43" t="s">
        <v>112</v>
      </c>
      <c r="B12" s="178">
        <v>9.84</v>
      </c>
      <c r="C12" s="304"/>
      <c r="D12" s="317"/>
      <c r="E12" s="255"/>
      <c r="F12" s="209" t="s">
        <v>279</v>
      </c>
      <c r="G12" s="239">
        <v>14.7</v>
      </c>
      <c r="H12" s="245" t="s">
        <v>257</v>
      </c>
      <c r="I12" s="255"/>
      <c r="J12" s="327"/>
      <c r="K12" s="284" t="s">
        <v>75</v>
      </c>
      <c r="L12" s="178" t="s">
        <v>75</v>
      </c>
      <c r="M12" s="142">
        <v>20.9</v>
      </c>
      <c r="N12" s="175"/>
      <c r="O12" s="327"/>
      <c r="P12" s="239">
        <f t="shared" si="0"/>
        <v>15.660600000000001</v>
      </c>
      <c r="Q12" s="239">
        <v>12.14</v>
      </c>
      <c r="R12" s="207">
        <v>15.39</v>
      </c>
      <c r="S12" s="161"/>
      <c r="T12" s="322" t="s">
        <v>344</v>
      </c>
      <c r="U12" s="303">
        <v>23.17</v>
      </c>
      <c r="V12" s="300">
        <v>35.6</v>
      </c>
    </row>
    <row r="13" spans="1:23" ht="15.75" thickBot="1" x14ac:dyDescent="0.3">
      <c r="A13" s="45" t="s">
        <v>113</v>
      </c>
      <c r="B13" s="205">
        <v>10.24</v>
      </c>
      <c r="C13" s="305"/>
      <c r="D13" s="318"/>
      <c r="E13" s="255"/>
      <c r="F13" s="144" t="s">
        <v>280</v>
      </c>
      <c r="G13" s="240">
        <v>17.5</v>
      </c>
      <c r="H13" s="245" t="s">
        <v>257</v>
      </c>
      <c r="I13" s="255"/>
      <c r="J13" s="328"/>
      <c r="K13" s="285"/>
      <c r="L13" s="215"/>
      <c r="M13" s="216">
        <v>21.3</v>
      </c>
      <c r="N13" s="175"/>
      <c r="O13" s="327"/>
      <c r="P13" s="239">
        <f t="shared" si="0"/>
        <v>15.660600000000001</v>
      </c>
      <c r="Q13" s="239">
        <v>12.14</v>
      </c>
      <c r="R13" s="207">
        <v>15.35</v>
      </c>
      <c r="S13" s="161"/>
      <c r="T13" s="323"/>
      <c r="U13" s="304"/>
      <c r="V13" s="301"/>
    </row>
    <row r="14" spans="1:23" ht="15.75" thickBot="1" x14ac:dyDescent="0.3">
      <c r="A14" s="42" t="s">
        <v>114</v>
      </c>
      <c r="B14" s="204">
        <v>12.7</v>
      </c>
      <c r="C14" s="202" t="s">
        <v>115</v>
      </c>
      <c r="D14" s="203"/>
      <c r="E14" s="264"/>
      <c r="F14" s="42" t="s">
        <v>269</v>
      </c>
      <c r="G14" s="178">
        <v>18.600000000000001</v>
      </c>
      <c r="H14" s="300" t="s">
        <v>274</v>
      </c>
      <c r="I14" s="255"/>
      <c r="J14" s="180" t="s">
        <v>248</v>
      </c>
      <c r="K14" s="182">
        <f>AVERAGE(K3:K13)</f>
        <v>17.684689999999996</v>
      </c>
      <c r="L14" s="182"/>
      <c r="M14" s="182">
        <f>AVERAGE(M3:M13)</f>
        <v>21.069999999999997</v>
      </c>
      <c r="N14" s="175"/>
      <c r="O14" s="327"/>
      <c r="P14" s="239">
        <f t="shared" si="0"/>
        <v>15.660600000000001</v>
      </c>
      <c r="Q14" s="239">
        <v>12.14</v>
      </c>
      <c r="R14" s="241">
        <v>15.3</v>
      </c>
      <c r="S14" s="161"/>
      <c r="T14" s="180" t="s">
        <v>248</v>
      </c>
      <c r="U14" s="182">
        <f>AVERAGE(U3:U13)</f>
        <v>23.177</v>
      </c>
      <c r="V14" s="182">
        <f>AVERAGE(V3:V13)</f>
        <v>42.9</v>
      </c>
    </row>
    <row r="15" spans="1:23" ht="15.75" thickBot="1" x14ac:dyDescent="0.3">
      <c r="A15" s="47" t="s">
        <v>116</v>
      </c>
      <c r="B15" s="48">
        <v>15.82</v>
      </c>
      <c r="C15" s="114" t="s">
        <v>117</v>
      </c>
      <c r="D15" s="111"/>
      <c r="E15" s="265"/>
      <c r="F15" s="169" t="s">
        <v>271</v>
      </c>
      <c r="G15" s="178">
        <v>19.399999999999999</v>
      </c>
      <c r="H15" s="301"/>
      <c r="I15" s="255"/>
      <c r="J15" s="180" t="s">
        <v>247</v>
      </c>
      <c r="K15" s="182">
        <f>_xlfn.STDEV.S(K3:K13)</f>
        <v>0.72454857437809805</v>
      </c>
      <c r="L15" s="182"/>
      <c r="M15" s="192">
        <f>_xlfn.STDEV.S(M3:M13)</f>
        <v>0.87244484066329353</v>
      </c>
      <c r="N15" s="176"/>
      <c r="O15" s="324" t="s">
        <v>160</v>
      </c>
      <c r="P15" s="249">
        <f t="shared" si="0"/>
        <v>16.254000000000001</v>
      </c>
      <c r="Q15" s="249">
        <v>12.6</v>
      </c>
      <c r="R15" s="250">
        <v>18.64</v>
      </c>
      <c r="S15" s="161"/>
      <c r="T15" s="180" t="s">
        <v>247</v>
      </c>
      <c r="U15" s="182">
        <f>_xlfn.STDEV.S(U3:U13)</f>
        <v>0.50062294527252083</v>
      </c>
      <c r="V15" s="182">
        <f>_xlfn.STDEV.S(V3:V13)</f>
        <v>3.8832975677895192</v>
      </c>
      <c r="W15" s="119"/>
    </row>
    <row r="16" spans="1:23" ht="15.75" thickBot="1" x14ac:dyDescent="0.3">
      <c r="A16" s="42" t="s">
        <v>118</v>
      </c>
      <c r="B16" s="204">
        <v>24.6</v>
      </c>
      <c r="C16" s="303" t="s">
        <v>284</v>
      </c>
      <c r="D16" s="329"/>
      <c r="E16" s="265"/>
      <c r="F16" s="169" t="s">
        <v>272</v>
      </c>
      <c r="G16" s="232">
        <v>18.8</v>
      </c>
      <c r="H16" s="301"/>
      <c r="I16" s="255"/>
      <c r="O16" s="325"/>
      <c r="P16" s="239">
        <f t="shared" si="0"/>
        <v>15.376800000000001</v>
      </c>
      <c r="Q16" s="239">
        <v>11.92</v>
      </c>
      <c r="R16" s="241">
        <v>18.12</v>
      </c>
      <c r="S16" s="161"/>
      <c r="T16" s="57"/>
      <c r="U16" s="57"/>
      <c r="V16" s="57"/>
    </row>
    <row r="17" spans="1:22" ht="15.75" thickBot="1" x14ac:dyDescent="0.3">
      <c r="A17" s="43" t="s">
        <v>101</v>
      </c>
      <c r="B17" s="178">
        <v>8</v>
      </c>
      <c r="C17" s="304"/>
      <c r="D17" s="330"/>
      <c r="E17" s="265"/>
      <c r="F17" s="235" t="s">
        <v>273</v>
      </c>
      <c r="G17" s="233">
        <v>19</v>
      </c>
      <c r="H17" s="302"/>
      <c r="I17" s="255"/>
      <c r="J17" s="173"/>
      <c r="K17" s="57"/>
      <c r="L17" s="57"/>
      <c r="M17" s="244"/>
      <c r="N17" s="124"/>
      <c r="O17" s="326"/>
      <c r="P17" s="240">
        <f t="shared" si="0"/>
        <v>14.9382</v>
      </c>
      <c r="Q17" s="240">
        <v>11.58</v>
      </c>
      <c r="R17" s="242">
        <v>17.86</v>
      </c>
      <c r="S17" s="161"/>
      <c r="T17" s="57"/>
      <c r="U17" s="57"/>
      <c r="V17" s="57"/>
    </row>
    <row r="18" spans="1:22" ht="15.75" thickBot="1" x14ac:dyDescent="0.3">
      <c r="A18" s="112" t="s">
        <v>116</v>
      </c>
      <c r="B18" s="205">
        <v>15.7</v>
      </c>
      <c r="C18" s="305"/>
      <c r="D18" s="331"/>
      <c r="E18" s="265"/>
      <c r="F18" s="266" t="s">
        <v>248</v>
      </c>
      <c r="G18" s="279">
        <f>AVERAGE(G3:G17)</f>
        <v>18.05</v>
      </c>
      <c r="J18" s="173"/>
      <c r="K18" s="57"/>
      <c r="L18" s="57"/>
      <c r="M18" s="244"/>
      <c r="N18" s="124"/>
      <c r="O18" s="327" t="s">
        <v>161</v>
      </c>
      <c r="P18" s="239" t="s">
        <v>75</v>
      </c>
      <c r="Q18" s="239" t="s">
        <v>75</v>
      </c>
      <c r="R18" s="241">
        <v>16.899999999999999</v>
      </c>
      <c r="S18" s="161"/>
      <c r="T18" s="57"/>
      <c r="U18" s="57"/>
      <c r="V18" s="57"/>
    </row>
    <row r="19" spans="1:22" s="57" customFormat="1" x14ac:dyDescent="0.25">
      <c r="A19" s="9"/>
      <c r="B19" s="182">
        <f>AVERAGE(B3:B18)</f>
        <v>8.6856249999999982</v>
      </c>
      <c r="C19" s="180" t="s">
        <v>248</v>
      </c>
      <c r="D19" s="214"/>
      <c r="E19" s="214"/>
      <c r="F19" s="266" t="s">
        <v>247</v>
      </c>
      <c r="G19" s="279">
        <f>_xlfn.STDEV.S(G3:G17)</f>
        <v>2.0725243407152445</v>
      </c>
      <c r="J19" s="173"/>
      <c r="M19" s="244"/>
      <c r="N19" s="124"/>
      <c r="O19" s="327"/>
      <c r="P19" s="239" t="s">
        <v>75</v>
      </c>
      <c r="Q19" s="239" t="s">
        <v>75</v>
      </c>
      <c r="R19" s="207">
        <v>14.9</v>
      </c>
      <c r="S19" s="161"/>
    </row>
    <row r="20" spans="1:22" s="57" customFormat="1" x14ac:dyDescent="0.25">
      <c r="A20" s="44"/>
      <c r="B20" s="182">
        <f>_xlfn.STDEV.S(B3:B18)</f>
        <v>6.1446268872351704</v>
      </c>
      <c r="C20" s="180" t="s">
        <v>247</v>
      </c>
      <c r="D20" s="44"/>
      <c r="E20" s="178"/>
      <c r="H20" s="139"/>
      <c r="I20" s="178"/>
      <c r="J20" s="173"/>
      <c r="O20" s="327"/>
      <c r="P20" s="239">
        <f t="shared" si="0"/>
        <v>17.157</v>
      </c>
      <c r="Q20" s="239">
        <v>13.3</v>
      </c>
      <c r="R20" s="207">
        <v>17.399999999999999</v>
      </c>
      <c r="S20" s="161"/>
    </row>
    <row r="21" spans="1:22" s="57" customFormat="1" ht="15.75" thickBot="1" x14ac:dyDescent="0.3">
      <c r="A21" s="44"/>
      <c r="D21" s="44"/>
      <c r="E21" s="178"/>
      <c r="H21" s="139"/>
      <c r="I21" s="178"/>
      <c r="O21" s="328"/>
      <c r="P21" s="239">
        <f t="shared" si="0"/>
        <v>16.641000000000002</v>
      </c>
      <c r="Q21" s="240">
        <v>12.9</v>
      </c>
      <c r="R21" s="208">
        <v>14</v>
      </c>
      <c r="S21" s="174"/>
    </row>
    <row r="22" spans="1:22" s="57" customFormat="1" ht="15.75" thickBot="1" x14ac:dyDescent="0.3">
      <c r="A22" s="44"/>
      <c r="D22" s="44"/>
      <c r="E22" s="178"/>
      <c r="H22" s="139"/>
      <c r="I22" s="178"/>
      <c r="O22" s="102" t="s">
        <v>264</v>
      </c>
      <c r="P22" s="48">
        <v>21.68</v>
      </c>
      <c r="Q22" s="48"/>
      <c r="R22" s="231"/>
      <c r="S22" s="176"/>
    </row>
    <row r="23" spans="1:22" s="57" customFormat="1" x14ac:dyDescent="0.25">
      <c r="A23" s="44"/>
      <c r="B23" s="44"/>
      <c r="C23" s="44"/>
      <c r="D23" s="44"/>
      <c r="E23" s="178"/>
      <c r="H23" s="139"/>
      <c r="I23" s="178"/>
      <c r="O23" s="180" t="s">
        <v>248</v>
      </c>
      <c r="P23" s="182">
        <f>AVERAGE(P3:P22)</f>
        <v>16.651477777777774</v>
      </c>
      <c r="Q23" s="182"/>
      <c r="R23" s="182">
        <f>AVERAGE(R3:R21)</f>
        <v>16.606842105263155</v>
      </c>
    </row>
    <row r="24" spans="1:22" s="57" customFormat="1" x14ac:dyDescent="0.25">
      <c r="A24" s="44"/>
      <c r="B24" s="44"/>
      <c r="C24" s="44"/>
      <c r="D24" s="44"/>
      <c r="E24" s="178"/>
      <c r="H24" s="139"/>
      <c r="I24" s="178"/>
      <c r="O24" s="180" t="s">
        <v>247</v>
      </c>
      <c r="P24" s="182">
        <f>_xlfn.STDEV.S(P3:P22)</f>
        <v>1.4536896094605598</v>
      </c>
      <c r="Q24" s="182"/>
      <c r="R24" s="182">
        <f>_xlfn.STDEV.S(R3:R21)</f>
        <v>1.3847705491106499</v>
      </c>
      <c r="S24" s="115"/>
    </row>
    <row r="25" spans="1:22" s="57" customFormat="1" x14ac:dyDescent="0.25">
      <c r="A25" s="44"/>
      <c r="B25" s="44"/>
      <c r="C25" s="44"/>
      <c r="D25" s="44"/>
      <c r="E25" s="178"/>
      <c r="F25" s="178"/>
      <c r="H25" s="139"/>
      <c r="I25" s="178"/>
    </row>
    <row r="26" spans="1:22" s="57" customFormat="1" x14ac:dyDescent="0.25">
      <c r="A26" s="44"/>
      <c r="B26" s="44"/>
      <c r="C26" s="44"/>
      <c r="F26" s="178"/>
      <c r="H26" s="139"/>
      <c r="I26" s="178"/>
    </row>
    <row r="27" spans="1:22" s="57" customFormat="1" x14ac:dyDescent="0.25">
      <c r="A27" s="44"/>
      <c r="B27" s="44"/>
      <c r="C27" s="44"/>
      <c r="D27" s="44"/>
      <c r="E27" s="178"/>
      <c r="F27" s="178"/>
      <c r="G27" s="178"/>
      <c r="H27" s="139"/>
      <c r="I27" s="178"/>
      <c r="J27" s="178"/>
    </row>
    <row r="28" spans="1:22" s="57" customFormat="1" x14ac:dyDescent="0.25">
      <c r="A28" s="44"/>
      <c r="B28" s="44"/>
      <c r="C28" s="44"/>
      <c r="D28" s="44"/>
      <c r="E28" s="178"/>
      <c r="F28" s="178"/>
      <c r="G28" s="178"/>
      <c r="H28" s="139"/>
      <c r="I28" s="178"/>
    </row>
    <row r="29" spans="1:22" s="57" customFormat="1" x14ac:dyDescent="0.25">
      <c r="A29" s="44"/>
      <c r="B29" s="44"/>
      <c r="C29" s="44"/>
      <c r="D29" s="44"/>
      <c r="E29" s="178"/>
      <c r="F29" s="178"/>
      <c r="G29" s="178"/>
      <c r="H29" s="139"/>
      <c r="I29" s="178"/>
    </row>
    <row r="30" spans="1:22" s="57" customFormat="1" x14ac:dyDescent="0.25">
      <c r="A30" s="44"/>
      <c r="B30" s="44"/>
      <c r="C30" s="44"/>
      <c r="D30" s="44"/>
      <c r="E30" s="178"/>
      <c r="F30" s="178"/>
      <c r="G30" s="178"/>
      <c r="H30" s="139"/>
      <c r="I30" s="178"/>
    </row>
    <row r="31" spans="1:22" s="57" customFormat="1" x14ac:dyDescent="0.25">
      <c r="A31" s="44"/>
      <c r="B31" s="44"/>
      <c r="C31" s="44"/>
      <c r="D31" s="44"/>
      <c r="E31" s="178"/>
      <c r="F31" s="178"/>
      <c r="G31" s="178"/>
      <c r="H31" s="139"/>
      <c r="I31" s="178"/>
    </row>
    <row r="32" spans="1:22" s="57" customFormat="1" x14ac:dyDescent="0.25">
      <c r="A32" s="44"/>
      <c r="B32" s="44"/>
      <c r="C32" s="44"/>
      <c r="D32" s="44"/>
      <c r="E32" s="178"/>
      <c r="F32" s="178"/>
      <c r="G32" s="178"/>
      <c r="H32" s="139"/>
      <c r="I32" s="178"/>
    </row>
    <row r="33" spans="1:22" s="57" customFormat="1" x14ac:dyDescent="0.25">
      <c r="A33" s="44"/>
      <c r="B33" s="44"/>
      <c r="C33" s="44"/>
      <c r="D33" s="44"/>
      <c r="E33" s="178"/>
      <c r="F33" s="178"/>
      <c r="G33" s="178"/>
      <c r="H33" s="139"/>
      <c r="I33" s="178"/>
    </row>
    <row r="34" spans="1:22" s="57" customFormat="1" x14ac:dyDescent="0.25">
      <c r="A34" s="44"/>
      <c r="B34" s="44"/>
      <c r="C34" s="44"/>
      <c r="D34" s="44"/>
      <c r="E34" s="178"/>
      <c r="F34" s="178"/>
      <c r="G34" s="178"/>
      <c r="H34" s="139"/>
      <c r="I34" s="178"/>
    </row>
    <row r="35" spans="1:22" s="57" customFormat="1" x14ac:dyDescent="0.25">
      <c r="A35" s="44"/>
      <c r="B35" s="44"/>
      <c r="C35" s="44"/>
      <c r="D35" s="44"/>
      <c r="E35" s="178"/>
      <c r="F35" s="178"/>
      <c r="G35" s="178"/>
      <c r="H35" s="139"/>
      <c r="I35" s="178"/>
    </row>
    <row r="36" spans="1:22" s="57" customFormat="1" x14ac:dyDescent="0.25">
      <c r="A36" s="44"/>
      <c r="B36" s="44"/>
      <c r="C36" s="44"/>
      <c r="D36" s="44"/>
      <c r="E36" s="178"/>
      <c r="F36" s="178"/>
      <c r="G36" s="178"/>
      <c r="H36" s="139"/>
      <c r="I36" s="178"/>
    </row>
    <row r="37" spans="1:22" s="57" customFormat="1" x14ac:dyDescent="0.25">
      <c r="A37" s="44"/>
      <c r="B37" s="44"/>
      <c r="C37" s="44"/>
      <c r="D37" s="44"/>
      <c r="E37" s="178"/>
      <c r="F37" s="178"/>
      <c r="G37" s="178"/>
      <c r="H37" s="139"/>
      <c r="I37" s="178"/>
    </row>
    <row r="38" spans="1:22" s="57" customFormat="1" x14ac:dyDescent="0.25">
      <c r="A38" s="44"/>
      <c r="B38" s="44"/>
      <c r="C38" s="44"/>
      <c r="D38" s="44"/>
      <c r="E38" s="178"/>
      <c r="F38" s="178"/>
      <c r="G38" s="178"/>
      <c r="H38" s="139"/>
      <c r="I38" s="178"/>
    </row>
    <row r="39" spans="1:22" s="57" customFormat="1" x14ac:dyDescent="0.25">
      <c r="A39" s="44"/>
      <c r="B39" s="44"/>
      <c r="C39" s="44"/>
      <c r="D39" s="44"/>
      <c r="E39" s="178"/>
      <c r="F39" s="178"/>
      <c r="G39" s="178"/>
      <c r="H39" s="139"/>
      <c r="I39" s="178"/>
    </row>
    <row r="40" spans="1:22" s="57" customFormat="1" x14ac:dyDescent="0.25">
      <c r="A40" s="44"/>
      <c r="B40" s="44"/>
      <c r="C40" s="44"/>
      <c r="D40" s="44"/>
      <c r="E40" s="178"/>
      <c r="F40" s="178"/>
      <c r="G40" s="178"/>
      <c r="H40" s="139"/>
      <c r="I40" s="178"/>
    </row>
    <row r="41" spans="1:22" s="57" customFormat="1" x14ac:dyDescent="0.25">
      <c r="A41" s="44"/>
      <c r="B41" s="44"/>
      <c r="C41" s="44"/>
      <c r="D41" s="44"/>
      <c r="E41" s="178"/>
      <c r="F41" s="178"/>
      <c r="G41" s="178"/>
      <c r="H41" s="139"/>
      <c r="I41" s="178"/>
    </row>
    <row r="42" spans="1:22" s="57" customFormat="1" x14ac:dyDescent="0.25">
      <c r="A42" s="44"/>
      <c r="B42" s="44"/>
      <c r="C42" s="44"/>
      <c r="D42" s="44"/>
      <c r="E42" s="178"/>
      <c r="F42" s="178"/>
      <c r="G42" s="178"/>
      <c r="H42" s="139"/>
      <c r="I42" s="178"/>
    </row>
    <row r="43" spans="1:22" s="57" customFormat="1" x14ac:dyDescent="0.25">
      <c r="A43" s="44"/>
      <c r="B43" s="44"/>
      <c r="C43" s="44"/>
      <c r="D43" s="44"/>
      <c r="E43" s="178"/>
      <c r="F43" s="178"/>
      <c r="G43" s="178"/>
      <c r="H43" s="139"/>
      <c r="I43" s="178"/>
      <c r="T43" s="53"/>
      <c r="U43" s="53"/>
      <c r="V43" s="53"/>
    </row>
    <row r="44" spans="1:22" s="57" customFormat="1" x14ac:dyDescent="0.25">
      <c r="A44" s="44"/>
      <c r="B44" s="44"/>
      <c r="C44" s="44"/>
      <c r="D44" s="44"/>
      <c r="E44" s="178"/>
      <c r="F44" s="178"/>
      <c r="G44" s="178"/>
      <c r="H44" s="139"/>
      <c r="I44" s="178"/>
      <c r="T44" s="53"/>
      <c r="U44" s="53"/>
      <c r="V44" s="53"/>
    </row>
    <row r="45" spans="1:22" s="57" customFormat="1" x14ac:dyDescent="0.25">
      <c r="A45" s="44"/>
      <c r="B45" s="44"/>
      <c r="C45" s="44"/>
      <c r="D45" s="44"/>
      <c r="E45" s="178"/>
      <c r="F45" s="178"/>
      <c r="G45" s="178"/>
      <c r="H45" s="139"/>
      <c r="I45" s="178"/>
      <c r="T45" s="53"/>
      <c r="U45" s="53"/>
      <c r="V45" s="53"/>
    </row>
    <row r="46" spans="1:22" s="57" customFormat="1" x14ac:dyDescent="0.25">
      <c r="A46" s="44"/>
      <c r="B46" s="44"/>
      <c r="C46" s="44"/>
      <c r="D46" s="44"/>
      <c r="E46" s="178"/>
      <c r="F46" s="178"/>
      <c r="G46" s="178"/>
      <c r="H46" s="139"/>
      <c r="I46" s="178"/>
      <c r="T46" s="53"/>
      <c r="U46" s="53"/>
      <c r="V46" s="53"/>
    </row>
    <row r="47" spans="1:22" s="57" customFormat="1" x14ac:dyDescent="0.25">
      <c r="A47" s="44"/>
      <c r="B47" s="44"/>
      <c r="C47" s="44"/>
      <c r="D47" s="44"/>
      <c r="E47" s="178"/>
      <c r="F47" s="178"/>
      <c r="G47" s="178"/>
      <c r="H47" s="139"/>
      <c r="I47" s="178"/>
      <c r="T47" s="53"/>
      <c r="U47" s="53"/>
      <c r="V47" s="53"/>
    </row>
    <row r="48" spans="1:22" s="57" customFormat="1" x14ac:dyDescent="0.25">
      <c r="A48" s="44"/>
      <c r="B48" s="44"/>
      <c r="C48" s="44"/>
      <c r="D48" s="44"/>
      <c r="E48" s="178"/>
      <c r="F48" s="178"/>
      <c r="G48" s="178"/>
      <c r="H48" s="139"/>
      <c r="I48" s="178"/>
      <c r="T48" s="53"/>
      <c r="U48" s="53"/>
      <c r="V48" s="53"/>
    </row>
    <row r="49" spans="1:22" s="57" customFormat="1" x14ac:dyDescent="0.25">
      <c r="A49" s="44"/>
      <c r="B49" s="44"/>
      <c r="C49" s="44"/>
      <c r="D49" s="44"/>
      <c r="E49" s="178"/>
      <c r="F49" s="178"/>
      <c r="G49" s="178"/>
      <c r="H49" s="139"/>
      <c r="I49" s="178"/>
      <c r="T49" s="53"/>
      <c r="U49" s="53"/>
      <c r="V49" s="53"/>
    </row>
    <row r="50" spans="1:22" s="57" customFormat="1" x14ac:dyDescent="0.25">
      <c r="A50" s="44"/>
      <c r="B50" s="44"/>
      <c r="C50" s="44"/>
      <c r="D50" s="44"/>
      <c r="E50" s="178"/>
      <c r="F50" s="178"/>
      <c r="G50" s="178"/>
      <c r="H50" s="139"/>
      <c r="I50" s="178"/>
      <c r="T50" s="53"/>
      <c r="U50" s="53"/>
      <c r="V50" s="53"/>
    </row>
    <row r="51" spans="1:22" s="57" customFormat="1" x14ac:dyDescent="0.25">
      <c r="A51" s="44"/>
      <c r="B51" s="44"/>
      <c r="C51" s="44"/>
      <c r="D51" s="44"/>
      <c r="E51" s="178"/>
      <c r="F51" s="178"/>
      <c r="G51" s="178"/>
      <c r="H51" s="139"/>
      <c r="I51" s="178"/>
      <c r="O51" s="53"/>
      <c r="P51" s="53"/>
      <c r="Q51" s="53"/>
      <c r="R51" s="53"/>
      <c r="S51" s="53"/>
      <c r="T51" s="53"/>
      <c r="U51" s="53"/>
      <c r="V51" s="53"/>
    </row>
  </sheetData>
  <mergeCells count="21">
    <mergeCell ref="O18:O21"/>
    <mergeCell ref="C16:C18"/>
    <mergeCell ref="D16:D18"/>
    <mergeCell ref="A1:D1"/>
    <mergeCell ref="C3:C13"/>
    <mergeCell ref="D3:D13"/>
    <mergeCell ref="O1:R1"/>
    <mergeCell ref="O3:O14"/>
    <mergeCell ref="J1:M1"/>
    <mergeCell ref="O15:O17"/>
    <mergeCell ref="J3:J5"/>
    <mergeCell ref="J6:J7"/>
    <mergeCell ref="J9:J10"/>
    <mergeCell ref="J11:J13"/>
    <mergeCell ref="H14:H17"/>
    <mergeCell ref="F1:H1"/>
    <mergeCell ref="T12:T13"/>
    <mergeCell ref="T1:V1"/>
    <mergeCell ref="T3:T10"/>
    <mergeCell ref="U12:U13"/>
    <mergeCell ref="V12:V1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B1:M22"/>
  <sheetViews>
    <sheetView workbookViewId="0">
      <selection activeCell="I45" sqref="I45"/>
    </sheetView>
  </sheetViews>
  <sheetFormatPr baseColWidth="10" defaultColWidth="8.85546875" defaultRowHeight="15" x14ac:dyDescent="0.25"/>
  <cols>
    <col min="1" max="1" width="8.85546875" style="53"/>
    <col min="2" max="2" width="49.5703125" style="53" bestFit="1" customWidth="1"/>
    <col min="3" max="3" width="6" style="53" bestFit="1" customWidth="1"/>
    <col min="4" max="4" width="18.7109375" style="53" bestFit="1" customWidth="1"/>
    <col min="5" max="5" width="8.85546875" style="53"/>
    <col min="6" max="6" width="11" style="53" customWidth="1"/>
    <col min="7" max="7" width="26.42578125" style="53" customWidth="1"/>
    <col min="8" max="8" width="8.85546875" style="53"/>
    <col min="9" max="9" width="10.85546875" style="53" customWidth="1"/>
    <col min="10" max="10" width="27" style="53" bestFit="1" customWidth="1"/>
    <col min="11" max="11" width="8.85546875" style="53"/>
    <col min="12" max="12" width="13.28515625" style="53" customWidth="1"/>
    <col min="13" max="13" width="24" style="53" customWidth="1"/>
    <col min="14" max="16384" width="8.85546875" style="53"/>
  </cols>
  <sheetData>
    <row r="1" spans="2:13" ht="15.75" thickBot="1" x14ac:dyDescent="0.3">
      <c r="B1" s="210" t="s">
        <v>186</v>
      </c>
      <c r="C1" s="135" t="s">
        <v>147</v>
      </c>
      <c r="D1" s="136" t="s">
        <v>24</v>
      </c>
      <c r="F1" s="295" t="s">
        <v>187</v>
      </c>
      <c r="G1" s="297"/>
      <c r="H1" s="261"/>
      <c r="I1" s="295" t="s">
        <v>188</v>
      </c>
      <c r="J1" s="297"/>
      <c r="K1" s="261"/>
      <c r="L1" s="295" t="s">
        <v>189</v>
      </c>
      <c r="M1" s="297"/>
    </row>
    <row r="2" spans="2:13" ht="15.75" thickBot="1" x14ac:dyDescent="0.3">
      <c r="B2" s="74" t="s">
        <v>148</v>
      </c>
      <c r="C2" s="204">
        <v>9</v>
      </c>
      <c r="D2" s="56" t="s">
        <v>322</v>
      </c>
      <c r="F2" s="41" t="s">
        <v>147</v>
      </c>
      <c r="G2" s="28" t="s">
        <v>24</v>
      </c>
      <c r="I2" s="41" t="s">
        <v>147</v>
      </c>
      <c r="J2" s="28" t="s">
        <v>24</v>
      </c>
      <c r="L2" s="120" t="s">
        <v>147</v>
      </c>
      <c r="M2" s="121" t="s">
        <v>24</v>
      </c>
    </row>
    <row r="3" spans="2:13" ht="14.45" x14ac:dyDescent="0.3">
      <c r="B3" s="33" t="s">
        <v>149</v>
      </c>
      <c r="C3" s="178">
        <v>30</v>
      </c>
      <c r="D3" s="58" t="s">
        <v>150</v>
      </c>
      <c r="F3" s="133">
        <v>88.6</v>
      </c>
      <c r="G3" s="56" t="s">
        <v>156</v>
      </c>
      <c r="I3" s="128">
        <v>84.15</v>
      </c>
      <c r="J3" s="122" t="s">
        <v>194</v>
      </c>
      <c r="L3" s="133">
        <v>92.7</v>
      </c>
      <c r="M3" s="151" t="s">
        <v>200</v>
      </c>
    </row>
    <row r="4" spans="2:13" x14ac:dyDescent="0.25">
      <c r="B4" s="33" t="s">
        <v>151</v>
      </c>
      <c r="C4" s="178">
        <v>37.5</v>
      </c>
      <c r="D4" s="58" t="s">
        <v>152</v>
      </c>
      <c r="F4" s="134">
        <v>92.4</v>
      </c>
      <c r="G4" s="58" t="s">
        <v>190</v>
      </c>
      <c r="I4" s="128">
        <v>87.5</v>
      </c>
      <c r="J4" s="122" t="s">
        <v>196</v>
      </c>
      <c r="L4" s="134">
        <v>95.57</v>
      </c>
      <c r="M4" s="152" t="s">
        <v>202</v>
      </c>
    </row>
    <row r="5" spans="2:13" ht="14.45" x14ac:dyDescent="0.3">
      <c r="B5" s="33" t="s">
        <v>153</v>
      </c>
      <c r="C5" s="178">
        <v>37.47</v>
      </c>
      <c r="D5" s="58" t="s">
        <v>154</v>
      </c>
      <c r="F5" s="134">
        <v>87.3</v>
      </c>
      <c r="G5" s="58" t="s">
        <v>192</v>
      </c>
      <c r="I5" s="128">
        <v>88.17</v>
      </c>
      <c r="J5" s="122" t="s">
        <v>199</v>
      </c>
      <c r="L5" s="134">
        <v>94</v>
      </c>
      <c r="M5" s="152" t="s">
        <v>323</v>
      </c>
    </row>
    <row r="6" spans="2:13" ht="14.45" x14ac:dyDescent="0.3">
      <c r="B6" s="33" t="s">
        <v>141</v>
      </c>
      <c r="C6" s="89">
        <v>90</v>
      </c>
      <c r="D6" s="58" t="s">
        <v>141</v>
      </c>
      <c r="F6" s="106">
        <v>87.13</v>
      </c>
      <c r="G6" s="58" t="s">
        <v>228</v>
      </c>
      <c r="I6" s="182">
        <f>AVERAGE(I3:I5)</f>
        <v>86.606666666666669</v>
      </c>
      <c r="J6" s="180" t="s">
        <v>248</v>
      </c>
      <c r="L6" s="134">
        <v>93.4</v>
      </c>
      <c r="M6" s="194" t="s">
        <v>206</v>
      </c>
    </row>
    <row r="7" spans="2:13" ht="14.45" x14ac:dyDescent="0.3">
      <c r="B7" s="33"/>
      <c r="C7" s="89">
        <v>30.31</v>
      </c>
      <c r="D7" s="58" t="s">
        <v>210</v>
      </c>
      <c r="F7" s="182">
        <f>AVERAGE(F3:F6)</f>
        <v>88.857500000000002</v>
      </c>
      <c r="G7" s="180" t="s">
        <v>248</v>
      </c>
      <c r="I7" s="182">
        <f>_xlfn.STDEV.S(I3:I5)</f>
        <v>2.1537486699550907</v>
      </c>
      <c r="J7" s="180" t="s">
        <v>247</v>
      </c>
      <c r="L7" s="182">
        <f>AVERAGE(L3:L6)</f>
        <v>93.91749999999999</v>
      </c>
      <c r="M7" s="180" t="s">
        <v>248</v>
      </c>
    </row>
    <row r="8" spans="2:13" thickBot="1" x14ac:dyDescent="0.35">
      <c r="B8" s="211" t="s">
        <v>252</v>
      </c>
      <c r="C8" s="212">
        <v>18.63</v>
      </c>
      <c r="D8" s="213" t="s">
        <v>251</v>
      </c>
      <c r="F8" s="182">
        <f>_xlfn.STDEV.S(F3:F6)</f>
        <v>2.4512360827413904</v>
      </c>
      <c r="G8" s="180" t="s">
        <v>247</v>
      </c>
      <c r="L8" s="182">
        <f>_xlfn.STDEV.S(L3:L6)</f>
        <v>1.2230665013263404</v>
      </c>
      <c r="M8" s="180" t="s">
        <v>247</v>
      </c>
    </row>
    <row r="9" spans="2:13" ht="14.45" x14ac:dyDescent="0.3">
      <c r="B9" s="180" t="s">
        <v>248</v>
      </c>
      <c r="C9" s="180">
        <f>AVERAGE(C2:C8)</f>
        <v>36.130000000000003</v>
      </c>
    </row>
    <row r="10" spans="2:13" thickBot="1" x14ac:dyDescent="0.35">
      <c r="B10" s="180" t="s">
        <v>247</v>
      </c>
      <c r="C10" s="180">
        <f>_xlfn.STDEV.S(C2:C6)</f>
        <v>29.876825132533742</v>
      </c>
    </row>
    <row r="11" spans="2:13" thickBot="1" x14ac:dyDescent="0.35">
      <c r="H11" s="124"/>
      <c r="J11" s="129"/>
    </row>
    <row r="12" spans="2:13" ht="14.45" x14ac:dyDescent="0.3">
      <c r="F12"/>
      <c r="H12" s="124"/>
      <c r="I12" s="127"/>
      <c r="J12" s="130"/>
    </row>
    <row r="13" spans="2:13" ht="14.45" x14ac:dyDescent="0.3">
      <c r="F13"/>
      <c r="H13" s="124"/>
      <c r="I13" s="127"/>
    </row>
    <row r="14" spans="2:13" ht="14.45" x14ac:dyDescent="0.3">
      <c r="F14"/>
      <c r="H14" s="124"/>
      <c r="I14" s="127"/>
      <c r="J14" s="115"/>
    </row>
    <row r="15" spans="2:13" thickBot="1" x14ac:dyDescent="0.35">
      <c r="F15"/>
      <c r="H15" s="124"/>
      <c r="I15" s="127"/>
      <c r="J15" s="124"/>
    </row>
    <row r="16" spans="2:13" thickBot="1" x14ac:dyDescent="0.35">
      <c r="F16"/>
      <c r="H16" s="124"/>
      <c r="K16" s="123"/>
    </row>
    <row r="17" spans="5:11" thickBot="1" x14ac:dyDescent="0.35">
      <c r="E17"/>
      <c r="F17"/>
      <c r="H17" s="124"/>
      <c r="K17" s="123"/>
    </row>
    <row r="18" spans="5:11" thickBot="1" x14ac:dyDescent="0.35">
      <c r="E18"/>
      <c r="F18"/>
      <c r="H18" s="124"/>
      <c r="K18" s="123"/>
    </row>
    <row r="19" spans="5:11" thickBot="1" x14ac:dyDescent="0.35">
      <c r="E19"/>
      <c r="F19"/>
      <c r="H19" s="124"/>
      <c r="K19" s="124"/>
    </row>
    <row r="20" spans="5:11" ht="14.45" x14ac:dyDescent="0.3">
      <c r="E20"/>
      <c r="F20"/>
      <c r="H20" s="124"/>
      <c r="K20" s="125"/>
    </row>
    <row r="21" spans="5:11" thickBot="1" x14ac:dyDescent="0.35">
      <c r="E21"/>
      <c r="F21"/>
      <c r="H21" s="124"/>
      <c r="K21" s="126"/>
    </row>
    <row r="22" spans="5:11" ht="14.45" x14ac:dyDescent="0.3">
      <c r="E22"/>
      <c r="F22"/>
      <c r="H22" s="124"/>
    </row>
  </sheetData>
  <mergeCells count="3">
    <mergeCell ref="F1:G1"/>
    <mergeCell ref="I1:J1"/>
    <mergeCell ref="L1:M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L38"/>
  <sheetViews>
    <sheetView zoomScaleNormal="100" workbookViewId="0">
      <selection activeCell="K30" sqref="K30"/>
    </sheetView>
  </sheetViews>
  <sheetFormatPr baseColWidth="10" defaultColWidth="9.140625" defaultRowHeight="15" x14ac:dyDescent="0.25"/>
  <cols>
    <col min="2" max="2" width="9.7109375" bestFit="1" customWidth="1"/>
    <col min="3" max="3" width="25.28515625" bestFit="1" customWidth="1"/>
    <col min="5" max="5" width="24" customWidth="1"/>
    <col min="6" max="6" width="22" bestFit="1" customWidth="1"/>
    <col min="8" max="8" width="20.42578125" customWidth="1"/>
    <col min="9" max="9" width="38.42578125" bestFit="1" customWidth="1"/>
    <col min="11" max="11" width="20.140625" bestFit="1" customWidth="1"/>
    <col min="12" max="12" width="19.28515625" bestFit="1" customWidth="1"/>
  </cols>
  <sheetData>
    <row r="1" spans="1:12" thickBot="1" x14ac:dyDescent="0.35">
      <c r="A1" s="162"/>
      <c r="B1" s="150" t="s">
        <v>205</v>
      </c>
      <c r="C1" s="136" t="s">
        <v>24</v>
      </c>
      <c r="D1" s="55"/>
      <c r="E1" s="41" t="s">
        <v>214</v>
      </c>
      <c r="F1" s="28" t="s">
        <v>24</v>
      </c>
      <c r="G1" s="53"/>
      <c r="H1" s="41" t="s">
        <v>215</v>
      </c>
      <c r="I1" s="28" t="s">
        <v>24</v>
      </c>
      <c r="J1" s="53"/>
      <c r="K1" s="131" t="s">
        <v>216</v>
      </c>
      <c r="L1" s="132" t="s">
        <v>24</v>
      </c>
    </row>
    <row r="2" spans="1:12" x14ac:dyDescent="0.25">
      <c r="A2" s="169"/>
      <c r="B2" s="154">
        <v>36.6</v>
      </c>
      <c r="C2" s="300" t="s">
        <v>210</v>
      </c>
      <c r="D2" s="57"/>
      <c r="E2" s="133">
        <v>27.6</v>
      </c>
      <c r="F2" s="300" t="s">
        <v>324</v>
      </c>
      <c r="G2" s="53"/>
      <c r="H2" s="145">
        <v>34.400000000000006</v>
      </c>
      <c r="I2" s="300" t="s">
        <v>221</v>
      </c>
      <c r="J2" s="53"/>
      <c r="K2" s="146">
        <v>39.9</v>
      </c>
      <c r="L2" s="300" t="s">
        <v>344</v>
      </c>
    </row>
    <row r="3" spans="1:12" ht="15.75" thickBot="1" x14ac:dyDescent="0.3">
      <c r="A3" s="169"/>
      <c r="B3" s="168">
        <v>35.6</v>
      </c>
      <c r="C3" s="301"/>
      <c r="D3" s="57"/>
      <c r="E3" s="160">
        <v>25.9</v>
      </c>
      <c r="F3" s="301"/>
      <c r="G3" s="53"/>
      <c r="H3" s="144">
        <v>33.200000000000003</v>
      </c>
      <c r="I3" s="302"/>
      <c r="J3" s="53"/>
      <c r="K3" s="147" t="s">
        <v>241</v>
      </c>
      <c r="L3" s="301"/>
    </row>
    <row r="4" spans="1:12" x14ac:dyDescent="0.25">
      <c r="A4" s="169"/>
      <c r="B4" s="168">
        <v>35.200000000000003</v>
      </c>
      <c r="C4" s="301"/>
      <c r="D4" s="57"/>
      <c r="E4" s="160">
        <v>25.4</v>
      </c>
      <c r="F4" s="301"/>
      <c r="H4" s="145">
        <v>33.72</v>
      </c>
      <c r="I4" s="193" t="s">
        <v>242</v>
      </c>
      <c r="J4" s="53"/>
      <c r="K4" s="147">
        <v>42.1</v>
      </c>
      <c r="L4" s="301"/>
    </row>
    <row r="5" spans="1:12" ht="15.75" thickBot="1" x14ac:dyDescent="0.3">
      <c r="A5" s="169"/>
      <c r="B5" s="168">
        <v>32.6</v>
      </c>
      <c r="C5" s="301"/>
      <c r="D5" s="57"/>
      <c r="E5" s="160">
        <v>24.9</v>
      </c>
      <c r="F5" s="301"/>
      <c r="H5" s="182">
        <f>AVERAGE(H2:H4)</f>
        <v>33.773333333333333</v>
      </c>
      <c r="I5" s="180" t="s">
        <v>248</v>
      </c>
      <c r="J5" s="53"/>
      <c r="K5" s="148">
        <v>40.9</v>
      </c>
      <c r="L5" s="302"/>
    </row>
    <row r="6" spans="1:12" x14ac:dyDescent="0.25">
      <c r="A6" s="170"/>
      <c r="B6" s="134">
        <v>32.799999999999997</v>
      </c>
      <c r="C6" s="301"/>
      <c r="D6" s="57"/>
      <c r="E6" s="134">
        <v>26.1</v>
      </c>
      <c r="F6" s="301"/>
      <c r="G6" s="53"/>
      <c r="H6" s="182">
        <f>_xlfn.STDEV.S(H2:H4)</f>
        <v>0.6017751518078287</v>
      </c>
      <c r="I6" s="180" t="s">
        <v>247</v>
      </c>
      <c r="J6" s="53"/>
      <c r="K6" s="143">
        <v>30.1</v>
      </c>
      <c r="L6" s="300" t="s">
        <v>208</v>
      </c>
    </row>
    <row r="7" spans="1:12" x14ac:dyDescent="0.25">
      <c r="A7" s="169"/>
      <c r="B7" s="168">
        <v>30.7</v>
      </c>
      <c r="C7" s="301"/>
      <c r="D7" s="57"/>
      <c r="E7" s="160">
        <v>27.6</v>
      </c>
      <c r="F7" s="301"/>
      <c r="G7" s="53"/>
      <c r="H7" s="161"/>
      <c r="I7" s="173"/>
      <c r="J7" s="53"/>
      <c r="K7" s="137">
        <v>36.9</v>
      </c>
      <c r="L7" s="301"/>
    </row>
    <row r="8" spans="1:12" x14ac:dyDescent="0.25">
      <c r="A8" s="169"/>
      <c r="B8" s="168">
        <v>27.7</v>
      </c>
      <c r="C8" s="301"/>
      <c r="D8" s="9"/>
      <c r="E8" s="160">
        <v>28.1</v>
      </c>
      <c r="F8" s="301"/>
      <c r="H8" s="161"/>
      <c r="I8" s="173"/>
      <c r="K8" s="137">
        <v>37</v>
      </c>
      <c r="L8" s="301"/>
    </row>
    <row r="9" spans="1:12" x14ac:dyDescent="0.25">
      <c r="A9" s="169"/>
      <c r="B9" s="168">
        <v>23.3</v>
      </c>
      <c r="C9" s="301"/>
      <c r="D9" s="9"/>
      <c r="E9" s="160">
        <v>29.3</v>
      </c>
      <c r="F9" s="301"/>
      <c r="H9" s="161"/>
      <c r="I9" s="173"/>
      <c r="K9" s="137">
        <v>36.4</v>
      </c>
      <c r="L9" s="301"/>
    </row>
    <row r="10" spans="1:12" ht="15.75" thickBot="1" x14ac:dyDescent="0.3">
      <c r="A10" s="169"/>
      <c r="B10" s="168">
        <v>24</v>
      </c>
      <c r="C10" s="301"/>
      <c r="D10" s="9"/>
      <c r="E10" s="160">
        <v>30.8</v>
      </c>
      <c r="F10" s="301"/>
      <c r="H10" s="9"/>
      <c r="I10" s="9"/>
      <c r="K10" s="144">
        <v>35.4</v>
      </c>
      <c r="L10" s="302"/>
    </row>
    <row r="11" spans="1:12" ht="15.75" thickBot="1" x14ac:dyDescent="0.3">
      <c r="A11" s="169"/>
      <c r="B11" s="144">
        <v>23.3</v>
      </c>
      <c r="C11" s="302"/>
      <c r="D11" s="9"/>
      <c r="E11" s="160">
        <v>31.4</v>
      </c>
      <c r="F11" s="301"/>
      <c r="K11" s="143">
        <v>33.5</v>
      </c>
      <c r="L11" s="300" t="s">
        <v>224</v>
      </c>
    </row>
    <row r="12" spans="1:12" x14ac:dyDescent="0.25">
      <c r="A12" s="169"/>
      <c r="B12" s="155">
        <v>32.9</v>
      </c>
      <c r="C12" s="300" t="s">
        <v>141</v>
      </c>
      <c r="D12" s="9"/>
      <c r="E12" s="160">
        <v>31.3</v>
      </c>
      <c r="F12" s="301"/>
      <c r="K12" s="137">
        <v>33.200000000000003</v>
      </c>
      <c r="L12" s="301"/>
    </row>
    <row r="13" spans="1:12" ht="15.75" thickBot="1" x14ac:dyDescent="0.3">
      <c r="A13" s="169"/>
      <c r="B13" s="156">
        <v>35.6</v>
      </c>
      <c r="C13" s="301"/>
      <c r="D13" s="9"/>
      <c r="E13" s="144">
        <v>31.7</v>
      </c>
      <c r="F13" s="302"/>
      <c r="K13" s="137">
        <v>33.799999999999997</v>
      </c>
      <c r="L13" s="301"/>
    </row>
    <row r="14" spans="1:12" x14ac:dyDescent="0.25">
      <c r="A14" s="169"/>
      <c r="B14" s="156">
        <v>35.1</v>
      </c>
      <c r="C14" s="301"/>
      <c r="D14" s="9"/>
      <c r="E14" s="143">
        <v>29.6</v>
      </c>
      <c r="F14" s="300" t="s">
        <v>288</v>
      </c>
      <c r="K14" s="137">
        <v>33.4</v>
      </c>
      <c r="L14" s="301"/>
    </row>
    <row r="15" spans="1:12" x14ac:dyDescent="0.25">
      <c r="A15" s="169"/>
      <c r="B15" s="156">
        <v>35.299999999999997</v>
      </c>
      <c r="C15" s="301"/>
      <c r="D15" s="9"/>
      <c r="E15" s="160">
        <v>29.6</v>
      </c>
      <c r="F15" s="301"/>
      <c r="K15" s="168">
        <v>32.6</v>
      </c>
      <c r="L15" s="301"/>
    </row>
    <row r="16" spans="1:12" ht="15.75" thickBot="1" x14ac:dyDescent="0.3">
      <c r="A16" s="169"/>
      <c r="B16" s="157">
        <v>33.9</v>
      </c>
      <c r="C16" s="302"/>
      <c r="D16" s="9"/>
      <c r="E16" s="160">
        <v>30.3</v>
      </c>
      <c r="F16" s="301"/>
      <c r="K16" s="182">
        <f>AVERAGE(K2:K15)</f>
        <v>35.784615384615385</v>
      </c>
      <c r="L16" s="180" t="s">
        <v>248</v>
      </c>
    </row>
    <row r="17" spans="1:12" x14ac:dyDescent="0.25">
      <c r="A17" s="153"/>
      <c r="B17" s="154">
        <v>25.7</v>
      </c>
      <c r="C17" s="312" t="s">
        <v>212</v>
      </c>
      <c r="D17" s="9"/>
      <c r="E17" s="160">
        <v>29.3</v>
      </c>
      <c r="F17" s="301"/>
      <c r="K17" s="182">
        <f>_xlfn.STDEV.S(K2:K15)</f>
        <v>3.5380894453188887</v>
      </c>
      <c r="L17" s="180" t="s">
        <v>247</v>
      </c>
    </row>
    <row r="18" spans="1:12" ht="15.75" thickBot="1" x14ac:dyDescent="0.3">
      <c r="A18" s="169"/>
      <c r="B18" s="140">
        <v>24.4</v>
      </c>
      <c r="C18" s="339"/>
      <c r="D18" s="9"/>
      <c r="E18" s="144">
        <v>29.7</v>
      </c>
      <c r="F18" s="302"/>
      <c r="H18" s="149"/>
      <c r="I18" s="139"/>
    </row>
    <row r="19" spans="1:12" x14ac:dyDescent="0.25">
      <c r="A19" s="169"/>
      <c r="B19" s="168">
        <v>27.9</v>
      </c>
      <c r="C19" s="339"/>
      <c r="D19" s="9"/>
      <c r="E19" s="171">
        <v>37.654000000000003</v>
      </c>
      <c r="F19" s="300" t="s">
        <v>220</v>
      </c>
      <c r="H19" s="9"/>
      <c r="I19" s="9"/>
    </row>
    <row r="20" spans="1:12" x14ac:dyDescent="0.25">
      <c r="A20" s="169"/>
      <c r="B20" s="168">
        <v>29.7</v>
      </c>
      <c r="C20" s="339"/>
      <c r="D20" s="9"/>
      <c r="E20" s="172">
        <v>37.820999999999998</v>
      </c>
      <c r="F20" s="301"/>
    </row>
    <row r="21" spans="1:12" x14ac:dyDescent="0.25">
      <c r="A21" s="169"/>
      <c r="B21" s="168">
        <v>26.8</v>
      </c>
      <c r="C21" s="339"/>
      <c r="D21" s="9"/>
      <c r="E21" s="172">
        <v>39.280999999999999</v>
      </c>
      <c r="F21" s="301"/>
    </row>
    <row r="22" spans="1:12" x14ac:dyDescent="0.25">
      <c r="A22" s="169"/>
      <c r="B22" s="168">
        <v>29.1</v>
      </c>
      <c r="C22" s="339"/>
      <c r="D22" s="9"/>
      <c r="E22" s="172">
        <v>38.819000000000003</v>
      </c>
      <c r="F22" s="301"/>
      <c r="K22" s="138"/>
    </row>
    <row r="23" spans="1:12" x14ac:dyDescent="0.25">
      <c r="A23" s="169"/>
      <c r="B23" s="168">
        <v>28.5</v>
      </c>
      <c r="C23" s="339"/>
      <c r="D23" s="9"/>
      <c r="E23" s="172">
        <v>35.918999999999997</v>
      </c>
      <c r="F23" s="301"/>
    </row>
    <row r="24" spans="1:12" x14ac:dyDescent="0.25">
      <c r="A24" s="169"/>
      <c r="B24" s="168">
        <v>27.1</v>
      </c>
      <c r="C24" s="339"/>
      <c r="E24" s="172">
        <v>36.823999999999998</v>
      </c>
      <c r="F24" s="301"/>
    </row>
    <row r="25" spans="1:12" x14ac:dyDescent="0.25">
      <c r="B25" s="195">
        <v>27.9</v>
      </c>
      <c r="C25" s="339"/>
      <c r="E25" s="182">
        <f>AVERAGE(E1:E24)</f>
        <v>31.083391304347828</v>
      </c>
      <c r="F25" s="180" t="s">
        <v>248</v>
      </c>
    </row>
    <row r="26" spans="1:12" ht="14.45" x14ac:dyDescent="0.3">
      <c r="B26" s="182">
        <f>AVERAGE(B2:B25)</f>
        <v>30.070833333333336</v>
      </c>
      <c r="C26" s="180" t="s">
        <v>248</v>
      </c>
      <c r="E26" s="182">
        <f>_xlfn.STDEV.S(E2:E24)</f>
        <v>4.4784792035114576</v>
      </c>
      <c r="F26" s="180" t="s">
        <v>247</v>
      </c>
    </row>
    <row r="27" spans="1:12" x14ac:dyDescent="0.25">
      <c r="B27" s="182">
        <f>_xlfn.STDEV.S(B2:B25)</f>
        <v>4.3616390184810383</v>
      </c>
      <c r="C27" s="180" t="s">
        <v>247</v>
      </c>
    </row>
    <row r="28" spans="1:12" x14ac:dyDescent="0.25">
      <c r="B28" s="119"/>
      <c r="C28" s="119"/>
    </row>
    <row r="33" spans="4:6" x14ac:dyDescent="0.25">
      <c r="D33" s="9"/>
      <c r="E33" s="9"/>
      <c r="F33" s="9"/>
    </row>
    <row r="34" spans="4:6" x14ac:dyDescent="0.25">
      <c r="D34" s="9"/>
      <c r="E34" s="139"/>
      <c r="F34" s="9"/>
    </row>
    <row r="35" spans="4:6" x14ac:dyDescent="0.25">
      <c r="D35" s="9"/>
      <c r="E35" s="139"/>
      <c r="F35" s="9"/>
    </row>
    <row r="36" spans="4:6" x14ac:dyDescent="0.25">
      <c r="D36" s="9"/>
      <c r="E36" s="9"/>
      <c r="F36" s="9"/>
    </row>
    <row r="37" spans="4:6" x14ac:dyDescent="0.25">
      <c r="D37" s="9"/>
      <c r="E37" s="9"/>
      <c r="F37" s="9"/>
    </row>
    <row r="38" spans="4:6" x14ac:dyDescent="0.25">
      <c r="D38" s="9"/>
      <c r="E38" s="9"/>
      <c r="F38" s="9"/>
    </row>
  </sheetData>
  <mergeCells count="10">
    <mergeCell ref="C17:C25"/>
    <mergeCell ref="L2:L5"/>
    <mergeCell ref="L6:L10"/>
    <mergeCell ref="L11:L15"/>
    <mergeCell ref="C2:C11"/>
    <mergeCell ref="C12:C16"/>
    <mergeCell ref="F2:F13"/>
    <mergeCell ref="F14:F18"/>
    <mergeCell ref="F19:F24"/>
    <mergeCell ref="I2:I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3:A90"/>
  <sheetViews>
    <sheetView workbookViewId="0">
      <selection activeCell="A2" sqref="A2"/>
    </sheetView>
  </sheetViews>
  <sheetFormatPr baseColWidth="10" defaultColWidth="9.140625" defaultRowHeight="15" x14ac:dyDescent="0.25"/>
  <cols>
    <col min="1" max="1" width="255.5703125" style="52" customWidth="1"/>
    <col min="2" max="16384" width="9.140625" style="52"/>
  </cols>
  <sheetData>
    <row r="3" spans="1:1" x14ac:dyDescent="0.25">
      <c r="A3" s="174" t="s">
        <v>17</v>
      </c>
    </row>
    <row r="4" spans="1:1" x14ac:dyDescent="0.25">
      <c r="A4" s="115"/>
    </row>
    <row r="5" spans="1:1" x14ac:dyDescent="0.25">
      <c r="A5" s="252" t="s">
        <v>207</v>
      </c>
    </row>
    <row r="6" spans="1:1" x14ac:dyDescent="0.25">
      <c r="A6" s="252" t="s">
        <v>193</v>
      </c>
    </row>
    <row r="7" spans="1:1" x14ac:dyDescent="0.25">
      <c r="A7" s="252" t="s">
        <v>179</v>
      </c>
    </row>
    <row r="8" spans="1:1" x14ac:dyDescent="0.25">
      <c r="A8" s="251" t="s">
        <v>233</v>
      </c>
    </row>
    <row r="9" spans="1:1" x14ac:dyDescent="0.25">
      <c r="A9" s="252" t="s">
        <v>130</v>
      </c>
    </row>
    <row r="10" spans="1:1" x14ac:dyDescent="0.25">
      <c r="A10" s="252" t="s">
        <v>266</v>
      </c>
    </row>
    <row r="11" spans="1:1" x14ac:dyDescent="0.25">
      <c r="A11" s="252" t="s">
        <v>58</v>
      </c>
    </row>
    <row r="12" spans="1:1" x14ac:dyDescent="0.25">
      <c r="A12" s="252" t="s">
        <v>290</v>
      </c>
    </row>
    <row r="13" spans="1:1" x14ac:dyDescent="0.25">
      <c r="A13" s="252" t="s">
        <v>204</v>
      </c>
    </row>
    <row r="14" spans="1:1" x14ac:dyDescent="0.25">
      <c r="A14" s="252" t="s">
        <v>230</v>
      </c>
    </row>
    <row r="15" spans="1:1" x14ac:dyDescent="0.25">
      <c r="A15" s="252" t="s">
        <v>203</v>
      </c>
    </row>
    <row r="16" spans="1:1" x14ac:dyDescent="0.25">
      <c r="A16" s="252" t="s">
        <v>291</v>
      </c>
    </row>
    <row r="17" spans="1:1" x14ac:dyDescent="0.25">
      <c r="A17" s="252" t="s">
        <v>219</v>
      </c>
    </row>
    <row r="18" spans="1:1" x14ac:dyDescent="0.25">
      <c r="A18" s="252" t="s">
        <v>175</v>
      </c>
    </row>
    <row r="19" spans="1:1" x14ac:dyDescent="0.25">
      <c r="A19" s="252" t="s">
        <v>235</v>
      </c>
    </row>
    <row r="20" spans="1:1" x14ac:dyDescent="0.25">
      <c r="A20" s="252" t="s">
        <v>218</v>
      </c>
    </row>
    <row r="21" spans="1:1" x14ac:dyDescent="0.25">
      <c r="A21" s="252" t="s">
        <v>97</v>
      </c>
    </row>
    <row r="22" spans="1:1" x14ac:dyDescent="0.25">
      <c r="A22" s="252" t="s">
        <v>197</v>
      </c>
    </row>
    <row r="23" spans="1:1" x14ac:dyDescent="0.25">
      <c r="A23" s="252" t="s">
        <v>119</v>
      </c>
    </row>
    <row r="24" spans="1:1" x14ac:dyDescent="0.25">
      <c r="A24" s="251" t="s">
        <v>122</v>
      </c>
    </row>
    <row r="25" spans="1:1" x14ac:dyDescent="0.25">
      <c r="A25" s="252" t="s">
        <v>131</v>
      </c>
    </row>
    <row r="26" spans="1:1" x14ac:dyDescent="0.25">
      <c r="A26" s="252" t="s">
        <v>275</v>
      </c>
    </row>
    <row r="27" spans="1:1" x14ac:dyDescent="0.25">
      <c r="A27" s="252" t="s">
        <v>292</v>
      </c>
    </row>
    <row r="28" spans="1:1" x14ac:dyDescent="0.25">
      <c r="A28" s="252" t="s">
        <v>268</v>
      </c>
    </row>
    <row r="29" spans="1:1" x14ac:dyDescent="0.25">
      <c r="A29" s="252" t="s">
        <v>293</v>
      </c>
    </row>
    <row r="30" spans="1:1" x14ac:dyDescent="0.25">
      <c r="A30" s="252" t="s">
        <v>294</v>
      </c>
    </row>
    <row r="31" spans="1:1" x14ac:dyDescent="0.25">
      <c r="A31" s="252" t="s">
        <v>209</v>
      </c>
    </row>
    <row r="32" spans="1:1" x14ac:dyDescent="0.25">
      <c r="A32" s="252" t="s">
        <v>295</v>
      </c>
    </row>
    <row r="33" spans="1:1" x14ac:dyDescent="0.25">
      <c r="A33" s="252" t="s">
        <v>296</v>
      </c>
    </row>
    <row r="34" spans="1:1" x14ac:dyDescent="0.25">
      <c r="A34" s="252" t="s">
        <v>198</v>
      </c>
    </row>
    <row r="35" spans="1:1" x14ac:dyDescent="0.25">
      <c r="A35" s="252" t="s">
        <v>239</v>
      </c>
    </row>
    <row r="36" spans="1:1" x14ac:dyDescent="0.25">
      <c r="A36" s="252" t="s">
        <v>126</v>
      </c>
    </row>
    <row r="37" spans="1:1" x14ac:dyDescent="0.25">
      <c r="A37" s="252" t="s">
        <v>59</v>
      </c>
    </row>
    <row r="38" spans="1:1" x14ac:dyDescent="0.25">
      <c r="A38" s="252" t="s">
        <v>195</v>
      </c>
    </row>
    <row r="39" spans="1:1" x14ac:dyDescent="0.25">
      <c r="A39" s="252" t="s">
        <v>325</v>
      </c>
    </row>
    <row r="40" spans="1:1" x14ac:dyDescent="0.25">
      <c r="A40" s="252" t="s">
        <v>238</v>
      </c>
    </row>
    <row r="41" spans="1:1" x14ac:dyDescent="0.25">
      <c r="A41" s="252" t="s">
        <v>297</v>
      </c>
    </row>
    <row r="42" spans="1:1" x14ac:dyDescent="0.25">
      <c r="A42" s="251" t="s">
        <v>176</v>
      </c>
    </row>
    <row r="43" spans="1:1" x14ac:dyDescent="0.25">
      <c r="A43" s="252" t="s">
        <v>125</v>
      </c>
    </row>
    <row r="44" spans="1:1" x14ac:dyDescent="0.25">
      <c r="A44" s="252" t="s">
        <v>183</v>
      </c>
    </row>
    <row r="45" spans="1:1" x14ac:dyDescent="0.25">
      <c r="A45" s="252" t="s">
        <v>178</v>
      </c>
    </row>
    <row r="46" spans="1:1" x14ac:dyDescent="0.25">
      <c r="A46" s="252" t="s">
        <v>298</v>
      </c>
    </row>
    <row r="47" spans="1:1" x14ac:dyDescent="0.25">
      <c r="A47" s="252" t="s">
        <v>313</v>
      </c>
    </row>
    <row r="48" spans="1:1" x14ac:dyDescent="0.25">
      <c r="A48" s="115" t="s">
        <v>319</v>
      </c>
    </row>
    <row r="49" spans="1:1" x14ac:dyDescent="0.25">
      <c r="A49" s="252" t="s">
        <v>299</v>
      </c>
    </row>
    <row r="50" spans="1:1" x14ac:dyDescent="0.25">
      <c r="A50" s="252" t="s">
        <v>300</v>
      </c>
    </row>
    <row r="51" spans="1:1" x14ac:dyDescent="0.25">
      <c r="A51" s="252" t="s">
        <v>301</v>
      </c>
    </row>
    <row r="52" spans="1:1" x14ac:dyDescent="0.25">
      <c r="A52" s="252" t="s">
        <v>201</v>
      </c>
    </row>
    <row r="53" spans="1:1" x14ac:dyDescent="0.25">
      <c r="A53" s="252" t="s">
        <v>302</v>
      </c>
    </row>
    <row r="54" spans="1:1" x14ac:dyDescent="0.25">
      <c r="A54" s="252" t="s">
        <v>240</v>
      </c>
    </row>
    <row r="55" spans="1:1" x14ac:dyDescent="0.25">
      <c r="A55" s="252" t="s">
        <v>211</v>
      </c>
    </row>
    <row r="56" spans="1:1" x14ac:dyDescent="0.25">
      <c r="A56" s="252" t="s">
        <v>169</v>
      </c>
    </row>
    <row r="57" spans="1:1" x14ac:dyDescent="0.25">
      <c r="A57" s="252" t="s">
        <v>303</v>
      </c>
    </row>
    <row r="58" spans="1:1" x14ac:dyDescent="0.25">
      <c r="A58" s="252" t="s">
        <v>191</v>
      </c>
    </row>
    <row r="59" spans="1:1" x14ac:dyDescent="0.25">
      <c r="A59" s="253" t="s">
        <v>326</v>
      </c>
    </row>
    <row r="60" spans="1:1" x14ac:dyDescent="0.25">
      <c r="A60" s="252" t="s">
        <v>304</v>
      </c>
    </row>
    <row r="61" spans="1:1" x14ac:dyDescent="0.25">
      <c r="A61" s="252" t="s">
        <v>170</v>
      </c>
    </row>
    <row r="62" spans="1:1" x14ac:dyDescent="0.25">
      <c r="A62" s="252" t="s">
        <v>72</v>
      </c>
    </row>
    <row r="63" spans="1:1" x14ac:dyDescent="0.25">
      <c r="A63" s="252" t="s">
        <v>171</v>
      </c>
    </row>
    <row r="64" spans="1:1" x14ac:dyDescent="0.25">
      <c r="A64" s="252" t="s">
        <v>305</v>
      </c>
    </row>
    <row r="65" spans="1:1" x14ac:dyDescent="0.25">
      <c r="A65" s="252" t="s">
        <v>314</v>
      </c>
    </row>
    <row r="66" spans="1:1" x14ac:dyDescent="0.25">
      <c r="A66" s="252" t="s">
        <v>306</v>
      </c>
    </row>
    <row r="67" spans="1:1" x14ac:dyDescent="0.25">
      <c r="A67" s="252" t="s">
        <v>172</v>
      </c>
    </row>
    <row r="68" spans="1:1" x14ac:dyDescent="0.25">
      <c r="A68" s="252" t="s">
        <v>146</v>
      </c>
    </row>
    <row r="69" spans="1:1" x14ac:dyDescent="0.25">
      <c r="A69" s="252" t="s">
        <v>307</v>
      </c>
    </row>
    <row r="70" spans="1:1" x14ac:dyDescent="0.25">
      <c r="A70" s="252" t="s">
        <v>308</v>
      </c>
    </row>
    <row r="71" spans="1:1" x14ac:dyDescent="0.25">
      <c r="A71" s="252" t="s">
        <v>173</v>
      </c>
    </row>
    <row r="72" spans="1:1" x14ac:dyDescent="0.25">
      <c r="A72" s="252" t="s">
        <v>128</v>
      </c>
    </row>
    <row r="73" spans="1:1" x14ac:dyDescent="0.25">
      <c r="A73" s="252" t="s">
        <v>61</v>
      </c>
    </row>
    <row r="74" spans="1:1" x14ac:dyDescent="0.25">
      <c r="A74" s="252" t="s">
        <v>309</v>
      </c>
    </row>
    <row r="75" spans="1:1" x14ac:dyDescent="0.25">
      <c r="A75" s="252" t="s">
        <v>310</v>
      </c>
    </row>
    <row r="76" spans="1:1" x14ac:dyDescent="0.25">
      <c r="A76" s="252" t="s">
        <v>222</v>
      </c>
    </row>
    <row r="77" spans="1:1" x14ac:dyDescent="0.25">
      <c r="A77" s="252" t="s">
        <v>174</v>
      </c>
    </row>
    <row r="78" spans="1:1" x14ac:dyDescent="0.25">
      <c r="A78" s="252" t="s">
        <v>62</v>
      </c>
    </row>
    <row r="79" spans="1:1" x14ac:dyDescent="0.25">
      <c r="A79" s="252" t="s">
        <v>315</v>
      </c>
    </row>
    <row r="80" spans="1:1" x14ac:dyDescent="0.25">
      <c r="A80" s="252" t="s">
        <v>184</v>
      </c>
    </row>
    <row r="81" spans="1:1" x14ac:dyDescent="0.25">
      <c r="A81" s="252" t="s">
        <v>311</v>
      </c>
    </row>
    <row r="82" spans="1:1" x14ac:dyDescent="0.25">
      <c r="A82" s="252" t="s">
        <v>60</v>
      </c>
    </row>
    <row r="83" spans="1:1" x14ac:dyDescent="0.25">
      <c r="A83" s="252" t="s">
        <v>267</v>
      </c>
    </row>
    <row r="84" spans="1:1" x14ac:dyDescent="0.25">
      <c r="A84" s="252" t="s">
        <v>213</v>
      </c>
    </row>
    <row r="85" spans="1:1" x14ac:dyDescent="0.25">
      <c r="A85" s="252" t="s">
        <v>312</v>
      </c>
    </row>
    <row r="86" spans="1:1" x14ac:dyDescent="0.25">
      <c r="A86" s="252" t="s">
        <v>120</v>
      </c>
    </row>
    <row r="87" spans="1:1" x14ac:dyDescent="0.25">
      <c r="A87" s="252" t="s">
        <v>18</v>
      </c>
    </row>
    <row r="88" spans="1:1" x14ac:dyDescent="0.25">
      <c r="A88" s="252" t="s">
        <v>227</v>
      </c>
    </row>
    <row r="89" spans="1:1" x14ac:dyDescent="0.25">
      <c r="A89" s="252" t="s">
        <v>265</v>
      </c>
    </row>
    <row r="90" spans="1:1" x14ac:dyDescent="0.25">
      <c r="A90" s="252" t="s">
        <v>263</v>
      </c>
    </row>
  </sheetData>
  <sortState ref="A5:O90">
    <sortCondition ref="A5"/>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4</vt:i4>
      </vt:variant>
    </vt:vector>
  </HeadingPairs>
  <TitlesOfParts>
    <vt:vector size="15" baseType="lpstr">
      <vt:lpstr>1-Summary_all results</vt:lpstr>
      <vt:lpstr>2-BW_summary</vt:lpstr>
      <vt:lpstr>3-BW_data </vt:lpstr>
      <vt:lpstr>4-FCR_summary</vt:lpstr>
      <vt:lpstr>5-FCR_data</vt:lpstr>
      <vt:lpstr>6-Substrate CP and GE_summary</vt:lpstr>
      <vt:lpstr>7-Substrate CP and GE_data</vt:lpstr>
      <vt:lpstr>8-Substrate DM summary+data</vt:lpstr>
      <vt:lpstr>9-Whole body DM summary+data</vt:lpstr>
      <vt:lpstr>10-References</vt:lpstr>
      <vt:lpstr>Tabelle1</vt:lpstr>
      <vt:lpstr>'2-BW_summary'!_ftn1</vt:lpstr>
      <vt:lpstr>'2-BW_summary'!_ftn2</vt:lpstr>
      <vt:lpstr>'2-BW_summary'!_ftnref1</vt:lpstr>
      <vt:lpstr>'2-BW_summary'!_ftnref2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Metges, Cornelia</cp:lastModifiedBy>
  <dcterms:created xsi:type="dcterms:W3CDTF">2020-01-27T15:21:27Z</dcterms:created>
  <dcterms:modified xsi:type="dcterms:W3CDTF">2021-10-17T13:01:31Z</dcterms:modified>
</cp:coreProperties>
</file>