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Dropbox\Papers.MTPipeline\Submission\Supplemental Tables\"/>
    </mc:Choice>
  </mc:AlternateContent>
  <xr:revisionPtr revIDLastSave="0" documentId="8_{4DFC2E67-9D4A-454A-B862-460E5F9CED10}" xr6:coauthVersionLast="47" xr6:coauthVersionMax="47" xr10:uidLastSave="{00000000-0000-0000-0000-000000000000}"/>
  <bookViews>
    <workbookView xWindow="345" yWindow="345" windowWidth="20490" windowHeight="15645" xr2:uid="{00000000-000D-0000-FFFF-FFFF00000000}"/>
  </bookViews>
  <sheets>
    <sheet name="STable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  <c r="A13" i="2" s="1"/>
  <c r="A14" i="2" s="1"/>
  <c r="A15" i="2" s="1"/>
  <c r="A53" i="2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41" i="2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29" i="2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18" i="2"/>
  <c r="A19" i="2" s="1"/>
  <c r="A20" i="2" s="1"/>
  <c r="A21" i="2" s="1"/>
  <c r="A22" i="2" s="1"/>
  <c r="A23" i="2" s="1"/>
  <c r="A24" i="2" s="1"/>
  <c r="A25" i="2" s="1"/>
  <c r="A26" i="2" s="1"/>
  <c r="A27" i="2" s="1"/>
  <c r="A17" i="2"/>
  <c r="A5" i="2"/>
  <c r="M63" i="2"/>
  <c r="M62" i="2"/>
  <c r="M61" i="2"/>
  <c r="M60" i="2"/>
  <c r="M59" i="2"/>
  <c r="M58" i="2"/>
  <c r="M57" i="2"/>
  <c r="M56" i="2"/>
  <c r="M55" i="2"/>
  <c r="M54" i="2"/>
  <c r="M53" i="2"/>
  <c r="M52" i="2"/>
  <c r="D52" i="2"/>
  <c r="M50" i="2"/>
  <c r="M38" i="2"/>
  <c r="M33" i="2"/>
  <c r="M31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</calcChain>
</file>

<file path=xl/sharedStrings.xml><?xml version="1.0" encoding="utf-8"?>
<sst xmlns="http://schemas.openxmlformats.org/spreadsheetml/2006/main" count="139" uniqueCount="43">
  <si>
    <t>Clostridium ASF356</t>
  </si>
  <si>
    <t>Clostridium ASF502</t>
  </si>
  <si>
    <t>Eubacterium Plexicaudatum ASF492</t>
  </si>
  <si>
    <t>Firmicutes ASF500</t>
  </si>
  <si>
    <t>Lactobacillus ASF360</t>
  </si>
  <si>
    <t>Lactobacillus Murinus ASF361</t>
  </si>
  <si>
    <t>Mucispirillum Schaedleri ASF457</t>
  </si>
  <si>
    <t>Parabacteroides ASF519</t>
  </si>
  <si>
    <t>Other Bacteria</t>
  </si>
  <si>
    <t>Parabacteroides Goldsteinii</t>
  </si>
  <si>
    <t>Tool</t>
  </si>
  <si>
    <t>Sample name</t>
  </si>
  <si>
    <t>BWA</t>
  </si>
  <si>
    <t>SAMSA2</t>
  </si>
  <si>
    <t>MetaPro</t>
  </si>
  <si>
    <t>HUMAnN2</t>
  </si>
  <si>
    <t>HUMAnN3</t>
  </si>
  <si>
    <t>SRR1829005</t>
  </si>
  <si>
    <t>SRR1829003</t>
  </si>
  <si>
    <t>SRR1829000</t>
  </si>
  <si>
    <t>SRR1829007</t>
  </si>
  <si>
    <t>SRR1828995</t>
  </si>
  <si>
    <t>SRR1828998</t>
  </si>
  <si>
    <t>SRR1828993</t>
  </si>
  <si>
    <t>SRR1828991</t>
  </si>
  <si>
    <t>SRR1828989</t>
  </si>
  <si>
    <t>SRR1828976</t>
  </si>
  <si>
    <t>SRR1828965</t>
  </si>
  <si>
    <t>SRR1828983</t>
  </si>
  <si>
    <t>NOD Mouse 1 - Cecum - Qiagen</t>
  </si>
  <si>
    <t>NOD Mouse 1 - Cecum - Qiagen - Ribominus</t>
  </si>
  <si>
    <t>NOD Mouse 1 - Colon - Qiagen</t>
  </si>
  <si>
    <t>NOD Mouse 2 - Cecum - Qiagen</t>
  </si>
  <si>
    <t>NOD Mouse 2 - Cecum - Qiagen - Ribominus</t>
  </si>
  <si>
    <t>NOD Mouse 2 - Colon - Qiagen</t>
  </si>
  <si>
    <t>NOD Mouse 3 - Cecum - Invitrogen</t>
  </si>
  <si>
    <t>NOD Mouse 3 - Cecum - Qiagen</t>
  </si>
  <si>
    <t>NOD Mouse 4 - Cecum – Invitrogen</t>
  </si>
  <si>
    <t>NOD Mouse 4 - Cecum - Qiagen</t>
  </si>
  <si>
    <t>NOD Mouse 4 - Cecum – Qiagen - Ribominus</t>
  </si>
  <si>
    <t>NOD Mouse 4 - Colon – Qiagen</t>
  </si>
  <si>
    <t>Sample ID</t>
  </si>
  <si>
    <t>Supplemental Table 3: Read annotation statistics for NOD mouse datasets from MetaPro, HUMAnN3, HUMAnN2, SAMSA2 compared with the gold standard.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</si>
</sst>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CC3300"/>
      <color rgb="FFA21C0E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1AF9-E967-4514-B730-E573C48799A1}">
  <dimension ref="A1:N63"/>
  <sheetViews>
    <sheetView tabSelected="1" zoomScale="130" zoomScaleNormal="130" workbookViewId="0">
      <selection activeCell="A25" sqref="A25"/>
    </sheetView>
  </sheetViews>
  <sheetFormatPr defaultRowHeight="15.75" x14ac:dyDescent="0.25"/>
  <cols>
    <col min="1" max="2" width="14.28515625" style="2" customWidth="1"/>
    <col min="3" max="3" width="23.7109375" style="2" customWidth="1"/>
    <col min="4" max="12" width="9.140625" style="2"/>
    <col min="13" max="13" width="12.85546875" style="2" customWidth="1"/>
    <col min="14" max="14" width="13.7109375" style="2" customWidth="1"/>
    <col min="15" max="18" width="9.140625" style="2"/>
    <col min="19" max="19" width="11.42578125" style="2" customWidth="1"/>
    <col min="20" max="38" width="9.140625" style="2"/>
    <col min="39" max="39" width="10.5703125" style="2" customWidth="1"/>
    <col min="40" max="16384" width="9.140625" style="2"/>
  </cols>
  <sheetData>
    <row r="1" spans="1:14" x14ac:dyDescent="0.25">
      <c r="A1" s="1" t="s">
        <v>42</v>
      </c>
    </row>
    <row r="3" spans="1:14" x14ac:dyDescent="0.25">
      <c r="A3" s="2" t="s">
        <v>10</v>
      </c>
      <c r="B3" s="2" t="s">
        <v>41</v>
      </c>
      <c r="C3" s="2" t="s">
        <v>11</v>
      </c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2" t="s">
        <v>6</v>
      </c>
      <c r="K3" s="2" t="s">
        <v>7</v>
      </c>
      <c r="L3" s="2" t="s">
        <v>9</v>
      </c>
      <c r="M3" s="2" t="s">
        <v>8</v>
      </c>
    </row>
    <row r="4" spans="1:14" x14ac:dyDescent="0.25">
      <c r="A4" s="2" t="s">
        <v>12</v>
      </c>
      <c r="B4" s="2" t="s">
        <v>17</v>
      </c>
      <c r="C4" s="3" t="s">
        <v>40</v>
      </c>
      <c r="D4" s="2">
        <v>145741</v>
      </c>
      <c r="E4" s="2">
        <v>12824</v>
      </c>
      <c r="F4" s="2">
        <v>2876</v>
      </c>
      <c r="G4" s="2">
        <v>298</v>
      </c>
      <c r="H4" s="2">
        <v>87</v>
      </c>
      <c r="I4" s="2">
        <v>11054</v>
      </c>
      <c r="J4" s="2">
        <v>41422</v>
      </c>
      <c r="K4" s="2">
        <v>514248</v>
      </c>
      <c r="L4" s="2">
        <v>0</v>
      </c>
      <c r="M4" s="2">
        <v>0</v>
      </c>
      <c r="N4" s="4"/>
    </row>
    <row r="5" spans="1:14" x14ac:dyDescent="0.25">
      <c r="A5" s="2" t="str">
        <f>A4</f>
        <v>BWA</v>
      </c>
      <c r="B5" s="2" t="s">
        <v>18</v>
      </c>
      <c r="C5" s="3" t="s">
        <v>39</v>
      </c>
      <c r="D5" s="2">
        <v>188639</v>
      </c>
      <c r="E5" s="2">
        <v>23843</v>
      </c>
      <c r="F5" s="2">
        <v>1858</v>
      </c>
      <c r="G5" s="2">
        <v>79</v>
      </c>
      <c r="H5" s="2">
        <v>30</v>
      </c>
      <c r="I5" s="2">
        <v>11820</v>
      </c>
      <c r="J5" s="2">
        <v>32950</v>
      </c>
      <c r="K5" s="2">
        <v>613100</v>
      </c>
      <c r="L5" s="2">
        <v>0</v>
      </c>
      <c r="M5" s="2">
        <v>0</v>
      </c>
      <c r="N5" s="4"/>
    </row>
    <row r="6" spans="1:14" x14ac:dyDescent="0.25">
      <c r="A6" s="2" t="str">
        <f t="shared" ref="A6:A15" si="0">A5</f>
        <v>BWA</v>
      </c>
      <c r="B6" s="2" t="s">
        <v>19</v>
      </c>
      <c r="C6" s="3" t="s">
        <v>38</v>
      </c>
      <c r="D6" s="2">
        <v>213818</v>
      </c>
      <c r="E6" s="2">
        <v>16643</v>
      </c>
      <c r="F6" s="2">
        <v>5230</v>
      </c>
      <c r="G6" s="2">
        <v>310</v>
      </c>
      <c r="H6" s="2">
        <v>77</v>
      </c>
      <c r="I6" s="2">
        <v>7415</v>
      </c>
      <c r="J6" s="2">
        <v>28589</v>
      </c>
      <c r="K6" s="2">
        <v>541963</v>
      </c>
      <c r="L6" s="2">
        <v>0</v>
      </c>
      <c r="M6" s="2">
        <v>0</v>
      </c>
      <c r="N6" s="4"/>
    </row>
    <row r="7" spans="1:14" x14ac:dyDescent="0.25">
      <c r="A7" s="2" t="str">
        <f t="shared" si="0"/>
        <v>BWA</v>
      </c>
      <c r="B7" s="2" t="s">
        <v>20</v>
      </c>
      <c r="C7" s="3" t="s">
        <v>37</v>
      </c>
      <c r="D7" s="2">
        <v>183712</v>
      </c>
      <c r="E7" s="2">
        <v>7525</v>
      </c>
      <c r="F7" s="2">
        <v>1870</v>
      </c>
      <c r="G7" s="2">
        <v>185</v>
      </c>
      <c r="H7" s="2">
        <v>73</v>
      </c>
      <c r="I7" s="2">
        <v>3053</v>
      </c>
      <c r="J7" s="2">
        <v>45120</v>
      </c>
      <c r="K7" s="2">
        <v>345596</v>
      </c>
      <c r="L7" s="2">
        <v>0</v>
      </c>
      <c r="M7" s="2">
        <v>0</v>
      </c>
      <c r="N7" s="4"/>
    </row>
    <row r="8" spans="1:14" x14ac:dyDescent="0.25">
      <c r="A8" s="2" t="str">
        <f t="shared" si="0"/>
        <v>BWA</v>
      </c>
      <c r="B8" s="2" t="s">
        <v>21</v>
      </c>
      <c r="C8" s="3" t="s">
        <v>36</v>
      </c>
      <c r="D8" s="2">
        <v>128757</v>
      </c>
      <c r="E8" s="2">
        <v>17631</v>
      </c>
      <c r="F8" s="2">
        <v>4465</v>
      </c>
      <c r="G8" s="2">
        <v>306</v>
      </c>
      <c r="H8" s="2">
        <v>82</v>
      </c>
      <c r="I8" s="2">
        <v>8161</v>
      </c>
      <c r="J8" s="2">
        <v>29472</v>
      </c>
      <c r="K8" s="2">
        <v>327635</v>
      </c>
      <c r="L8" s="2">
        <v>0</v>
      </c>
      <c r="M8" s="2">
        <v>0</v>
      </c>
      <c r="N8" s="4"/>
    </row>
    <row r="9" spans="1:14" x14ac:dyDescent="0.25">
      <c r="A9" s="2" t="str">
        <f t="shared" si="0"/>
        <v>BWA</v>
      </c>
      <c r="B9" s="2" t="s">
        <v>22</v>
      </c>
      <c r="C9" s="3" t="s">
        <v>35</v>
      </c>
      <c r="D9" s="2">
        <v>214094</v>
      </c>
      <c r="E9" s="2">
        <v>19784</v>
      </c>
      <c r="F9" s="2">
        <v>5387</v>
      </c>
      <c r="G9" s="2">
        <v>548</v>
      </c>
      <c r="H9" s="2">
        <v>117</v>
      </c>
      <c r="I9" s="2">
        <v>6391</v>
      </c>
      <c r="J9" s="2">
        <v>90660</v>
      </c>
      <c r="K9" s="2">
        <v>770413</v>
      </c>
      <c r="L9" s="2">
        <v>0</v>
      </c>
      <c r="M9" s="2">
        <v>0</v>
      </c>
      <c r="N9" s="4"/>
    </row>
    <row r="10" spans="1:14" x14ac:dyDescent="0.25">
      <c r="A10" s="2" t="str">
        <f t="shared" si="0"/>
        <v>BWA</v>
      </c>
      <c r="B10" s="2" t="s">
        <v>23</v>
      </c>
      <c r="C10" s="3" t="s">
        <v>34</v>
      </c>
      <c r="D10" s="2">
        <v>69622</v>
      </c>
      <c r="E10" s="2">
        <v>12255</v>
      </c>
      <c r="F10" s="2">
        <v>2520</v>
      </c>
      <c r="G10" s="2">
        <v>224</v>
      </c>
      <c r="H10" s="2">
        <v>68</v>
      </c>
      <c r="I10" s="2">
        <v>11543</v>
      </c>
      <c r="J10" s="2">
        <v>8626</v>
      </c>
      <c r="K10" s="2">
        <v>351293</v>
      </c>
      <c r="L10" s="2">
        <v>0</v>
      </c>
      <c r="M10" s="2">
        <v>0</v>
      </c>
      <c r="N10" s="4"/>
    </row>
    <row r="11" spans="1:14" x14ac:dyDescent="0.25">
      <c r="A11" s="2" t="str">
        <f t="shared" si="0"/>
        <v>BWA</v>
      </c>
      <c r="B11" s="2" t="s">
        <v>24</v>
      </c>
      <c r="C11" s="3" t="s">
        <v>33</v>
      </c>
      <c r="D11" s="2">
        <v>107432</v>
      </c>
      <c r="E11" s="2">
        <v>10089</v>
      </c>
      <c r="F11" s="2">
        <v>790</v>
      </c>
      <c r="G11" s="2">
        <v>54</v>
      </c>
      <c r="H11" s="2">
        <v>27</v>
      </c>
      <c r="I11" s="2">
        <v>3307</v>
      </c>
      <c r="J11" s="2">
        <v>13639</v>
      </c>
      <c r="K11" s="2">
        <v>271242</v>
      </c>
      <c r="L11" s="2">
        <v>0</v>
      </c>
      <c r="M11" s="2">
        <v>0</v>
      </c>
      <c r="N11" s="4"/>
    </row>
    <row r="12" spans="1:14" x14ac:dyDescent="0.25">
      <c r="A12" s="2" t="str">
        <f t="shared" si="0"/>
        <v>BWA</v>
      </c>
      <c r="B12" s="2" t="s">
        <v>25</v>
      </c>
      <c r="C12" s="3" t="s">
        <v>32</v>
      </c>
      <c r="D12" s="2">
        <v>303887</v>
      </c>
      <c r="E12" s="2">
        <v>28847</v>
      </c>
      <c r="F12" s="2">
        <v>4673</v>
      </c>
      <c r="G12" s="2">
        <v>282</v>
      </c>
      <c r="H12" s="2">
        <v>98</v>
      </c>
      <c r="I12" s="2">
        <v>10986</v>
      </c>
      <c r="J12" s="2">
        <v>43517</v>
      </c>
      <c r="K12" s="2">
        <v>473363</v>
      </c>
      <c r="L12" s="2">
        <v>0</v>
      </c>
      <c r="M12" s="2">
        <v>0</v>
      </c>
      <c r="N12" s="4"/>
    </row>
    <row r="13" spans="1:14" x14ac:dyDescent="0.25">
      <c r="A13" s="2" t="str">
        <f t="shared" si="0"/>
        <v>BWA</v>
      </c>
      <c r="B13" s="2" t="s">
        <v>28</v>
      </c>
      <c r="C13" s="3" t="s">
        <v>31</v>
      </c>
      <c r="D13" s="2">
        <v>145741</v>
      </c>
      <c r="E13" s="2">
        <v>12824</v>
      </c>
      <c r="F13" s="2">
        <v>2876</v>
      </c>
      <c r="G13" s="2">
        <v>298</v>
      </c>
      <c r="H13" s="2">
        <v>87</v>
      </c>
      <c r="I13" s="2">
        <v>11054</v>
      </c>
      <c r="J13" s="2">
        <v>41422</v>
      </c>
      <c r="K13" s="2">
        <v>514248</v>
      </c>
      <c r="L13" s="2">
        <v>0</v>
      </c>
      <c r="M13" s="2">
        <v>0</v>
      </c>
      <c r="N13" s="4"/>
    </row>
    <row r="14" spans="1:14" x14ac:dyDescent="0.25">
      <c r="A14" s="2" t="str">
        <f t="shared" si="0"/>
        <v>BWA</v>
      </c>
      <c r="B14" s="2" t="s">
        <v>26</v>
      </c>
      <c r="C14" s="3" t="s">
        <v>30</v>
      </c>
      <c r="D14" s="2">
        <v>143009</v>
      </c>
      <c r="E14" s="2">
        <v>9270</v>
      </c>
      <c r="F14" s="2">
        <v>1081</v>
      </c>
      <c r="G14" s="2">
        <v>87</v>
      </c>
      <c r="H14" s="2">
        <v>320</v>
      </c>
      <c r="I14" s="2">
        <v>8632</v>
      </c>
      <c r="J14" s="2">
        <v>112276</v>
      </c>
      <c r="K14" s="2">
        <v>669047</v>
      </c>
      <c r="L14" s="2">
        <v>0</v>
      </c>
      <c r="M14" s="2">
        <v>0</v>
      </c>
      <c r="N14" s="4"/>
    </row>
    <row r="15" spans="1:14" x14ac:dyDescent="0.25">
      <c r="A15" s="2" t="str">
        <f t="shared" si="0"/>
        <v>BWA</v>
      </c>
      <c r="B15" s="2" t="s">
        <v>27</v>
      </c>
      <c r="C15" s="3" t="s">
        <v>29</v>
      </c>
      <c r="D15" s="2">
        <v>207430</v>
      </c>
      <c r="E15" s="2">
        <v>12593</v>
      </c>
      <c r="F15" s="2">
        <v>2494</v>
      </c>
      <c r="G15" s="2">
        <v>142</v>
      </c>
      <c r="H15" s="2">
        <v>38</v>
      </c>
      <c r="I15" s="2">
        <v>3449</v>
      </c>
      <c r="J15" s="2">
        <v>31260</v>
      </c>
      <c r="K15" s="2">
        <v>323133</v>
      </c>
      <c r="L15" s="2">
        <v>0</v>
      </c>
      <c r="M15" s="2">
        <v>0</v>
      </c>
      <c r="N15" s="4"/>
    </row>
    <row r="16" spans="1:14" x14ac:dyDescent="0.25">
      <c r="A16" s="2" t="s">
        <v>14</v>
      </c>
      <c r="B16" s="2" t="s">
        <v>17</v>
      </c>
      <c r="C16" s="3" t="s">
        <v>40</v>
      </c>
      <c r="D16" s="2">
        <v>56763</v>
      </c>
      <c r="E16" s="2">
        <v>26</v>
      </c>
      <c r="F16" s="2">
        <v>39</v>
      </c>
      <c r="G16" s="2">
        <v>0</v>
      </c>
      <c r="H16" s="2">
        <v>0</v>
      </c>
      <c r="I16" s="2">
        <v>2354</v>
      </c>
      <c r="J16" s="2">
        <v>8919</v>
      </c>
      <c r="K16" s="2">
        <v>100720</v>
      </c>
      <c r="L16" s="2">
        <v>81631</v>
      </c>
      <c r="M16" s="2">
        <f>286535-L16</f>
        <v>204904</v>
      </c>
    </row>
    <row r="17" spans="1:13" x14ac:dyDescent="0.25">
      <c r="A17" s="2" t="str">
        <f>A16</f>
        <v>MetaPro</v>
      </c>
      <c r="B17" s="2" t="s">
        <v>18</v>
      </c>
      <c r="C17" s="3" t="s">
        <v>39</v>
      </c>
      <c r="D17" s="2">
        <v>45483</v>
      </c>
      <c r="E17" s="2">
        <v>2</v>
      </c>
      <c r="F17" s="2">
        <v>3</v>
      </c>
      <c r="G17" s="2">
        <v>0</v>
      </c>
      <c r="H17" s="2">
        <v>0</v>
      </c>
      <c r="I17" s="2">
        <v>5584</v>
      </c>
      <c r="J17" s="2">
        <v>8196</v>
      </c>
      <c r="K17" s="2">
        <v>86540</v>
      </c>
      <c r="L17" s="2">
        <v>68652</v>
      </c>
      <c r="M17" s="2">
        <f>345697-L17</f>
        <v>277045</v>
      </c>
    </row>
    <row r="18" spans="1:13" x14ac:dyDescent="0.25">
      <c r="A18" s="2" t="str">
        <f t="shared" ref="A18:A27" si="1">A17</f>
        <v>MetaPro</v>
      </c>
      <c r="B18" s="2" t="s">
        <v>19</v>
      </c>
      <c r="C18" s="3" t="s">
        <v>38</v>
      </c>
      <c r="D18" s="2">
        <v>11996</v>
      </c>
      <c r="E18" s="2">
        <v>2</v>
      </c>
      <c r="F18" s="2">
        <v>3</v>
      </c>
      <c r="G18" s="2">
        <v>0</v>
      </c>
      <c r="H18" s="2">
        <v>0</v>
      </c>
      <c r="I18" s="2">
        <v>656</v>
      </c>
      <c r="J18" s="2">
        <v>1183</v>
      </c>
      <c r="K18" s="2">
        <v>14927</v>
      </c>
      <c r="L18" s="2">
        <v>12000</v>
      </c>
      <c r="M18" s="2">
        <f>189115-L18</f>
        <v>177115</v>
      </c>
    </row>
    <row r="19" spans="1:13" x14ac:dyDescent="0.25">
      <c r="A19" s="2" t="str">
        <f t="shared" si="1"/>
        <v>MetaPro</v>
      </c>
      <c r="B19" s="2" t="s">
        <v>20</v>
      </c>
      <c r="C19" s="3" t="s">
        <v>37</v>
      </c>
      <c r="D19" s="2">
        <v>74575</v>
      </c>
      <c r="E19" s="2">
        <v>19</v>
      </c>
      <c r="F19" s="2">
        <v>39</v>
      </c>
      <c r="G19" s="2">
        <v>0</v>
      </c>
      <c r="H19" s="2">
        <v>0</v>
      </c>
      <c r="I19" s="2">
        <v>1017</v>
      </c>
      <c r="J19" s="2">
        <v>7532</v>
      </c>
      <c r="K19" s="2">
        <v>114606</v>
      </c>
      <c r="L19" s="2">
        <v>85025</v>
      </c>
      <c r="M19" s="2">
        <f>305171-L19</f>
        <v>220146</v>
      </c>
    </row>
    <row r="20" spans="1:13" x14ac:dyDescent="0.25">
      <c r="A20" s="2" t="str">
        <f t="shared" si="1"/>
        <v>MetaPro</v>
      </c>
      <c r="B20" s="2" t="s">
        <v>21</v>
      </c>
      <c r="C20" s="3" t="s">
        <v>36</v>
      </c>
      <c r="D20" s="2">
        <v>6012</v>
      </c>
      <c r="E20" s="2">
        <v>0</v>
      </c>
      <c r="F20" s="2">
        <v>0</v>
      </c>
      <c r="G20" s="2">
        <v>0</v>
      </c>
      <c r="H20" s="2">
        <v>0</v>
      </c>
      <c r="I20" s="2">
        <v>683</v>
      </c>
      <c r="J20" s="2">
        <v>1442</v>
      </c>
      <c r="K20" s="2">
        <v>14477</v>
      </c>
      <c r="L20" s="2">
        <v>12649</v>
      </c>
      <c r="M20" s="2">
        <f>127333-L20</f>
        <v>114684</v>
      </c>
    </row>
    <row r="21" spans="1:13" x14ac:dyDescent="0.25">
      <c r="A21" s="2" t="str">
        <f t="shared" si="1"/>
        <v>MetaPro</v>
      </c>
      <c r="B21" s="2" t="s">
        <v>22</v>
      </c>
      <c r="C21" s="3" t="s">
        <v>35</v>
      </c>
      <c r="D21" s="2">
        <v>65791</v>
      </c>
      <c r="E21" s="2">
        <v>81</v>
      </c>
      <c r="F21" s="2">
        <v>126</v>
      </c>
      <c r="G21" s="2">
        <v>0</v>
      </c>
      <c r="H21" s="2">
        <v>0</v>
      </c>
      <c r="I21" s="2">
        <v>2300</v>
      </c>
      <c r="J21" s="2">
        <v>16086</v>
      </c>
      <c r="K21" s="2">
        <v>316604</v>
      </c>
      <c r="L21" s="2">
        <v>188158</v>
      </c>
      <c r="M21" s="2">
        <f>511443-L21</f>
        <v>323285</v>
      </c>
    </row>
    <row r="22" spans="1:13" x14ac:dyDescent="0.25">
      <c r="A22" s="2" t="str">
        <f t="shared" si="1"/>
        <v>MetaPro</v>
      </c>
      <c r="B22" s="2" t="s">
        <v>23</v>
      </c>
      <c r="C22" s="3" t="s">
        <v>34</v>
      </c>
      <c r="D22" s="2">
        <v>9397</v>
      </c>
      <c r="E22" s="2">
        <v>2</v>
      </c>
      <c r="F22" s="2">
        <v>1</v>
      </c>
      <c r="G22" s="2">
        <v>0</v>
      </c>
      <c r="H22" s="2">
        <v>0</v>
      </c>
      <c r="I22" s="2">
        <v>1433</v>
      </c>
      <c r="J22" s="2">
        <v>797</v>
      </c>
      <c r="K22" s="2">
        <v>17910</v>
      </c>
      <c r="L22" s="2">
        <v>14224</v>
      </c>
      <c r="M22" s="2">
        <f>131025-L22</f>
        <v>116801</v>
      </c>
    </row>
    <row r="23" spans="1:13" x14ac:dyDescent="0.25">
      <c r="A23" s="2" t="str">
        <f t="shared" si="1"/>
        <v>MetaPro</v>
      </c>
      <c r="B23" s="2" t="s">
        <v>24</v>
      </c>
      <c r="C23" s="3" t="s">
        <v>33</v>
      </c>
      <c r="D23" s="2">
        <v>16030</v>
      </c>
      <c r="E23" s="2">
        <v>3</v>
      </c>
      <c r="F23" s="2">
        <v>8</v>
      </c>
      <c r="G23" s="2">
        <v>0</v>
      </c>
      <c r="H23" s="2">
        <v>0</v>
      </c>
      <c r="I23" s="2">
        <v>1251</v>
      </c>
      <c r="J23" s="2">
        <v>3008</v>
      </c>
      <c r="K23" s="2">
        <v>43093</v>
      </c>
      <c r="L23" s="2">
        <v>35566</v>
      </c>
      <c r="M23" s="2">
        <f>160883 - L23</f>
        <v>125317</v>
      </c>
    </row>
    <row r="24" spans="1:13" x14ac:dyDescent="0.25">
      <c r="A24" s="2" t="str">
        <f t="shared" si="1"/>
        <v>MetaPro</v>
      </c>
      <c r="B24" s="2" t="s">
        <v>25</v>
      </c>
      <c r="C24" s="3" t="s">
        <v>32</v>
      </c>
      <c r="D24" s="2">
        <v>15309</v>
      </c>
      <c r="E24" s="2">
        <v>1</v>
      </c>
      <c r="F24" s="2">
        <v>0</v>
      </c>
      <c r="G24" s="2">
        <v>0</v>
      </c>
      <c r="H24" s="2">
        <v>0</v>
      </c>
      <c r="I24" s="2">
        <v>460</v>
      </c>
      <c r="J24" s="2">
        <v>941</v>
      </c>
      <c r="K24" s="2">
        <v>17703</v>
      </c>
      <c r="L24" s="2">
        <v>14482</v>
      </c>
      <c r="M24" s="2">
        <f>181283-L24</f>
        <v>166801</v>
      </c>
    </row>
    <row r="25" spans="1:13" x14ac:dyDescent="0.25">
      <c r="A25" s="2" t="str">
        <f t="shared" si="1"/>
        <v>MetaPro</v>
      </c>
      <c r="B25" s="2" t="s">
        <v>28</v>
      </c>
      <c r="C25" s="3" t="s">
        <v>31</v>
      </c>
      <c r="D25" s="2">
        <v>2466</v>
      </c>
      <c r="E25" s="2">
        <v>1</v>
      </c>
      <c r="F25" s="2">
        <v>0</v>
      </c>
      <c r="G25" s="2">
        <v>0</v>
      </c>
      <c r="H25" s="2">
        <v>0</v>
      </c>
      <c r="I25" s="2">
        <v>747</v>
      </c>
      <c r="J25" s="2">
        <v>329</v>
      </c>
      <c r="K25" s="2">
        <v>5654</v>
      </c>
      <c r="L25" s="2">
        <v>4080</v>
      </c>
      <c r="M25" s="2">
        <f>62814 - L25</f>
        <v>58734</v>
      </c>
    </row>
    <row r="26" spans="1:13" x14ac:dyDescent="0.25">
      <c r="A26" s="2" t="str">
        <f t="shared" si="1"/>
        <v>MetaPro</v>
      </c>
      <c r="B26" s="2" t="s">
        <v>26</v>
      </c>
      <c r="C26" s="3" t="s">
        <v>30</v>
      </c>
      <c r="D26" s="2">
        <v>43893</v>
      </c>
      <c r="E26" s="2">
        <v>11</v>
      </c>
      <c r="F26" s="2">
        <v>33</v>
      </c>
      <c r="G26" s="2">
        <v>0</v>
      </c>
      <c r="H26" s="2">
        <v>0</v>
      </c>
      <c r="I26" s="2">
        <v>2818</v>
      </c>
      <c r="J26" s="2">
        <v>16786</v>
      </c>
      <c r="K26" s="2">
        <v>266959</v>
      </c>
      <c r="L26" s="2">
        <v>184270</v>
      </c>
      <c r="M26" s="2">
        <f>384971 - L26</f>
        <v>200701</v>
      </c>
    </row>
    <row r="27" spans="1:13" x14ac:dyDescent="0.25">
      <c r="A27" s="2" t="str">
        <f t="shared" si="1"/>
        <v>MetaPro</v>
      </c>
      <c r="B27" s="2" t="s">
        <v>27</v>
      </c>
      <c r="C27" s="3" t="s">
        <v>29</v>
      </c>
      <c r="D27" s="2">
        <v>4648</v>
      </c>
      <c r="E27" s="2">
        <v>0</v>
      </c>
      <c r="F27" s="2">
        <v>0</v>
      </c>
      <c r="G27" s="2">
        <v>0</v>
      </c>
      <c r="H27" s="2">
        <v>0</v>
      </c>
      <c r="I27" s="2">
        <v>101</v>
      </c>
      <c r="J27" s="2">
        <v>848</v>
      </c>
      <c r="K27" s="2">
        <v>9574</v>
      </c>
      <c r="L27" s="2">
        <v>8223</v>
      </c>
      <c r="M27" s="2">
        <f>111508 - L27</f>
        <v>103285</v>
      </c>
    </row>
    <row r="28" spans="1:13" x14ac:dyDescent="0.25">
      <c r="A28" s="2" t="s">
        <v>15</v>
      </c>
      <c r="B28" s="2" t="s">
        <v>17</v>
      </c>
      <c r="C28" s="3" t="s">
        <v>40</v>
      </c>
      <c r="D28" s="2">
        <v>38010.5</v>
      </c>
      <c r="E28" s="2">
        <v>0</v>
      </c>
      <c r="F28" s="2">
        <v>0</v>
      </c>
      <c r="G28" s="2">
        <v>0</v>
      </c>
      <c r="H28" s="2">
        <v>0</v>
      </c>
      <c r="I28" s="2">
        <v>1683</v>
      </c>
      <c r="J28" s="2">
        <v>6799</v>
      </c>
      <c r="K28" s="2">
        <v>0</v>
      </c>
      <c r="L28" s="2">
        <v>141539</v>
      </c>
      <c r="M28" s="2">
        <f>4225</f>
        <v>4225</v>
      </c>
    </row>
    <row r="29" spans="1:13" x14ac:dyDescent="0.25">
      <c r="A29" s="2" t="str">
        <f>A28</f>
        <v>HUMAnN2</v>
      </c>
      <c r="B29" s="2" t="s">
        <v>18</v>
      </c>
      <c r="C29" s="3" t="s">
        <v>39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7202.5</v>
      </c>
      <c r="K29" s="2">
        <v>0</v>
      </c>
      <c r="L29" s="2">
        <v>151707</v>
      </c>
      <c r="M29" s="2">
        <v>276859.5</v>
      </c>
    </row>
    <row r="30" spans="1:13" x14ac:dyDescent="0.25">
      <c r="A30" s="2" t="str">
        <f t="shared" ref="A30:A39" si="2">A29</f>
        <v>HUMAnN2</v>
      </c>
      <c r="B30" s="2" t="s">
        <v>19</v>
      </c>
      <c r="C30" s="3" t="s">
        <v>38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30415.5</v>
      </c>
      <c r="M30" s="2">
        <v>22140.5</v>
      </c>
    </row>
    <row r="31" spans="1:13" x14ac:dyDescent="0.25">
      <c r="A31" s="2" t="str">
        <f t="shared" si="2"/>
        <v>HUMAnN2</v>
      </c>
      <c r="B31" s="2" t="s">
        <v>20</v>
      </c>
      <c r="C31" s="3" t="s">
        <v>37</v>
      </c>
      <c r="D31" s="2">
        <v>52970.5</v>
      </c>
      <c r="E31" s="2">
        <v>0</v>
      </c>
      <c r="F31" s="2">
        <v>0</v>
      </c>
      <c r="G31" s="2">
        <v>0</v>
      </c>
      <c r="H31" s="2">
        <v>0</v>
      </c>
      <c r="I31" s="2">
        <v>691</v>
      </c>
      <c r="J31" s="2">
        <v>5742</v>
      </c>
      <c r="K31" s="2">
        <v>0</v>
      </c>
      <c r="L31" s="2">
        <v>161275</v>
      </c>
      <c r="M31" s="2">
        <f>5335</f>
        <v>5335</v>
      </c>
    </row>
    <row r="32" spans="1:13" x14ac:dyDescent="0.25">
      <c r="A32" s="2" t="str">
        <f t="shared" si="2"/>
        <v>HUMAnN2</v>
      </c>
      <c r="B32" s="2" t="s">
        <v>21</v>
      </c>
      <c r="C32" s="3" t="s">
        <v>36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1041</v>
      </c>
      <c r="K32" s="2">
        <v>0</v>
      </c>
      <c r="L32" s="2">
        <v>24722</v>
      </c>
      <c r="M32" s="2">
        <v>26949</v>
      </c>
    </row>
    <row r="33" spans="1:13" x14ac:dyDescent="0.25">
      <c r="A33" s="2" t="str">
        <f t="shared" si="2"/>
        <v>HUMAnN2</v>
      </c>
      <c r="B33" s="2" t="s">
        <v>22</v>
      </c>
      <c r="C33" s="3" t="s">
        <v>35</v>
      </c>
      <c r="D33" s="2">
        <v>43627.5</v>
      </c>
      <c r="E33" s="2">
        <v>0</v>
      </c>
      <c r="F33" s="2">
        <v>0</v>
      </c>
      <c r="G33" s="2">
        <v>0</v>
      </c>
      <c r="H33" s="2">
        <v>0</v>
      </c>
      <c r="I33" s="2">
        <v>1604.5</v>
      </c>
      <c r="J33" s="2">
        <v>11875.5</v>
      </c>
      <c r="K33" s="2">
        <v>0</v>
      </c>
      <c r="L33" s="2">
        <v>396621</v>
      </c>
      <c r="M33" s="2">
        <f>11352.5+10624</f>
        <v>21976.5</v>
      </c>
    </row>
    <row r="34" spans="1:13" x14ac:dyDescent="0.25">
      <c r="A34" s="2" t="str">
        <f t="shared" si="2"/>
        <v>HUMAnN2</v>
      </c>
      <c r="B34" s="2" t="s">
        <v>23</v>
      </c>
      <c r="C34" s="3" t="s">
        <v>34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646</v>
      </c>
      <c r="K34" s="2">
        <v>0</v>
      </c>
      <c r="L34" s="2">
        <v>29704</v>
      </c>
      <c r="M34" s="2">
        <v>0</v>
      </c>
    </row>
    <row r="35" spans="1:13" x14ac:dyDescent="0.25">
      <c r="A35" s="2" t="str">
        <f t="shared" si="2"/>
        <v>HUMAnN2</v>
      </c>
      <c r="B35" s="2" t="s">
        <v>24</v>
      </c>
      <c r="C35" s="3" t="s">
        <v>33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2437</v>
      </c>
      <c r="K35" s="2">
        <v>0</v>
      </c>
      <c r="L35" s="2">
        <v>65198</v>
      </c>
      <c r="M35" s="2">
        <v>0</v>
      </c>
    </row>
    <row r="36" spans="1:13" x14ac:dyDescent="0.25">
      <c r="A36" s="2" t="str">
        <f t="shared" si="2"/>
        <v>HUMAnN2</v>
      </c>
      <c r="B36" s="2" t="s">
        <v>25</v>
      </c>
      <c r="C36" s="3" t="s">
        <v>32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27771</v>
      </c>
      <c r="M36" s="2">
        <v>39799</v>
      </c>
    </row>
    <row r="37" spans="1:13" x14ac:dyDescent="0.25">
      <c r="A37" s="2" t="str">
        <f t="shared" si="2"/>
        <v>HUMAnN2</v>
      </c>
      <c r="B37" s="2" t="s">
        <v>28</v>
      </c>
      <c r="C37" s="3" t="s">
        <v>31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16847</v>
      </c>
      <c r="M37" s="2">
        <v>0</v>
      </c>
    </row>
    <row r="38" spans="1:13" x14ac:dyDescent="0.25">
      <c r="A38" s="2" t="str">
        <f t="shared" si="2"/>
        <v>HUMAnN2</v>
      </c>
      <c r="B38" s="2" t="s">
        <v>26</v>
      </c>
      <c r="C38" s="3" t="s">
        <v>30</v>
      </c>
      <c r="D38" s="2">
        <v>36448</v>
      </c>
      <c r="E38" s="2">
        <v>0</v>
      </c>
      <c r="F38" s="2">
        <v>0</v>
      </c>
      <c r="G38" s="2">
        <v>0</v>
      </c>
      <c r="H38" s="2">
        <v>0</v>
      </c>
      <c r="I38" s="2">
        <v>2317</v>
      </c>
      <c r="J38" s="2">
        <v>14568.5</v>
      </c>
      <c r="K38" s="2">
        <v>0</v>
      </c>
      <c r="L38" s="2">
        <v>404566</v>
      </c>
      <c r="M38" s="2">
        <f>55488</f>
        <v>55488</v>
      </c>
    </row>
    <row r="39" spans="1:13" x14ac:dyDescent="0.25">
      <c r="A39" s="2" t="str">
        <f t="shared" si="2"/>
        <v>HUMAnN2</v>
      </c>
      <c r="B39" s="2" t="s">
        <v>27</v>
      </c>
      <c r="C39" s="3" t="s">
        <v>29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14225</v>
      </c>
      <c r="M39" s="2">
        <v>0</v>
      </c>
    </row>
    <row r="40" spans="1:13" x14ac:dyDescent="0.25">
      <c r="A40" s="2" t="s">
        <v>16</v>
      </c>
      <c r="B40" s="2" t="s">
        <v>17</v>
      </c>
      <c r="C40" s="3" t="s">
        <v>40</v>
      </c>
      <c r="D40" s="2">
        <v>21800.5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863</v>
      </c>
      <c r="K40" s="2">
        <v>0</v>
      </c>
      <c r="L40" s="2">
        <v>110786.5</v>
      </c>
      <c r="M40" s="2">
        <v>2744</v>
      </c>
    </row>
    <row r="41" spans="1:13" x14ac:dyDescent="0.25">
      <c r="A41" s="2" t="str">
        <f>A40</f>
        <v>HUMAnN3</v>
      </c>
      <c r="B41" s="2" t="s">
        <v>18</v>
      </c>
      <c r="C41" s="3" t="s">
        <v>39</v>
      </c>
      <c r="D41" s="2">
        <v>22225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208</v>
      </c>
      <c r="K41" s="2">
        <v>0</v>
      </c>
      <c r="L41" s="2">
        <v>74914</v>
      </c>
      <c r="M41" s="2">
        <v>9674</v>
      </c>
    </row>
    <row r="42" spans="1:13" x14ac:dyDescent="0.25">
      <c r="A42" s="2" t="str">
        <f t="shared" ref="A42:A51" si="3">A41</f>
        <v>HUMAnN3</v>
      </c>
      <c r="B42" s="2" t="s">
        <v>19</v>
      </c>
      <c r="C42" s="3" t="s">
        <v>38</v>
      </c>
      <c r="D42" s="2">
        <v>4313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16345</v>
      </c>
      <c r="M42" s="2">
        <v>0</v>
      </c>
    </row>
    <row r="43" spans="1:13" x14ac:dyDescent="0.25">
      <c r="A43" s="2" t="str">
        <f t="shared" si="3"/>
        <v>HUMAnN3</v>
      </c>
      <c r="B43" s="2" t="s">
        <v>20</v>
      </c>
      <c r="C43" s="3" t="s">
        <v>37</v>
      </c>
      <c r="D43" s="2">
        <v>49118.5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1149.5</v>
      </c>
      <c r="K43" s="2">
        <v>0</v>
      </c>
      <c r="L43" s="2">
        <v>152446</v>
      </c>
      <c r="M43" s="2">
        <v>8013</v>
      </c>
    </row>
    <row r="44" spans="1:13" x14ac:dyDescent="0.25">
      <c r="A44" s="2" t="str">
        <f t="shared" si="3"/>
        <v>HUMAnN3</v>
      </c>
      <c r="B44" s="2" t="s">
        <v>21</v>
      </c>
      <c r="C44" s="3" t="s">
        <v>36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16555</v>
      </c>
      <c r="M44" s="2">
        <v>0</v>
      </c>
    </row>
    <row r="45" spans="1:13" x14ac:dyDescent="0.25">
      <c r="A45" s="2" t="str">
        <f t="shared" si="3"/>
        <v>HUMAnN3</v>
      </c>
      <c r="B45" s="2" t="s">
        <v>22</v>
      </c>
      <c r="C45" s="3" t="s">
        <v>35</v>
      </c>
      <c r="D45" s="2">
        <v>35260</v>
      </c>
      <c r="E45" s="2">
        <v>0</v>
      </c>
      <c r="F45" s="2">
        <v>0</v>
      </c>
      <c r="G45" s="2">
        <v>0</v>
      </c>
      <c r="H45" s="2">
        <v>0</v>
      </c>
      <c r="I45" s="2">
        <v>36</v>
      </c>
      <c r="J45" s="2">
        <v>4694</v>
      </c>
      <c r="K45" s="2">
        <v>0</v>
      </c>
      <c r="L45" s="2">
        <v>387577.5</v>
      </c>
      <c r="M45" s="2">
        <v>35700.5</v>
      </c>
    </row>
    <row r="46" spans="1:13" x14ac:dyDescent="0.25">
      <c r="A46" s="2" t="str">
        <f t="shared" si="3"/>
        <v>HUMAnN3</v>
      </c>
      <c r="B46" s="2" t="s">
        <v>23</v>
      </c>
      <c r="C46" s="3" t="s">
        <v>34</v>
      </c>
      <c r="D46" s="2">
        <v>4614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21114</v>
      </c>
      <c r="M46" s="2">
        <v>0</v>
      </c>
    </row>
    <row r="47" spans="1:13" x14ac:dyDescent="0.25">
      <c r="A47" s="2" t="str">
        <f t="shared" si="3"/>
        <v>HUMAnN3</v>
      </c>
      <c r="B47" s="2" t="s">
        <v>24</v>
      </c>
      <c r="C47" s="3" t="s">
        <v>33</v>
      </c>
      <c r="D47" s="2">
        <v>5887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121</v>
      </c>
      <c r="K47" s="2">
        <v>0</v>
      </c>
      <c r="L47" s="2">
        <v>22597</v>
      </c>
      <c r="M47" s="2">
        <v>2575</v>
      </c>
    </row>
    <row r="48" spans="1:13" x14ac:dyDescent="0.25">
      <c r="A48" s="2" t="str">
        <f t="shared" si="3"/>
        <v>HUMAnN3</v>
      </c>
      <c r="B48" s="2" t="s">
        <v>25</v>
      </c>
      <c r="C48" s="3" t="s">
        <v>32</v>
      </c>
      <c r="D48" s="2">
        <v>5256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14532</v>
      </c>
      <c r="M48" s="2">
        <v>8620</v>
      </c>
    </row>
    <row r="49" spans="1:13" x14ac:dyDescent="0.25">
      <c r="A49" s="2" t="str">
        <f t="shared" si="3"/>
        <v>HUMAnN3</v>
      </c>
      <c r="B49" s="2" t="s">
        <v>28</v>
      </c>
      <c r="C49" s="3" t="s">
        <v>31</v>
      </c>
      <c r="D49" s="2">
        <v>1134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12550</v>
      </c>
      <c r="M49" s="2">
        <v>0</v>
      </c>
    </row>
    <row r="50" spans="1:13" x14ac:dyDescent="0.25">
      <c r="A50" s="2" t="str">
        <f t="shared" si="3"/>
        <v>HUMAnN3</v>
      </c>
      <c r="B50" s="2" t="s">
        <v>26</v>
      </c>
      <c r="C50" s="3" t="s">
        <v>30</v>
      </c>
      <c r="D50" s="2">
        <v>17269</v>
      </c>
      <c r="E50" s="2">
        <v>0</v>
      </c>
      <c r="F50" s="2">
        <v>0</v>
      </c>
      <c r="G50" s="2">
        <v>0</v>
      </c>
      <c r="H50" s="2">
        <v>0</v>
      </c>
      <c r="I50" s="2">
        <v>190</v>
      </c>
      <c r="J50" s="2">
        <v>2788</v>
      </c>
      <c r="K50" s="2">
        <v>0</v>
      </c>
      <c r="L50" s="2">
        <v>395874</v>
      </c>
      <c r="M50" s="2">
        <f>1719+2307</f>
        <v>4026</v>
      </c>
    </row>
    <row r="51" spans="1:13" x14ac:dyDescent="0.25">
      <c r="A51" s="2" t="str">
        <f t="shared" si="3"/>
        <v>HUMAnN3</v>
      </c>
      <c r="B51" s="2" t="s">
        <v>27</v>
      </c>
      <c r="C51" s="3" t="s">
        <v>29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</row>
    <row r="52" spans="1:13" x14ac:dyDescent="0.25">
      <c r="A52" s="2" t="s">
        <v>13</v>
      </c>
      <c r="B52" s="2" t="s">
        <v>17</v>
      </c>
      <c r="C52" s="3" t="s">
        <v>40</v>
      </c>
      <c r="D52" s="2">
        <f>22356</f>
        <v>22356</v>
      </c>
      <c r="E52" s="2">
        <v>17</v>
      </c>
      <c r="F52" s="2">
        <v>28</v>
      </c>
      <c r="G52" s="2">
        <v>25</v>
      </c>
      <c r="H52" s="2">
        <v>0</v>
      </c>
      <c r="I52" s="2">
        <v>902</v>
      </c>
      <c r="J52" s="2">
        <v>4492</v>
      </c>
      <c r="K52" s="2">
        <v>702</v>
      </c>
      <c r="L52" s="2">
        <v>38781</v>
      </c>
      <c r="M52" s="2">
        <f>155947-L52</f>
        <v>117166</v>
      </c>
    </row>
    <row r="53" spans="1:13" x14ac:dyDescent="0.25">
      <c r="A53" s="2" t="str">
        <f>A52</f>
        <v>SAMSA2</v>
      </c>
      <c r="B53" s="2" t="s">
        <v>18</v>
      </c>
      <c r="C53" s="3" t="s">
        <v>39</v>
      </c>
      <c r="D53" s="2">
        <v>18524</v>
      </c>
      <c r="E53" s="2">
        <v>47</v>
      </c>
      <c r="F53" s="2">
        <v>2</v>
      </c>
      <c r="G53" s="2">
        <v>1</v>
      </c>
      <c r="H53" s="2">
        <v>0</v>
      </c>
      <c r="I53" s="2">
        <v>2535</v>
      </c>
      <c r="J53" s="2">
        <v>5554</v>
      </c>
      <c r="K53" s="2">
        <v>828</v>
      </c>
      <c r="L53" s="2">
        <v>31715</v>
      </c>
      <c r="M53" s="2">
        <f>136518-L53</f>
        <v>104803</v>
      </c>
    </row>
    <row r="54" spans="1:13" x14ac:dyDescent="0.25">
      <c r="A54" s="2" t="str">
        <f t="shared" ref="A54:A63" si="4">A53</f>
        <v>SAMSA2</v>
      </c>
      <c r="B54" s="2" t="s">
        <v>19</v>
      </c>
      <c r="C54" s="3" t="s">
        <v>38</v>
      </c>
      <c r="D54" s="2">
        <v>5824</v>
      </c>
      <c r="E54" s="2">
        <v>0</v>
      </c>
      <c r="F54" s="2">
        <v>0</v>
      </c>
      <c r="G54" s="2">
        <v>24</v>
      </c>
      <c r="H54" s="2">
        <v>0</v>
      </c>
      <c r="I54" s="2">
        <v>121</v>
      </c>
      <c r="J54" s="2">
        <v>544</v>
      </c>
      <c r="K54" s="2">
        <v>174</v>
      </c>
      <c r="L54" s="2">
        <v>4819</v>
      </c>
      <c r="M54" s="2">
        <f>29140-L54</f>
        <v>24321</v>
      </c>
    </row>
    <row r="55" spans="1:13" x14ac:dyDescent="0.25">
      <c r="A55" s="2" t="str">
        <f t="shared" si="4"/>
        <v>SAMSA2</v>
      </c>
      <c r="B55" s="2" t="s">
        <v>20</v>
      </c>
      <c r="C55" s="3" t="s">
        <v>37</v>
      </c>
      <c r="D55" s="2">
        <v>27185</v>
      </c>
      <c r="E55" s="2">
        <v>27</v>
      </c>
      <c r="F55" s="2">
        <v>51</v>
      </c>
      <c r="G55" s="2">
        <v>14</v>
      </c>
      <c r="H55" s="2">
        <v>0</v>
      </c>
      <c r="I55" s="2">
        <v>320</v>
      </c>
      <c r="J55" s="2">
        <v>3039</v>
      </c>
      <c r="K55" s="2">
        <v>524</v>
      </c>
      <c r="L55" s="2">
        <v>39935</v>
      </c>
      <c r="M55" s="2">
        <f>217613-L55</f>
        <v>177678</v>
      </c>
    </row>
    <row r="56" spans="1:13" x14ac:dyDescent="0.25">
      <c r="A56" s="2" t="str">
        <f t="shared" si="4"/>
        <v>SAMSA2</v>
      </c>
      <c r="B56" s="2" t="s">
        <v>21</v>
      </c>
      <c r="C56" s="3" t="s">
        <v>36</v>
      </c>
      <c r="D56" s="2">
        <v>2365</v>
      </c>
      <c r="E56" s="2">
        <v>1</v>
      </c>
      <c r="F56" s="2">
        <v>1</v>
      </c>
      <c r="G56" s="2">
        <v>1</v>
      </c>
      <c r="H56" s="2">
        <v>0</v>
      </c>
      <c r="I56" s="2">
        <v>237</v>
      </c>
      <c r="J56" s="2">
        <v>622</v>
      </c>
      <c r="K56" s="2">
        <v>122</v>
      </c>
      <c r="L56" s="2">
        <v>3873</v>
      </c>
      <c r="M56" s="2">
        <f>20863-L56</f>
        <v>16990</v>
      </c>
    </row>
    <row r="57" spans="1:13" x14ac:dyDescent="0.25">
      <c r="A57" s="2" t="str">
        <f t="shared" si="4"/>
        <v>SAMSA2</v>
      </c>
      <c r="B57" s="2" t="s">
        <v>22</v>
      </c>
      <c r="C57" s="3" t="s">
        <v>35</v>
      </c>
      <c r="D57" s="2">
        <v>22695</v>
      </c>
      <c r="E57" s="2">
        <v>25</v>
      </c>
      <c r="F57" s="2">
        <v>0</v>
      </c>
      <c r="G57" s="2">
        <v>45</v>
      </c>
      <c r="H57" s="2">
        <v>0</v>
      </c>
      <c r="I57" s="2">
        <v>763</v>
      </c>
      <c r="J57" s="2">
        <v>2712</v>
      </c>
      <c r="K57" s="2">
        <v>1079</v>
      </c>
      <c r="L57" s="2">
        <v>93262</v>
      </c>
      <c r="M57" s="2">
        <f>302160-L57</f>
        <v>208898</v>
      </c>
    </row>
    <row r="58" spans="1:13" x14ac:dyDescent="0.25">
      <c r="A58" s="2" t="str">
        <f t="shared" si="4"/>
        <v>SAMSA2</v>
      </c>
      <c r="B58" s="2" t="s">
        <v>23</v>
      </c>
      <c r="C58" s="3" t="s">
        <v>34</v>
      </c>
      <c r="D58" s="2">
        <v>3833</v>
      </c>
      <c r="E58" s="2">
        <v>0</v>
      </c>
      <c r="F58" s="2">
        <v>0</v>
      </c>
      <c r="G58" s="2">
        <v>0</v>
      </c>
      <c r="H58" s="2">
        <v>0</v>
      </c>
      <c r="I58" s="2">
        <v>490</v>
      </c>
      <c r="J58" s="2">
        <v>403</v>
      </c>
      <c r="K58" s="2">
        <v>254</v>
      </c>
      <c r="L58" s="2">
        <v>5365</v>
      </c>
      <c r="M58" s="2">
        <f>33467-L58</f>
        <v>28102</v>
      </c>
    </row>
    <row r="59" spans="1:13" x14ac:dyDescent="0.25">
      <c r="A59" s="2" t="str">
        <f t="shared" si="4"/>
        <v>SAMSA2</v>
      </c>
      <c r="B59" s="2" t="s">
        <v>24</v>
      </c>
      <c r="C59" s="3" t="s">
        <v>33</v>
      </c>
      <c r="D59" s="2">
        <v>6767</v>
      </c>
      <c r="E59" s="2">
        <v>2</v>
      </c>
      <c r="F59" s="2">
        <v>0</v>
      </c>
      <c r="G59" s="2">
        <v>2</v>
      </c>
      <c r="H59" s="2">
        <v>0</v>
      </c>
      <c r="I59" s="2">
        <v>595</v>
      </c>
      <c r="J59" s="2">
        <v>1678</v>
      </c>
      <c r="K59" s="2">
        <v>408</v>
      </c>
      <c r="L59" s="2">
        <v>15401</v>
      </c>
      <c r="M59" s="2">
        <f>53940-L59</f>
        <v>38539</v>
      </c>
    </row>
    <row r="60" spans="1:13" x14ac:dyDescent="0.25">
      <c r="A60" s="2" t="str">
        <f t="shared" si="4"/>
        <v>SAMSA2</v>
      </c>
      <c r="B60" s="2" t="s">
        <v>25</v>
      </c>
      <c r="C60" s="3" t="s">
        <v>32</v>
      </c>
      <c r="D60" s="2">
        <v>3657</v>
      </c>
      <c r="E60" s="2">
        <v>0</v>
      </c>
      <c r="F60" s="2">
        <v>0</v>
      </c>
      <c r="G60" s="2">
        <v>0</v>
      </c>
      <c r="H60" s="2">
        <v>0</v>
      </c>
      <c r="I60" s="2">
        <v>125</v>
      </c>
      <c r="J60" s="2">
        <v>348</v>
      </c>
      <c r="K60" s="2">
        <v>200</v>
      </c>
      <c r="L60" s="2">
        <v>3122</v>
      </c>
      <c r="M60" s="2">
        <f>17293 - L60</f>
        <v>14171</v>
      </c>
    </row>
    <row r="61" spans="1:13" x14ac:dyDescent="0.25">
      <c r="A61" s="2" t="str">
        <f t="shared" si="4"/>
        <v>SAMSA2</v>
      </c>
      <c r="B61" s="2" t="s">
        <v>28</v>
      </c>
      <c r="C61" s="3" t="s">
        <v>31</v>
      </c>
      <c r="D61" s="2">
        <v>895</v>
      </c>
      <c r="E61" s="2">
        <v>0</v>
      </c>
      <c r="F61" s="2">
        <v>0</v>
      </c>
      <c r="G61" s="2">
        <v>0</v>
      </c>
      <c r="H61" s="2">
        <v>0</v>
      </c>
      <c r="I61" s="2">
        <v>174</v>
      </c>
      <c r="J61" s="2">
        <v>129</v>
      </c>
      <c r="K61" s="2">
        <v>32</v>
      </c>
      <c r="L61" s="2">
        <v>1545</v>
      </c>
      <c r="M61" s="2">
        <f>26909-L61</f>
        <v>25364</v>
      </c>
    </row>
    <row r="62" spans="1:13" x14ac:dyDescent="0.25">
      <c r="A62" s="2" t="str">
        <f t="shared" si="4"/>
        <v>SAMSA2</v>
      </c>
      <c r="B62" s="2" t="s">
        <v>26</v>
      </c>
      <c r="C62" s="3" t="s">
        <v>30</v>
      </c>
      <c r="D62" s="2">
        <v>20272</v>
      </c>
      <c r="E62" s="2">
        <v>1</v>
      </c>
      <c r="F62" s="2">
        <v>5</v>
      </c>
      <c r="G62" s="2">
        <v>3</v>
      </c>
      <c r="H62" s="2">
        <v>0</v>
      </c>
      <c r="I62" s="2">
        <v>1485</v>
      </c>
      <c r="J62" s="2">
        <v>9325</v>
      </c>
      <c r="K62" s="2">
        <v>2683</v>
      </c>
      <c r="L62" s="2">
        <v>113320</v>
      </c>
      <c r="M62" s="2">
        <f>305451-L62</f>
        <v>192131</v>
      </c>
    </row>
    <row r="63" spans="1:13" x14ac:dyDescent="0.25">
      <c r="A63" s="2" t="str">
        <f t="shared" si="4"/>
        <v>SAMSA2</v>
      </c>
      <c r="B63" s="2" t="s">
        <v>27</v>
      </c>
      <c r="C63" s="3" t="s">
        <v>29</v>
      </c>
      <c r="D63" s="2">
        <v>878</v>
      </c>
      <c r="E63" s="2">
        <v>0</v>
      </c>
      <c r="F63" s="2">
        <v>0</v>
      </c>
      <c r="G63" s="2">
        <v>0</v>
      </c>
      <c r="H63" s="2">
        <v>0</v>
      </c>
      <c r="I63" s="2">
        <v>16</v>
      </c>
      <c r="J63" s="2">
        <v>179</v>
      </c>
      <c r="K63" s="2">
        <v>47</v>
      </c>
      <c r="L63" s="2">
        <v>1490</v>
      </c>
      <c r="M63" s="2">
        <f>10196-SUM(D63:L63)</f>
        <v>7586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Billy</dc:creator>
  <cp:lastModifiedBy>John</cp:lastModifiedBy>
  <cp:lastPrinted>2021-02-09T07:25:35Z</cp:lastPrinted>
  <dcterms:created xsi:type="dcterms:W3CDTF">2015-06-05T18:17:20Z</dcterms:created>
  <dcterms:modified xsi:type="dcterms:W3CDTF">2022-12-20T15:27:42Z</dcterms:modified>
</cp:coreProperties>
</file>