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90" yWindow="45" windowWidth="23850" windowHeight="6000" tabRatio="651"/>
  </bookViews>
  <sheets>
    <sheet name="Title" sheetId="16" r:id="rId1"/>
    <sheet name="Class Session 1" sheetId="7" r:id="rId2"/>
    <sheet name="Class Session 2" sheetId="12" r:id="rId3"/>
    <sheet name="Class Session 3" sheetId="13" r:id="rId4"/>
    <sheet name="Tool Totals Page" sheetId="8" r:id="rId5"/>
    <sheet name="Survey Information" sheetId="11" r:id="rId6"/>
    <sheet name="MISTO data for score calculator" sheetId="15" r:id="rId7"/>
  </sheets>
  <definedNames>
    <definedName name="_xlnm.Print_Area" localSheetId="4">'Tool Totals Page'!$B$1:$F$68</definedName>
  </definedNames>
  <calcPr calcId="125725"/>
  <extLst>
    <ext xmlns:mx="http://schemas.microsoft.com/office/mac/excel/2008/main" uri="{7523E5D3-25F3-A5E0-1632-64F254C22452}">
      <mx:ArchID Flags="2"/>
    </ext>
  </extLst>
</workbook>
</file>

<file path=xl/calcChain.xml><?xml version="1.0" encoding="utf-8"?>
<calcChain xmlns="http://schemas.openxmlformats.org/spreadsheetml/2006/main">
  <c r="BT3" i="15"/>
  <c r="S22" i="7"/>
  <c r="C22" i="8" s="1"/>
  <c r="S23" i="7"/>
  <c r="S20"/>
  <c r="S25"/>
  <c r="S26"/>
  <c r="S24"/>
  <c r="C24" i="8" s="1"/>
  <c r="S21" i="7"/>
  <c r="D68"/>
  <c r="S19"/>
  <c r="D21" i="8"/>
  <c r="E21"/>
  <c r="F21"/>
  <c r="S21" i="13"/>
  <c r="S21" i="12"/>
  <c r="E68" i="7"/>
  <c r="F68"/>
  <c r="G68"/>
  <c r="H68"/>
  <c r="I68"/>
  <c r="J68"/>
  <c r="K68"/>
  <c r="L68"/>
  <c r="M68"/>
  <c r="N68"/>
  <c r="O68"/>
  <c r="P68"/>
  <c r="Q68"/>
  <c r="R68"/>
  <c r="D68" i="12"/>
  <c r="E68"/>
  <c r="F68"/>
  <c r="G68"/>
  <c r="H68"/>
  <c r="I68"/>
  <c r="J68"/>
  <c r="K68"/>
  <c r="L68"/>
  <c r="M68"/>
  <c r="N68"/>
  <c r="O68"/>
  <c r="P68"/>
  <c r="Q68"/>
  <c r="R68"/>
  <c r="D68" i="13"/>
  <c r="E68"/>
  <c r="F68"/>
  <c r="G68"/>
  <c r="H68"/>
  <c r="I68"/>
  <c r="J68"/>
  <c r="K68"/>
  <c r="L68"/>
  <c r="M68"/>
  <c r="N68"/>
  <c r="O68"/>
  <c r="P68"/>
  <c r="Q68"/>
  <c r="R68"/>
  <c r="D68" i="8"/>
  <c r="E68"/>
  <c r="F68"/>
  <c r="F19"/>
  <c r="E19"/>
  <c r="D19"/>
  <c r="D20"/>
  <c r="F20"/>
  <c r="E20"/>
  <c r="S19" i="12"/>
  <c r="S19" i="13"/>
  <c r="S33" i="7"/>
  <c r="C33" i="8" s="1"/>
  <c r="G33" s="1"/>
  <c r="S33" i="12"/>
  <c r="S33" i="13"/>
  <c r="S34" i="7"/>
  <c r="S34" i="12"/>
  <c r="S34" i="13"/>
  <c r="S35" i="7"/>
  <c r="S35" i="12"/>
  <c r="S35" i="13"/>
  <c r="S24" i="12"/>
  <c r="S24" i="13"/>
  <c r="S25" i="12"/>
  <c r="S25" i="13"/>
  <c r="S26" i="12"/>
  <c r="C26" i="8" s="1"/>
  <c r="S26" i="13"/>
  <c r="S37" i="7"/>
  <c r="S37" i="12"/>
  <c r="S37" i="13"/>
  <c r="S38" i="7"/>
  <c r="S38" i="12"/>
  <c r="S38" i="13"/>
  <c r="S36" i="7"/>
  <c r="C36" i="8" s="1"/>
  <c r="S36" i="12"/>
  <c r="S36" i="13"/>
  <c r="D66" i="7"/>
  <c r="S66" s="1"/>
  <c r="E66"/>
  <c r="F66"/>
  <c r="G66"/>
  <c r="H66"/>
  <c r="I66"/>
  <c r="J66"/>
  <c r="K66"/>
  <c r="L66"/>
  <c r="M66"/>
  <c r="N66"/>
  <c r="O66"/>
  <c r="P66"/>
  <c r="Q66"/>
  <c r="R66"/>
  <c r="D66" i="12"/>
  <c r="E66"/>
  <c r="F66"/>
  <c r="G66"/>
  <c r="H66"/>
  <c r="I66"/>
  <c r="J66"/>
  <c r="K66"/>
  <c r="L66"/>
  <c r="M66"/>
  <c r="N66"/>
  <c r="O66"/>
  <c r="P66"/>
  <c r="Q66"/>
  <c r="R66"/>
  <c r="D66" i="13"/>
  <c r="E66"/>
  <c r="S66" s="1"/>
  <c r="F66"/>
  <c r="G66"/>
  <c r="H66"/>
  <c r="I66"/>
  <c r="J66"/>
  <c r="K66"/>
  <c r="L66"/>
  <c r="M66"/>
  <c r="N66"/>
  <c r="O66"/>
  <c r="P66"/>
  <c r="Q66"/>
  <c r="R66"/>
  <c r="S17" i="7"/>
  <c r="S17" i="12"/>
  <c r="C17" i="8" s="1"/>
  <c r="F12" i="11" s="1"/>
  <c r="J12" s="1"/>
  <c r="AF3" i="15" s="1"/>
  <c r="S17" i="13"/>
  <c r="D37" i="8"/>
  <c r="D36"/>
  <c r="F34"/>
  <c r="E34"/>
  <c r="D34"/>
  <c r="F33"/>
  <c r="E33"/>
  <c r="D33"/>
  <c r="F37"/>
  <c r="E37"/>
  <c r="C3"/>
  <c r="H3" s="1"/>
  <c r="S31" i="7"/>
  <c r="S31" i="12"/>
  <c r="S31" i="13"/>
  <c r="S29" i="7"/>
  <c r="C29" i="8" s="1"/>
  <c r="S29" i="12"/>
  <c r="S29" i="13"/>
  <c r="D67" i="7"/>
  <c r="E67"/>
  <c r="S67" s="1"/>
  <c r="F67"/>
  <c r="G67"/>
  <c r="H67"/>
  <c r="I67"/>
  <c r="J67"/>
  <c r="K67"/>
  <c r="L67"/>
  <c r="M67"/>
  <c r="N67"/>
  <c r="O67"/>
  <c r="P67"/>
  <c r="Q67"/>
  <c r="R67"/>
  <c r="D67" i="12"/>
  <c r="E67"/>
  <c r="S67" s="1"/>
  <c r="F67"/>
  <c r="G67"/>
  <c r="H67"/>
  <c r="I67"/>
  <c r="J67"/>
  <c r="K67"/>
  <c r="L67"/>
  <c r="M67"/>
  <c r="N67"/>
  <c r="O67"/>
  <c r="P67"/>
  <c r="Q67"/>
  <c r="R67"/>
  <c r="D67" i="13"/>
  <c r="E67"/>
  <c r="S67" s="1"/>
  <c r="F67"/>
  <c r="G67"/>
  <c r="H67"/>
  <c r="I67"/>
  <c r="J67"/>
  <c r="K67"/>
  <c r="L67"/>
  <c r="M67"/>
  <c r="N67"/>
  <c r="O67"/>
  <c r="P67"/>
  <c r="Q67"/>
  <c r="R67"/>
  <c r="S10" i="7"/>
  <c r="S10" i="12"/>
  <c r="S10" i="13"/>
  <c r="S14" i="7"/>
  <c r="S14" i="12"/>
  <c r="S14" i="13"/>
  <c r="S5" i="7"/>
  <c r="C5" i="8" s="1"/>
  <c r="F5" i="11" s="1"/>
  <c r="J5" s="1"/>
  <c r="U3" i="15" s="1"/>
  <c r="S5" i="12"/>
  <c r="S5" i="13"/>
  <c r="S7" i="7"/>
  <c r="C7" i="8" s="1"/>
  <c r="F6" i="11" s="1"/>
  <c r="J6" s="1"/>
  <c r="V3" i="15" s="1"/>
  <c r="S7" i="12"/>
  <c r="S7" i="13"/>
  <c r="E65" i="12"/>
  <c r="F65"/>
  <c r="G65"/>
  <c r="H65"/>
  <c r="I65"/>
  <c r="J65"/>
  <c r="K65"/>
  <c r="L65"/>
  <c r="M65"/>
  <c r="N65"/>
  <c r="O65"/>
  <c r="P65"/>
  <c r="Q65"/>
  <c r="R65"/>
  <c r="D65"/>
  <c r="E65" i="13"/>
  <c r="F65"/>
  <c r="G65"/>
  <c r="H65"/>
  <c r="I65"/>
  <c r="J65"/>
  <c r="K65"/>
  <c r="L65"/>
  <c r="M65"/>
  <c r="N65"/>
  <c r="O65"/>
  <c r="P65"/>
  <c r="Q65"/>
  <c r="R65"/>
  <c r="D65"/>
  <c r="S65" s="1"/>
  <c r="D65" i="7"/>
  <c r="E65"/>
  <c r="F65"/>
  <c r="G65"/>
  <c r="H65"/>
  <c r="I65"/>
  <c r="J65"/>
  <c r="K65"/>
  <c r="L65"/>
  <c r="M65"/>
  <c r="N65"/>
  <c r="O65"/>
  <c r="P65"/>
  <c r="Q65"/>
  <c r="R65"/>
  <c r="F4" i="11"/>
  <c r="S30" i="7"/>
  <c r="C30" i="8" s="1"/>
  <c r="S30" i="13"/>
  <c r="S30" i="12"/>
  <c r="F29" i="8"/>
  <c r="E29"/>
  <c r="D29"/>
  <c r="S20" i="13"/>
  <c r="S20" i="12"/>
  <c r="S22" i="13"/>
  <c r="S22" i="12"/>
  <c r="S23" i="13"/>
  <c r="S23" i="12"/>
  <c r="F25" i="8"/>
  <c r="E25"/>
  <c r="D25"/>
  <c r="F24"/>
  <c r="E24"/>
  <c r="D24"/>
  <c r="F22"/>
  <c r="E22"/>
  <c r="D22"/>
  <c r="S63" i="7"/>
  <c r="S63" i="13"/>
  <c r="S63" i="12"/>
  <c r="C63" i="8" s="1"/>
  <c r="F38" i="11" s="1"/>
  <c r="J38" s="1"/>
  <c r="BU3" i="15" s="1"/>
  <c r="S62" i="7"/>
  <c r="C62" i="8" s="1"/>
  <c r="F37" i="11" s="1"/>
  <c r="J37" s="1"/>
  <c r="S62" i="13"/>
  <c r="S62" i="12"/>
  <c r="S60" i="7"/>
  <c r="S60" i="13"/>
  <c r="S60" i="12"/>
  <c r="S59" i="7"/>
  <c r="S59" i="13"/>
  <c r="S59" i="12"/>
  <c r="S58" i="7"/>
  <c r="S58" i="13"/>
  <c r="S58" i="12"/>
  <c r="C58" i="8" s="1"/>
  <c r="F34" i="11" s="1"/>
  <c r="J34" s="1"/>
  <c r="BO3" i="15" s="1"/>
  <c r="S44" i="7"/>
  <c r="C44" i="8" s="1"/>
  <c r="F33" i="11" s="1"/>
  <c r="J33" s="1"/>
  <c r="BN3" i="15" s="1"/>
  <c r="S44" i="13"/>
  <c r="S44" i="12"/>
  <c r="S41" i="7"/>
  <c r="S41" i="13"/>
  <c r="S41" i="12"/>
  <c r="S40" i="7"/>
  <c r="S40" i="13"/>
  <c r="S40" i="12"/>
  <c r="S46" i="7"/>
  <c r="S46" i="13"/>
  <c r="S46" i="12"/>
  <c r="S47" i="7"/>
  <c r="S47" i="13"/>
  <c r="S47" i="12"/>
  <c r="S43" i="7"/>
  <c r="S43" i="13"/>
  <c r="S43" i="12"/>
  <c r="S56" i="7"/>
  <c r="C56" i="8" s="1"/>
  <c r="F27" i="11" s="1"/>
  <c r="J27" s="1"/>
  <c r="BD3" i="15" s="1"/>
  <c r="S56" i="13"/>
  <c r="S56" i="12"/>
  <c r="S55" i="7"/>
  <c r="S55" i="13"/>
  <c r="S55" i="12"/>
  <c r="S50" i="7"/>
  <c r="S50" i="13"/>
  <c r="S50" i="12"/>
  <c r="S54" i="7"/>
  <c r="S54" i="13"/>
  <c r="S54" i="12"/>
  <c r="S49" i="7"/>
  <c r="C49" i="8" s="1"/>
  <c r="F23" i="11" s="1"/>
  <c r="J23" s="1"/>
  <c r="AX3" i="15" s="1"/>
  <c r="S49" i="13"/>
  <c r="S49" i="12"/>
  <c r="S52" i="7"/>
  <c r="S52" i="13"/>
  <c r="S52" i="12"/>
  <c r="S51" i="7"/>
  <c r="S51" i="13"/>
  <c r="S51" i="12"/>
  <c r="S27" i="7"/>
  <c r="S27" i="13"/>
  <c r="S27" i="12"/>
  <c r="C27" i="8" s="1"/>
  <c r="F14" i="11" s="1"/>
  <c r="J14" s="1"/>
  <c r="AI3" i="15" s="1"/>
  <c r="S16" i="7"/>
  <c r="C16" i="8" s="1"/>
  <c r="F13" i="11" s="1"/>
  <c r="J13" s="1"/>
  <c r="AG3" i="15" s="1"/>
  <c r="S16" i="13"/>
  <c r="S16" i="12"/>
  <c r="S13" i="7"/>
  <c r="C13" i="8" s="1"/>
  <c r="S13" i="12"/>
  <c r="S13" i="13"/>
  <c r="S12" i="7"/>
  <c r="C12" i="8" s="1"/>
  <c r="S12" i="12"/>
  <c r="S12" i="13"/>
  <c r="S11" i="7"/>
  <c r="S11" i="12"/>
  <c r="S11" i="13"/>
  <c r="S8" i="7"/>
  <c r="S8" i="12"/>
  <c r="S8" i="13"/>
  <c r="D10" i="8"/>
  <c r="E10"/>
  <c r="F10"/>
  <c r="D17"/>
  <c r="E17"/>
  <c r="F17"/>
  <c r="D11"/>
  <c r="E11"/>
  <c r="F11"/>
  <c r="D12"/>
  <c r="E12"/>
  <c r="F12"/>
  <c r="D13"/>
  <c r="E13"/>
  <c r="F13"/>
  <c r="D16"/>
  <c r="E16"/>
  <c r="F16"/>
  <c r="D26"/>
  <c r="E26"/>
  <c r="F26"/>
  <c r="D23"/>
  <c r="E23"/>
  <c r="F23"/>
  <c r="D27"/>
  <c r="E27"/>
  <c r="F27"/>
  <c r="D14"/>
  <c r="E14"/>
  <c r="F14"/>
  <c r="D30"/>
  <c r="E30"/>
  <c r="F30"/>
  <c r="D31"/>
  <c r="E31"/>
  <c r="F31"/>
  <c r="D35"/>
  <c r="E35"/>
  <c r="F35"/>
  <c r="E36"/>
  <c r="F36"/>
  <c r="D38"/>
  <c r="E38"/>
  <c r="F38"/>
  <c r="D40"/>
  <c r="E40"/>
  <c r="F40"/>
  <c r="D41"/>
  <c r="E41"/>
  <c r="F41"/>
  <c r="D43"/>
  <c r="E43"/>
  <c r="F43"/>
  <c r="D44"/>
  <c r="E44"/>
  <c r="F44"/>
  <c r="D46"/>
  <c r="E46"/>
  <c r="F46"/>
  <c r="D47"/>
  <c r="E47"/>
  <c r="F47"/>
  <c r="D49"/>
  <c r="E49"/>
  <c r="F49"/>
  <c r="D50"/>
  <c r="E50"/>
  <c r="F50"/>
  <c r="D51"/>
  <c r="E51"/>
  <c r="F51"/>
  <c r="D52"/>
  <c r="E52"/>
  <c r="F52"/>
  <c r="D54"/>
  <c r="E54"/>
  <c r="F54"/>
  <c r="D55"/>
  <c r="E55"/>
  <c r="F55"/>
  <c r="D56"/>
  <c r="E56"/>
  <c r="F56"/>
  <c r="D58"/>
  <c r="E58"/>
  <c r="F58"/>
  <c r="D59"/>
  <c r="E59"/>
  <c r="F59"/>
  <c r="D60"/>
  <c r="E60"/>
  <c r="F60"/>
  <c r="D62"/>
  <c r="E62"/>
  <c r="F62"/>
  <c r="D63"/>
  <c r="E63"/>
  <c r="F63"/>
  <c r="D65"/>
  <c r="E65"/>
  <c r="F65"/>
  <c r="D66"/>
  <c r="E66"/>
  <c r="F66"/>
  <c r="D67"/>
  <c r="E67"/>
  <c r="F67"/>
  <c r="D8"/>
  <c r="F8"/>
  <c r="E8"/>
  <c r="F7"/>
  <c r="E7"/>
  <c r="F6"/>
  <c r="E6"/>
  <c r="F5"/>
  <c r="E5"/>
  <c r="S6" i="7"/>
  <c r="C6" i="8" s="1"/>
  <c r="S6" i="12"/>
  <c r="S6" i="13"/>
  <c r="F3" i="8"/>
  <c r="E3"/>
  <c r="D3"/>
  <c r="D5"/>
  <c r="D6"/>
  <c r="D7"/>
  <c r="C67" l="1"/>
  <c r="F10" i="11" s="1"/>
  <c r="J10" s="1"/>
  <c r="AB3" i="15" s="1"/>
  <c r="C23" i="8"/>
  <c r="C11"/>
  <c r="C51"/>
  <c r="F21" i="11" s="1"/>
  <c r="J21" s="1"/>
  <c r="AV3" i="15" s="1"/>
  <c r="C54" i="8"/>
  <c r="F24" i="11" s="1"/>
  <c r="J24" s="1"/>
  <c r="AZ3" i="15" s="1"/>
  <c r="C43" i="8"/>
  <c r="F28" i="11" s="1"/>
  <c r="J28" s="1"/>
  <c r="BF3" i="15" s="1"/>
  <c r="C40" i="8"/>
  <c r="F31" i="11" s="1"/>
  <c r="J31" s="1"/>
  <c r="BK3" i="15" s="1"/>
  <c r="C59" i="8"/>
  <c r="F35" i="11" s="1"/>
  <c r="J35" s="1"/>
  <c r="BQ3" i="15" s="1"/>
  <c r="C10" i="8"/>
  <c r="F7" i="11" s="1"/>
  <c r="J7" s="1"/>
  <c r="X3" i="15" s="1"/>
  <c r="S66" i="12"/>
  <c r="C37" i="8"/>
  <c r="C35"/>
  <c r="G34" s="1"/>
  <c r="G35" s="1"/>
  <c r="H17" i="11" s="1"/>
  <c r="S68" i="12"/>
  <c r="C21" i="8"/>
  <c r="C8"/>
  <c r="C52"/>
  <c r="F22" i="11" s="1"/>
  <c r="J22" s="1"/>
  <c r="AW3" i="15" s="1"/>
  <c r="C50" i="8"/>
  <c r="F25" i="11" s="1"/>
  <c r="J25" s="1"/>
  <c r="BA3" i="15" s="1"/>
  <c r="C47" i="8"/>
  <c r="F29" i="11" s="1"/>
  <c r="J29" s="1"/>
  <c r="BH3" i="15" s="1"/>
  <c r="C41" i="8"/>
  <c r="F32" i="11" s="1"/>
  <c r="J32" s="1"/>
  <c r="BL3" i="15" s="1"/>
  <c r="C60" i="8"/>
  <c r="F36" i="11" s="1"/>
  <c r="J36" s="1"/>
  <c r="BR3" i="15" s="1"/>
  <c r="S65" i="7"/>
  <c r="C14" i="8"/>
  <c r="F8" i="11" s="1"/>
  <c r="J8" s="1"/>
  <c r="Y3" i="15" s="1"/>
  <c r="C31" i="8"/>
  <c r="F20" i="11" s="1"/>
  <c r="J20" s="1"/>
  <c r="AT3" i="15" s="1"/>
  <c r="C38" i="8"/>
  <c r="G37" s="1"/>
  <c r="G38" s="1"/>
  <c r="H16" i="11" s="1"/>
  <c r="S68" i="13"/>
  <c r="S68" i="7"/>
  <c r="C19" i="8" s="1"/>
  <c r="C25"/>
  <c r="C55"/>
  <c r="F26" i="11" s="1"/>
  <c r="J26" s="1"/>
  <c r="BC3" i="15" s="1"/>
  <c r="C46" i="8"/>
  <c r="F30" i="11" s="1"/>
  <c r="J30" s="1"/>
  <c r="BI3" i="15" s="1"/>
  <c r="S65" i="12"/>
  <c r="C20" i="8"/>
  <c r="H20" s="1"/>
  <c r="I3"/>
  <c r="F19" i="11"/>
  <c r="J19"/>
  <c r="AS3" i="15" s="1"/>
  <c r="C68" i="8"/>
  <c r="F15" i="11" s="1"/>
  <c r="H25" i="8"/>
  <c r="I24"/>
  <c r="J24"/>
  <c r="F16" i="11"/>
  <c r="J16" s="1"/>
  <c r="AN3" i="15" s="1"/>
  <c r="G36" i="8"/>
  <c r="H22"/>
  <c r="H24"/>
  <c r="F18" i="11"/>
  <c r="C65" i="8"/>
  <c r="F3" i="11" s="1"/>
  <c r="J3" s="1"/>
  <c r="N3" i="15" s="1"/>
  <c r="C66" i="8"/>
  <c r="J20"/>
  <c r="H21"/>
  <c r="C34"/>
  <c r="F17" i="11" s="1"/>
  <c r="J17" s="1"/>
  <c r="AO3" i="15" s="1"/>
  <c r="I20" i="8"/>
  <c r="G3"/>
  <c r="J4" i="11" s="1"/>
  <c r="P3" i="15" l="1"/>
  <c r="O3"/>
  <c r="Q3"/>
  <c r="S3"/>
  <c r="R3"/>
  <c r="K24" i="8"/>
  <c r="K26" s="1"/>
  <c r="H26"/>
  <c r="J15" i="11"/>
  <c r="AK3" i="15" s="1"/>
  <c r="K20" i="8"/>
  <c r="K22" s="1"/>
  <c r="F11" i="11"/>
  <c r="J11" s="1"/>
  <c r="AD3" i="15" s="1"/>
  <c r="F9" i="11"/>
  <c r="J9" s="1"/>
  <c r="AA3" i="15" s="1"/>
  <c r="J21" i="8"/>
  <c r="J22" s="1"/>
  <c r="I21"/>
  <c r="I22" s="1"/>
  <c r="L20"/>
  <c r="L21"/>
  <c r="N20"/>
  <c r="N22" s="1"/>
  <c r="M20"/>
  <c r="M22" s="1"/>
  <c r="N24"/>
  <c r="N26" s="1"/>
  <c r="L24"/>
  <c r="M24"/>
  <c r="M26" s="1"/>
  <c r="L25"/>
  <c r="J25" l="1"/>
  <c r="J26" s="1"/>
  <c r="I25"/>
  <c r="I26" s="1"/>
  <c r="J18" i="11" s="1"/>
  <c r="AQ3" i="15" s="1"/>
  <c r="L26" i="8"/>
  <c r="L22"/>
</calcChain>
</file>

<file path=xl/sharedStrings.xml><?xml version="1.0" encoding="utf-8"?>
<sst xmlns="http://schemas.openxmlformats.org/spreadsheetml/2006/main" count="1205" uniqueCount="411">
  <si>
    <t>slider bar 0-100%</t>
  </si>
  <si>
    <t>not provided to students</t>
  </si>
  <si>
    <t>some or most individual activities or assignments</t>
  </si>
  <si>
    <t>each individual activity or assignment</t>
  </si>
  <si>
    <t>zero questions</t>
  </si>
  <si>
    <t>2-3 questions per week</t>
  </si>
  <si>
    <t>4-5 questions per week</t>
  </si>
  <si>
    <t>zero times</t>
  </si>
  <si>
    <t>4-5 activities per week</t>
  </si>
  <si>
    <t>yes</t>
  </si>
  <si>
    <t>no</t>
  </si>
  <si>
    <t>1-2 times per week</t>
  </si>
  <si>
    <t>3-4 times per week</t>
  </si>
  <si>
    <t>more than 4 times per week</t>
  </si>
  <si>
    <t>not at all</t>
  </si>
  <si>
    <t>less than half of the time</t>
  </si>
  <si>
    <t>half of the time</t>
  </si>
  <si>
    <t>more than half of the time</t>
  </si>
  <si>
    <t>always</t>
  </si>
  <si>
    <t>humans were not discussed in this course</t>
  </si>
  <si>
    <t>not part of this course</t>
  </si>
  <si>
    <t>Learning Goals</t>
  </si>
  <si>
    <t>Reflection</t>
  </si>
  <si>
    <t>Data analysis</t>
  </si>
  <si>
    <t>Experimental Design</t>
  </si>
  <si>
    <t>Totals</t>
  </si>
  <si>
    <t>Polling Questions</t>
  </si>
  <si>
    <t>Observer</t>
  </si>
  <si>
    <t>Comments for Class 1</t>
  </si>
  <si>
    <t>Comments for Class 2</t>
  </si>
  <si>
    <t>Comments for Class 3</t>
  </si>
  <si>
    <t>Course Information</t>
  </si>
  <si>
    <r>
      <t xml:space="preserve">Indicate the average percent of class time during which students were asked to answer questions, solve problems, or complete activities </t>
    </r>
    <r>
      <rPr>
        <u/>
        <sz val="12"/>
        <rFont val="Arial"/>
        <family val="2"/>
      </rPr>
      <t>other than listening to a lecture</t>
    </r>
    <r>
      <rPr>
        <sz val="12"/>
        <rFont val="Arial"/>
        <family val="2"/>
      </rPr>
      <t xml:space="preserve">:  </t>
    </r>
  </si>
  <si>
    <t>Students were asked to comment or make suggestions on each other's work on class assignments, activities, or projects approximately:</t>
  </si>
  <si>
    <r>
      <t xml:space="preserve">Students were encouraged to consider the </t>
    </r>
    <r>
      <rPr>
        <u/>
        <sz val="12"/>
        <rFont val="Arial"/>
        <family val="2"/>
      </rPr>
      <t>ideas and contributions</t>
    </r>
    <r>
      <rPr>
        <sz val="12"/>
        <rFont val="Arial"/>
        <family val="2"/>
      </rPr>
      <t xml:space="preserve"> of a diversity of </t>
    </r>
    <r>
      <rPr>
        <u/>
        <sz val="12"/>
        <rFont val="Arial"/>
        <family val="2"/>
      </rPr>
      <t>researchers and other people</t>
    </r>
    <r>
      <rPr>
        <sz val="12"/>
        <rFont val="Arial"/>
        <family val="2"/>
      </rPr>
      <t xml:space="preserve"> involved in science.</t>
    </r>
  </si>
  <si>
    <t>Students stated interests or asked questions related to the topic at hand during class:</t>
  </si>
  <si>
    <t>Students were asked to identify or formulate hypotheses or make predictions about the results of demonstrations, experiments, or examples approximately:</t>
  </si>
  <si>
    <t>Students were asked to critique scientific hypotheses or experimental strategies approximately:</t>
  </si>
  <si>
    <t>Students were asked to design experiments to answer scientific questions approximately:</t>
  </si>
  <si>
    <t>Students were asked to summarize, interpret, or analyze data using mathematical or computational procedures approximately:</t>
  </si>
  <si>
    <t>Students were asked to make graphs or tables approximately:</t>
  </si>
  <si>
    <t>Students were asked to analyze or interpret scientific data shown in graphs or tables approximately:</t>
  </si>
  <si>
    <t>Students were asked to use data to make decisions or defend scientific conclusions approximately:</t>
  </si>
  <si>
    <r>
      <t xml:space="preserve">Students were asked to interpret or critique scientific literature </t>
    </r>
    <r>
      <rPr>
        <u/>
        <sz val="12"/>
        <rFont val="Arial"/>
        <family val="2"/>
      </rPr>
      <t>or</t>
    </r>
    <r>
      <rPr>
        <sz val="12"/>
        <rFont val="Arial"/>
        <family val="2"/>
      </rPr>
      <t xml:space="preserve"> media articles related to science approximately:</t>
    </r>
  </si>
  <si>
    <t>Students were provided with examples or explanations showing that course concepts are applicable to everyday human experiences or real-life applications approximately:</t>
  </si>
  <si>
    <t>Historical context was used to recognize why certain discoveries or advancements changed the way people viewed related scientific principles approximately:</t>
  </si>
  <si>
    <r>
      <t xml:space="preserve">Students were asked to interpret </t>
    </r>
    <r>
      <rPr>
        <u/>
        <sz val="12"/>
        <rFont val="Arial"/>
        <family val="2"/>
      </rPr>
      <t>or</t>
    </r>
    <r>
      <rPr>
        <sz val="12"/>
        <rFont val="Arial"/>
        <family val="2"/>
      </rPr>
      <t xml:space="preserve"> represent concepts in </t>
    </r>
    <r>
      <rPr>
        <u/>
        <sz val="12"/>
        <rFont val="Arial"/>
        <family val="2"/>
      </rPr>
      <t>non-written</t>
    </r>
    <r>
      <rPr>
        <sz val="12"/>
        <rFont val="Arial"/>
        <family val="2"/>
      </rPr>
      <t xml:space="preserve"> formats, such as pictures, diagrams, videos, simulations, role-plays, graphs, mathematical models, etc.</t>
    </r>
  </si>
  <si>
    <t>Students engaged in higher level thought processes that required them to apply, analyze, incorporate, or evaluate their knowledge or skills rather than just memorizing facts or processes approximately:</t>
  </si>
  <si>
    <t>Students were provided with opportunities or suggestions to reflect on whether their study habits were effective for learning approximately:</t>
  </si>
  <si>
    <t>Students were provided with opportunities or suggestions to reflect on their problem-solving strategies approximately:</t>
  </si>
  <si>
    <t>Comments</t>
  </si>
  <si>
    <t>video timestamp (0-4:59 increments):</t>
  </si>
  <si>
    <t>0-5</t>
  </si>
  <si>
    <t>5-10</t>
  </si>
  <si>
    <t>10-15</t>
  </si>
  <si>
    <t>15-20</t>
  </si>
  <si>
    <t>20-25</t>
  </si>
  <si>
    <t>25-30</t>
  </si>
  <si>
    <t>35-40</t>
  </si>
  <si>
    <t>40-45</t>
  </si>
  <si>
    <t>45-50</t>
  </si>
  <si>
    <t>50-55</t>
  </si>
  <si>
    <t>55-60</t>
  </si>
  <si>
    <t>60-65</t>
  </si>
  <si>
    <t>65-70</t>
  </si>
  <si>
    <t>30-35</t>
  </si>
  <si>
    <t>&gt; 70</t>
  </si>
  <si>
    <t># times</t>
  </si>
  <si>
    <t># minutes</t>
  </si>
  <si>
    <t>polling question discussed in groups</t>
  </si>
  <si>
    <t>students worked in groups on in-class activities</t>
  </si>
  <si>
    <t>polling question asked (not a re-poll question)</t>
  </si>
  <si>
    <t>instructor used strategy to promote group participation (e.g. assign roles)</t>
  </si>
  <si>
    <t>students asked to comment on each other's work (assignments, activities, or projects)</t>
  </si>
  <si>
    <r>
      <t xml:space="preserve">examples/analogies used represented </t>
    </r>
    <r>
      <rPr>
        <b/>
        <sz val="11"/>
        <rFont val="Calibri"/>
        <family val="2"/>
        <scheme val="minor"/>
      </rPr>
      <t>diverse</t>
    </r>
    <r>
      <rPr>
        <sz val="11"/>
        <rFont val="Calibri"/>
        <family val="2"/>
        <scheme val="minor"/>
      </rPr>
      <t xml:space="preserve"> individuals/groups</t>
    </r>
  </si>
  <si>
    <t>historical context of scientific contribution discussed</t>
  </si>
  <si>
    <t xml:space="preserve">students state interests or ask non-clarification questions </t>
  </si>
  <si>
    <t>instructor was aware of student misconceptions or lack of understanding content</t>
  </si>
  <si>
    <t>instructor provided follow-up on misunderstood concepts</t>
  </si>
  <si>
    <t>Inclusivity</t>
  </si>
  <si>
    <r>
      <t xml:space="preserve">ideas/contributions of </t>
    </r>
    <r>
      <rPr>
        <b/>
        <sz val="11"/>
        <rFont val="Calibri"/>
        <family val="2"/>
        <scheme val="minor"/>
      </rPr>
      <t>diverse</t>
    </r>
    <r>
      <rPr>
        <sz val="11"/>
        <rFont val="Calibri"/>
        <family val="2"/>
        <scheme val="minor"/>
      </rPr>
      <t xml:space="preserve"> individuals/groups discussed (includes pictures if indicate diverse person(s))</t>
    </r>
  </si>
  <si>
    <r>
      <t xml:space="preserve">ideas/contributions of </t>
    </r>
    <r>
      <rPr>
        <b/>
        <sz val="11"/>
        <rFont val="Calibri"/>
        <family val="2"/>
        <scheme val="minor"/>
      </rPr>
      <t>unspecified or majority</t>
    </r>
    <r>
      <rPr>
        <sz val="11"/>
        <rFont val="Calibri"/>
        <family val="2"/>
        <scheme val="minor"/>
      </rPr>
      <t xml:space="preserve"> individuals/groups were discussed</t>
    </r>
  </si>
  <si>
    <r>
      <t xml:space="preserve">examples/analogies used represented </t>
    </r>
    <r>
      <rPr>
        <b/>
        <sz val="11"/>
        <rFont val="Calibri"/>
        <family val="2"/>
        <scheme val="minor"/>
      </rPr>
      <t>unspecified or majority</t>
    </r>
    <r>
      <rPr>
        <sz val="11"/>
        <rFont val="Calibri"/>
        <family val="2"/>
        <scheme val="minor"/>
      </rPr>
      <t xml:space="preserve"> individuals/groups</t>
    </r>
  </si>
  <si>
    <t>analyzed/interpreted data in graphs or tables</t>
  </si>
  <si>
    <t>made graphs or tables</t>
  </si>
  <si>
    <t xml:space="preserve">other STEM discipline used </t>
  </si>
  <si>
    <t>students asked to reflect: effective study/learning strategies</t>
  </si>
  <si>
    <t>students asked to reflect: problem solving strategies</t>
  </si>
  <si>
    <t>MISTO#</t>
  </si>
  <si>
    <t>4&amp;7</t>
  </si>
  <si>
    <t>9&amp;7</t>
  </si>
  <si>
    <t>instructor gives feedback on in-class activity (beyond correct/incorrect)</t>
  </si>
  <si>
    <t>spent on polling method (to nearest 0.25 min)</t>
  </si>
  <si>
    <t>spent working in groups (to nearest 0.25 min) (polling method)</t>
  </si>
  <si>
    <t>spent on in-class activities (to nearest 0.25 min)</t>
  </si>
  <si>
    <t>spent working in groups (to nearest 0.25 min) (in-class activity)</t>
  </si>
  <si>
    <t>used data to make decisions/defend conclusions</t>
  </si>
  <si>
    <t>summarize/interpret/analyze data with math/computation</t>
  </si>
  <si>
    <t>made OR interpreted models of scientific process</t>
  </si>
  <si>
    <t>interpret/represent concepts in non-written format</t>
  </si>
  <si>
    <t>interpret or critique literature or scientific media</t>
  </si>
  <si>
    <t>identify or formulate hypothesis or make prediction about results</t>
  </si>
  <si>
    <t>critiqued hypotheses or experimental designs</t>
  </si>
  <si>
    <t>opened-ended exercise or case study</t>
  </si>
  <si>
    <t>Cognition</t>
  </si>
  <si>
    <t xml:space="preserve">real-life/everyday examples discussed </t>
  </si>
  <si>
    <t>Other aspects of group work</t>
  </si>
  <si>
    <t>students shared results of group work/discussion with whole class</t>
  </si>
  <si>
    <t>Classroom dynamics</t>
  </si>
  <si>
    <t>Real-life context</t>
  </si>
  <si>
    <t>Scientific communication</t>
  </si>
  <si>
    <t>Activity totals (automated)</t>
  </si>
  <si>
    <t xml:space="preserve">automatically totals time students spent working in groups =(row8 + row13) </t>
  </si>
  <si>
    <t xml:space="preserve">automatically totals each time students worked in groups =(row7 + row 12) </t>
  </si>
  <si>
    <t>Non-polling question/In-class activities</t>
  </si>
  <si>
    <t>in-class activities used
(includes non-polling questions, discussions  &amp; other activities)</t>
  </si>
  <si>
    <t>Visuals</t>
  </si>
  <si>
    <t>Course subject</t>
  </si>
  <si>
    <t>Course code</t>
  </si>
  <si>
    <t>Instructor code</t>
  </si>
  <si>
    <r>
      <t xml:space="preserve">Students were asked to use a </t>
    </r>
    <r>
      <rPr>
        <b/>
        <sz val="12"/>
        <rFont val="Arial"/>
        <family val="2"/>
      </rPr>
      <t xml:space="preserve">polling method </t>
    </r>
    <r>
      <rPr>
        <sz val="12"/>
        <rFont val="Arial"/>
        <family val="2"/>
      </rPr>
      <t>to answer questions in the classroom approximately:</t>
    </r>
  </si>
  <si>
    <r>
      <rPr>
        <sz val="12"/>
        <color rgb="FFFF0000"/>
        <rFont val="Arial"/>
        <family val="2"/>
      </rPr>
      <t>If a YES option to #3 ONLY</t>
    </r>
    <r>
      <rPr>
        <sz val="12"/>
        <color theme="1"/>
        <rFont val="Arial"/>
        <family val="2"/>
      </rPr>
      <t>: Indicate the approximate perce</t>
    </r>
    <r>
      <rPr>
        <sz val="12"/>
        <rFont val="Arial"/>
        <family val="2"/>
      </rPr>
      <t xml:space="preserve">nt of </t>
    </r>
    <r>
      <rPr>
        <b/>
        <sz val="12"/>
        <rFont val="Arial"/>
        <family val="2"/>
      </rPr>
      <t xml:space="preserve">polling questions </t>
    </r>
    <r>
      <rPr>
        <sz val="12"/>
        <rFont val="Arial"/>
        <family val="2"/>
      </rPr>
      <t>f</t>
    </r>
    <r>
      <rPr>
        <sz val="12"/>
        <color theme="1"/>
        <rFont val="Arial"/>
        <family val="2"/>
      </rPr>
      <t>or which students were asked to discuss the question in pairs or small groups:</t>
    </r>
  </si>
  <si>
    <r>
      <rPr>
        <sz val="12"/>
        <rFont val="Arial"/>
        <family val="2"/>
      </rPr>
      <t xml:space="preserve">Students were asked to complete </t>
    </r>
    <r>
      <rPr>
        <b/>
        <sz val="12"/>
        <rFont val="Arial"/>
        <family val="2"/>
      </rPr>
      <t xml:space="preserve">in-class activities </t>
    </r>
    <r>
      <rPr>
        <sz val="12"/>
        <rFont val="Arial"/>
        <family val="2"/>
      </rPr>
      <t>approximately:</t>
    </r>
  </si>
  <si>
    <r>
      <t xml:space="preserve">Students were asked to </t>
    </r>
    <r>
      <rPr>
        <b/>
        <sz val="12"/>
        <rFont val="Arial"/>
        <family val="2"/>
      </rPr>
      <t>work in groups</t>
    </r>
    <r>
      <rPr>
        <sz val="12"/>
        <rFont val="Arial"/>
        <family val="2"/>
      </rPr>
      <t xml:space="preserve"> of two or more for any portion of this course:
</t>
    </r>
    <r>
      <rPr>
        <sz val="12"/>
        <color rgb="FFFF0000"/>
        <rFont val="Arial"/>
        <family val="2"/>
      </rPr>
      <t>If "no" is selected, skips to #22
 Observers: include statements of "work in groups," "discuss among yourselves," or obvious audible discussion</t>
    </r>
  </si>
  <si>
    <r>
      <t xml:space="preserve">Students were asked to </t>
    </r>
    <r>
      <rPr>
        <b/>
        <sz val="12"/>
        <rFont val="Arial"/>
        <family val="2"/>
      </rPr>
      <t>work in groups</t>
    </r>
    <r>
      <rPr>
        <sz val="12"/>
        <rFont val="Arial"/>
        <family val="2"/>
      </rPr>
      <t xml:space="preserve"> of two or more on </t>
    </r>
    <r>
      <rPr>
        <b/>
        <sz val="12"/>
        <rFont val="Arial"/>
        <family val="2"/>
      </rPr>
      <t xml:space="preserve">in-class </t>
    </r>
    <r>
      <rPr>
        <sz val="12"/>
        <rFont val="Arial"/>
        <family val="2"/>
      </rPr>
      <t xml:space="preserve">activities, discussions, assignments, or projects </t>
    </r>
    <r>
      <rPr>
        <u/>
        <sz val="12"/>
        <rFont val="Arial"/>
        <family val="2"/>
      </rPr>
      <t xml:space="preserve">other than polling questions </t>
    </r>
    <r>
      <rPr>
        <sz val="12"/>
        <rFont val="Arial"/>
        <family val="2"/>
      </rPr>
      <t>approximately:</t>
    </r>
  </si>
  <si>
    <r>
      <t xml:space="preserve">At least </t>
    </r>
    <r>
      <rPr>
        <u/>
        <sz val="12"/>
        <rFont val="Arial"/>
        <family val="2"/>
      </rPr>
      <t>some</t>
    </r>
    <r>
      <rPr>
        <sz val="12"/>
        <rFont val="Arial"/>
        <family val="2"/>
      </rPr>
      <t xml:space="preserve"> students were asked to verbally share the results of any group work or group discussions with the whole class approximately:</t>
    </r>
  </si>
  <si>
    <r>
      <t>Students were encouraged to respond</t>
    </r>
    <r>
      <rPr>
        <sz val="12"/>
        <rFont val="Arial"/>
        <family val="2"/>
      </rPr>
      <t xml:space="preserve"> to classmates' ideas </t>
    </r>
    <r>
      <rPr>
        <u/>
        <sz val="12"/>
        <rFont val="Arial"/>
        <family val="2"/>
      </rPr>
      <t>during whole-class discussions</t>
    </r>
    <r>
      <rPr>
        <sz val="12"/>
        <rFont val="Arial"/>
        <family val="2"/>
      </rPr>
      <t>:</t>
    </r>
  </si>
  <si>
    <t>Examples or analogies used in this course included a diversity of people and cultures.</t>
  </si>
  <si>
    <r>
      <t xml:space="preserve">Models are tools used to summarize a scientific process, including drawing pathways, diagrams, schematics, concept maps, flow charts, "road maps", tables, illustrative models, box-and-arrow diagrams, etc.
</t>
    </r>
    <r>
      <rPr>
        <sz val="12"/>
        <rFont val="Arial"/>
        <family val="2"/>
      </rPr>
      <t xml:space="preserve">Students were asked to make </t>
    </r>
    <r>
      <rPr>
        <u/>
        <sz val="12"/>
        <rFont val="Arial"/>
        <family val="2"/>
      </rPr>
      <t>or</t>
    </r>
    <r>
      <rPr>
        <sz val="12"/>
        <rFont val="Arial"/>
        <family val="2"/>
      </rPr>
      <t xml:space="preserve"> interpret models to summarize scientific processes approximately:</t>
    </r>
  </si>
  <si>
    <t>Students were asked to communicate scientific ideas in formal written papers or oral presentations approximately:</t>
  </si>
  <si>
    <r>
      <t xml:space="preserve">Students were asked to practice knowledge or skills from other </t>
    </r>
    <r>
      <rPr>
        <u/>
        <sz val="12"/>
        <rFont val="Arial"/>
        <family val="2"/>
      </rPr>
      <t>S</t>
    </r>
    <r>
      <rPr>
        <sz val="12"/>
        <rFont val="Arial"/>
        <family val="2"/>
      </rPr>
      <t xml:space="preserve">cience, </t>
    </r>
    <r>
      <rPr>
        <u/>
        <sz val="12"/>
        <rFont val="Arial"/>
        <family val="2"/>
      </rPr>
      <t>T</t>
    </r>
    <r>
      <rPr>
        <sz val="12"/>
        <rFont val="Arial"/>
        <family val="2"/>
      </rPr>
      <t xml:space="preserve">echnology, </t>
    </r>
    <r>
      <rPr>
        <u/>
        <sz val="12"/>
        <rFont val="Arial"/>
        <family val="2"/>
      </rPr>
      <t>E</t>
    </r>
    <r>
      <rPr>
        <sz val="12"/>
        <rFont val="Arial"/>
        <family val="2"/>
      </rPr>
      <t xml:space="preserve">ngineering, and </t>
    </r>
    <r>
      <rPr>
        <u/>
        <sz val="12"/>
        <rFont val="Arial"/>
        <family val="2"/>
      </rPr>
      <t>M</t>
    </r>
    <r>
      <rPr>
        <sz val="12"/>
        <rFont val="Arial"/>
        <family val="2"/>
      </rPr>
      <t>ath (STEM) subjects when answering questions or completing class activities.</t>
    </r>
  </si>
  <si>
    <r>
      <t xml:space="preserve">Students were asked to participate in </t>
    </r>
    <r>
      <rPr>
        <b/>
        <u/>
        <sz val="12"/>
        <rFont val="Arial"/>
        <family val="2"/>
      </rPr>
      <t>open-ended exercises</t>
    </r>
    <r>
      <rPr>
        <sz val="12"/>
        <rFont val="Arial"/>
        <family val="2"/>
      </rPr>
      <t>, such as case-studies or questions in which multiple correct answers are possible:</t>
    </r>
  </si>
  <si>
    <r>
      <rPr>
        <b/>
        <i/>
        <sz val="12"/>
        <rFont val="Arial"/>
        <family val="2"/>
      </rPr>
      <t xml:space="preserve">Learning goals </t>
    </r>
    <r>
      <rPr>
        <i/>
        <sz val="12"/>
        <rFont val="Arial"/>
        <family val="2"/>
      </rPr>
      <t xml:space="preserve">are statements </t>
    </r>
    <r>
      <rPr>
        <i/>
        <u/>
        <sz val="12"/>
        <rFont val="Arial"/>
        <family val="2"/>
      </rPr>
      <t>provided by the instructor</t>
    </r>
    <r>
      <rPr>
        <i/>
        <sz val="12"/>
        <rFont val="Arial"/>
        <family val="2"/>
      </rPr>
      <t xml:space="preserve"> that inform students of the specific knowledge and skills that the instructor expects students to master in a course. Learning goals can be presented to students in the form of learning objectives, specific study questions, study guides, focal points, etc. </t>
    </r>
    <r>
      <rPr>
        <i/>
        <sz val="12"/>
        <rFont val="Arial"/>
        <family val="2"/>
      </rPr>
      <t xml:space="preserve">
</t>
    </r>
    <r>
      <rPr>
        <b/>
        <sz val="12"/>
        <rFont val="Arial"/>
        <family val="2"/>
      </rPr>
      <t>Learning goals were provided for:</t>
    </r>
    <r>
      <rPr>
        <i/>
        <sz val="12"/>
        <rFont val="Arial"/>
        <family val="2"/>
      </rPr>
      <t xml:space="preserve">
</t>
    </r>
    <r>
      <rPr>
        <b/>
        <i/>
        <u/>
        <sz val="12"/>
        <color rgb="FFFF0000"/>
        <rFont val="Arial"/>
        <family val="2"/>
      </rPr>
      <t>Please select all that apply.</t>
    </r>
  </si>
  <si>
    <t>Q#</t>
  </si>
  <si>
    <t>the course as a whole</t>
  </si>
  <si>
    <t>each unit or exam</t>
  </si>
  <si>
    <t>each broad topic or chapter</t>
  </si>
  <si>
    <t>each specific subtopic or chapter subsection</t>
  </si>
  <si>
    <t>1-2 questions per month</t>
  </si>
  <si>
    <t>6-10 questions per week</t>
  </si>
  <si>
    <t>more than 10 questions per week</t>
  </si>
  <si>
    <t>up to 1 activity per month</t>
  </si>
  <si>
    <t>2-3 activities per month</t>
  </si>
  <si>
    <t>2-3 activities per week</t>
  </si>
  <si>
    <t>more than 5 activities  per week</t>
  </si>
  <si>
    <t>1-2 times during the semester</t>
  </si>
  <si>
    <t>about 1 time per month</t>
  </si>
  <si>
    <t>2-3 times per month</t>
  </si>
  <si>
    <t>rarely</t>
  </si>
  <si>
    <t>almost always</t>
  </si>
  <si>
    <t>this class did not include whole class discussions</t>
  </si>
  <si>
    <r>
      <t xml:space="preserve">somewhat disagree
</t>
    </r>
    <r>
      <rPr>
        <sz val="9"/>
        <color rgb="FFFF0000"/>
        <rFont val="Calibri"/>
        <family val="2"/>
        <scheme val="minor"/>
      </rPr>
      <t>students did not state interests or ask any questions</t>
    </r>
  </si>
  <si>
    <t>most of the time</t>
  </si>
  <si>
    <t>Answer options</t>
  </si>
  <si>
    <t>Observed totals</t>
  </si>
  <si>
    <t>total observation time (mins)</t>
  </si>
  <si>
    <t>design experiments</t>
  </si>
  <si>
    <t>Survey response</t>
  </si>
  <si>
    <t>students EXPLICITLY DIScouraged from responding to classmates' ideas during whole-class discussions</t>
  </si>
  <si>
    <t>students IMPLICITLY DIScouraged to respond to classmates' ideas during whole-class discussions</t>
  </si>
  <si>
    <t xml:space="preserve">students EXPLICITLY DIScouraged from stating interests or asking non-clarification questions </t>
  </si>
  <si>
    <t xml:space="preserve">students IMPLICITLY DIScouraged from stating interests or asking non-clarification questions </t>
  </si>
  <si>
    <t>up to 1 question per week</t>
  </si>
  <si>
    <t>1 activity per week</t>
  </si>
  <si>
    <r>
      <t xml:space="preserve">made OR interpreted </t>
    </r>
    <r>
      <rPr>
        <b/>
        <sz val="11"/>
        <rFont val="Calibri"/>
        <family val="2"/>
        <scheme val="minor"/>
      </rPr>
      <t>models</t>
    </r>
    <r>
      <rPr>
        <sz val="11"/>
        <rFont val="Calibri"/>
        <family val="2"/>
        <scheme val="minor"/>
      </rPr>
      <t xml:space="preserve"> of scientific process</t>
    </r>
  </si>
  <si>
    <t>instructor was aware that students did not understand course content or held misconceptions</t>
  </si>
  <si>
    <t>it was obvious or seemed like students did not understand course content or held misconceptions</t>
  </si>
  <si>
    <r>
      <t xml:space="preserve">The instructor was generally aware of instances when a concept was not understood by the majority of students in the class prior to an exam:
</t>
    </r>
    <r>
      <rPr>
        <sz val="12"/>
        <color rgb="FFFF0000"/>
        <rFont val="Arial"/>
        <family val="2"/>
      </rPr>
      <t>If students were never obviously confused, "more than half the time" is selected.</t>
    </r>
  </si>
  <si>
    <r>
      <rPr>
        <sz val="12"/>
        <color rgb="FFFF0000"/>
        <rFont val="Arial"/>
        <family val="2"/>
      </rPr>
      <t>If a YES option to #6 ONLY:</t>
    </r>
    <r>
      <rPr>
        <sz val="12"/>
        <rFont val="Arial"/>
        <family val="2"/>
      </rPr>
      <t xml:space="preserve"> Indicate the approximate percent of </t>
    </r>
    <r>
      <rPr>
        <b/>
        <sz val="12"/>
        <rFont val="Arial"/>
        <family val="2"/>
      </rPr>
      <t>in-class activities</t>
    </r>
    <r>
      <rPr>
        <sz val="12"/>
        <rFont val="Arial"/>
        <family val="2"/>
      </rPr>
      <t xml:space="preserve"> for which students were given some form of general or individualized </t>
    </r>
    <r>
      <rPr>
        <b/>
        <sz val="12"/>
        <rFont val="Arial"/>
        <family val="2"/>
      </rPr>
      <t>feedback</t>
    </r>
    <r>
      <rPr>
        <sz val="12"/>
        <rFont val="Arial"/>
        <family val="2"/>
      </rPr>
      <t xml:space="preserve"> during class </t>
    </r>
    <r>
      <rPr>
        <u/>
        <sz val="12"/>
        <rFont val="Arial"/>
        <family val="2"/>
      </rPr>
      <t>beyond</t>
    </r>
    <r>
      <rPr>
        <sz val="12"/>
        <rFont val="Arial"/>
        <family val="2"/>
      </rPr>
      <t xml:space="preserve"> simply providing correct or incorrect answers:  
</t>
    </r>
    <r>
      <rPr>
        <sz val="12"/>
        <color rgb="FFFF0000"/>
        <rFont val="Arial"/>
        <family val="2"/>
      </rPr>
      <t>Automatically calculated: number of activities in which feedback was given divided by the total number of activities</t>
    </r>
  </si>
  <si>
    <r>
      <t xml:space="preserve">The instructor used a strategy, such as assigning roles, to promote the participation of each group member during in-class group activities:
</t>
    </r>
    <r>
      <rPr>
        <sz val="12"/>
        <color rgb="FFFF0000"/>
        <rFont val="Arial"/>
        <family val="2"/>
      </rPr>
      <t>Automatically calculated: uses number of group activities in which roles were assigned (or other method) in comparison to total group work: returns % value</t>
    </r>
  </si>
  <si>
    <r>
      <t xml:space="preserve">When it became clear that the class did not understand a concept, students were provided with follow-up discussion, activities, or resources.
</t>
    </r>
    <r>
      <rPr>
        <sz val="12"/>
        <color rgb="FFFF0000"/>
        <rFont val="Arial"/>
        <family val="2"/>
      </rPr>
      <t>Automatically calculated: number of instructor follow-ups in comparison to number of times instructor was aware of student confusion: returns % value</t>
    </r>
  </si>
  <si>
    <t>Learning goals: (A) not provided (B) each broad topic or chapter (C) each specific subtopic or chapter subsection (D) some or most individual activities or assignments (E) each individual activity or assignment</t>
  </si>
  <si>
    <t>&gt;</t>
  </si>
  <si>
    <t>indicate all that apply</t>
  </si>
  <si>
    <r>
      <t xml:space="preserve">disagree
</t>
    </r>
    <r>
      <rPr>
        <sz val="9"/>
        <color rgb="FFFF0000"/>
        <rFont val="Calibri"/>
        <family val="2"/>
        <scheme val="minor"/>
      </rPr>
      <t>the course used 
more than 2 examples/analogies, and they all represented majority  groups/cultures</t>
    </r>
  </si>
  <si>
    <r>
      <t xml:space="preserve">somewhat disagree
</t>
    </r>
    <r>
      <rPr>
        <sz val="9"/>
        <color rgb="FFFF0000"/>
        <rFont val="Calibri"/>
        <family val="2"/>
        <scheme val="minor"/>
      </rPr>
      <t>the course used
only 1 to 2 examples/analogies, and they all represented majority groups/cultures</t>
    </r>
  </si>
  <si>
    <r>
      <t xml:space="preserve">disagree
</t>
    </r>
    <r>
      <rPr>
        <sz val="9"/>
        <color rgb="FFFF0000"/>
        <rFont val="Calibri"/>
        <family val="2"/>
        <scheme val="minor"/>
      </rPr>
      <t>the course recognized more than 2 contributions, and they all represented majority groups/cultures</t>
    </r>
  </si>
  <si>
    <r>
      <t xml:space="preserve">somewhat disagree
</t>
    </r>
    <r>
      <rPr>
        <sz val="9"/>
        <color rgb="FFFF0000"/>
        <rFont val="Calibri"/>
        <family val="2"/>
        <scheme val="minor"/>
      </rPr>
      <t>the course recognized only 1  to 2 contributions,
and they all represented majority groups/cultures</t>
    </r>
  </si>
  <si>
    <r>
      <t xml:space="preserve">somewhat agree
</t>
    </r>
    <r>
      <rPr>
        <sz val="9"/>
        <color rgb="FFFF0000"/>
        <rFont val="Calibri"/>
        <family val="2"/>
        <scheme val="minor"/>
      </rPr>
      <t>the course used 1 or more examples/analogies from
non-majority groups/cultures, and these examples/analogies constituted less than 50% of all examples/analogies</t>
    </r>
  </si>
  <si>
    <r>
      <t xml:space="preserve">agree:
</t>
    </r>
    <r>
      <rPr>
        <sz val="9"/>
        <color rgb="FFFF0000"/>
        <rFont val="Calibri"/>
        <family val="2"/>
        <scheme val="minor"/>
      </rPr>
      <t>the course used 1 or more examples/analogies from
non-majority groups/cultures, and these examples/analogies constituted 50 - 74% of all examples/analogies mentioned</t>
    </r>
  </si>
  <si>
    <r>
      <t xml:space="preserve">strongly agree
</t>
    </r>
    <r>
      <rPr>
        <sz val="9"/>
        <color rgb="FFFF0000"/>
        <rFont val="Calibri"/>
        <family val="2"/>
        <scheme val="minor"/>
      </rPr>
      <t>the course recognized 1 or more contributions from
non-majority groups/cultures, and these contributions constituted
at least 50% of all
contributions mentioned</t>
    </r>
  </si>
  <si>
    <r>
      <t xml:space="preserve">strongly agree
</t>
    </r>
    <r>
      <rPr>
        <sz val="9"/>
        <color rgb="FFFF0000"/>
        <rFont val="Calibri"/>
        <family val="2"/>
        <scheme val="minor"/>
      </rPr>
      <t>the course used 1 or more examples/analogies from
non-majority groups/cultures, and these examples/analogies constituted at least 75% of all examples/analogies mentioned</t>
    </r>
  </si>
  <si>
    <t>total examples
&lt;----
% diverse
----&gt;</t>
  </si>
  <si>
    <t>total discussed
&lt;----
% diverse
----&gt;</t>
  </si>
  <si>
    <r>
      <t xml:space="preserve">somewhat agree
</t>
    </r>
    <r>
      <rPr>
        <sz val="9"/>
        <color rgb="FFFF0000"/>
        <rFont val="Calibri"/>
        <family val="2"/>
        <scheme val="minor"/>
      </rPr>
      <t>the course recognized 1 or more contributions from
non-majority groups/cultures, and these contributions constituted
25% or less of all
contributions mentioned</t>
    </r>
  </si>
  <si>
    <r>
      <t xml:space="preserve">agree
</t>
    </r>
    <r>
      <rPr>
        <sz val="9"/>
        <color rgb="FFFF0000"/>
        <rFont val="Calibri"/>
        <family val="2"/>
        <scheme val="minor"/>
      </rPr>
      <t>the course recognized 1 or more contributions from
non-majority groups/cultures, and these contributions constituted
more than 25% but less than half of all
contributions mentioned</t>
    </r>
  </si>
  <si>
    <t>whole-class discussion occurred (non-group work)</t>
  </si>
  <si>
    <t>students EXPLICITLY DIScouraged from responding to classmates' ideas during whole-class discussions (groups AND non-group)</t>
  </si>
  <si>
    <t>students IMPLICITLY DIScouraged to respond to classmates' ideas during whole-class discussions (groups AND non-group)</t>
  </si>
  <si>
    <t>Instructor Awareness</t>
  </si>
  <si>
    <t>students were IMPLICITLY encouraged to respond to classmates' ideas during whole-class discussions (groups AND non-group) using NON_VERBAL cues</t>
  </si>
  <si>
    <t>students EXPLICTLY encouraged to respond to classmates' ideas during whole-class discussions (groups AND non-group)</t>
  </si>
  <si>
    <t>students EXPLICTLY encouraged to respond to classmates' ideas during whole-class discussions</t>
  </si>
  <si>
    <t>somewhat agree</t>
  </si>
  <si>
    <t>EN-DIS=</t>
  </si>
  <si>
    <t>total EN=</t>
  </si>
  <si>
    <t>total DIS=</t>
  </si>
  <si>
    <t>strongly disagree</t>
  </si>
  <si>
    <t>disagree</t>
  </si>
  <si>
    <t>somewhat disagree</t>
  </si>
  <si>
    <t>agree</t>
  </si>
  <si>
    <t>strongly agree</t>
  </si>
  <si>
    <t>any whole-class discussion occurred (group + non-group work)</t>
  </si>
  <si>
    <r>
      <t xml:space="preserve">strongly disagree
</t>
    </r>
    <r>
      <rPr>
        <sz val="8"/>
        <color rgb="FFFF0000"/>
        <rFont val="Calibri"/>
        <family val="2"/>
        <scheme val="minor"/>
      </rPr>
      <t>students were explicitly discouraged from responding to classmates' ideas
{more than 3 times, more than encouraged, simultaneously with implicit discouragement, or only explicit discouragement}</t>
    </r>
  </si>
  <si>
    <r>
      <t xml:space="preserve">disagree
</t>
    </r>
    <r>
      <rPr>
        <sz val="8"/>
        <color rgb="FFFF0000"/>
        <rFont val="Calibri"/>
        <family val="2"/>
        <scheme val="minor"/>
      </rPr>
      <t>students were implicitly discouraged from responding to classmates' ideas
{more than 3 times, more than encouraged, or only implicit discouragement}</t>
    </r>
  </si>
  <si>
    <r>
      <t xml:space="preserve">somewhat disagree
</t>
    </r>
    <r>
      <rPr>
        <sz val="8"/>
        <color rgb="FFFF0000"/>
        <rFont val="Calibri"/>
        <family val="2"/>
        <scheme val="minor"/>
      </rPr>
      <t>students were not given explicit encouragement to respond to classmates' ideas, and the instructor provided little opportunity to engage in this behavior (e.g. no wait time)
{no encourage or discourage during whole class disc.}</t>
    </r>
  </si>
  <si>
    <r>
      <t xml:space="preserve">somewhat agree
</t>
    </r>
    <r>
      <rPr>
        <sz val="8"/>
        <color rgb="FFFF0000"/>
        <rFont val="Calibri"/>
        <family val="2"/>
        <scheme val="minor"/>
      </rPr>
      <t>students were not given explicit encouragement to repsond to classmates' ideas, but other nonverbal cues helped students engage in this behavior (e.g. wait time)
{implicit encourage yes, no explicit encourage, total encourage more than any non-zero level of discourage}</t>
    </r>
  </si>
  <si>
    <r>
      <t xml:space="preserve">agree
</t>
    </r>
    <r>
      <rPr>
        <sz val="9"/>
        <color rgb="FFFF0000"/>
        <rFont val="Calibri"/>
        <family val="2"/>
        <scheme val="minor"/>
      </rPr>
      <t>students were explicitly encouraged to respond to classmates' ideas once or twice a week
{no discourage, explicit encourage 1-2 times}</t>
    </r>
  </si>
  <si>
    <r>
      <t xml:space="preserve">strongly agree
</t>
    </r>
    <r>
      <rPr>
        <sz val="9"/>
        <color rgb="FFFF0000"/>
        <rFont val="Calibri"/>
        <family val="2"/>
        <scheme val="minor"/>
      </rPr>
      <t>students were explicitly encouraged to respond to classmates' ideas all or nearly all the time
{no discourage, explicit encourage more than 2 times}</t>
    </r>
  </si>
  <si>
    <r>
      <t xml:space="preserve">strongly disagree
</t>
    </r>
    <r>
      <rPr>
        <sz val="8"/>
        <color rgb="FFFF0000"/>
        <rFont val="Calibri"/>
        <family val="2"/>
        <scheme val="minor"/>
      </rPr>
      <t>students were explicitly discouraged from stating interests or asking questions
{more than 3 times, more than encouraged, simultaneously with implicit discouragement, or only explicit discouragement}</t>
    </r>
  </si>
  <si>
    <r>
      <t xml:space="preserve">disagree
</t>
    </r>
    <r>
      <rPr>
        <sz val="8"/>
        <color rgb="FFFF0000"/>
        <rFont val="Calibri"/>
        <family val="2"/>
        <scheme val="minor"/>
      </rPr>
      <t>students were implicitly discouraged from stating interests or asking questions
{more than 3 times, more than encouraged, or only implicit discouragement}</t>
    </r>
  </si>
  <si>
    <r>
      <t xml:space="preserve">somewhat agree
</t>
    </r>
    <r>
      <rPr>
        <sz val="9"/>
        <color rgb="FFFF0000"/>
        <rFont val="Calibri"/>
        <family val="2"/>
        <scheme val="minor"/>
      </rPr>
      <t>students stated interests or asked questions 1-2 per week</t>
    </r>
    <r>
      <rPr>
        <sz val="9"/>
        <rFont val="Calibri"/>
        <family val="2"/>
        <scheme val="minor"/>
      </rPr>
      <t xml:space="preserve">
</t>
    </r>
    <r>
      <rPr>
        <sz val="9"/>
        <color rgb="FFFF0000"/>
        <rFont val="Calibri"/>
        <family val="2"/>
        <scheme val="minor"/>
      </rPr>
      <t>{interests/questions = 1-2, total encourage more than any non-zero level of discourage}</t>
    </r>
  </si>
  <si>
    <r>
      <t xml:space="preserve">strongly agree
</t>
    </r>
    <r>
      <rPr>
        <sz val="9"/>
        <color rgb="FFFF0000"/>
        <rFont val="Calibri"/>
        <family val="2"/>
        <scheme val="minor"/>
      </rPr>
      <t>students stated interests or asked questions more than 5 times per class
{interests/questions = more than 5}</t>
    </r>
  </si>
  <si>
    <r>
      <t xml:space="preserve">agree
</t>
    </r>
    <r>
      <rPr>
        <sz val="9"/>
        <color rgb="FFFF0000"/>
        <rFont val="Calibri"/>
        <family val="2"/>
        <scheme val="minor"/>
      </rPr>
      <t>students stated interests or asked questions 3-5 times per week
{interests/questions = 3-5}</t>
    </r>
  </si>
  <si>
    <t>Instructions: Yellow boxes need to be answered manually; all other questions are answered automatically from observation sheets. Use the course information to fill in the yellow boxes in Column B.</t>
  </si>
  <si>
    <t>Record each of these as A, B, C, D, E as described, type in all observed into totals box.</t>
  </si>
  <si>
    <t>Count # times polling question asked; re-poll questions are not counted as an additional question.</t>
  </si>
  <si>
    <t>Use a timer to time each event - include instructor introducing problem (specific to the polling question) students solving problem, and any overview of answer (round UP to nearest .25 min).</t>
  </si>
  <si>
    <t>Count # times students worked in groups of 2 or more; also include when audible discussion can be heard even if instructor does not verbally specify working in pairs/groups.</t>
  </si>
  <si>
    <t>Use a timer to time each event - include instructor introducing activity/non-polling question, students completing the activity/question, and any overview of answer(s) (round UP to nearest .25 min).</t>
  </si>
  <si>
    <t>Count # times students worked in groups of 2 or more during in-class activity (non-polling). Also include when audible discussion can be heard even if instructor does not verbally specify working in pairs/groups, follow individual activity guidelines specified in cell U10.</t>
  </si>
  <si>
    <r>
      <t xml:space="preserve">Count # times instructor made explicit request for students NOT to respond to others </t>
    </r>
    <r>
      <rPr>
        <u/>
        <sz val="11"/>
        <color rgb="FFFF0000"/>
        <rFont val="Calibri"/>
        <family val="2"/>
        <scheme val="minor"/>
      </rPr>
      <t>during whole-class discussions</t>
    </r>
    <r>
      <rPr>
        <sz val="11"/>
        <color rgb="FFFF0000"/>
        <rFont val="Calibri"/>
        <family val="2"/>
        <scheme val="minor"/>
      </rPr>
      <t xml:space="preserve">. Includes both with and without group work component. </t>
    </r>
  </si>
  <si>
    <r>
      <t xml:space="preserve">Count # times instructor made an implicit indication for students NOT to respond to others </t>
    </r>
    <r>
      <rPr>
        <u/>
        <sz val="11"/>
        <color rgb="FFFF0000"/>
        <rFont val="Calibri"/>
        <family val="2"/>
        <scheme val="minor"/>
      </rPr>
      <t xml:space="preserve">during whole-class discussions </t>
    </r>
    <r>
      <rPr>
        <sz val="11"/>
        <color rgb="FFFF0000"/>
        <rFont val="Calibri"/>
        <family val="2"/>
        <scheme val="minor"/>
      </rPr>
      <t xml:space="preserve">(including non-verbal cues). Includes both with and without group work component. </t>
    </r>
  </si>
  <si>
    <t>Count # times instructor made explicit request for students NOT to state interests or ask original (non-clarification) questions.</t>
  </si>
  <si>
    <t>Count # times students engaged in peer review of assignments.</t>
  </si>
  <si>
    <t>Count # times it was obvious or seemed like a substantial portion (&lt;15%) of students did not understand concepts or had misconceptions. Includes verbal and non-verbal indications; also includes if instructor solicits clarification questions from students AND either multiple students respond with confusion OR instructor waits for over 10 seconds for responses.</t>
  </si>
  <si>
    <t>Count # times instructor took action to address lack of understanding or misconception (e.g. new explanation, exam study suggestions, etc). Should coincide with previous item (awareness of misunderstanding).</t>
  </si>
  <si>
    <r>
      <t xml:space="preserve">ideas/contributions of diverse groups were </t>
    </r>
    <r>
      <rPr>
        <b/>
        <sz val="11"/>
        <rFont val="Calibri"/>
        <family val="2"/>
        <scheme val="minor"/>
      </rPr>
      <t>explicitly excluded</t>
    </r>
    <r>
      <rPr>
        <sz val="11"/>
        <rFont val="Calibri"/>
        <family val="2"/>
        <scheme val="minor"/>
      </rPr>
      <t xml:space="preserve"> from discussion</t>
    </r>
  </si>
  <si>
    <r>
      <t xml:space="preserve">examples/analogies of diverse groups were </t>
    </r>
    <r>
      <rPr>
        <b/>
        <sz val="11"/>
        <rFont val="Calibri"/>
        <family val="2"/>
        <scheme val="minor"/>
      </rPr>
      <t>explicitly excluded</t>
    </r>
    <r>
      <rPr>
        <sz val="11"/>
        <rFont val="Calibri"/>
        <family val="2"/>
        <scheme val="minor"/>
      </rPr>
      <t xml:space="preserve"> from discussion</t>
    </r>
  </si>
  <si>
    <t>Count # times example/analogy highlights majority group (white/males) OR demographic identification not indicated.</t>
  </si>
  <si>
    <t>Count # times example/analogy highlights diverse person/group (other ethnicity, nationality, sex, gender, age, ETC). Include if picture allows identification of diverse person/group.</t>
  </si>
  <si>
    <t>Count # times students gave formal presentations or it was obvious they had to complete a paper.</t>
  </si>
  <si>
    <t>Count # times students created an experiment or portions of an experiment.</t>
  </si>
  <si>
    <t>Count # times students created graphs or tables to show data. Does NOT include Punnett squares.</t>
  </si>
  <si>
    <t>Count # times students use math (or equations) to summarize, interpret, or analyze data.</t>
  </si>
  <si>
    <t>Count # times students asked to use higher order cognitive processes.</t>
  </si>
  <si>
    <t>Count # times students specifically asked to consider their approaches to learning/studying.</t>
  </si>
  <si>
    <t>Count # times students specifically asked to consider their problem solving strategies.</t>
  </si>
  <si>
    <t xml:space="preserve">automatically totals each time whole class discussion occurred =(row16 + row 19) </t>
  </si>
  <si>
    <r>
      <t xml:space="preserve">strongly disagree
</t>
    </r>
    <r>
      <rPr>
        <sz val="9"/>
        <color rgb="FFFF0000"/>
        <rFont val="Calibri"/>
        <family val="2"/>
        <scheme val="minor"/>
      </rPr>
      <t>diverse examples and analogies were explicilty excluded from this course</t>
    </r>
  </si>
  <si>
    <r>
      <t xml:space="preserve">strongly disagree
</t>
    </r>
    <r>
      <rPr>
        <sz val="9"/>
        <color rgb="FFFF0000"/>
        <rFont val="Calibri"/>
        <family val="2"/>
        <scheme val="minor"/>
      </rPr>
      <t>contributions from diverse groups/cultures were explicitly excluded from this course</t>
    </r>
  </si>
  <si>
    <t>Count # times instructor made implicit indication for students NOT to state interests or ask original (non-clarification) questions (includes non-verbal cues).</t>
  </si>
  <si>
    <t>Count # times idea/contribution discussed was attributed to diverse person/group (non-majority ethnicity, nationality, sex, gender, age, ETC). DOES include if picture allows identification of diverse person/group (e.g., photo of Henrietta Lacks) OR if name AND non-majority status is mentioned "a female/woman researcher..."). DOES NOT include if author/researcher names are on slide without either verbal mention of non-majority status or picture of authors.</t>
  </si>
  <si>
    <t>Q3</t>
  </si>
  <si>
    <t>Q17</t>
  </si>
  <si>
    <t>Q20</t>
  </si>
  <si>
    <t>Q21</t>
  </si>
  <si>
    <t>Q22</t>
  </si>
  <si>
    <t>Q23</t>
  </si>
  <si>
    <t>Q24</t>
  </si>
  <si>
    <t>Q25</t>
  </si>
  <si>
    <t>Q29</t>
  </si>
  <si>
    <t>Q30</t>
  </si>
  <si>
    <t>Q31</t>
  </si>
  <si>
    <t>Q32</t>
  </si>
  <si>
    <t>Q33</t>
  </si>
  <si>
    <t>Q34</t>
  </si>
  <si>
    <t>Q35</t>
  </si>
  <si>
    <t>Q36</t>
  </si>
  <si>
    <t>Notes</t>
  </si>
  <si>
    <t>Use a timer to time each event - include instructor introducing problem (specific to the polling question), students solving problem, and any overview of answer (round UP to nearest .25 min).</t>
  </si>
  <si>
    <r>
      <t xml:space="preserve">Count # times instructor provides additional information/feedback </t>
    </r>
    <r>
      <rPr>
        <u/>
        <sz val="11"/>
        <color rgb="FFFF0000"/>
        <rFont val="Calibri"/>
        <family val="2"/>
        <scheme val="minor"/>
      </rPr>
      <t xml:space="preserve">beyond </t>
    </r>
    <r>
      <rPr>
        <sz val="11"/>
        <color rgb="FFFF0000"/>
        <rFont val="Calibri"/>
        <family val="2"/>
        <scheme val="minor"/>
      </rPr>
      <t>correct/incorrect. Count once per activity. Include if instructor circulates among students during in-class activity and discusses activity/answers with individual or groups of students. DO NOT count feedback on polling questions.</t>
    </r>
  </si>
  <si>
    <r>
      <t xml:space="preserve">Count # times instructor used NON-VERBAL cues (e.g., wait time) </t>
    </r>
    <r>
      <rPr>
        <u/>
        <sz val="11"/>
        <color rgb="FFFF0000"/>
        <rFont val="Calibri"/>
        <family val="2"/>
        <scheme val="minor"/>
      </rPr>
      <t>during whole-class discussions</t>
    </r>
    <r>
      <rPr>
        <sz val="11"/>
        <color rgb="FFFF0000"/>
        <rFont val="Calibri"/>
        <family val="2"/>
        <scheme val="minor"/>
      </rPr>
      <t xml:space="preserve"> to implicitly encourage students to respond to another student AND a student responded OR the instructor waited enough time (&gt;10 sec) to permit responses. Includes both with and without group work. Only count one time per topic: if multiple students are asked to comment on the original idea, it is one group discussion.</t>
    </r>
  </si>
  <si>
    <t>Count # times instructor obviously recognized that a substantial portion (&lt;15%) of students did not understand concepts or had misconceptions. Includes verbal and non-verbal indications; also includes if instructor solicits clarification questions from students AND either multiple students respond with confusion OR instructor waits for over 10 seconds for responses. Should coincide with previous item (students did not understand).</t>
  </si>
  <si>
    <t>Count # times ideas/contributions of researchers, patients, populations, or other group were mentioned but diverse groups were explicitly excluded from discussion or any exclusive language occurred (e.g. "There are no women geneticists").</t>
  </si>
  <si>
    <t>Count # times ideas/contributions of researchers, patients, populations or other group were discussed WITHOUT mentioning demographic traits OR majority group (white/males) was discussed. Does NOT include if author/researcher names are listed on a slide without verbal mention of names (e.g. "Smith and Jones showed this result"). DOES include verbal mention of author/researchers OR a picture of authors/researchers is shown.</t>
  </si>
  <si>
    <t>Count # times that examples/analogies from diverse groups were explicitly excluded from discussion or any exclusive language occurred (e.g., "we're not going to focus on that population").</t>
  </si>
  <si>
    <t>Count # times history behind what made a scientific discovery so impactful was explained (e.g., everyone believed cells spontaneously appeared before Pasteur's swan-necked flask experiment).</t>
  </si>
  <si>
    <r>
      <t xml:space="preserve">Count # times students were specifically asked to create or interpret a model (e.g., pathways, diagram, schematic, concept map, flow chart, tables, box &amp; arrow diagrams, etc.) to explain a scientific </t>
    </r>
    <r>
      <rPr>
        <b/>
        <sz val="11"/>
        <color rgb="FFFF0000"/>
        <rFont val="Calibri"/>
        <family val="2"/>
        <scheme val="minor"/>
      </rPr>
      <t>process</t>
    </r>
    <r>
      <rPr>
        <sz val="11"/>
        <color rgb="FFFF0000"/>
        <rFont val="Calibri"/>
        <family val="2"/>
        <scheme val="minor"/>
      </rPr>
      <t>.</t>
    </r>
  </si>
  <si>
    <t>Count # times students were specifically asked to represent or interpret concepts in ANY non-written format (e.g., picture, diagram, videos, simulations, role-plays, graphs, mathematical models, etc.).</t>
  </si>
  <si>
    <t>Count # times students worked with literature OR science media by interpreting or critiquing articles. Include use of primary literature, popular media (e.g., NY Times science section), and internet articles (e.g., trendy blog claiming scientific analysis/results/information).</t>
  </si>
  <si>
    <t>Count # times students made predictions, made an original (formalized) hypothesis, or identified hypothesis of an example study. Includes predicting results of demos or experiments being discussed in class.</t>
  </si>
  <si>
    <t>Count # times students critically evaluated hypotheses or other aspects of an experimental design/methods (e.g., is the hypothesis testable, does the design adequately control for other variables, does the experiment address the research question, etc.).</t>
  </si>
  <si>
    <t>Count # times students interpreted made conclusions from graphs and tables. INCLUDE diagrams/figures if show tables or graphical output (not pictures/cartoons).</t>
  </si>
  <si>
    <t xml:space="preserve">Count # times students made decisions using data or defended experimental conclusions using data. Include inferences about meaning of data. </t>
  </si>
  <si>
    <t>Count # times students explicitly used knowledge/skills from other STEM fields (e.g., statistical modeling in biology course). Count only once if whole lesson is interdisciplinary (e.g., chemistry of cellular molecules in a Biology course).</t>
  </si>
  <si>
    <t>Count # times students open-ended exercise/case study used (multiple correct answers possible).</t>
  </si>
  <si>
    <t>Count # times students asked original questions (not just to clarify course content) or talked about their own interests. Does NOT include if student B asks a direct follow-up to student A's original question. DOES include if student B asks a different original question or tangentially related question immediately after student A. Also includes if instructor refers question to an out-of-class forum accessible to all students (e.g., discussion board) to respond to question AFTER listening to student question.</t>
  </si>
  <si>
    <t>Count # times everyday human example or real-life example used. Must be specific, does not include "cell respiration in human mitochondria," but would include, "when you eat an apple, your body does this…" Main theme - scientific concepts are taken out of the standard abstract context and presented as reality/tangible examples. Includes uses of popularly familiar examples (e.g., dog breeds, deaf/blind individuals, etc.) unless whole course is devoted to that example. If multiple examples used to explain one concept, only count as one real-life example.</t>
  </si>
  <si>
    <t xml:space="preserve">automatically totals each time students worked in groups =(row 6 + row 11) </t>
  </si>
  <si>
    <t>Only include events in which students are actively engaged in doing something (not just passively listening or watching).</t>
  </si>
  <si>
    <t>Count each event (include question/activity start and answers/follow-up on questions as one activity). If there are clear breaks (many minutes of another activity or lecture) between question and answer sessions then count as multiple events. In the case of somewhat continuous activity with unclear breaks between, use a change of slide or change of topic to delineate one activity from the next. DO NOT count exams or quizzes. DO count non-polling questions from the instructor (non-rhetorical) that require more than a one-word simple answer.</t>
  </si>
  <si>
    <t>Count # times a student shared group work or group answer during whole-class discussions. Include polling methods AND other in-class/non-polling activities. ONLY use during group work, NOT individual work.</t>
  </si>
  <si>
    <t xml:space="preserve">Count # times participation strategy used during group work to hold individuals accountable for group effort. WOULD include random calling on an individual to answer for the group but would NOT include calling on the group and allowing anyone to answer for the group. </t>
  </si>
  <si>
    <t>Count # times discussion occurred with the WHOLE class, without the group work component. Whole-class discussion = students are engaged in whole class discussion by offering explanations, opinion, judgment, etc. to whole class, often facilitated by instructor (Smith et al., 2013).</t>
  </si>
  <si>
    <t>Count # times one student responded to another student's idea or answer during whole-class discussion with or without group work component. Also includes if instructor explicitly encourages students to do so then waits enough time (&gt;10 sec) to permit responses (even if no students respond). Only count one time per topic: if multiple students are asked to comment on the original idea, it is one group discussion.</t>
  </si>
  <si>
    <t>communicate through oral/written assignments</t>
  </si>
  <si>
    <t>higher level processes (apply/analyze/incorporate/evaluate) used</t>
  </si>
  <si>
    <t>students were answering questions, solving problems, doing activities (totaled automatically)</t>
  </si>
  <si>
    <t>students worked in groups (totaled automatically)</t>
  </si>
  <si>
    <t>whole-class discussion occurred (totaled automatically)</t>
  </si>
  <si>
    <t>communicate through written/oral assignments</t>
  </si>
  <si>
    <t># times students worked in groups (totaled automatically)</t>
  </si>
  <si>
    <t># mins students worked in groups (totaled automatically)</t>
  </si>
  <si>
    <r>
      <t xml:space="preserve">Indicate the average percent of class time during which students were asked to </t>
    </r>
    <r>
      <rPr>
        <b/>
        <sz val="12"/>
        <rFont val="Arial"/>
        <family val="2"/>
      </rPr>
      <t xml:space="preserve">work in groups </t>
    </r>
    <r>
      <rPr>
        <sz val="12"/>
        <rFont val="Arial"/>
        <family val="2"/>
      </rPr>
      <t xml:space="preserve">of two or more:
</t>
    </r>
    <r>
      <rPr>
        <sz val="12"/>
        <color rgb="FFFF0000"/>
        <rFont val="Arial"/>
        <family val="2"/>
      </rPr>
      <t xml:space="preserve">Automatically calculated: amount of time (min) spent on group work (polling/non-polling/discussing) divided by total class time (three 50 min classes=150min) </t>
    </r>
    <r>
      <rPr>
        <sz val="12"/>
        <rFont val="Arial"/>
        <family val="2"/>
      </rPr>
      <t xml:space="preserve"> </t>
    </r>
  </si>
  <si>
    <t>Q5</t>
  </si>
  <si>
    <t>Q16</t>
  </si>
  <si>
    <t>Q15</t>
  </si>
  <si>
    <t>ResponseID</t>
  </si>
  <si>
    <t>ResponseSet</t>
  </si>
  <si>
    <t>Name</t>
  </si>
  <si>
    <t>ExternalDataReference</t>
  </si>
  <si>
    <t>EmailAddress</t>
  </si>
  <si>
    <t>IPAddress</t>
  </si>
  <si>
    <t>Status</t>
  </si>
  <si>
    <t>StartDate</t>
  </si>
  <si>
    <t>EndDate</t>
  </si>
  <si>
    <t>Finished</t>
  </si>
  <si>
    <t>Misto logo</t>
  </si>
  <si>
    <t>Thank you for taking the time to complete the Measurement Instrument for Scientific Teaching - Ob...</t>
  </si>
  <si>
    <t>Please complete the survey based only on the lecture portion of this course for the week specifie...</t>
  </si>
  <si>
    <t>Indicate the average percent of class time during which students were asked to answer questions,...-&amp;nbsp;</t>
  </si>
  <si>
    <t>Learning goals are statements provided by the instructor that inform students of the specific kno...-&lt;span style="font-size: 13px;"&gt;not provided&lt;br&gt;to students&lt;/span&gt;</t>
  </si>
  <si>
    <t>Learning goals are statements provided by the instructor that inform students of the specific kno...-&lt;span style="font-size: 13px;"&gt;each broad topic&lt;br&gt;or chapter&lt;/span&gt;</t>
  </si>
  <si>
    <t>Learning goals are statements provided by the instructor that inform students of the specific kno...-&lt;span style="font-size: 13px;"&gt;each specific&lt;br&gt;subtopic or chapter subsection&lt;/span&gt;</t>
  </si>
  <si>
    <t>Learning goals are statements provided by the instructor that inform students of the specific kno...-&lt;span style="font-size: 13px;"&gt;some or most individual activities or assignments&lt;/span&gt;</t>
  </si>
  <si>
    <t>Learning goals are statements provided by the instructor that inform students of the specific kno...-&lt;span style="font-size: 13px;"&gt;each individual activity or assignment&lt;/span&gt;</t>
  </si>
  <si>
    <t>Polling methods include clickers, Poll Anywhere, Learning Catalytics, colored cards, or other aud...</t>
  </si>
  <si>
    <t>Indicate the approximate percent of polling questions for which students were asked to discuss th...-&amp;nbsp;</t>
  </si>
  <si>
    <t>In-class activities other than polling questions include any exercise or activity in which the st...</t>
  </si>
  <si>
    <t>Indicate the approximate percent of in-class activities for which students were given some form o...-&amp;nbsp;</t>
  </si>
  <si>
    <t>Students were asked to work in groups of two or more for any portion of this course:</t>
  </si>
  <si>
    <t>Indicate the average percent of class time during which students were asked to work in groups of...-&amp;nbsp;</t>
  </si>
  <si>
    <t>The instructor used a strategy, such as assigning roles, to promote the participation of each gro...</t>
  </si>
  <si>
    <t>At least some students were asked to verbally share the results of any group work or group discus...</t>
  </si>
  <si>
    <t>Students were asked to comment or make suggestions on each other's work on class assignments, act...</t>
  </si>
  <si>
    <t>To what extent do you agree with the following statement:   Students were encouraged to respond t...</t>
  </si>
  <si>
    <t>Diversity includes differences in race, ethnicity, culture, background, religion, affiliation, ag...</t>
  </si>
  <si>
    <t>Examples or analogies used in this course included a diversity of people and cultures.</t>
  </si>
  <si>
    <t>Students were encouraged to consider the ideas and contributions of a diversity of researchers an...</t>
  </si>
  <si>
    <t>To what extent do you agree with the following statement:   Students stated interests or asked qu...</t>
  </si>
  <si>
    <t>The instructor was generally aware of instances when a concept was not understood by the majority...</t>
  </si>
  <si>
    <t>When it became clear that the class did not understand a concept, students were provided with fol...</t>
  </si>
  <si>
    <t>Students were asked to identify or formulate hypotheses or make predictions about the results of...</t>
  </si>
  <si>
    <t>Students were asked to summarize, interpret, or analyze data using mathematical or computational...</t>
  </si>
  <si>
    <t>Models are tools used to summarize a scientific process, including drawing pathways, diagrams, sc...</t>
  </si>
  <si>
    <t>Students were asked to interpret or critique scientific literature or media articles related to s...</t>
  </si>
  <si>
    <t>Students were asked to communicate scientific ideas in formal written papers or oral presentation...</t>
  </si>
  <si>
    <t>Students were provided with examples or explanations showing that course concepts are applicable...</t>
  </si>
  <si>
    <t>Historical context was used to recognize why certain discoveries or advancements changed the way...</t>
  </si>
  <si>
    <t>Students were asked to interpret or represent concepts in non-written formats, such as pictures,...</t>
  </si>
  <si>
    <t>Students were asked to practice knowledge or skills from other Science, Technology, Engineering,...</t>
  </si>
  <si>
    <t>Students engaged in higher level thought processes that required them to apply, analyze, incorpor...</t>
  </si>
  <si>
    <t>Students were asked to participate in open-ended exercises, such as case-studies or questions in...</t>
  </si>
  <si>
    <t>Students were provided with opportunities or suggestions to reflect on whether their study habits...</t>
  </si>
  <si>
    <t>Students were provided with opportunities or suggestions to reflect on their problem-solving stra...</t>
  </si>
  <si>
    <t>Please provide any additional feedback or comments about this course or any of your survey respon...</t>
  </si>
  <si>
    <t>LocationLatitude</t>
  </si>
  <si>
    <t>LocationLongitude</t>
  </si>
  <si>
    <t>LocationAccuracy</t>
  </si>
  <si>
    <t>V1</t>
  </si>
  <si>
    <t>V2</t>
  </si>
  <si>
    <t>V3</t>
  </si>
  <si>
    <t>V4</t>
  </si>
  <si>
    <t>V5</t>
  </si>
  <si>
    <t>V6</t>
  </si>
  <si>
    <t>V7</t>
  </si>
  <si>
    <t>V8</t>
  </si>
  <si>
    <t>V9</t>
  </si>
  <si>
    <t>V10</t>
  </si>
  <si>
    <t>logo</t>
  </si>
  <si>
    <t>intro</t>
  </si>
  <si>
    <t>Pg2.2</t>
  </si>
  <si>
    <t>Q1_1</t>
  </si>
  <si>
    <t>Q2_1</t>
  </si>
  <si>
    <t>Q2_4</t>
  </si>
  <si>
    <t>Q2_5</t>
  </si>
  <si>
    <t>Q2_6</t>
  </si>
  <si>
    <t>Q2_7</t>
  </si>
  <si>
    <t>Pg3.2</t>
  </si>
  <si>
    <t>Q4_4</t>
  </si>
  <si>
    <t>Pg4.2</t>
  </si>
  <si>
    <t>Q6_1</t>
  </si>
  <si>
    <t>Pg7.2</t>
  </si>
  <si>
    <t>Q7</t>
  </si>
  <si>
    <t>Q8_1</t>
  </si>
  <si>
    <t>Pg8.2</t>
  </si>
  <si>
    <t>Q9</t>
  </si>
  <si>
    <t>Pg9.2</t>
  </si>
  <si>
    <t>Q10</t>
  </si>
  <si>
    <t>Q11</t>
  </si>
  <si>
    <t>Pg10.2</t>
  </si>
  <si>
    <t>Q12</t>
  </si>
  <si>
    <t>Pg11.2</t>
  </si>
  <si>
    <t>Q13</t>
  </si>
  <si>
    <t>Pg12.2</t>
  </si>
  <si>
    <t>Pg12.3</t>
  </si>
  <si>
    <t>Q14</t>
  </si>
  <si>
    <t>Pg14.2</t>
  </si>
  <si>
    <t>Pg14.3</t>
  </si>
  <si>
    <t>Q18</t>
  </si>
  <si>
    <t>Pg15.2</t>
  </si>
  <si>
    <t>Q19</t>
  </si>
  <si>
    <t>Pg16.2</t>
  </si>
  <si>
    <t>Pg17.2</t>
  </si>
  <si>
    <t>Pg18.2</t>
  </si>
  <si>
    <t>Q26</t>
  </si>
  <si>
    <t>Pg19.2</t>
  </si>
  <si>
    <t>Q27</t>
  </si>
  <si>
    <t>Q28</t>
  </si>
  <si>
    <t>Pg20.2</t>
  </si>
  <si>
    <t>Pg21.2</t>
  </si>
  <si>
    <t>Pg22.2</t>
  </si>
  <si>
    <t>Pg23.2</t>
  </si>
  <si>
    <t>Open</t>
  </si>
  <si>
    <t>.</t>
  </si>
  <si>
    <t>MISTO question</t>
  </si>
  <si>
    <t>Additional File 2. MISTO video scoring workbook.</t>
  </si>
  <si>
    <t>This workbook contains the tools needed to score classroom videos for Scientific Teaching (ST) practices. Use the "Class Session" tabs to record ST practices from classroom videos. Survey responses will automatically populate on the "Survey Information" tab. Data to use in the MISTO general scoring template (Additional File 6) will automatically populate on the "MISTO data for score calculator" tab. The scoring template can be used to generate MISTO and MISTO subcategory scores.</t>
  </si>
  <si>
    <t>*these formulas are protected to prevent errors - if unlocking is required, use the password "misto"</t>
  </si>
  <si>
    <t>*note: some worksheets are protected to prevent errors and can be unlocked using the password "misto"</t>
  </si>
</sst>
</file>

<file path=xl/styles.xml><?xml version="1.0" encoding="utf-8"?>
<styleSheet xmlns="http://schemas.openxmlformats.org/spreadsheetml/2006/main">
  <numFmts count="1">
    <numFmt numFmtId="164" formatCode="0.0"/>
  </numFmts>
  <fonts count="36">
    <font>
      <sz val="11"/>
      <color theme="1"/>
      <name val="Calibri"/>
      <family val="2"/>
      <scheme val="minor"/>
    </font>
    <font>
      <sz val="11"/>
      <name val="Calibri"/>
      <family val="2"/>
      <scheme val="minor"/>
    </font>
    <font>
      <sz val="10"/>
      <color theme="1"/>
      <name val="Calibri"/>
      <family val="2"/>
      <scheme val="minor"/>
    </font>
    <font>
      <sz val="10"/>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12"/>
      <color theme="1"/>
      <name val="Calibri"/>
      <family val="2"/>
      <scheme val="minor"/>
    </font>
    <font>
      <b/>
      <sz val="11"/>
      <name val="Calibri"/>
      <family val="2"/>
      <scheme val="minor"/>
    </font>
    <font>
      <sz val="11"/>
      <color rgb="FFFF0000"/>
      <name val="Calibri"/>
      <family val="2"/>
      <scheme val="minor"/>
    </font>
    <font>
      <b/>
      <sz val="11"/>
      <color theme="1"/>
      <name val="Calibri"/>
      <family val="2"/>
      <scheme val="minor"/>
    </font>
    <font>
      <b/>
      <sz val="12"/>
      <color rgb="FF000000"/>
      <name val="Calibri"/>
      <family val="2"/>
      <scheme val="minor"/>
    </font>
    <font>
      <b/>
      <sz val="11"/>
      <color rgb="FFFF0000"/>
      <name val="Calibri"/>
      <family val="2"/>
      <scheme val="minor"/>
    </font>
    <font>
      <sz val="11"/>
      <name val="Calibri"/>
      <family val="2"/>
    </font>
    <font>
      <sz val="11"/>
      <color theme="1"/>
      <name val="Calibri"/>
      <family val="2"/>
    </font>
    <font>
      <sz val="12"/>
      <name val="Arial"/>
      <family val="2"/>
    </font>
    <font>
      <u/>
      <sz val="12"/>
      <name val="Arial"/>
      <family val="2"/>
    </font>
    <font>
      <i/>
      <sz val="12"/>
      <name val="Arial"/>
      <family val="2"/>
    </font>
    <font>
      <b/>
      <i/>
      <sz val="12"/>
      <name val="Arial"/>
      <family val="2"/>
    </font>
    <font>
      <i/>
      <u/>
      <sz val="12"/>
      <name val="Arial"/>
      <family val="2"/>
    </font>
    <font>
      <b/>
      <sz val="12"/>
      <name val="Arial"/>
      <family val="2"/>
    </font>
    <font>
      <sz val="12"/>
      <color theme="1"/>
      <name val="Arial"/>
      <family val="2"/>
    </font>
    <font>
      <b/>
      <u/>
      <sz val="12"/>
      <name val="Arial"/>
      <family val="2"/>
    </font>
    <font>
      <b/>
      <sz val="10"/>
      <color theme="1"/>
      <name val="Calibri"/>
      <family val="2"/>
      <scheme val="minor"/>
    </font>
    <font>
      <b/>
      <sz val="11"/>
      <color rgb="FF000000"/>
      <name val="Calibri"/>
      <family val="2"/>
      <scheme val="minor"/>
    </font>
    <font>
      <b/>
      <sz val="8"/>
      <color theme="1"/>
      <name val="Calibri"/>
      <family val="2"/>
      <scheme val="minor"/>
    </font>
    <font>
      <u/>
      <sz val="11"/>
      <color rgb="FFFF0000"/>
      <name val="Calibri"/>
      <family val="2"/>
      <scheme val="minor"/>
    </font>
    <font>
      <sz val="14"/>
      <color theme="1"/>
      <name val="Arial"/>
      <family val="2"/>
    </font>
    <font>
      <sz val="12"/>
      <color rgb="FFFF0000"/>
      <name val="Arial"/>
      <family val="2"/>
    </font>
    <font>
      <b/>
      <i/>
      <u/>
      <sz val="12"/>
      <color rgb="FFFF0000"/>
      <name val="Arial"/>
      <family val="2"/>
    </font>
    <font>
      <strike/>
      <sz val="10"/>
      <name val="Calibri"/>
      <family val="2"/>
      <scheme val="minor"/>
    </font>
    <font>
      <sz val="9"/>
      <name val="Calibri"/>
      <family val="2"/>
      <scheme val="minor"/>
    </font>
    <font>
      <sz val="9"/>
      <color rgb="FFFF0000"/>
      <name val="Calibri"/>
      <family val="2"/>
      <scheme val="minor"/>
    </font>
    <font>
      <sz val="12"/>
      <color theme="1"/>
      <name val="Calibri"/>
      <family val="2"/>
      <scheme val="minor"/>
    </font>
    <font>
      <sz val="16"/>
      <name val="Calibri"/>
      <family val="2"/>
      <scheme val="minor"/>
    </font>
    <font>
      <sz val="8"/>
      <color rgb="FFFF0000"/>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0.3499862666707357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style="thin">
        <color auto="1"/>
      </left>
      <right/>
      <top/>
      <bottom/>
      <diagonal/>
    </border>
  </borders>
  <cellStyleXfs count="492">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9" fontId="6"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13">
    <xf numFmtId="0" fontId="0" fillId="0" borderId="0" xfId="0"/>
    <xf numFmtId="0" fontId="0" fillId="0" borderId="0" xfId="0" applyAlignment="1">
      <alignment vertical="center"/>
    </xf>
    <xf numFmtId="0" fontId="0" fillId="0" borderId="0" xfId="0" applyAlignment="1">
      <alignment vertical="center" wrapText="1"/>
    </xf>
    <xf numFmtId="0" fontId="9" fillId="0" borderId="0" xfId="0" applyFont="1" applyAlignment="1">
      <alignment vertical="center" wrapText="1"/>
    </xf>
    <xf numFmtId="0" fontId="1" fillId="0" borderId="15" xfId="0" applyFont="1" applyBorder="1" applyAlignment="1">
      <alignment vertical="center" wrapText="1"/>
    </xf>
    <xf numFmtId="0" fontId="1" fillId="0" borderId="15" xfId="0" applyFont="1" applyBorder="1" applyAlignment="1">
      <alignment horizontal="left" vertical="center" wrapText="1"/>
    </xf>
    <xf numFmtId="0" fontId="1" fillId="3" borderId="15" xfId="0" applyFont="1" applyFill="1" applyBorder="1" applyAlignment="1">
      <alignment vertical="center" wrapText="1"/>
    </xf>
    <xf numFmtId="0" fontId="0" fillId="2" borderId="4" xfId="0" applyFill="1" applyBorder="1"/>
    <xf numFmtId="0" fontId="1" fillId="0" borderId="8" xfId="0" applyFont="1" applyBorder="1" applyAlignment="1">
      <alignment vertical="center" wrapText="1"/>
    </xf>
    <xf numFmtId="0" fontId="0" fillId="0" borderId="0" xfId="0" applyBorder="1"/>
    <xf numFmtId="0" fontId="0" fillId="3" borderId="0" xfId="0" applyFill="1" applyBorder="1"/>
    <xf numFmtId="0" fontId="1" fillId="0" borderId="9" xfId="0" applyFont="1" applyBorder="1" applyAlignment="1">
      <alignment vertical="center" wrapText="1"/>
    </xf>
    <xf numFmtId="0" fontId="0" fillId="0" borderId="13" xfId="0" applyBorder="1"/>
    <xf numFmtId="0" fontId="9" fillId="0" borderId="8" xfId="0" applyFont="1" applyBorder="1" applyAlignment="1">
      <alignment vertical="center" wrapText="1"/>
    </xf>
    <xf numFmtId="0" fontId="9" fillId="0" borderId="8" xfId="0" applyFont="1" applyBorder="1" applyAlignment="1">
      <alignment horizontal="left" vertical="center" wrapText="1"/>
    </xf>
    <xf numFmtId="0" fontId="9" fillId="3" borderId="8" xfId="0" applyFont="1" applyFill="1" applyBorder="1" applyAlignment="1">
      <alignment vertical="center" wrapText="1"/>
    </xf>
    <xf numFmtId="0" fontId="10" fillId="0" borderId="7" xfId="0" applyFont="1" applyBorder="1" applyAlignment="1">
      <alignment horizontal="center"/>
    </xf>
    <xf numFmtId="0" fontId="10" fillId="0" borderId="0" xfId="0" applyFont="1" applyAlignment="1">
      <alignment horizontal="center"/>
    </xf>
    <xf numFmtId="0" fontId="10" fillId="0" borderId="12" xfId="0" applyFont="1" applyBorder="1" applyAlignment="1">
      <alignment horizontal="center"/>
    </xf>
    <xf numFmtId="0" fontId="1" fillId="0" borderId="14" xfId="0" applyFont="1" applyBorder="1" applyAlignment="1">
      <alignment vertical="center" wrapText="1"/>
    </xf>
    <xf numFmtId="0" fontId="1" fillId="0" borderId="11" xfId="0" applyFont="1" applyBorder="1" applyAlignment="1">
      <alignment vertical="center" wrapText="1"/>
    </xf>
    <xf numFmtId="0" fontId="9" fillId="2" borderId="1" xfId="0" applyFont="1" applyFill="1" applyBorder="1" applyAlignment="1">
      <alignment vertical="center" wrapText="1"/>
    </xf>
    <xf numFmtId="0" fontId="9" fillId="0" borderId="2" xfId="0" applyFont="1" applyBorder="1" applyAlignment="1">
      <alignment vertical="center" wrapText="1"/>
    </xf>
    <xf numFmtId="0" fontId="10" fillId="2" borderId="3" xfId="0" applyFont="1" applyFill="1" applyBorder="1" applyAlignment="1">
      <alignment vertical="center"/>
    </xf>
    <xf numFmtId="0" fontId="1" fillId="3" borderId="8"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Fill="1"/>
    <xf numFmtId="0" fontId="0" fillId="0" borderId="8" xfId="0" applyBorder="1" applyAlignment="1">
      <alignment horizontal="center"/>
    </xf>
    <xf numFmtId="0" fontId="0" fillId="0" borderId="15" xfId="0" applyBorder="1" applyAlignment="1">
      <alignment horizontal="center"/>
    </xf>
    <xf numFmtId="0" fontId="0" fillId="2" borderId="3" xfId="0" applyFill="1" applyBorder="1" applyAlignment="1">
      <alignment horizontal="center"/>
    </xf>
    <xf numFmtId="0" fontId="0" fillId="0" borderId="9" xfId="0" applyBorder="1" applyAlignment="1">
      <alignment horizontal="center"/>
    </xf>
    <xf numFmtId="0" fontId="13" fillId="3"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Border="1" applyAlignment="1">
      <alignment horizontal="center" vertical="center" wrapText="1"/>
    </xf>
    <xf numFmtId="0" fontId="10" fillId="2" borderId="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4" xfId="0" applyFont="1" applyFill="1" applyBorder="1" applyAlignment="1">
      <alignment horizontal="center" vertical="center"/>
    </xf>
    <xf numFmtId="0" fontId="0" fillId="0" borderId="0" xfId="0" applyAlignment="1">
      <alignment horizontal="center" vertical="center"/>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0" fillId="3" borderId="0" xfId="0"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0" fillId="0" borderId="5" xfId="0" applyFont="1" applyBorder="1"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wrapText="1"/>
    </xf>
    <xf numFmtId="0" fontId="11" fillId="2" borderId="10" xfId="0" applyFont="1" applyFill="1" applyBorder="1" applyAlignment="1">
      <alignment horizontal="center" vertical="center"/>
    </xf>
    <xf numFmtId="0" fontId="11" fillId="2" borderId="4" xfId="0" applyFont="1" applyFill="1" applyBorder="1" applyAlignment="1">
      <alignment horizontal="center" vertical="center"/>
    </xf>
    <xf numFmtId="0" fontId="0" fillId="0" borderId="15" xfId="0" applyBorder="1" applyAlignment="1">
      <alignment horizontal="center" vertical="center"/>
    </xf>
    <xf numFmtId="0" fontId="0" fillId="0" borderId="8" xfId="0" applyBorder="1" applyAlignment="1">
      <alignment horizontal="center" vertical="center"/>
    </xf>
    <xf numFmtId="0" fontId="1" fillId="3" borderId="14" xfId="0" applyFont="1" applyFill="1" applyBorder="1" applyAlignment="1">
      <alignment horizontal="center" vertical="center" wrapText="1"/>
    </xf>
    <xf numFmtId="0" fontId="10" fillId="2" borderId="12" xfId="0" applyFont="1" applyFill="1" applyBorder="1" applyAlignment="1">
      <alignment horizontal="center" vertical="center"/>
    </xf>
    <xf numFmtId="0" fontId="0" fillId="0" borderId="5" xfId="0" applyBorder="1" applyAlignment="1">
      <alignment horizontal="center" vertical="center"/>
    </xf>
    <xf numFmtId="0" fontId="0" fillId="3" borderId="0" xfId="0" applyFill="1" applyBorder="1" applyAlignment="1">
      <alignment horizontal="center" wrapText="1"/>
    </xf>
    <xf numFmtId="0" fontId="23" fillId="0" borderId="6" xfId="0" applyFont="1" applyBorder="1" applyAlignment="1">
      <alignment horizontal="right" vertical="center"/>
    </xf>
    <xf numFmtId="0" fontId="10" fillId="0" borderId="5" xfId="0" applyFont="1" applyBorder="1" applyAlignment="1">
      <alignment horizontal="center"/>
    </xf>
    <xf numFmtId="0" fontId="24" fillId="2" borderId="3" xfId="0" applyFont="1" applyFill="1" applyBorder="1" applyAlignment="1">
      <alignment vertical="center"/>
    </xf>
    <xf numFmtId="49" fontId="23" fillId="0" borderId="5" xfId="0" applyNumberFormat="1" applyFont="1" applyBorder="1" applyAlignment="1">
      <alignment horizontal="center"/>
    </xf>
    <xf numFmtId="49" fontId="23" fillId="0" borderId="12" xfId="0" applyNumberFormat="1" applyFont="1" applyBorder="1" applyAlignment="1">
      <alignment horizontal="center"/>
    </xf>
    <xf numFmtId="49" fontId="23" fillId="0" borderId="7" xfId="0" applyNumberFormat="1" applyFont="1" applyBorder="1" applyAlignment="1">
      <alignment horizontal="center"/>
    </xf>
    <xf numFmtId="0" fontId="10" fillId="0" borderId="7" xfId="0" applyFont="1" applyBorder="1" applyAlignment="1">
      <alignment horizontal="right" vertical="center"/>
    </xf>
    <xf numFmtId="0" fontId="0" fillId="2" borderId="4" xfId="0" applyFill="1" applyBorder="1" applyAlignment="1">
      <alignment horizontal="right" vertical="center"/>
    </xf>
    <xf numFmtId="0" fontId="0" fillId="0" borderId="0" xfId="0" applyBorder="1" applyAlignment="1">
      <alignment horizontal="right" vertical="center"/>
    </xf>
    <xf numFmtId="0" fontId="0" fillId="0" borderId="0" xfId="0" applyFill="1" applyBorder="1" applyAlignment="1">
      <alignment horizontal="right" vertical="center"/>
    </xf>
    <xf numFmtId="0" fontId="0" fillId="3" borderId="0" xfId="0" applyFill="1" applyBorder="1" applyAlignment="1">
      <alignment horizontal="right" vertical="center"/>
    </xf>
    <xf numFmtId="0" fontId="0" fillId="0" borderId="0" xfId="0" applyAlignment="1">
      <alignment horizontal="right" vertical="center"/>
    </xf>
    <xf numFmtId="0" fontId="3" fillId="0" borderId="1" xfId="0" applyFont="1" applyFill="1" applyBorder="1" applyAlignment="1">
      <alignment horizontal="center" vertical="center" wrapText="1"/>
    </xf>
    <xf numFmtId="1" fontId="1" fillId="0" borderId="8" xfId="0" applyNumberFormat="1" applyFont="1" applyBorder="1" applyAlignment="1">
      <alignment horizontal="center" vertical="center" wrapText="1"/>
    </xf>
    <xf numFmtId="49" fontId="25" fillId="0" borderId="5" xfId="0" applyNumberFormat="1" applyFont="1" applyBorder="1" applyAlignment="1">
      <alignment horizontal="center"/>
    </xf>
    <xf numFmtId="0" fontId="0" fillId="0" borderId="2" xfId="0" applyBorder="1" applyAlignment="1">
      <alignment horizontal="right" vertical="center"/>
    </xf>
    <xf numFmtId="0" fontId="1" fillId="4" borderId="8" xfId="0" applyFont="1" applyFill="1" applyBorder="1" applyAlignment="1">
      <alignment horizontal="center" vertical="center" wrapText="1"/>
    </xf>
    <xf numFmtId="0" fontId="0" fillId="4" borderId="0" xfId="0" applyFill="1" applyBorder="1" applyAlignment="1">
      <alignment horizontal="right" vertical="center"/>
    </xf>
    <xf numFmtId="0" fontId="1" fillId="4" borderId="15" xfId="0" applyFont="1" applyFill="1" applyBorder="1" applyAlignment="1">
      <alignment vertical="center" wrapText="1"/>
    </xf>
    <xf numFmtId="0" fontId="1" fillId="4" borderId="14"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0" fillId="3" borderId="13" xfId="0" applyFill="1" applyBorder="1" applyAlignment="1">
      <alignment horizontal="right" vertical="center"/>
    </xf>
    <xf numFmtId="0" fontId="1" fillId="3" borderId="9" xfId="0" applyFont="1" applyFill="1" applyBorder="1" applyAlignment="1">
      <alignment vertical="center" wrapText="1"/>
    </xf>
    <xf numFmtId="0" fontId="9" fillId="3" borderId="2" xfId="0" applyFont="1" applyFill="1" applyBorder="1" applyAlignment="1">
      <alignment vertical="center" wrapText="1"/>
    </xf>
    <xf numFmtId="0" fontId="3"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0" fillId="0" borderId="6" xfId="0" applyBorder="1" applyAlignment="1">
      <alignment horizontal="center"/>
    </xf>
    <xf numFmtId="0" fontId="1" fillId="0" borderId="5" xfId="0" applyFont="1" applyBorder="1" applyAlignment="1">
      <alignment vertical="center" wrapText="1"/>
    </xf>
    <xf numFmtId="0" fontId="1" fillId="0" borderId="12" xfId="0" applyFont="1" applyBorder="1" applyAlignment="1">
      <alignment vertical="center" wrapText="1"/>
    </xf>
    <xf numFmtId="0" fontId="1" fillId="0" borderId="2" xfId="0" applyFont="1" applyBorder="1" applyAlignment="1">
      <alignment vertical="center" wrapText="1"/>
    </xf>
    <xf numFmtId="0" fontId="7" fillId="0" borderId="0" xfId="0" applyFont="1" applyFill="1" applyBorder="1"/>
    <xf numFmtId="0" fontId="14" fillId="2" borderId="0" xfId="0" applyFont="1" applyFill="1" applyAlignment="1">
      <alignment horizontal="center" vertical="center"/>
    </xf>
    <xf numFmtId="0" fontId="0" fillId="2" borderId="0" xfId="0" applyFill="1" applyAlignment="1">
      <alignment horizontal="center" vertical="center"/>
    </xf>
    <xf numFmtId="0" fontId="31"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3" borderId="1" xfId="0" applyFill="1" applyBorder="1" applyAlignment="1">
      <alignment horizontal="right"/>
    </xf>
    <xf numFmtId="0" fontId="0" fillId="0" borderId="1" xfId="0" applyFill="1" applyBorder="1" applyAlignment="1">
      <alignment horizontal="right"/>
    </xf>
    <xf numFmtId="0" fontId="33" fillId="0" borderId="1" xfId="0" applyFont="1" applyFill="1" applyBorder="1" applyAlignment="1">
      <alignment wrapText="1"/>
    </xf>
    <xf numFmtId="0" fontId="0" fillId="0" borderId="0" xfId="0" applyFill="1" applyAlignment="1"/>
    <xf numFmtId="0" fontId="1" fillId="0" borderId="15" xfId="0" applyFont="1" applyFill="1" applyBorder="1" applyAlignment="1">
      <alignment vertical="center" wrapText="1"/>
    </xf>
    <xf numFmtId="0" fontId="8" fillId="2" borderId="1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0" fillId="0" borderId="0" xfId="0" applyFill="1" applyAlignment="1">
      <alignment horizontal="center" vertical="center" wrapText="1"/>
    </xf>
    <xf numFmtId="0" fontId="14" fillId="2" borderId="3" xfId="0" applyFont="1" applyFill="1" applyBorder="1" applyAlignment="1">
      <alignment horizontal="center" vertical="center"/>
    </xf>
    <xf numFmtId="0" fontId="13" fillId="2" borderId="3" xfId="0" applyNumberFormat="1" applyFont="1" applyFill="1" applyBorder="1" applyAlignment="1">
      <alignment horizontal="center" vertical="center" wrapText="1"/>
    </xf>
    <xf numFmtId="0" fontId="17" fillId="0" borderId="1" xfId="0" applyNumberFormat="1" applyFont="1" applyFill="1" applyBorder="1" applyAlignment="1">
      <alignment horizontal="left" wrapText="1"/>
    </xf>
    <xf numFmtId="0" fontId="15" fillId="0" borderId="1" xfId="0" applyNumberFormat="1" applyFont="1" applyFill="1" applyBorder="1" applyAlignment="1">
      <alignment horizontal="left" wrapText="1"/>
    </xf>
    <xf numFmtId="0" fontId="21" fillId="0" borderId="1" xfId="0" applyNumberFormat="1" applyFont="1" applyFill="1" applyBorder="1" applyAlignment="1">
      <alignment horizontal="left" wrapText="1"/>
    </xf>
    <xf numFmtId="0" fontId="15" fillId="0" borderId="5" xfId="0" applyNumberFormat="1" applyFont="1" applyFill="1" applyBorder="1" applyAlignment="1">
      <alignment horizontal="left" wrapText="1"/>
    </xf>
    <xf numFmtId="0" fontId="15" fillId="0" borderId="2" xfId="0" applyNumberFormat="1" applyFont="1" applyFill="1" applyBorder="1" applyAlignment="1">
      <alignment horizontal="left" wrapText="1"/>
    </xf>
    <xf numFmtId="0" fontId="15" fillId="0" borderId="8" xfId="0" applyNumberFormat="1" applyFont="1" applyFill="1" applyBorder="1" applyAlignment="1">
      <alignment horizontal="left" wrapText="1"/>
    </xf>
    <xf numFmtId="0" fontId="8" fillId="0" borderId="14" xfId="0" applyFont="1" applyFill="1" applyBorder="1" applyAlignment="1">
      <alignment horizontal="center" vertical="center" wrapText="1"/>
    </xf>
    <xf numFmtId="9" fontId="10" fillId="0" borderId="14" xfId="149"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8" xfId="0" applyFont="1" applyFill="1" applyBorder="1" applyAlignment="1">
      <alignment horizontal="center" vertical="center" wrapText="1"/>
    </xf>
    <xf numFmtId="9" fontId="10" fillId="0" borderId="8" xfId="149" applyFont="1" applyFill="1" applyBorder="1" applyAlignment="1">
      <alignment horizontal="center" vertical="center" wrapText="1"/>
    </xf>
    <xf numFmtId="0" fontId="0" fillId="0" borderId="0" xfId="0"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9" fillId="0" borderId="8" xfId="0" applyFont="1" applyFill="1" applyBorder="1" applyAlignment="1">
      <alignment vertical="center" wrapText="1"/>
    </xf>
    <xf numFmtId="0" fontId="0" fillId="0" borderId="0" xfId="0" applyFill="1" applyBorder="1"/>
    <xf numFmtId="0" fontId="10" fillId="2" borderId="1" xfId="0" applyFont="1" applyFill="1" applyBorder="1" applyAlignment="1">
      <alignment vertical="center"/>
    </xf>
    <xf numFmtId="0" fontId="1" fillId="0" borderId="5" xfId="0" applyFont="1" applyFill="1" applyBorder="1" applyAlignment="1">
      <alignment horizontal="center" vertical="center" wrapText="1"/>
    </xf>
    <xf numFmtId="0" fontId="0" fillId="0" borderId="7" xfId="0" applyFill="1" applyBorder="1" applyAlignment="1">
      <alignment horizontal="right" vertical="center"/>
    </xf>
    <xf numFmtId="0" fontId="1" fillId="0" borderId="5" xfId="0" applyFont="1" applyFill="1" applyBorder="1" applyAlignment="1">
      <alignment vertical="center" wrapText="1"/>
    </xf>
    <xf numFmtId="0" fontId="1" fillId="0" borderId="8" xfId="0" applyFont="1" applyFill="1" applyBorder="1" applyAlignment="1">
      <alignment vertical="center" wrapText="1"/>
    </xf>
    <xf numFmtId="0" fontId="1" fillId="0" borderId="2" xfId="0" applyFont="1" applyFill="1" applyBorder="1" applyAlignment="1">
      <alignment horizontal="center" vertical="center" wrapText="1"/>
    </xf>
    <xf numFmtId="0" fontId="0" fillId="0" borderId="13" xfId="0" applyFill="1" applyBorder="1" applyAlignment="1">
      <alignment horizontal="right" vertical="center"/>
    </xf>
    <xf numFmtId="0" fontId="1" fillId="0" borderId="2" xfId="0" applyFont="1" applyFill="1" applyBorder="1" applyAlignment="1">
      <alignment vertical="center" wrapText="1"/>
    </xf>
    <xf numFmtId="0" fontId="9" fillId="0" borderId="5" xfId="0" applyFont="1" applyFill="1" applyBorder="1" applyAlignment="1">
      <alignment vertical="center" wrapText="1"/>
    </xf>
    <xf numFmtId="0" fontId="9" fillId="0" borderId="2" xfId="0" applyFont="1" applyFill="1" applyBorder="1" applyAlignment="1">
      <alignment vertical="center" wrapText="1"/>
    </xf>
    <xf numFmtId="0" fontId="1" fillId="0" borderId="1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7"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0" borderId="9" xfId="0" applyFont="1" applyFill="1" applyBorder="1" applyAlignment="1">
      <alignment vertical="center" wrapText="1"/>
    </xf>
    <xf numFmtId="9" fontId="10" fillId="0" borderId="10" xfId="149" applyFont="1" applyFill="1" applyBorder="1" applyAlignment="1">
      <alignment horizontal="center" vertical="center" wrapText="1"/>
    </xf>
    <xf numFmtId="9" fontId="10" fillId="0" borderId="1" xfId="149" applyFont="1" applyFill="1" applyBorder="1" applyAlignment="1">
      <alignment horizontal="center" vertical="center" wrapText="1"/>
    </xf>
    <xf numFmtId="0" fontId="10" fillId="0" borderId="4" xfId="0" applyFont="1" applyFill="1" applyBorder="1" applyAlignment="1">
      <alignment horizontal="center" vertical="center"/>
    </xf>
    <xf numFmtId="0" fontId="0" fillId="0" borderId="0" xfId="0" applyFill="1" applyAlignment="1">
      <alignment horizontal="center" vertical="center"/>
    </xf>
    <xf numFmtId="0" fontId="7" fillId="0" borderId="1" xfId="0" applyFont="1" applyBorder="1" applyAlignment="1">
      <alignment wrapText="1"/>
    </xf>
    <xf numFmtId="0" fontId="7" fillId="3" borderId="1" xfId="0" applyFont="1" applyFill="1" applyBorder="1" applyAlignment="1">
      <alignment wrapText="1"/>
    </xf>
    <xf numFmtId="0" fontId="7" fillId="0" borderId="1" xfId="0" applyFont="1" applyFill="1" applyBorder="1" applyAlignment="1">
      <alignment wrapText="1"/>
    </xf>
    <xf numFmtId="0" fontId="0" fillId="0" borderId="0" xfId="0" applyAlignment="1">
      <alignment wrapText="1"/>
    </xf>
    <xf numFmtId="0" fontId="10" fillId="0" borderId="10" xfId="0" applyFont="1" applyFill="1" applyBorder="1" applyAlignment="1">
      <alignment horizontal="center" vertical="center" wrapText="1"/>
    </xf>
    <xf numFmtId="0" fontId="1" fillId="0" borderId="3" xfId="0" applyFont="1" applyBorder="1" applyAlignment="1">
      <alignment vertical="center" wrapText="1"/>
    </xf>
    <xf numFmtId="0" fontId="0" fillId="0" borderId="1" xfId="0" applyBorder="1"/>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9" fontId="10" fillId="0" borderId="10" xfId="0" applyNumberFormat="1" applyFont="1" applyFill="1" applyBorder="1" applyAlignment="1">
      <alignment horizontal="center" vertical="center"/>
    </xf>
    <xf numFmtId="0" fontId="34" fillId="5" borderId="8" xfId="0" applyFont="1" applyFill="1" applyBorder="1" applyAlignment="1">
      <alignment horizontal="center" vertical="center" wrapText="1"/>
    </xf>
    <xf numFmtId="0" fontId="34" fillId="5" borderId="14" xfId="0" applyFont="1" applyFill="1" applyBorder="1" applyAlignment="1">
      <alignment horizontal="center" vertical="center" wrapText="1"/>
    </xf>
    <xf numFmtId="0" fontId="0" fillId="0" borderId="13" xfId="0" applyBorder="1" applyAlignment="1">
      <alignment horizontal="right" vertical="center"/>
    </xf>
    <xf numFmtId="0" fontId="0" fillId="0" borderId="7" xfId="0" applyBorder="1" applyAlignment="1">
      <alignment horizontal="right" vertical="center"/>
    </xf>
    <xf numFmtId="0" fontId="1" fillId="3" borderId="12" xfId="0" applyFont="1" applyFill="1" applyBorder="1" applyAlignment="1">
      <alignment horizontal="center" vertical="center" wrapText="1"/>
    </xf>
    <xf numFmtId="9" fontId="0" fillId="0" borderId="0" xfId="0" applyNumberFormat="1"/>
    <xf numFmtId="0" fontId="0" fillId="0" borderId="5" xfId="0" applyBorder="1" applyAlignment="1">
      <alignment horizontal="center"/>
    </xf>
    <xf numFmtId="0" fontId="1" fillId="0" borderId="1" xfId="0" applyFont="1" applyFill="1" applyBorder="1" applyAlignment="1">
      <alignment horizontal="center" vertical="center" wrapText="1"/>
    </xf>
    <xf numFmtId="0" fontId="0" fillId="0" borderId="4" xfId="0" applyFill="1" applyBorder="1" applyAlignment="1">
      <alignment horizontal="right" vertical="center"/>
    </xf>
    <xf numFmtId="0" fontId="1" fillId="0" borderId="3"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Border="1" applyAlignment="1">
      <alignment horizontal="center" vertical="center" wrapText="1"/>
    </xf>
    <xf numFmtId="0" fontId="0" fillId="0" borderId="4" xfId="0" applyBorder="1" applyAlignment="1">
      <alignment horizontal="right" vertical="center"/>
    </xf>
    <xf numFmtId="0" fontId="1"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xf>
    <xf numFmtId="0" fontId="1" fillId="0" borderId="10" xfId="0" applyFont="1" applyBorder="1" applyAlignment="1">
      <alignment vertical="center" wrapText="1"/>
    </xf>
    <xf numFmtId="0" fontId="0" fillId="0" borderId="1" xfId="0" applyBorder="1" applyAlignment="1">
      <alignment horizontal="right"/>
    </xf>
    <xf numFmtId="0" fontId="2" fillId="0" borderId="3" xfId="0" applyFont="1" applyBorder="1" applyAlignment="1">
      <alignment horizontal="left" wrapText="1"/>
    </xf>
    <xf numFmtId="0" fontId="0" fillId="0" borderId="3" xfId="0" applyBorder="1" applyAlignment="1">
      <alignment horizontal="left"/>
    </xf>
    <xf numFmtId="0" fontId="0" fillId="0" borderId="1" xfId="0" applyBorder="1" applyAlignment="1">
      <alignment wrapText="1"/>
    </xf>
    <xf numFmtId="0" fontId="0" fillId="0" borderId="1" xfId="0" applyFill="1" applyBorder="1"/>
    <xf numFmtId="164" fontId="0" fillId="0" borderId="0" xfId="0" applyNumberFormat="1"/>
    <xf numFmtId="0" fontId="12" fillId="0" borderId="5" xfId="0" applyFont="1" applyBorder="1" applyAlignment="1">
      <alignment horizontal="center" vertical="center" wrapText="1"/>
    </xf>
    <xf numFmtId="0" fontId="10" fillId="0" borderId="0" xfId="0" applyFont="1" applyAlignment="1">
      <alignment horizontal="left"/>
    </xf>
    <xf numFmtId="0" fontId="0" fillId="0" borderId="0" xfId="0" applyAlignment="1">
      <alignment horizontal="left"/>
    </xf>
    <xf numFmtId="0" fontId="0" fillId="0" borderId="0" xfId="0" applyFill="1" applyAlignment="1">
      <alignment horizontal="left"/>
    </xf>
    <xf numFmtId="0" fontId="3" fillId="0" borderId="1" xfId="0" applyFont="1" applyFill="1" applyBorder="1" applyAlignment="1">
      <alignment horizontal="center" vertical="center" wrapText="1"/>
    </xf>
    <xf numFmtId="0" fontId="0" fillId="0" borderId="0" xfId="0" applyBorder="1" applyAlignment="1">
      <alignment vertical="center" wrapText="1"/>
    </xf>
    <xf numFmtId="0" fontId="10" fillId="0" borderId="0" xfId="0" applyFont="1"/>
    <xf numFmtId="0" fontId="27" fillId="2" borderId="1" xfId="0" applyNumberFormat="1" applyFont="1" applyFill="1" applyBorder="1" applyAlignment="1">
      <alignment horizontal="center" wrapText="1"/>
    </xf>
    <xf numFmtId="0" fontId="10" fillId="0" borderId="1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9" fontId="10" fillId="0" borderId="10" xfId="0" applyNumberFormat="1" applyFont="1" applyFill="1" applyBorder="1" applyAlignment="1">
      <alignment horizontal="center" vertical="center"/>
    </xf>
    <xf numFmtId="9" fontId="10" fillId="0" borderId="1" xfId="0" applyNumberFormat="1" applyFont="1" applyFill="1" applyBorder="1" applyAlignment="1">
      <alignment horizontal="center" vertical="center"/>
    </xf>
    <xf numFmtId="0" fontId="10" fillId="0" borderId="3" xfId="0" applyFont="1" applyFill="1" applyBorder="1" applyAlignment="1">
      <alignment horizontal="center" vertical="center" wrapText="1"/>
    </xf>
    <xf numFmtId="0" fontId="0" fillId="0" borderId="13" xfId="0" applyBorder="1" applyAlignment="1">
      <alignment horizontal="left"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9" fontId="10" fillId="0" borderId="10" xfId="149" applyFont="1" applyFill="1" applyBorder="1" applyAlignment="1">
      <alignment horizontal="center" vertical="center"/>
    </xf>
    <xf numFmtId="9" fontId="10" fillId="0" borderId="1" xfId="149" applyFont="1" applyFill="1" applyBorder="1" applyAlignment="1">
      <alignment horizontal="center" vertical="center"/>
    </xf>
    <xf numFmtId="0" fontId="10" fillId="2" borderId="3" xfId="0" applyFont="1" applyFill="1" applyBorder="1" applyAlignment="1">
      <alignment horizontal="center"/>
    </xf>
    <xf numFmtId="0" fontId="10" fillId="2" borderId="10" xfId="0" applyFont="1" applyFill="1" applyBorder="1" applyAlignment="1">
      <alignment horizontal="center"/>
    </xf>
    <xf numFmtId="9" fontId="10" fillId="0" borderId="4" xfId="149" applyFont="1" applyFill="1" applyBorder="1" applyAlignment="1">
      <alignment horizontal="center" vertical="center"/>
    </xf>
    <xf numFmtId="0" fontId="8" fillId="2" borderId="4" xfId="0" applyFont="1" applyFill="1" applyBorder="1" applyAlignment="1">
      <alignment horizontal="center" vertical="center"/>
    </xf>
    <xf numFmtId="0" fontId="8" fillId="2" borderId="10" xfId="0" applyFont="1" applyFill="1" applyBorder="1" applyAlignment="1">
      <alignment horizontal="center" vertical="center"/>
    </xf>
    <xf numFmtId="0" fontId="0" fillId="0" borderId="13" xfId="0" applyBorder="1" applyAlignment="1">
      <alignment horizontal="center" vertical="center" wrapText="1"/>
    </xf>
    <xf numFmtId="9" fontId="2"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14" xfId="0" applyFont="1" applyFill="1" applyBorder="1" applyAlignment="1">
      <alignment horizontal="left"/>
    </xf>
  </cellXfs>
  <cellStyles count="49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Normal" xfId="0" builtinId="0"/>
    <cellStyle name="Percent" xfId="149" builtinId="5"/>
  </cellStyles>
  <dxfs count="5">
    <dxf>
      <font>
        <color theme="1"/>
      </font>
      <fill>
        <patternFill>
          <bgColor rgb="FFFF0000"/>
        </patternFill>
      </fill>
    </dxf>
    <dxf>
      <fill>
        <patternFill>
          <bgColor rgb="FFFFFF00"/>
        </patternFill>
      </fill>
    </dxf>
    <dxf>
      <font>
        <color auto="1"/>
      </font>
      <fill>
        <patternFill>
          <bgColor rgb="FFFFFF00"/>
        </patternFill>
      </fill>
    </dxf>
    <dxf>
      <font>
        <color auto="1"/>
      </font>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0</xdr:row>
      <xdr:rowOff>2215132</xdr:rowOff>
    </xdr:to>
    <xdr:pic>
      <xdr:nvPicPr>
        <xdr:cNvPr id="2" name="Picture 1" descr="MISTO logo.jpg"/>
        <xdr:cNvPicPr>
          <a:picLocks noChangeAspect="1"/>
        </xdr:cNvPicPr>
      </xdr:nvPicPr>
      <xdr:blipFill>
        <a:blip xmlns:r="http://schemas.openxmlformats.org/officeDocument/2006/relationships" r:embed="rId1"/>
        <a:stretch>
          <a:fillRect/>
        </a:stretch>
      </xdr:blipFill>
      <xdr:spPr>
        <a:xfrm>
          <a:off x="0" y="0"/>
          <a:ext cx="7877175" cy="22151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27215</xdr:colOff>
      <xdr:row>0</xdr:row>
      <xdr:rowOff>0</xdr:rowOff>
    </xdr:from>
    <xdr:to>
      <xdr:col>4</xdr:col>
      <xdr:colOff>5878285</xdr:colOff>
      <xdr:row>0</xdr:row>
      <xdr:rowOff>1737208</xdr:rowOff>
    </xdr:to>
    <xdr:pic>
      <xdr:nvPicPr>
        <xdr:cNvPr id="2" name="Picture 1" descr="MISTO logo.jpg"/>
        <xdr:cNvPicPr>
          <a:picLocks noChangeAspect="1"/>
        </xdr:cNvPicPr>
      </xdr:nvPicPr>
      <xdr:blipFill>
        <a:blip xmlns:r="http://schemas.openxmlformats.org/officeDocument/2006/relationships" r:embed="rId1"/>
        <a:stretch>
          <a:fillRect/>
        </a:stretch>
      </xdr:blipFill>
      <xdr:spPr>
        <a:xfrm>
          <a:off x="2041072" y="0"/>
          <a:ext cx="6177642" cy="17372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5"/>
  <sheetViews>
    <sheetView tabSelected="1" zoomScale="110" zoomScaleNormal="110" workbookViewId="0">
      <selection activeCell="A7" sqref="A7"/>
    </sheetView>
  </sheetViews>
  <sheetFormatPr defaultRowHeight="15"/>
  <cols>
    <col min="1" max="1" width="118.140625" customWidth="1"/>
  </cols>
  <sheetData>
    <row r="1" spans="1:1" ht="176.25" customHeight="1">
      <c r="A1" s="190"/>
    </row>
    <row r="2" spans="1:1">
      <c r="A2" s="190" t="s">
        <v>407</v>
      </c>
    </row>
    <row r="3" spans="1:1" ht="60">
      <c r="A3" s="150" t="s">
        <v>408</v>
      </c>
    </row>
    <row r="5" spans="1:1">
      <c r="A5" t="s">
        <v>410</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F115"/>
  <sheetViews>
    <sheetView zoomScale="70" zoomScaleNormal="70" zoomScalePageLayoutView="70" workbookViewId="0">
      <pane ySplit="1" topLeftCell="A2" activePane="bottomLeft" state="frozen"/>
      <selection pane="bottomLeft"/>
    </sheetView>
  </sheetViews>
  <sheetFormatPr defaultColWidth="11.42578125" defaultRowHeight="15"/>
  <cols>
    <col min="1" max="1" width="7.7109375" style="51" customWidth="1"/>
    <col min="2" max="2" width="9.85546875" style="68" customWidth="1"/>
    <col min="3" max="3" width="54.5703125" style="1" customWidth="1"/>
    <col min="4" max="4" width="7.7109375" style="51" customWidth="1"/>
    <col min="5" max="18" width="7.7109375" style="38" customWidth="1"/>
    <col min="19" max="19" width="8.42578125" style="52" customWidth="1"/>
    <col min="20" max="20" width="51.7109375" style="48" customWidth="1"/>
    <col min="21" max="21" width="96" style="3" customWidth="1"/>
  </cols>
  <sheetData>
    <row r="1" spans="1:58" s="16" customFormat="1">
      <c r="A1" s="71" t="s">
        <v>88</v>
      </c>
      <c r="B1" s="63"/>
      <c r="C1" s="57" t="s">
        <v>51</v>
      </c>
      <c r="D1" s="60" t="s">
        <v>52</v>
      </c>
      <c r="E1" s="61" t="s">
        <v>53</v>
      </c>
      <c r="F1" s="61" t="s">
        <v>54</v>
      </c>
      <c r="G1" s="61" t="s">
        <v>55</v>
      </c>
      <c r="H1" s="61" t="s">
        <v>56</v>
      </c>
      <c r="I1" s="61" t="s">
        <v>57</v>
      </c>
      <c r="J1" s="61" t="s">
        <v>65</v>
      </c>
      <c r="K1" s="61" t="s">
        <v>58</v>
      </c>
      <c r="L1" s="61" t="s">
        <v>59</v>
      </c>
      <c r="M1" s="61" t="s">
        <v>60</v>
      </c>
      <c r="N1" s="61" t="s">
        <v>61</v>
      </c>
      <c r="O1" s="61" t="s">
        <v>62</v>
      </c>
      <c r="P1" s="61" t="s">
        <v>63</v>
      </c>
      <c r="Q1" s="61" t="s">
        <v>64</v>
      </c>
      <c r="R1" s="62" t="s">
        <v>66</v>
      </c>
      <c r="S1" s="46" t="s">
        <v>25</v>
      </c>
      <c r="T1" s="58" t="s">
        <v>50</v>
      </c>
      <c r="U1" s="184" t="s">
        <v>259</v>
      </c>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row>
    <row r="2" spans="1:58" s="7" customFormat="1">
      <c r="A2" s="35"/>
      <c r="B2" s="64"/>
      <c r="C2" s="23" t="s">
        <v>21</v>
      </c>
      <c r="D2" s="35"/>
      <c r="E2" s="36"/>
      <c r="F2" s="36"/>
      <c r="G2" s="36"/>
      <c r="H2" s="36"/>
      <c r="I2" s="36"/>
      <c r="J2" s="36"/>
      <c r="K2" s="36"/>
      <c r="L2" s="36"/>
      <c r="M2" s="36"/>
      <c r="N2" s="36"/>
      <c r="O2" s="36"/>
      <c r="P2" s="37"/>
      <c r="Q2" s="35"/>
      <c r="R2" s="37"/>
      <c r="S2" s="35"/>
      <c r="T2" s="43"/>
      <c r="U2" s="21"/>
      <c r="V2"/>
      <c r="W2"/>
      <c r="X2"/>
      <c r="Y2"/>
      <c r="Z2"/>
      <c r="AA2"/>
      <c r="AB2"/>
      <c r="AC2"/>
      <c r="AD2"/>
      <c r="AE2"/>
      <c r="AF2"/>
      <c r="AG2"/>
      <c r="AH2"/>
      <c r="AI2"/>
      <c r="AJ2"/>
      <c r="AK2"/>
      <c r="AL2"/>
      <c r="AM2"/>
      <c r="AN2"/>
      <c r="AO2"/>
      <c r="AP2"/>
      <c r="AQ2"/>
      <c r="AR2"/>
      <c r="AS2"/>
      <c r="AT2"/>
      <c r="AU2"/>
      <c r="AV2"/>
      <c r="AW2"/>
      <c r="AX2"/>
      <c r="AY2"/>
      <c r="AZ2"/>
      <c r="BA2"/>
      <c r="BB2"/>
      <c r="BC2"/>
      <c r="BD2"/>
      <c r="BE2"/>
      <c r="BF2"/>
    </row>
    <row r="3" spans="1:58" s="9" customFormat="1" ht="63.75" customHeight="1">
      <c r="A3" s="32">
        <v>2</v>
      </c>
      <c r="B3" s="48" t="s">
        <v>173</v>
      </c>
      <c r="C3" s="4" t="s">
        <v>171</v>
      </c>
      <c r="D3" s="159" t="s">
        <v>172</v>
      </c>
      <c r="E3" s="160" t="s">
        <v>172</v>
      </c>
      <c r="F3" s="160" t="s">
        <v>172</v>
      </c>
      <c r="G3" s="160" t="s">
        <v>172</v>
      </c>
      <c r="H3" s="160" t="s">
        <v>172</v>
      </c>
      <c r="I3" s="160" t="s">
        <v>172</v>
      </c>
      <c r="J3" s="160" t="s">
        <v>172</v>
      </c>
      <c r="K3" s="160" t="s">
        <v>172</v>
      </c>
      <c r="L3" s="160" t="s">
        <v>172</v>
      </c>
      <c r="M3" s="160" t="s">
        <v>172</v>
      </c>
      <c r="N3" s="160" t="s">
        <v>172</v>
      </c>
      <c r="O3" s="160" t="s">
        <v>172</v>
      </c>
      <c r="P3" s="160" t="s">
        <v>172</v>
      </c>
      <c r="Q3" s="160" t="s">
        <v>172</v>
      </c>
      <c r="R3" s="160" t="s">
        <v>172</v>
      </c>
      <c r="S3" s="82"/>
      <c r="T3" s="24"/>
      <c r="U3" s="13" t="s">
        <v>215</v>
      </c>
      <c r="V3"/>
      <c r="W3"/>
      <c r="X3"/>
      <c r="Y3"/>
      <c r="Z3"/>
      <c r="AA3"/>
      <c r="AB3"/>
      <c r="AC3"/>
      <c r="AD3"/>
      <c r="AE3"/>
      <c r="AF3"/>
      <c r="AG3"/>
      <c r="AH3"/>
      <c r="AI3"/>
      <c r="AJ3"/>
      <c r="AK3"/>
      <c r="AL3"/>
      <c r="AM3"/>
      <c r="AN3"/>
      <c r="AO3"/>
      <c r="AP3"/>
      <c r="AQ3"/>
      <c r="AR3"/>
      <c r="AS3"/>
      <c r="AT3"/>
      <c r="AU3"/>
      <c r="AV3"/>
      <c r="AW3"/>
      <c r="AX3"/>
      <c r="AY3"/>
      <c r="AZ3"/>
      <c r="BA3"/>
      <c r="BB3"/>
      <c r="BC3"/>
      <c r="BD3"/>
      <c r="BE3"/>
      <c r="BF3"/>
    </row>
    <row r="4" spans="1:58" s="7" customFormat="1">
      <c r="A4" s="35"/>
      <c r="B4" s="64"/>
      <c r="C4" s="23" t="s">
        <v>26</v>
      </c>
      <c r="D4" s="35"/>
      <c r="E4" s="36"/>
      <c r="F4" s="36"/>
      <c r="G4" s="36"/>
      <c r="H4" s="36"/>
      <c r="I4" s="36"/>
      <c r="J4" s="36"/>
      <c r="K4" s="36"/>
      <c r="L4" s="36"/>
      <c r="M4" s="36"/>
      <c r="N4" s="36"/>
      <c r="O4" s="36"/>
      <c r="P4" s="37"/>
      <c r="Q4" s="35"/>
      <c r="R4" s="37"/>
      <c r="S4" s="35"/>
      <c r="T4" s="43"/>
      <c r="U4" s="21"/>
      <c r="V4"/>
      <c r="W4"/>
      <c r="X4"/>
      <c r="Y4"/>
      <c r="Z4"/>
      <c r="AA4"/>
      <c r="AB4"/>
      <c r="AC4"/>
      <c r="AD4"/>
      <c r="AE4"/>
      <c r="AF4"/>
      <c r="AG4"/>
      <c r="AH4"/>
      <c r="AI4"/>
      <c r="AJ4"/>
      <c r="AK4"/>
      <c r="AL4"/>
      <c r="AM4"/>
      <c r="AN4"/>
      <c r="AO4"/>
      <c r="AP4"/>
      <c r="AQ4"/>
      <c r="AR4"/>
      <c r="AS4"/>
      <c r="AT4"/>
      <c r="AU4"/>
      <c r="AV4"/>
      <c r="AW4"/>
      <c r="AX4"/>
      <c r="AY4"/>
      <c r="AZ4"/>
      <c r="BA4"/>
      <c r="BB4"/>
      <c r="BC4"/>
      <c r="BD4"/>
      <c r="BE4"/>
      <c r="BF4"/>
    </row>
    <row r="5" spans="1:58" s="9" customFormat="1" ht="31.5" customHeight="1">
      <c r="A5" s="32">
        <v>3</v>
      </c>
      <c r="B5" s="65" t="s">
        <v>67</v>
      </c>
      <c r="C5" s="4" t="s">
        <v>71</v>
      </c>
      <c r="D5" s="32"/>
      <c r="E5" s="33"/>
      <c r="F5" s="33"/>
      <c r="G5" s="33"/>
      <c r="H5" s="33"/>
      <c r="I5" s="33"/>
      <c r="J5" s="33"/>
      <c r="K5" s="33"/>
      <c r="L5" s="33"/>
      <c r="M5" s="33"/>
      <c r="N5" s="33"/>
      <c r="O5" s="33"/>
      <c r="P5" s="34"/>
      <c r="Q5" s="32"/>
      <c r="R5" s="34"/>
      <c r="S5" s="24">
        <f>SUM(D5:R5)</f>
        <v>0</v>
      </c>
      <c r="T5" s="42"/>
      <c r="U5" s="13" t="s">
        <v>216</v>
      </c>
      <c r="V5"/>
      <c r="W5"/>
      <c r="X5"/>
      <c r="Y5"/>
      <c r="Z5"/>
      <c r="AA5"/>
      <c r="AB5"/>
      <c r="AC5"/>
      <c r="AD5"/>
      <c r="AE5"/>
      <c r="AF5"/>
      <c r="AG5"/>
      <c r="AH5"/>
      <c r="AI5"/>
      <c r="AJ5"/>
      <c r="AK5"/>
      <c r="AL5"/>
      <c r="AM5"/>
      <c r="AN5"/>
      <c r="AO5"/>
      <c r="AP5"/>
      <c r="AQ5"/>
      <c r="AR5"/>
      <c r="AS5"/>
      <c r="AT5"/>
      <c r="AU5"/>
      <c r="AV5"/>
      <c r="AW5"/>
      <c r="AX5"/>
      <c r="AY5"/>
      <c r="AZ5"/>
      <c r="BA5"/>
      <c r="BB5"/>
      <c r="BC5"/>
      <c r="BD5"/>
      <c r="BE5"/>
      <c r="BF5"/>
    </row>
    <row r="6" spans="1:58" s="9" customFormat="1" ht="39.75" customHeight="1">
      <c r="A6" s="73">
        <v>1</v>
      </c>
      <c r="B6" s="74" t="s">
        <v>68</v>
      </c>
      <c r="C6" s="75" t="s">
        <v>92</v>
      </c>
      <c r="D6" s="73"/>
      <c r="E6" s="76"/>
      <c r="F6" s="76"/>
      <c r="G6" s="76"/>
      <c r="H6" s="76"/>
      <c r="I6" s="76"/>
      <c r="J6" s="76"/>
      <c r="K6" s="76"/>
      <c r="L6" s="76"/>
      <c r="M6" s="76"/>
      <c r="N6" s="76"/>
      <c r="O6" s="76"/>
      <c r="P6" s="77"/>
      <c r="Q6" s="73"/>
      <c r="R6" s="77"/>
      <c r="S6" s="24">
        <f t="shared" ref="S6:S7" si="0">SUM(D6:R6)</f>
        <v>0</v>
      </c>
      <c r="T6" s="24"/>
      <c r="U6" s="13" t="s">
        <v>217</v>
      </c>
      <c r="V6"/>
      <c r="W6"/>
      <c r="X6"/>
      <c r="Y6"/>
      <c r="Z6"/>
      <c r="AA6"/>
      <c r="AB6"/>
      <c r="AC6"/>
      <c r="AD6"/>
      <c r="AE6"/>
      <c r="AF6"/>
      <c r="AG6"/>
      <c r="AH6"/>
      <c r="AI6"/>
      <c r="AJ6"/>
      <c r="AK6"/>
      <c r="AL6"/>
      <c r="AM6"/>
      <c r="AN6"/>
      <c r="AO6"/>
      <c r="AP6"/>
      <c r="AQ6"/>
      <c r="AR6"/>
      <c r="AS6"/>
      <c r="AT6"/>
      <c r="AU6"/>
      <c r="AV6"/>
      <c r="AW6"/>
      <c r="AX6"/>
      <c r="AY6"/>
      <c r="AZ6"/>
      <c r="BA6"/>
      <c r="BB6"/>
      <c r="BC6"/>
      <c r="BD6"/>
      <c r="BE6"/>
      <c r="BF6"/>
    </row>
    <row r="7" spans="1:58" s="9" customFormat="1" ht="33.75" customHeight="1">
      <c r="A7" s="70" t="s">
        <v>89</v>
      </c>
      <c r="B7" s="65" t="s">
        <v>67</v>
      </c>
      <c r="C7" s="4" t="s">
        <v>69</v>
      </c>
      <c r="D7" s="70"/>
      <c r="E7" s="33"/>
      <c r="F7" s="33"/>
      <c r="G7" s="33"/>
      <c r="H7" s="33"/>
      <c r="I7" s="33"/>
      <c r="J7" s="33"/>
      <c r="K7" s="33"/>
      <c r="L7" s="33"/>
      <c r="M7" s="33"/>
      <c r="N7" s="33"/>
      <c r="O7" s="33"/>
      <c r="P7" s="34"/>
      <c r="Q7" s="32"/>
      <c r="R7" s="34"/>
      <c r="S7" s="24">
        <f t="shared" si="0"/>
        <v>0</v>
      </c>
      <c r="T7" s="24"/>
      <c r="U7" s="13" t="s">
        <v>218</v>
      </c>
      <c r="V7"/>
      <c r="W7"/>
      <c r="X7"/>
      <c r="Y7"/>
      <c r="Z7"/>
      <c r="AA7"/>
      <c r="AB7"/>
      <c r="AC7"/>
      <c r="AD7"/>
      <c r="AE7"/>
      <c r="AF7"/>
      <c r="AG7"/>
      <c r="AH7"/>
      <c r="AI7"/>
      <c r="AJ7"/>
      <c r="AK7"/>
      <c r="AL7"/>
      <c r="AM7"/>
      <c r="AN7"/>
      <c r="AO7"/>
      <c r="AP7"/>
      <c r="AQ7"/>
      <c r="AR7"/>
      <c r="AS7"/>
      <c r="AT7"/>
      <c r="AU7"/>
      <c r="AV7"/>
      <c r="AW7"/>
      <c r="AX7"/>
      <c r="AY7"/>
      <c r="AZ7"/>
      <c r="BA7"/>
      <c r="BB7"/>
      <c r="BC7"/>
      <c r="BD7"/>
      <c r="BE7"/>
      <c r="BF7"/>
    </row>
    <row r="8" spans="1:58" s="9" customFormat="1" ht="39" customHeight="1">
      <c r="A8" s="73">
        <v>8</v>
      </c>
      <c r="B8" s="74" t="s">
        <v>68</v>
      </c>
      <c r="C8" s="75" t="s">
        <v>93</v>
      </c>
      <c r="D8" s="73"/>
      <c r="E8" s="76"/>
      <c r="F8" s="76"/>
      <c r="G8" s="76"/>
      <c r="H8" s="76"/>
      <c r="I8" s="76"/>
      <c r="J8" s="76"/>
      <c r="K8" s="76"/>
      <c r="L8" s="76"/>
      <c r="M8" s="76"/>
      <c r="N8" s="76"/>
      <c r="O8" s="76"/>
      <c r="P8" s="77"/>
      <c r="Q8" s="73"/>
      <c r="R8" s="77"/>
      <c r="S8" s="24">
        <f t="shared" ref="S8" si="1">SUM(D8:R8)</f>
        <v>0</v>
      </c>
      <c r="T8" s="24"/>
      <c r="U8" s="13" t="s">
        <v>260</v>
      </c>
      <c r="V8"/>
      <c r="W8"/>
      <c r="X8"/>
      <c r="Y8"/>
      <c r="Z8"/>
      <c r="AA8"/>
      <c r="AB8"/>
      <c r="AC8"/>
      <c r="AD8"/>
      <c r="AE8"/>
      <c r="AF8"/>
      <c r="AG8"/>
      <c r="AH8"/>
      <c r="AI8"/>
      <c r="AJ8"/>
      <c r="AK8"/>
      <c r="AL8"/>
      <c r="AM8"/>
      <c r="AN8"/>
      <c r="AO8"/>
      <c r="AP8"/>
      <c r="AQ8"/>
      <c r="AR8"/>
      <c r="AS8"/>
      <c r="AT8"/>
      <c r="AU8"/>
      <c r="AV8"/>
      <c r="AW8"/>
      <c r="AX8"/>
      <c r="AY8"/>
      <c r="AZ8"/>
      <c r="BA8"/>
      <c r="BB8"/>
      <c r="BC8"/>
      <c r="BD8"/>
      <c r="BE8"/>
      <c r="BF8"/>
    </row>
    <row r="9" spans="1:58" s="7" customFormat="1" ht="30">
      <c r="A9" s="45"/>
      <c r="B9" s="64"/>
      <c r="C9" s="59" t="s">
        <v>114</v>
      </c>
      <c r="D9" s="45"/>
      <c r="E9" s="49"/>
      <c r="F9" s="49"/>
      <c r="G9" s="49"/>
      <c r="H9" s="49"/>
      <c r="I9" s="49"/>
      <c r="J9" s="49"/>
      <c r="K9" s="49"/>
      <c r="L9" s="49"/>
      <c r="M9" s="49"/>
      <c r="N9" s="49"/>
      <c r="O9" s="49"/>
      <c r="P9" s="50"/>
      <c r="Q9" s="45"/>
      <c r="R9" s="50"/>
      <c r="S9" s="45"/>
      <c r="T9" s="44"/>
      <c r="U9" s="21" t="s">
        <v>280</v>
      </c>
      <c r="V9"/>
      <c r="W9"/>
      <c r="X9"/>
      <c r="Y9"/>
      <c r="Z9"/>
      <c r="AA9"/>
      <c r="AB9"/>
      <c r="AC9"/>
      <c r="AD9"/>
      <c r="AE9"/>
      <c r="AF9"/>
      <c r="AG9"/>
      <c r="AH9"/>
      <c r="AI9"/>
      <c r="AJ9"/>
      <c r="AK9"/>
      <c r="AL9"/>
      <c r="AM9"/>
      <c r="AN9"/>
      <c r="AO9"/>
      <c r="AP9"/>
      <c r="AQ9"/>
      <c r="AR9"/>
      <c r="AS9"/>
      <c r="AT9"/>
      <c r="AU9"/>
      <c r="AV9"/>
      <c r="AW9"/>
      <c r="AX9"/>
      <c r="AY9"/>
      <c r="AZ9"/>
      <c r="BA9"/>
      <c r="BB9"/>
      <c r="BC9"/>
      <c r="BD9"/>
      <c r="BE9"/>
      <c r="BF9"/>
    </row>
    <row r="10" spans="1:58" s="9" customFormat="1" ht="90">
      <c r="A10" s="32">
        <v>5</v>
      </c>
      <c r="B10" s="66" t="s">
        <v>67</v>
      </c>
      <c r="C10" s="4" t="s">
        <v>115</v>
      </c>
      <c r="D10" s="32"/>
      <c r="E10" s="33"/>
      <c r="F10" s="33"/>
      <c r="G10" s="33"/>
      <c r="H10" s="33"/>
      <c r="I10" s="33"/>
      <c r="J10" s="33"/>
      <c r="K10" s="33"/>
      <c r="L10" s="33"/>
      <c r="M10" s="33"/>
      <c r="N10" s="33"/>
      <c r="O10" s="33"/>
      <c r="P10" s="34"/>
      <c r="Q10" s="32"/>
      <c r="R10" s="34"/>
      <c r="S10" s="24">
        <f>SUM(D10:R10)</f>
        <v>0</v>
      </c>
      <c r="T10" s="56"/>
      <c r="U10" s="122" t="s">
        <v>281</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58" s="9" customFormat="1" ht="38.25" customHeight="1">
      <c r="A11" s="73">
        <v>1</v>
      </c>
      <c r="B11" s="74" t="s">
        <v>68</v>
      </c>
      <c r="C11" s="75" t="s">
        <v>94</v>
      </c>
      <c r="D11" s="73"/>
      <c r="E11" s="76"/>
      <c r="F11" s="76"/>
      <c r="G11" s="76"/>
      <c r="H11" s="76"/>
      <c r="I11" s="76"/>
      <c r="J11" s="76"/>
      <c r="K11" s="76"/>
      <c r="L11" s="76"/>
      <c r="M11" s="76"/>
      <c r="N11" s="76"/>
      <c r="O11" s="76"/>
      <c r="P11" s="77"/>
      <c r="Q11" s="73"/>
      <c r="R11" s="77"/>
      <c r="S11" s="24">
        <f t="shared" ref="S11:S13" si="2">SUM(D11:R11)</f>
        <v>0</v>
      </c>
      <c r="T11" s="24"/>
      <c r="U11" s="122" t="s">
        <v>219</v>
      </c>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58" s="9" customFormat="1" ht="48" customHeight="1">
      <c r="A12" s="32" t="s">
        <v>90</v>
      </c>
      <c r="B12" s="66" t="s">
        <v>67</v>
      </c>
      <c r="C12" s="4" t="s">
        <v>70</v>
      </c>
      <c r="D12" s="32"/>
      <c r="E12" s="33"/>
      <c r="F12" s="33"/>
      <c r="G12" s="33"/>
      <c r="H12" s="33"/>
      <c r="I12" s="33"/>
      <c r="J12" s="33"/>
      <c r="K12" s="33"/>
      <c r="L12" s="33"/>
      <c r="M12" s="33"/>
      <c r="N12" s="33"/>
      <c r="O12" s="33"/>
      <c r="P12" s="34"/>
      <c r="Q12" s="32"/>
      <c r="R12" s="34"/>
      <c r="S12" s="24">
        <f t="shared" si="2"/>
        <v>0</v>
      </c>
      <c r="T12" s="24"/>
      <c r="U12" s="122" t="s">
        <v>220</v>
      </c>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58" s="9" customFormat="1" ht="39" customHeight="1">
      <c r="A13" s="73">
        <v>8</v>
      </c>
      <c r="B13" s="74" t="s">
        <v>68</v>
      </c>
      <c r="C13" s="75" t="s">
        <v>95</v>
      </c>
      <c r="D13" s="73"/>
      <c r="E13" s="76"/>
      <c r="F13" s="76"/>
      <c r="G13" s="76"/>
      <c r="H13" s="76"/>
      <c r="I13" s="76"/>
      <c r="J13" s="76"/>
      <c r="K13" s="76"/>
      <c r="L13" s="76"/>
      <c r="M13" s="76"/>
      <c r="N13" s="76"/>
      <c r="O13" s="76"/>
      <c r="P13" s="77"/>
      <c r="Q13" s="73"/>
      <c r="R13" s="77"/>
      <c r="S13" s="24">
        <f t="shared" si="2"/>
        <v>0</v>
      </c>
      <c r="T13" s="24"/>
      <c r="U13" s="122" t="s">
        <v>219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58" s="9" customFormat="1" ht="49.5" customHeight="1">
      <c r="A14" s="32">
        <v>6</v>
      </c>
      <c r="B14" s="66" t="s">
        <v>67</v>
      </c>
      <c r="C14" s="5" t="s">
        <v>91</v>
      </c>
      <c r="D14" s="32"/>
      <c r="E14" s="33"/>
      <c r="F14" s="33"/>
      <c r="G14" s="33"/>
      <c r="H14" s="33"/>
      <c r="I14" s="33"/>
      <c r="J14" s="33"/>
      <c r="K14" s="33"/>
      <c r="L14" s="33"/>
      <c r="M14" s="33"/>
      <c r="N14" s="33"/>
      <c r="O14" s="33"/>
      <c r="P14" s="34"/>
      <c r="Q14" s="32"/>
      <c r="R14" s="34"/>
      <c r="S14" s="24">
        <f>SUM(D14:R14)</f>
        <v>0</v>
      </c>
      <c r="T14" s="24"/>
      <c r="U14" s="14" t="s">
        <v>261</v>
      </c>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58" s="7" customFormat="1">
      <c r="A15" s="35"/>
      <c r="B15" s="64"/>
      <c r="C15" s="23" t="s">
        <v>106</v>
      </c>
      <c r="D15" s="35"/>
      <c r="E15" s="36"/>
      <c r="F15" s="36"/>
      <c r="G15" s="36"/>
      <c r="H15" s="36"/>
      <c r="I15" s="36"/>
      <c r="J15" s="36"/>
      <c r="K15" s="36"/>
      <c r="L15" s="36"/>
      <c r="M15" s="36"/>
      <c r="N15" s="36"/>
      <c r="O15" s="36"/>
      <c r="P15" s="37"/>
      <c r="Q15" s="35"/>
      <c r="R15" s="37"/>
      <c r="S15" s="35"/>
      <c r="T15" s="43"/>
      <c r="U15" s="21"/>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58" s="9" customFormat="1" ht="38.25" customHeight="1">
      <c r="A16" s="32">
        <v>11</v>
      </c>
      <c r="B16" s="66" t="s">
        <v>67</v>
      </c>
      <c r="C16" s="4" t="s">
        <v>107</v>
      </c>
      <c r="D16" s="32"/>
      <c r="E16" s="33"/>
      <c r="F16" s="33"/>
      <c r="G16" s="33"/>
      <c r="H16" s="33"/>
      <c r="I16" s="33"/>
      <c r="J16" s="33"/>
      <c r="K16" s="33"/>
      <c r="L16" s="33"/>
      <c r="M16" s="33"/>
      <c r="N16" s="33"/>
      <c r="O16" s="33"/>
      <c r="P16" s="34"/>
      <c r="Q16" s="32"/>
      <c r="R16" s="34"/>
      <c r="S16" s="24">
        <f>SUM(D16:R16)</f>
        <v>0</v>
      </c>
      <c r="T16" s="24"/>
      <c r="U16" s="122" t="s">
        <v>282</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s="9" customFormat="1" ht="45.75" customHeight="1">
      <c r="A17" s="32">
        <v>10</v>
      </c>
      <c r="B17" s="66" t="s">
        <v>67</v>
      </c>
      <c r="C17" s="4" t="s">
        <v>72</v>
      </c>
      <c r="D17" s="32"/>
      <c r="E17" s="33"/>
      <c r="F17" s="33"/>
      <c r="G17" s="33"/>
      <c r="H17" s="33"/>
      <c r="I17" s="33"/>
      <c r="J17" s="33"/>
      <c r="K17" s="33"/>
      <c r="L17" s="33"/>
      <c r="M17" s="33"/>
      <c r="N17" s="33"/>
      <c r="O17" s="33"/>
      <c r="P17" s="34"/>
      <c r="Q17" s="32"/>
      <c r="R17" s="34"/>
      <c r="S17" s="24">
        <f>SUM(D17:R17)</f>
        <v>0</v>
      </c>
      <c r="T17" s="24"/>
      <c r="U17" s="13" t="s">
        <v>283</v>
      </c>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s="7" customFormat="1">
      <c r="A18" s="35"/>
      <c r="B18" s="64"/>
      <c r="C18" s="23" t="s">
        <v>108</v>
      </c>
      <c r="D18" s="35"/>
      <c r="E18" s="36"/>
      <c r="F18" s="36"/>
      <c r="G18" s="36"/>
      <c r="H18" s="36"/>
      <c r="I18" s="36"/>
      <c r="J18" s="36"/>
      <c r="K18" s="36"/>
      <c r="L18" s="36"/>
      <c r="M18" s="36"/>
      <c r="N18" s="36"/>
      <c r="O18" s="36"/>
      <c r="P18" s="37"/>
      <c r="Q18" s="35"/>
      <c r="R18" s="37"/>
      <c r="S18" s="35"/>
      <c r="T18" s="43"/>
      <c r="U18" s="21"/>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s="123" customFormat="1" ht="45" customHeight="1">
      <c r="A19" s="125">
        <v>13</v>
      </c>
      <c r="B19" s="126" t="s">
        <v>67</v>
      </c>
      <c r="C19" s="127" t="s">
        <v>186</v>
      </c>
      <c r="D19" s="125"/>
      <c r="E19" s="134"/>
      <c r="F19" s="134"/>
      <c r="G19" s="134"/>
      <c r="H19" s="134"/>
      <c r="I19" s="134"/>
      <c r="J19" s="134"/>
      <c r="K19" s="134"/>
      <c r="L19" s="134"/>
      <c r="M19" s="134"/>
      <c r="N19" s="134"/>
      <c r="O19" s="134"/>
      <c r="P19" s="135"/>
      <c r="Q19" s="125"/>
      <c r="R19" s="135"/>
      <c r="S19" s="141">
        <f>SUM(D19:R19)</f>
        <v>0</v>
      </c>
      <c r="T19" s="141"/>
      <c r="U19" s="132" t="s">
        <v>284</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row>
    <row r="20" spans="1:58" s="123" customFormat="1" ht="84" customHeight="1">
      <c r="A20" s="119">
        <v>13</v>
      </c>
      <c r="B20" s="66" t="s">
        <v>67</v>
      </c>
      <c r="C20" s="128" t="s">
        <v>191</v>
      </c>
      <c r="D20" s="119"/>
      <c r="E20" s="120"/>
      <c r="F20" s="120"/>
      <c r="G20" s="120"/>
      <c r="H20" s="120"/>
      <c r="I20" s="120"/>
      <c r="J20" s="120"/>
      <c r="K20" s="120"/>
      <c r="L20" s="120"/>
      <c r="M20" s="120"/>
      <c r="N20" s="120"/>
      <c r="O20" s="120"/>
      <c r="P20" s="121"/>
      <c r="Q20" s="119"/>
      <c r="R20" s="121"/>
      <c r="S20" s="24">
        <f>SUM(D20:R20)</f>
        <v>0</v>
      </c>
      <c r="T20" s="24"/>
      <c r="U20" s="122" t="s">
        <v>285</v>
      </c>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row>
    <row r="21" spans="1:58" s="123" customFormat="1" ht="77.25" customHeight="1">
      <c r="A21" s="119">
        <v>13</v>
      </c>
      <c r="B21" s="66" t="s">
        <v>67</v>
      </c>
      <c r="C21" s="128" t="s">
        <v>190</v>
      </c>
      <c r="D21" s="119"/>
      <c r="E21" s="120"/>
      <c r="F21" s="120"/>
      <c r="G21" s="120"/>
      <c r="H21" s="120"/>
      <c r="I21" s="120"/>
      <c r="J21" s="120"/>
      <c r="K21" s="120"/>
      <c r="L21" s="120"/>
      <c r="M21" s="120"/>
      <c r="N21" s="120"/>
      <c r="O21" s="120"/>
      <c r="P21" s="121"/>
      <c r="Q21" s="119"/>
      <c r="R21" s="121"/>
      <c r="S21" s="24">
        <f>SUM(D21:R21)</f>
        <v>0</v>
      </c>
      <c r="T21" s="24"/>
      <c r="U21" s="122" t="s">
        <v>262</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row>
    <row r="22" spans="1:58" s="123" customFormat="1" ht="45" customHeight="1">
      <c r="A22" s="119">
        <v>13</v>
      </c>
      <c r="B22" s="66" t="s">
        <v>67</v>
      </c>
      <c r="C22" s="128" t="s">
        <v>187</v>
      </c>
      <c r="D22" s="119"/>
      <c r="E22" s="120"/>
      <c r="F22" s="120"/>
      <c r="G22" s="120"/>
      <c r="H22" s="120"/>
      <c r="I22" s="120"/>
      <c r="J22" s="120"/>
      <c r="K22" s="120"/>
      <c r="L22" s="120"/>
      <c r="M22" s="120"/>
      <c r="N22" s="120"/>
      <c r="O22" s="120"/>
      <c r="P22" s="121"/>
      <c r="Q22" s="119"/>
      <c r="R22" s="121"/>
      <c r="S22" s="24">
        <f>SUM(D22:R22)</f>
        <v>0</v>
      </c>
      <c r="T22" s="24"/>
      <c r="U22" s="122" t="s">
        <v>221</v>
      </c>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row>
    <row r="23" spans="1:58" s="123" customFormat="1" ht="45" customHeight="1">
      <c r="A23" s="129">
        <v>13</v>
      </c>
      <c r="B23" s="130" t="s">
        <v>67</v>
      </c>
      <c r="C23" s="131" t="s">
        <v>188</v>
      </c>
      <c r="D23" s="129"/>
      <c r="E23" s="136"/>
      <c r="F23" s="136"/>
      <c r="G23" s="136"/>
      <c r="H23" s="136"/>
      <c r="I23" s="136"/>
      <c r="J23" s="136"/>
      <c r="K23" s="136"/>
      <c r="L23" s="136"/>
      <c r="M23" s="136"/>
      <c r="N23" s="136"/>
      <c r="O23" s="136"/>
      <c r="P23" s="137"/>
      <c r="Q23" s="129"/>
      <c r="R23" s="137"/>
      <c r="S23" s="25">
        <f>SUM(D23:R23)</f>
        <v>0</v>
      </c>
      <c r="T23" s="25"/>
      <c r="U23" s="133" t="s">
        <v>222</v>
      </c>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row>
    <row r="24" spans="1:58" s="123" customFormat="1" ht="78.75" customHeight="1">
      <c r="A24" s="125">
        <v>16</v>
      </c>
      <c r="B24" s="126" t="s">
        <v>67</v>
      </c>
      <c r="C24" s="127" t="s">
        <v>76</v>
      </c>
      <c r="D24" s="119"/>
      <c r="E24" s="120"/>
      <c r="F24" s="120"/>
      <c r="G24" s="120"/>
      <c r="H24" s="120"/>
      <c r="I24" s="120"/>
      <c r="J24" s="120"/>
      <c r="K24" s="120"/>
      <c r="L24" s="120"/>
      <c r="M24" s="120"/>
      <c r="N24" s="120"/>
      <c r="O24" s="120"/>
      <c r="P24" s="121"/>
      <c r="Q24" s="119"/>
      <c r="R24" s="121"/>
      <c r="S24" s="24">
        <f t="shared" ref="S24:S29" si="3">SUM(D24:R24)</f>
        <v>0</v>
      </c>
      <c r="T24" s="31"/>
      <c r="U24" s="122" t="s">
        <v>277</v>
      </c>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s="123" customFormat="1" ht="45" customHeight="1">
      <c r="A25" s="119">
        <v>16</v>
      </c>
      <c r="B25" s="66" t="s">
        <v>67</v>
      </c>
      <c r="C25" s="128" t="s">
        <v>160</v>
      </c>
      <c r="D25" s="119"/>
      <c r="E25" s="120"/>
      <c r="F25" s="120"/>
      <c r="G25" s="120"/>
      <c r="H25" s="120"/>
      <c r="I25" s="120"/>
      <c r="J25" s="120"/>
      <c r="K25" s="120"/>
      <c r="L25" s="120"/>
      <c r="M25" s="120"/>
      <c r="N25" s="120"/>
      <c r="O25" s="120"/>
      <c r="P25" s="121"/>
      <c r="Q25" s="119"/>
      <c r="R25" s="121"/>
      <c r="S25" s="24">
        <f t="shared" si="3"/>
        <v>0</v>
      </c>
      <c r="T25" s="24"/>
      <c r="U25" s="122" t="s">
        <v>223</v>
      </c>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row>
    <row r="26" spans="1:58" s="123" customFormat="1" ht="45" customHeight="1">
      <c r="A26" s="119">
        <v>16</v>
      </c>
      <c r="B26" s="66" t="s">
        <v>67</v>
      </c>
      <c r="C26" s="128" t="s">
        <v>161</v>
      </c>
      <c r="D26" s="119"/>
      <c r="E26" s="120"/>
      <c r="F26" s="120"/>
      <c r="G26" s="120"/>
      <c r="H26" s="120"/>
      <c r="I26" s="120"/>
      <c r="J26" s="120"/>
      <c r="K26" s="120"/>
      <c r="L26" s="120"/>
      <c r="M26" s="120"/>
      <c r="N26" s="120"/>
      <c r="O26" s="120"/>
      <c r="P26" s="121"/>
      <c r="Q26" s="119"/>
      <c r="R26" s="121"/>
      <c r="S26" s="24">
        <f t="shared" si="3"/>
        <v>0</v>
      </c>
      <c r="T26" s="24"/>
      <c r="U26" s="122" t="s">
        <v>241</v>
      </c>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row>
    <row r="27" spans="1:58" s="123" customFormat="1" ht="45" customHeight="1">
      <c r="A27" s="166">
        <v>12</v>
      </c>
      <c r="B27" s="167" t="s">
        <v>67</v>
      </c>
      <c r="C27" s="168" t="s">
        <v>73</v>
      </c>
      <c r="D27" s="166"/>
      <c r="E27" s="169"/>
      <c r="F27" s="169"/>
      <c r="G27" s="169"/>
      <c r="H27" s="169"/>
      <c r="I27" s="169"/>
      <c r="J27" s="169"/>
      <c r="K27" s="169"/>
      <c r="L27" s="169"/>
      <c r="M27" s="169"/>
      <c r="N27" s="169"/>
      <c r="O27" s="169"/>
      <c r="P27" s="170"/>
      <c r="Q27" s="166"/>
      <c r="R27" s="170"/>
      <c r="S27" s="82">
        <f t="shared" si="3"/>
        <v>0</v>
      </c>
      <c r="T27" s="82"/>
      <c r="U27" s="171" t="s">
        <v>224</v>
      </c>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row>
    <row r="28" spans="1:58" s="7" customFormat="1">
      <c r="A28" s="35"/>
      <c r="B28" s="64"/>
      <c r="C28" s="23" t="s">
        <v>189</v>
      </c>
      <c r="D28" s="35"/>
      <c r="E28" s="36"/>
      <c r="F28" s="36"/>
      <c r="G28" s="36"/>
      <c r="H28" s="36"/>
      <c r="I28" s="36"/>
      <c r="J28" s="36"/>
      <c r="K28" s="36"/>
      <c r="L28" s="54"/>
      <c r="M28" s="36"/>
      <c r="N28" s="36"/>
      <c r="O28" s="36"/>
      <c r="P28" s="37"/>
      <c r="Q28" s="35"/>
      <c r="R28" s="37"/>
      <c r="S28" s="35"/>
      <c r="T28" s="43"/>
      <c r="U28" s="21"/>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123" customFormat="1" ht="66" customHeight="1">
      <c r="A29" s="119">
        <v>17</v>
      </c>
      <c r="B29" s="66" t="s">
        <v>67</v>
      </c>
      <c r="C29" s="100" t="s">
        <v>166</v>
      </c>
      <c r="D29" s="119"/>
      <c r="E29" s="120"/>
      <c r="F29" s="120"/>
      <c r="G29" s="120"/>
      <c r="H29" s="120"/>
      <c r="I29" s="120"/>
      <c r="J29" s="120"/>
      <c r="K29" s="120"/>
      <c r="L29" s="125"/>
      <c r="M29" s="120"/>
      <c r="N29" s="120"/>
      <c r="O29" s="120"/>
      <c r="P29" s="121"/>
      <c r="Q29" s="119"/>
      <c r="R29" s="121"/>
      <c r="S29" s="24">
        <f t="shared" si="3"/>
        <v>0</v>
      </c>
      <c r="T29" s="24"/>
      <c r="U29" s="122" t="s">
        <v>225</v>
      </c>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row>
    <row r="30" spans="1:58" s="123" customFormat="1" ht="75">
      <c r="A30" s="119">
        <v>17</v>
      </c>
      <c r="B30" s="66" t="s">
        <v>67</v>
      </c>
      <c r="C30" s="100" t="s">
        <v>165</v>
      </c>
      <c r="D30" s="119"/>
      <c r="E30" s="120"/>
      <c r="F30" s="120"/>
      <c r="G30" s="120"/>
      <c r="H30" s="120"/>
      <c r="I30" s="120"/>
      <c r="J30" s="120"/>
      <c r="K30" s="120"/>
      <c r="L30" s="120"/>
      <c r="M30" s="120"/>
      <c r="N30" s="120"/>
      <c r="O30" s="120"/>
      <c r="P30" s="121"/>
      <c r="Q30" s="119"/>
      <c r="R30" s="121"/>
      <c r="S30" s="24">
        <f t="shared" ref="S30:S31" si="4">SUM(D30:R30)</f>
        <v>0</v>
      </c>
      <c r="T30" s="24"/>
      <c r="U30" s="122" t="s">
        <v>263</v>
      </c>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row>
    <row r="31" spans="1:58" s="123" customFormat="1" ht="45" customHeight="1">
      <c r="A31" s="119">
        <v>18</v>
      </c>
      <c r="B31" s="66" t="s">
        <v>67</v>
      </c>
      <c r="C31" s="100" t="s">
        <v>78</v>
      </c>
      <c r="D31" s="119"/>
      <c r="E31" s="120"/>
      <c r="F31" s="120"/>
      <c r="G31" s="120"/>
      <c r="H31" s="120"/>
      <c r="I31" s="120"/>
      <c r="J31" s="120"/>
      <c r="K31" s="120"/>
      <c r="L31" s="120"/>
      <c r="M31" s="120"/>
      <c r="N31" s="120"/>
      <c r="O31" s="120"/>
      <c r="P31" s="121"/>
      <c r="Q31" s="119"/>
      <c r="R31" s="121"/>
      <c r="S31" s="24">
        <f t="shared" si="4"/>
        <v>0</v>
      </c>
      <c r="T31" s="24"/>
      <c r="U31" s="122" t="s">
        <v>226</v>
      </c>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row>
    <row r="32" spans="1:58" s="7" customFormat="1">
      <c r="A32" s="35"/>
      <c r="B32" s="64"/>
      <c r="C32" s="23" t="s">
        <v>79</v>
      </c>
      <c r="D32" s="35"/>
      <c r="E32" s="36"/>
      <c r="F32" s="36"/>
      <c r="G32" s="36"/>
      <c r="H32" s="36"/>
      <c r="I32" s="36"/>
      <c r="J32" s="36"/>
      <c r="K32" s="36"/>
      <c r="L32" s="54"/>
      <c r="M32" s="36"/>
      <c r="N32" s="36"/>
      <c r="O32" s="36"/>
      <c r="P32" s="37"/>
      <c r="Q32" s="35"/>
      <c r="R32" s="37"/>
      <c r="S32" s="35"/>
      <c r="T32" s="43"/>
      <c r="U32" s="21"/>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s="9" customFormat="1" ht="49.5" customHeight="1">
      <c r="A33" s="32">
        <v>15</v>
      </c>
      <c r="B33" s="65" t="s">
        <v>67</v>
      </c>
      <c r="C33" s="4" t="s">
        <v>227</v>
      </c>
      <c r="D33" s="32"/>
      <c r="E33" s="33"/>
      <c r="F33" s="33"/>
      <c r="G33" s="33"/>
      <c r="H33" s="33"/>
      <c r="I33" s="33"/>
      <c r="J33" s="33"/>
      <c r="K33" s="34"/>
      <c r="L33" s="55"/>
      <c r="M33" s="33"/>
      <c r="N33" s="33"/>
      <c r="O33" s="33"/>
      <c r="P33" s="34"/>
      <c r="Q33" s="32"/>
      <c r="R33" s="34"/>
      <c r="S33" s="24">
        <f t="shared" ref="S33:S38" si="5">SUM(D33:R33)</f>
        <v>0</v>
      </c>
      <c r="T33" s="53"/>
      <c r="U33" s="13" t="s">
        <v>264</v>
      </c>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s="9" customFormat="1" ht="76.5" customHeight="1">
      <c r="A34" s="32">
        <v>15</v>
      </c>
      <c r="B34" s="65" t="s">
        <v>67</v>
      </c>
      <c r="C34" s="4" t="s">
        <v>81</v>
      </c>
      <c r="D34" s="32"/>
      <c r="E34" s="33"/>
      <c r="F34" s="33"/>
      <c r="G34" s="33"/>
      <c r="H34" s="33"/>
      <c r="I34" s="33"/>
      <c r="J34" s="33"/>
      <c r="K34" s="34"/>
      <c r="L34" s="52"/>
      <c r="M34" s="33"/>
      <c r="N34" s="33"/>
      <c r="O34" s="33"/>
      <c r="P34" s="34"/>
      <c r="Q34" s="32"/>
      <c r="R34" s="34"/>
      <c r="S34" s="24">
        <f t="shared" si="5"/>
        <v>0</v>
      </c>
      <c r="T34" s="53"/>
      <c r="U34" s="13" t="s">
        <v>265</v>
      </c>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s="9" customFormat="1" ht="78" customHeight="1">
      <c r="A35" s="39">
        <v>15</v>
      </c>
      <c r="B35" s="161" t="s">
        <v>67</v>
      </c>
      <c r="C35" s="11" t="s">
        <v>80</v>
      </c>
      <c r="D35" s="39"/>
      <c r="E35" s="40"/>
      <c r="F35" s="40"/>
      <c r="G35" s="40"/>
      <c r="H35" s="40"/>
      <c r="I35" s="40"/>
      <c r="J35" s="40"/>
      <c r="K35" s="40"/>
      <c r="L35" s="40"/>
      <c r="M35" s="40"/>
      <c r="N35" s="40"/>
      <c r="O35" s="40"/>
      <c r="P35" s="41"/>
      <c r="Q35" s="39"/>
      <c r="R35" s="41"/>
      <c r="S35" s="25">
        <f t="shared" si="5"/>
        <v>0</v>
      </c>
      <c r="T35" s="25"/>
      <c r="U35" s="22" t="s">
        <v>242</v>
      </c>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s="9" customFormat="1" ht="34.5" customHeight="1">
      <c r="A36" s="32">
        <v>14</v>
      </c>
      <c r="B36" s="65" t="s">
        <v>67</v>
      </c>
      <c r="C36" s="4" t="s">
        <v>228</v>
      </c>
      <c r="D36" s="32"/>
      <c r="E36" s="33"/>
      <c r="F36" s="33"/>
      <c r="G36" s="33"/>
      <c r="H36" s="33"/>
      <c r="I36" s="33"/>
      <c r="J36" s="33"/>
      <c r="K36" s="34"/>
      <c r="L36" s="52"/>
      <c r="M36" s="33"/>
      <c r="N36" s="33"/>
      <c r="O36" s="33"/>
      <c r="P36" s="34"/>
      <c r="Q36" s="32"/>
      <c r="R36" s="34"/>
      <c r="S36" s="24">
        <f t="shared" si="5"/>
        <v>0</v>
      </c>
      <c r="T36" s="53"/>
      <c r="U36" s="13" t="s">
        <v>266</v>
      </c>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s="9" customFormat="1" ht="34.5" customHeight="1">
      <c r="A37" s="32">
        <v>14</v>
      </c>
      <c r="B37" s="65" t="s">
        <v>67</v>
      </c>
      <c r="C37" s="4" t="s">
        <v>82</v>
      </c>
      <c r="D37" s="32"/>
      <c r="E37" s="33"/>
      <c r="F37" s="33"/>
      <c r="G37" s="33"/>
      <c r="H37" s="33"/>
      <c r="I37" s="33"/>
      <c r="J37" s="33"/>
      <c r="K37" s="34"/>
      <c r="L37" s="52"/>
      <c r="M37" s="33"/>
      <c r="N37" s="33"/>
      <c r="O37" s="33"/>
      <c r="P37" s="34"/>
      <c r="Q37" s="32"/>
      <c r="R37" s="34"/>
      <c r="S37" s="24">
        <f t="shared" si="5"/>
        <v>0</v>
      </c>
      <c r="T37" s="53"/>
      <c r="U37" s="13" t="s">
        <v>229</v>
      </c>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s="9" customFormat="1" ht="38.25" customHeight="1">
      <c r="A38" s="32">
        <v>14</v>
      </c>
      <c r="B38" s="65" t="s">
        <v>67</v>
      </c>
      <c r="C38" s="4" t="s">
        <v>74</v>
      </c>
      <c r="D38" s="32"/>
      <c r="E38" s="33"/>
      <c r="F38" s="33"/>
      <c r="G38" s="33"/>
      <c r="H38" s="33"/>
      <c r="I38" s="33"/>
      <c r="J38" s="33"/>
      <c r="K38" s="33"/>
      <c r="L38" s="33"/>
      <c r="M38" s="33"/>
      <c r="N38" s="33"/>
      <c r="O38" s="33"/>
      <c r="P38" s="34"/>
      <c r="Q38" s="32"/>
      <c r="R38" s="34"/>
      <c r="S38" s="24">
        <f t="shared" si="5"/>
        <v>0</v>
      </c>
      <c r="T38" s="24"/>
      <c r="U38" s="13" t="s">
        <v>230</v>
      </c>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s="7" customFormat="1">
      <c r="A39" s="35"/>
      <c r="B39" s="64"/>
      <c r="C39" s="23" t="s">
        <v>109</v>
      </c>
      <c r="D39" s="35"/>
      <c r="E39" s="36"/>
      <c r="F39" s="36"/>
      <c r="G39" s="36"/>
      <c r="H39" s="36"/>
      <c r="I39" s="36"/>
      <c r="J39" s="36"/>
      <c r="K39" s="36"/>
      <c r="L39" s="36"/>
      <c r="M39" s="36"/>
      <c r="N39" s="36"/>
      <c r="O39" s="36"/>
      <c r="P39" s="37"/>
      <c r="Q39" s="35"/>
      <c r="R39" s="37"/>
      <c r="S39" s="35"/>
      <c r="T39" s="43"/>
      <c r="U39" s="21"/>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s="9" customFormat="1" ht="90">
      <c r="A40" s="32">
        <v>29</v>
      </c>
      <c r="B40" s="65" t="s">
        <v>67</v>
      </c>
      <c r="C40" s="4" t="s">
        <v>105</v>
      </c>
      <c r="D40" s="32"/>
      <c r="E40" s="33"/>
      <c r="F40" s="33"/>
      <c r="G40" s="33"/>
      <c r="H40" s="33"/>
      <c r="I40" s="33"/>
      <c r="J40" s="33"/>
      <c r="K40" s="33"/>
      <c r="L40" s="33"/>
      <c r="M40" s="33"/>
      <c r="N40" s="33"/>
      <c r="O40" s="33"/>
      <c r="P40" s="34"/>
      <c r="Q40" s="32"/>
      <c r="R40" s="34"/>
      <c r="S40" s="24">
        <f>SUM(D40:R40)</f>
        <v>0</v>
      </c>
      <c r="T40" s="24"/>
      <c r="U40" s="13" t="s">
        <v>278</v>
      </c>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s="9" customFormat="1" ht="51" customHeight="1">
      <c r="A41" s="32">
        <v>30</v>
      </c>
      <c r="B41" s="65" t="s">
        <v>67</v>
      </c>
      <c r="C41" s="4" t="s">
        <v>75</v>
      </c>
      <c r="D41" s="32"/>
      <c r="E41" s="33"/>
      <c r="F41" s="33"/>
      <c r="G41" s="33"/>
      <c r="H41" s="33"/>
      <c r="I41" s="33"/>
      <c r="J41" s="33"/>
      <c r="K41" s="33"/>
      <c r="L41" s="33"/>
      <c r="M41" s="33"/>
      <c r="N41" s="33"/>
      <c r="O41" s="33"/>
      <c r="P41" s="34"/>
      <c r="Q41" s="32"/>
      <c r="R41" s="34"/>
      <c r="S41" s="24">
        <f>SUM(D41:R41)</f>
        <v>0</v>
      </c>
      <c r="T41" s="24"/>
      <c r="U41" s="13" t="s">
        <v>267</v>
      </c>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s="7" customFormat="1" ht="30">
      <c r="A42" s="35"/>
      <c r="B42" s="64"/>
      <c r="C42" s="23" t="s">
        <v>116</v>
      </c>
      <c r="D42" s="35"/>
      <c r="E42" s="36"/>
      <c r="F42" s="36"/>
      <c r="G42" s="36"/>
      <c r="H42" s="36"/>
      <c r="I42" s="36"/>
      <c r="J42" s="36"/>
      <c r="K42" s="36"/>
      <c r="L42" s="36"/>
      <c r="M42" s="36"/>
      <c r="N42" s="36"/>
      <c r="O42" s="36"/>
      <c r="P42" s="37"/>
      <c r="Q42" s="35"/>
      <c r="R42" s="37"/>
      <c r="S42" s="35"/>
      <c r="T42" s="43"/>
      <c r="U42" s="21" t="s">
        <v>280</v>
      </c>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s="9" customFormat="1" ht="34.5" customHeight="1">
      <c r="A43" s="32">
        <v>26</v>
      </c>
      <c r="B43" s="65" t="s">
        <v>67</v>
      </c>
      <c r="C43" s="4" t="s">
        <v>164</v>
      </c>
      <c r="D43" s="32"/>
      <c r="E43" s="33"/>
      <c r="F43" s="33"/>
      <c r="G43" s="33"/>
      <c r="H43" s="33"/>
      <c r="I43" s="33"/>
      <c r="J43" s="33"/>
      <c r="K43" s="33"/>
      <c r="L43" s="33"/>
      <c r="M43" s="33"/>
      <c r="N43" s="33"/>
      <c r="O43" s="33"/>
      <c r="P43" s="34"/>
      <c r="Q43" s="32"/>
      <c r="R43" s="34"/>
      <c r="S43" s="24">
        <f>SUM(D43:R43)</f>
        <v>0</v>
      </c>
      <c r="T43" s="42"/>
      <c r="U43" s="122" t="s">
        <v>268</v>
      </c>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s="9" customFormat="1" ht="36.75" customHeight="1">
      <c r="A44" s="32">
        <v>31</v>
      </c>
      <c r="B44" s="65" t="s">
        <v>67</v>
      </c>
      <c r="C44" s="4" t="s">
        <v>99</v>
      </c>
      <c r="D44" s="32"/>
      <c r="E44" s="33"/>
      <c r="F44" s="33"/>
      <c r="G44" s="33"/>
      <c r="H44" s="33"/>
      <c r="I44" s="33"/>
      <c r="J44" s="33"/>
      <c r="K44" s="33"/>
      <c r="L44" s="33"/>
      <c r="M44" s="33"/>
      <c r="N44" s="33"/>
      <c r="O44" s="33"/>
      <c r="P44" s="34"/>
      <c r="Q44" s="32"/>
      <c r="R44" s="34"/>
      <c r="S44" s="24">
        <f>SUM(D44:R44)</f>
        <v>0</v>
      </c>
      <c r="T44" s="24"/>
      <c r="U44" s="122" t="s">
        <v>269</v>
      </c>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s="7" customFormat="1" ht="30">
      <c r="A45" s="35"/>
      <c r="B45" s="64"/>
      <c r="C45" s="23" t="s">
        <v>110</v>
      </c>
      <c r="D45" s="35"/>
      <c r="E45" s="36"/>
      <c r="F45" s="36"/>
      <c r="G45" s="36"/>
      <c r="H45" s="36"/>
      <c r="I45" s="36"/>
      <c r="J45" s="36"/>
      <c r="K45" s="36"/>
      <c r="L45" s="36"/>
      <c r="M45" s="36"/>
      <c r="N45" s="36"/>
      <c r="O45" s="36"/>
      <c r="P45" s="37"/>
      <c r="Q45" s="35"/>
      <c r="R45" s="37"/>
      <c r="S45" s="35"/>
      <c r="T45" s="43"/>
      <c r="U45" s="21" t="s">
        <v>280</v>
      </c>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s="9" customFormat="1" ht="31.5" customHeight="1">
      <c r="A46" s="32">
        <v>28</v>
      </c>
      <c r="B46" s="65" t="s">
        <v>67</v>
      </c>
      <c r="C46" s="4" t="s">
        <v>286</v>
      </c>
      <c r="D46" s="32"/>
      <c r="E46" s="33"/>
      <c r="F46" s="33"/>
      <c r="G46" s="33"/>
      <c r="H46" s="33"/>
      <c r="I46" s="33"/>
      <c r="J46" s="33"/>
      <c r="K46" s="33"/>
      <c r="L46" s="33"/>
      <c r="M46" s="33"/>
      <c r="N46" s="33"/>
      <c r="O46" s="33"/>
      <c r="P46" s="34"/>
      <c r="Q46" s="32"/>
      <c r="R46" s="34"/>
      <c r="S46" s="24">
        <f>SUM(D46:R46)</f>
        <v>0</v>
      </c>
      <c r="T46" s="24"/>
      <c r="U46" s="13" t="s">
        <v>231</v>
      </c>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s="9" customFormat="1" ht="52.5" customHeight="1">
      <c r="A47" s="32">
        <v>27</v>
      </c>
      <c r="B47" s="65" t="s">
        <v>67</v>
      </c>
      <c r="C47" s="4" t="s">
        <v>100</v>
      </c>
      <c r="D47" s="32"/>
      <c r="E47" s="33"/>
      <c r="F47" s="33"/>
      <c r="G47" s="33"/>
      <c r="H47" s="33"/>
      <c r="I47" s="33"/>
      <c r="J47" s="33"/>
      <c r="K47" s="33"/>
      <c r="L47" s="33"/>
      <c r="M47" s="33"/>
      <c r="N47" s="33"/>
      <c r="O47" s="33"/>
      <c r="P47" s="34"/>
      <c r="Q47" s="32"/>
      <c r="R47" s="34"/>
      <c r="S47" s="24">
        <f>SUM(D47:R47)</f>
        <v>0</v>
      </c>
      <c r="T47" s="24"/>
      <c r="U47" s="13" t="s">
        <v>270</v>
      </c>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s="7" customFormat="1" ht="30">
      <c r="A48" s="35"/>
      <c r="B48" s="64"/>
      <c r="C48" s="23" t="s">
        <v>24</v>
      </c>
      <c r="D48" s="35"/>
      <c r="E48" s="36"/>
      <c r="F48" s="36"/>
      <c r="G48" s="36"/>
      <c r="H48" s="36"/>
      <c r="I48" s="36"/>
      <c r="J48" s="36"/>
      <c r="K48" s="36"/>
      <c r="L48" s="36"/>
      <c r="M48" s="36"/>
      <c r="N48" s="36"/>
      <c r="O48" s="36"/>
      <c r="P48" s="37"/>
      <c r="Q48" s="35"/>
      <c r="R48" s="37"/>
      <c r="S48" s="35"/>
      <c r="T48" s="43"/>
      <c r="U48" s="21" t="s">
        <v>280</v>
      </c>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s="9" customFormat="1" ht="31.5" customHeight="1">
      <c r="A49" s="32">
        <v>21</v>
      </c>
      <c r="B49" s="65" t="s">
        <v>67</v>
      </c>
      <c r="C49" s="4" t="s">
        <v>156</v>
      </c>
      <c r="D49" s="32"/>
      <c r="E49" s="33"/>
      <c r="F49" s="33"/>
      <c r="G49" s="33"/>
      <c r="H49" s="33"/>
      <c r="I49" s="33"/>
      <c r="J49" s="33"/>
      <c r="K49" s="33"/>
      <c r="L49" s="33"/>
      <c r="M49" s="33"/>
      <c r="N49" s="33"/>
      <c r="O49" s="33"/>
      <c r="P49" s="34"/>
      <c r="Q49" s="32"/>
      <c r="R49" s="34"/>
      <c r="S49" s="24">
        <f t="shared" ref="S49:S60" si="6">SUM(D49:R49)</f>
        <v>0</v>
      </c>
      <c r="T49" s="24"/>
      <c r="U49" s="13" t="s">
        <v>232</v>
      </c>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s="9" customFormat="1" ht="31.5" customHeight="1">
      <c r="A50" s="32">
        <v>23</v>
      </c>
      <c r="B50" s="65" t="s">
        <v>67</v>
      </c>
      <c r="C50" s="4" t="s">
        <v>84</v>
      </c>
      <c r="D50" s="32"/>
      <c r="E50" s="33"/>
      <c r="F50" s="33"/>
      <c r="G50" s="33"/>
      <c r="H50" s="33"/>
      <c r="I50" s="33"/>
      <c r="J50" s="33"/>
      <c r="K50" s="33"/>
      <c r="L50" s="33"/>
      <c r="M50" s="33"/>
      <c r="N50" s="33"/>
      <c r="O50" s="33"/>
      <c r="P50" s="34"/>
      <c r="Q50" s="32"/>
      <c r="R50" s="34"/>
      <c r="S50" s="24">
        <f t="shared" si="6"/>
        <v>0</v>
      </c>
      <c r="T50" s="24"/>
      <c r="U50" s="13" t="s">
        <v>233</v>
      </c>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s="9" customFormat="1" ht="41.25" customHeight="1">
      <c r="A51" s="32">
        <v>19</v>
      </c>
      <c r="B51" s="65" t="s">
        <v>67</v>
      </c>
      <c r="C51" s="4" t="s">
        <v>101</v>
      </c>
      <c r="D51" s="32"/>
      <c r="E51" s="33"/>
      <c r="F51" s="33"/>
      <c r="G51" s="33"/>
      <c r="H51" s="33"/>
      <c r="I51" s="33"/>
      <c r="J51" s="33"/>
      <c r="K51" s="33"/>
      <c r="L51" s="33"/>
      <c r="M51" s="33"/>
      <c r="N51" s="33"/>
      <c r="O51" s="33"/>
      <c r="P51" s="34"/>
      <c r="Q51" s="32"/>
      <c r="R51" s="34"/>
      <c r="S51" s="24">
        <f t="shared" si="6"/>
        <v>0</v>
      </c>
      <c r="T51" s="24"/>
      <c r="U51" s="13" t="s">
        <v>271</v>
      </c>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s="9" customFormat="1" ht="57" customHeight="1">
      <c r="A52" s="32">
        <v>20</v>
      </c>
      <c r="B52" s="65" t="s">
        <v>67</v>
      </c>
      <c r="C52" s="4" t="s">
        <v>102</v>
      </c>
      <c r="D52" s="32"/>
      <c r="E52" s="33"/>
      <c r="F52" s="33"/>
      <c r="G52" s="33"/>
      <c r="H52" s="33"/>
      <c r="I52" s="33"/>
      <c r="J52" s="33"/>
      <c r="K52" s="33"/>
      <c r="L52" s="33"/>
      <c r="M52" s="33"/>
      <c r="N52" s="33"/>
      <c r="O52" s="33"/>
      <c r="P52" s="34"/>
      <c r="Q52" s="32"/>
      <c r="R52" s="34"/>
      <c r="S52" s="24">
        <f t="shared" si="6"/>
        <v>0</v>
      </c>
      <c r="T52" s="24"/>
      <c r="U52" s="13" t="s">
        <v>272</v>
      </c>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s="10" customFormat="1" ht="30">
      <c r="A53" s="35"/>
      <c r="B53" s="64"/>
      <c r="C53" s="23" t="s">
        <v>23</v>
      </c>
      <c r="D53" s="35"/>
      <c r="E53" s="36"/>
      <c r="F53" s="36"/>
      <c r="G53" s="36"/>
      <c r="H53" s="36"/>
      <c r="I53" s="36"/>
      <c r="J53" s="36"/>
      <c r="K53" s="36"/>
      <c r="L53" s="36"/>
      <c r="M53" s="36"/>
      <c r="N53" s="36"/>
      <c r="O53" s="36"/>
      <c r="P53" s="37"/>
      <c r="Q53" s="35"/>
      <c r="R53" s="37"/>
      <c r="S53" s="35"/>
      <c r="T53" s="43"/>
      <c r="U53" s="21" t="s">
        <v>280</v>
      </c>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s="9" customFormat="1" ht="31.5" customHeight="1">
      <c r="A54" s="32">
        <v>22</v>
      </c>
      <c r="B54" s="65" t="s">
        <v>67</v>
      </c>
      <c r="C54" s="4" t="s">
        <v>97</v>
      </c>
      <c r="D54" s="32"/>
      <c r="E54" s="33"/>
      <c r="F54" s="33"/>
      <c r="G54" s="33"/>
      <c r="H54" s="33"/>
      <c r="I54" s="33"/>
      <c r="J54" s="33"/>
      <c r="K54" s="33"/>
      <c r="L54" s="33"/>
      <c r="M54" s="33"/>
      <c r="N54" s="33"/>
      <c r="O54" s="33"/>
      <c r="P54" s="34"/>
      <c r="Q54" s="32"/>
      <c r="R54" s="34"/>
      <c r="S54" s="24">
        <f>SUM(D54:R54)</f>
        <v>0</v>
      </c>
      <c r="T54" s="24"/>
      <c r="U54" s="13" t="s">
        <v>234</v>
      </c>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s="9" customFormat="1" ht="37.5" customHeight="1">
      <c r="A55" s="32">
        <v>24</v>
      </c>
      <c r="B55" s="65" t="s">
        <v>67</v>
      </c>
      <c r="C55" s="4" t="s">
        <v>83</v>
      </c>
      <c r="D55" s="32"/>
      <c r="E55" s="33"/>
      <c r="F55" s="33"/>
      <c r="G55" s="33"/>
      <c r="H55" s="33"/>
      <c r="I55" s="33"/>
      <c r="J55" s="33"/>
      <c r="K55" s="33"/>
      <c r="L55" s="33"/>
      <c r="M55" s="33"/>
      <c r="N55" s="33"/>
      <c r="O55" s="33"/>
      <c r="P55" s="34"/>
      <c r="Q55" s="32"/>
      <c r="R55" s="34"/>
      <c r="S55" s="24">
        <f>SUM(D55:R55)</f>
        <v>0</v>
      </c>
      <c r="T55" s="24"/>
      <c r="U55" s="13" t="s">
        <v>273</v>
      </c>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s="9" customFormat="1" ht="31.5" customHeight="1">
      <c r="A56" s="32">
        <v>25</v>
      </c>
      <c r="B56" s="65" t="s">
        <v>67</v>
      </c>
      <c r="C56" s="4" t="s">
        <v>96</v>
      </c>
      <c r="D56" s="32"/>
      <c r="E56" s="33"/>
      <c r="F56" s="33"/>
      <c r="G56" s="33"/>
      <c r="H56" s="33"/>
      <c r="I56" s="33"/>
      <c r="J56" s="33"/>
      <c r="K56" s="33"/>
      <c r="L56" s="33"/>
      <c r="M56" s="33"/>
      <c r="N56" s="33"/>
      <c r="O56" s="33"/>
      <c r="P56" s="34"/>
      <c r="Q56" s="32"/>
      <c r="R56" s="34"/>
      <c r="S56" s="24">
        <f>SUM(D56:R56)</f>
        <v>0</v>
      </c>
      <c r="T56" s="24"/>
      <c r="U56" s="13" t="s">
        <v>274</v>
      </c>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s="7" customFormat="1" ht="30">
      <c r="A57" s="35"/>
      <c r="B57" s="64"/>
      <c r="C57" s="23" t="s">
        <v>104</v>
      </c>
      <c r="D57" s="35"/>
      <c r="E57" s="36"/>
      <c r="F57" s="36"/>
      <c r="G57" s="36"/>
      <c r="H57" s="36"/>
      <c r="I57" s="36"/>
      <c r="J57" s="36"/>
      <c r="K57" s="36"/>
      <c r="L57" s="36"/>
      <c r="M57" s="36"/>
      <c r="N57" s="36"/>
      <c r="O57" s="36"/>
      <c r="P57" s="37"/>
      <c r="Q57" s="35"/>
      <c r="R57" s="37"/>
      <c r="S57" s="35"/>
      <c r="T57" s="43"/>
      <c r="U57" s="21" t="s">
        <v>280</v>
      </c>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s="9" customFormat="1" ht="45">
      <c r="A58" s="32">
        <v>32</v>
      </c>
      <c r="B58" s="65" t="s">
        <v>67</v>
      </c>
      <c r="C58" s="4" t="s">
        <v>85</v>
      </c>
      <c r="D58" s="32"/>
      <c r="E58" s="33"/>
      <c r="F58" s="33"/>
      <c r="G58" s="33"/>
      <c r="H58" s="33"/>
      <c r="I58" s="33"/>
      <c r="J58" s="33"/>
      <c r="K58" s="33"/>
      <c r="L58" s="33"/>
      <c r="M58" s="33"/>
      <c r="N58" s="33"/>
      <c r="O58" s="33"/>
      <c r="P58" s="34"/>
      <c r="Q58" s="32"/>
      <c r="R58" s="34"/>
      <c r="S58" s="24">
        <f t="shared" si="6"/>
        <v>0</v>
      </c>
      <c r="T58" s="24"/>
      <c r="U58" s="13" t="s">
        <v>275</v>
      </c>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s="9" customFormat="1" ht="31.5" customHeight="1">
      <c r="A59" s="32">
        <v>33</v>
      </c>
      <c r="B59" s="65" t="s">
        <v>67</v>
      </c>
      <c r="C59" s="4" t="s">
        <v>287</v>
      </c>
      <c r="D59" s="32"/>
      <c r="E59" s="33"/>
      <c r="F59" s="33"/>
      <c r="G59" s="33"/>
      <c r="H59" s="33"/>
      <c r="I59" s="33"/>
      <c r="J59" s="33"/>
      <c r="K59" s="33"/>
      <c r="L59" s="33"/>
      <c r="M59" s="33"/>
      <c r="N59" s="33"/>
      <c r="O59" s="33"/>
      <c r="P59" s="34"/>
      <c r="Q59" s="32"/>
      <c r="R59" s="34"/>
      <c r="S59" s="24">
        <f t="shared" si="6"/>
        <v>0</v>
      </c>
      <c r="T59" s="24"/>
      <c r="U59" s="13" t="s">
        <v>235</v>
      </c>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s="12" customFormat="1" ht="31.5" customHeight="1">
      <c r="A60" s="39">
        <v>34</v>
      </c>
      <c r="B60" s="72" t="s">
        <v>67</v>
      </c>
      <c r="C60" s="11" t="s">
        <v>103</v>
      </c>
      <c r="D60" s="39"/>
      <c r="E60" s="40"/>
      <c r="F60" s="40"/>
      <c r="G60" s="40"/>
      <c r="H60" s="40"/>
      <c r="I60" s="40"/>
      <c r="J60" s="40"/>
      <c r="K60" s="40"/>
      <c r="L60" s="40"/>
      <c r="M60" s="40"/>
      <c r="N60" s="40"/>
      <c r="O60" s="40"/>
      <c r="P60" s="41"/>
      <c r="Q60" s="39"/>
      <c r="R60" s="41"/>
      <c r="S60" s="25">
        <f t="shared" si="6"/>
        <v>0</v>
      </c>
      <c r="T60" s="25"/>
      <c r="U60" s="22" t="s">
        <v>276</v>
      </c>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s="7" customFormat="1" ht="30">
      <c r="A61" s="35"/>
      <c r="B61" s="64"/>
      <c r="C61" s="23" t="s">
        <v>22</v>
      </c>
      <c r="D61" s="35"/>
      <c r="E61" s="36"/>
      <c r="F61" s="36"/>
      <c r="G61" s="36"/>
      <c r="H61" s="36"/>
      <c r="I61" s="36"/>
      <c r="J61" s="36"/>
      <c r="K61" s="36"/>
      <c r="L61" s="36"/>
      <c r="M61" s="36"/>
      <c r="N61" s="36"/>
      <c r="O61" s="36"/>
      <c r="P61" s="37"/>
      <c r="Q61" s="35"/>
      <c r="R61" s="37"/>
      <c r="S61" s="35"/>
      <c r="T61" s="43"/>
      <c r="U61" s="21" t="s">
        <v>280</v>
      </c>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s="9" customFormat="1" ht="31.5" customHeight="1">
      <c r="A62" s="32">
        <v>35</v>
      </c>
      <c r="B62" s="65" t="s">
        <v>67</v>
      </c>
      <c r="C62" s="4" t="s">
        <v>86</v>
      </c>
      <c r="D62" s="32"/>
      <c r="E62" s="33"/>
      <c r="F62" s="33"/>
      <c r="G62" s="33"/>
      <c r="H62" s="33"/>
      <c r="I62" s="33"/>
      <c r="J62" s="33"/>
      <c r="K62" s="33"/>
      <c r="L62" s="33"/>
      <c r="M62" s="33"/>
      <c r="N62" s="33"/>
      <c r="O62" s="33"/>
      <c r="P62" s="34"/>
      <c r="Q62" s="32"/>
      <c r="R62" s="34"/>
      <c r="S62" s="24">
        <f>SUM(D62:R62)</f>
        <v>0</v>
      </c>
      <c r="T62" s="24"/>
      <c r="U62" s="13" t="s">
        <v>236</v>
      </c>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s="9" customFormat="1" ht="31.5" customHeight="1">
      <c r="A63" s="32">
        <v>36</v>
      </c>
      <c r="B63" s="65" t="s">
        <v>67</v>
      </c>
      <c r="C63" s="4" t="s">
        <v>87</v>
      </c>
      <c r="D63" s="32"/>
      <c r="E63" s="33"/>
      <c r="F63" s="33"/>
      <c r="G63" s="33"/>
      <c r="H63" s="33"/>
      <c r="I63" s="33"/>
      <c r="J63" s="33"/>
      <c r="K63" s="33"/>
      <c r="L63" s="33"/>
      <c r="M63" s="33"/>
      <c r="N63" s="33"/>
      <c r="O63" s="33"/>
      <c r="P63" s="34"/>
      <c r="Q63" s="32"/>
      <c r="R63" s="34"/>
      <c r="S63" s="24">
        <f t="shared" ref="S63" si="7">SUM(D63:R63)</f>
        <v>0</v>
      </c>
      <c r="T63" s="24"/>
      <c r="U63" s="13" t="s">
        <v>237</v>
      </c>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s="7" customFormat="1">
      <c r="A64" s="35"/>
      <c r="B64" s="64"/>
      <c r="C64" s="23" t="s">
        <v>111</v>
      </c>
      <c r="D64" s="35"/>
      <c r="E64" s="36"/>
      <c r="F64" s="36"/>
      <c r="G64" s="36"/>
      <c r="H64" s="36"/>
      <c r="I64" s="36"/>
      <c r="J64" s="36"/>
      <c r="K64" s="36"/>
      <c r="L64" s="36"/>
      <c r="M64" s="36"/>
      <c r="N64" s="36"/>
      <c r="O64" s="36"/>
      <c r="P64" s="37"/>
      <c r="Q64" s="35"/>
      <c r="R64" s="37"/>
      <c r="S64" s="35"/>
      <c r="T64" s="43"/>
      <c r="U64" s="21"/>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s="10" customFormat="1" ht="31.5" customHeight="1">
      <c r="A65" s="24">
        <v>1</v>
      </c>
      <c r="B65" s="67" t="s">
        <v>68</v>
      </c>
      <c r="C65" s="6" t="s">
        <v>288</v>
      </c>
      <c r="D65" s="24">
        <f t="shared" ref="D65:R65" si="8">SUM(D6+D11)</f>
        <v>0</v>
      </c>
      <c r="E65" s="24">
        <f t="shared" si="8"/>
        <v>0</v>
      </c>
      <c r="F65" s="24">
        <f t="shared" si="8"/>
        <v>0</v>
      </c>
      <c r="G65" s="24">
        <f t="shared" si="8"/>
        <v>0</v>
      </c>
      <c r="H65" s="24">
        <f t="shared" si="8"/>
        <v>0</v>
      </c>
      <c r="I65" s="24">
        <f t="shared" si="8"/>
        <v>0</v>
      </c>
      <c r="J65" s="24">
        <f t="shared" si="8"/>
        <v>0</v>
      </c>
      <c r="K65" s="24">
        <f t="shared" si="8"/>
        <v>0</v>
      </c>
      <c r="L65" s="24">
        <f t="shared" si="8"/>
        <v>0</v>
      </c>
      <c r="M65" s="24">
        <f t="shared" si="8"/>
        <v>0</v>
      </c>
      <c r="N65" s="24">
        <f t="shared" si="8"/>
        <v>0</v>
      </c>
      <c r="O65" s="24">
        <f t="shared" si="8"/>
        <v>0</v>
      </c>
      <c r="P65" s="24">
        <f t="shared" si="8"/>
        <v>0</v>
      </c>
      <c r="Q65" s="24">
        <f t="shared" si="8"/>
        <v>0</v>
      </c>
      <c r="R65" s="24">
        <f t="shared" si="8"/>
        <v>0</v>
      </c>
      <c r="S65" s="24">
        <f>SUM(D65:R65)</f>
        <v>0</v>
      </c>
      <c r="T65" s="24"/>
      <c r="U65" s="15" t="s">
        <v>279</v>
      </c>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s="10" customFormat="1" ht="31.5" customHeight="1">
      <c r="A66" s="24">
        <v>7</v>
      </c>
      <c r="B66" s="67" t="s">
        <v>67</v>
      </c>
      <c r="C66" s="6" t="s">
        <v>289</v>
      </c>
      <c r="D66" s="24">
        <f t="shared" ref="D66:R66" si="9">SUM(D7+D12)</f>
        <v>0</v>
      </c>
      <c r="E66" s="24">
        <f t="shared" si="9"/>
        <v>0</v>
      </c>
      <c r="F66" s="24">
        <f t="shared" si="9"/>
        <v>0</v>
      </c>
      <c r="G66" s="24">
        <f t="shared" si="9"/>
        <v>0</v>
      </c>
      <c r="H66" s="24">
        <f t="shared" si="9"/>
        <v>0</v>
      </c>
      <c r="I66" s="24">
        <f t="shared" si="9"/>
        <v>0</v>
      </c>
      <c r="J66" s="24">
        <f t="shared" si="9"/>
        <v>0</v>
      </c>
      <c r="K66" s="24">
        <f t="shared" si="9"/>
        <v>0</v>
      </c>
      <c r="L66" s="24">
        <f t="shared" si="9"/>
        <v>0</v>
      </c>
      <c r="M66" s="24">
        <f t="shared" si="9"/>
        <v>0</v>
      </c>
      <c r="N66" s="24">
        <f t="shared" si="9"/>
        <v>0</v>
      </c>
      <c r="O66" s="24">
        <f t="shared" si="9"/>
        <v>0</v>
      </c>
      <c r="P66" s="24">
        <f t="shared" si="9"/>
        <v>0</v>
      </c>
      <c r="Q66" s="24">
        <f t="shared" si="9"/>
        <v>0</v>
      </c>
      <c r="R66" s="24">
        <f t="shared" si="9"/>
        <v>0</v>
      </c>
      <c r="S66" s="24">
        <f>SUM(D66:R66)</f>
        <v>0</v>
      </c>
      <c r="T66" s="24"/>
      <c r="U66" s="15" t="s">
        <v>113</v>
      </c>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s="10" customFormat="1" ht="29.25" customHeight="1">
      <c r="A67" s="24">
        <v>8</v>
      </c>
      <c r="B67" s="67" t="s">
        <v>68</v>
      </c>
      <c r="C67" s="6" t="s">
        <v>289</v>
      </c>
      <c r="D67" s="24">
        <f t="shared" ref="D67:R67" si="10">SUM(D8+D13)</f>
        <v>0</v>
      </c>
      <c r="E67" s="24">
        <f t="shared" si="10"/>
        <v>0</v>
      </c>
      <c r="F67" s="24">
        <f t="shared" si="10"/>
        <v>0</v>
      </c>
      <c r="G67" s="24">
        <f t="shared" si="10"/>
        <v>0</v>
      </c>
      <c r="H67" s="24">
        <f t="shared" si="10"/>
        <v>0</v>
      </c>
      <c r="I67" s="24">
        <f t="shared" si="10"/>
        <v>0</v>
      </c>
      <c r="J67" s="24">
        <f t="shared" si="10"/>
        <v>0</v>
      </c>
      <c r="K67" s="24">
        <f t="shared" si="10"/>
        <v>0</v>
      </c>
      <c r="L67" s="24">
        <f t="shared" si="10"/>
        <v>0</v>
      </c>
      <c r="M67" s="24">
        <f t="shared" si="10"/>
        <v>0</v>
      </c>
      <c r="N67" s="24">
        <f t="shared" si="10"/>
        <v>0</v>
      </c>
      <c r="O67" s="24">
        <f t="shared" si="10"/>
        <v>0</v>
      </c>
      <c r="P67" s="24">
        <f t="shared" si="10"/>
        <v>0</v>
      </c>
      <c r="Q67" s="24">
        <f t="shared" si="10"/>
        <v>0</v>
      </c>
      <c r="R67" s="24">
        <f t="shared" si="10"/>
        <v>0</v>
      </c>
      <c r="S67" s="24">
        <f>SUM(D67:R67)</f>
        <v>0</v>
      </c>
      <c r="T67" s="24"/>
      <c r="U67" s="15" t="s">
        <v>112</v>
      </c>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s="10" customFormat="1" ht="31.5" customHeight="1">
      <c r="A68" s="25">
        <v>13</v>
      </c>
      <c r="B68" s="78" t="s">
        <v>67</v>
      </c>
      <c r="C68" s="79" t="s">
        <v>290</v>
      </c>
      <c r="D68" s="25">
        <f t="shared" ref="D68:R68" si="11">SUM(D16+D19)</f>
        <v>0</v>
      </c>
      <c r="E68" s="25">
        <f t="shared" si="11"/>
        <v>0</v>
      </c>
      <c r="F68" s="25">
        <f t="shared" si="11"/>
        <v>0</v>
      </c>
      <c r="G68" s="25">
        <f t="shared" si="11"/>
        <v>0</v>
      </c>
      <c r="H68" s="25">
        <f t="shared" si="11"/>
        <v>0</v>
      </c>
      <c r="I68" s="25">
        <f t="shared" si="11"/>
        <v>0</v>
      </c>
      <c r="J68" s="25">
        <f t="shared" si="11"/>
        <v>0</v>
      </c>
      <c r="K68" s="25">
        <f t="shared" si="11"/>
        <v>0</v>
      </c>
      <c r="L68" s="25">
        <f t="shared" si="11"/>
        <v>0</v>
      </c>
      <c r="M68" s="25">
        <f t="shared" si="11"/>
        <v>0</v>
      </c>
      <c r="N68" s="25">
        <f t="shared" si="11"/>
        <v>0</v>
      </c>
      <c r="O68" s="25">
        <f t="shared" si="11"/>
        <v>0</v>
      </c>
      <c r="P68" s="25">
        <f t="shared" si="11"/>
        <v>0</v>
      </c>
      <c r="Q68" s="25">
        <f t="shared" si="11"/>
        <v>0</v>
      </c>
      <c r="R68" s="25">
        <f t="shared" si="11"/>
        <v>0</v>
      </c>
      <c r="S68" s="25">
        <f>SUM(D68:R68)</f>
        <v>0</v>
      </c>
      <c r="T68" s="25"/>
      <c r="U68" s="80" t="s">
        <v>238</v>
      </c>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c r="A69" s="38"/>
      <c r="D69" s="38"/>
      <c r="S69" s="38"/>
      <c r="T69" s="47"/>
      <c r="U69" s="2"/>
    </row>
    <row r="70" spans="1:58">
      <c r="A70" s="38"/>
      <c r="D70" s="38"/>
      <c r="S70" s="38"/>
      <c r="T70" s="47"/>
      <c r="U70" s="2"/>
    </row>
    <row r="71" spans="1:58">
      <c r="A71" s="38"/>
      <c r="D71" s="38"/>
      <c r="S71" s="38"/>
      <c r="T71" s="47"/>
      <c r="U71" s="2"/>
    </row>
    <row r="72" spans="1:58">
      <c r="A72" s="38"/>
      <c r="D72" s="38"/>
      <c r="S72" s="38"/>
      <c r="T72" s="47"/>
      <c r="U72" s="2"/>
    </row>
    <row r="73" spans="1:58">
      <c r="A73" s="38"/>
      <c r="C73"/>
      <c r="D73" s="38"/>
      <c r="S73" s="38"/>
      <c r="T73" s="47"/>
      <c r="U73" s="2"/>
    </row>
    <row r="74" spans="1:58">
      <c r="A74" s="38"/>
      <c r="C74"/>
      <c r="D74" s="38"/>
      <c r="S74" s="38"/>
      <c r="T74" s="47"/>
      <c r="U74" s="2"/>
    </row>
    <row r="75" spans="1:58">
      <c r="A75" s="38"/>
      <c r="C75"/>
      <c r="D75" s="38"/>
      <c r="S75" s="38"/>
      <c r="T75" s="47"/>
      <c r="U75" s="2"/>
    </row>
    <row r="76" spans="1:58">
      <c r="A76" s="38"/>
      <c r="C76"/>
      <c r="D76" s="38"/>
      <c r="S76" s="38"/>
      <c r="T76" s="47"/>
      <c r="U76" s="2"/>
    </row>
    <row r="77" spans="1:58">
      <c r="A77" s="38"/>
      <c r="C77"/>
      <c r="D77" s="38"/>
      <c r="S77" s="38"/>
      <c r="T77" s="47"/>
      <c r="U77" s="2"/>
    </row>
    <row r="78" spans="1:58">
      <c r="A78" s="38"/>
      <c r="C78"/>
      <c r="D78" s="38"/>
      <c r="S78" s="38"/>
      <c r="T78" s="47"/>
      <c r="U78" s="2"/>
    </row>
    <row r="79" spans="1:58">
      <c r="A79" s="38"/>
      <c r="C79"/>
      <c r="D79" s="38"/>
      <c r="S79" s="38"/>
      <c r="T79" s="47"/>
      <c r="U79" s="2"/>
    </row>
    <row r="80" spans="1:58">
      <c r="A80" s="38"/>
      <c r="C80"/>
      <c r="D80" s="38"/>
      <c r="S80" s="38"/>
      <c r="T80" s="47"/>
      <c r="U80" s="2"/>
    </row>
    <row r="81" spans="1:21">
      <c r="A81" s="38"/>
      <c r="C81"/>
      <c r="D81" s="38"/>
      <c r="S81" s="38"/>
      <c r="T81" s="47"/>
      <c r="U81" s="2"/>
    </row>
    <row r="82" spans="1:21">
      <c r="A82" s="38"/>
      <c r="C82"/>
      <c r="D82" s="38"/>
      <c r="S82" s="38"/>
      <c r="T82" s="47"/>
      <c r="U82" s="2"/>
    </row>
    <row r="83" spans="1:21">
      <c r="A83" s="38"/>
      <c r="C83"/>
      <c r="D83" s="38"/>
      <c r="S83" s="38"/>
      <c r="T83" s="47"/>
      <c r="U83" s="2"/>
    </row>
    <row r="84" spans="1:21">
      <c r="A84" s="38"/>
      <c r="C84"/>
      <c r="D84" s="38"/>
      <c r="S84" s="38"/>
      <c r="T84" s="47"/>
      <c r="U84" s="2"/>
    </row>
    <row r="85" spans="1:21">
      <c r="A85" s="38"/>
      <c r="C85"/>
      <c r="D85" s="38"/>
      <c r="S85" s="38"/>
      <c r="T85" s="47"/>
      <c r="U85" s="2"/>
    </row>
    <row r="86" spans="1:21">
      <c r="A86" s="38"/>
      <c r="C86"/>
      <c r="D86" s="38"/>
      <c r="S86" s="38"/>
      <c r="T86" s="47"/>
      <c r="U86" s="2"/>
    </row>
    <row r="87" spans="1:21">
      <c r="A87" s="38"/>
      <c r="C87"/>
      <c r="D87" s="38"/>
      <c r="S87" s="38"/>
      <c r="T87" s="47"/>
      <c r="U87" s="2"/>
    </row>
    <row r="88" spans="1:21">
      <c r="A88" s="38"/>
      <c r="C88"/>
      <c r="D88" s="38"/>
      <c r="S88" s="38"/>
      <c r="T88" s="47"/>
      <c r="U88" s="2"/>
    </row>
    <row r="89" spans="1:21">
      <c r="A89" s="38"/>
      <c r="C89"/>
      <c r="D89" s="38"/>
      <c r="S89" s="38"/>
      <c r="T89" s="47"/>
      <c r="U89" s="2"/>
    </row>
    <row r="90" spans="1:21">
      <c r="A90" s="38"/>
      <c r="C90"/>
      <c r="D90" s="38"/>
      <c r="S90" s="38"/>
      <c r="T90" s="47"/>
      <c r="U90" s="2"/>
    </row>
    <row r="91" spans="1:21">
      <c r="A91" s="38"/>
      <c r="C91"/>
      <c r="D91" s="38"/>
      <c r="S91" s="38"/>
      <c r="T91" s="47"/>
      <c r="U91" s="2"/>
    </row>
    <row r="92" spans="1:21">
      <c r="A92" s="38"/>
      <c r="C92"/>
      <c r="D92" s="38"/>
      <c r="S92" s="38"/>
      <c r="T92" s="47"/>
      <c r="U92" s="2"/>
    </row>
    <row r="93" spans="1:21">
      <c r="A93" s="38"/>
      <c r="C93"/>
      <c r="D93" s="38"/>
      <c r="S93" s="38"/>
      <c r="T93" s="47"/>
      <c r="U93" s="2"/>
    </row>
    <row r="94" spans="1:21">
      <c r="A94" s="38"/>
      <c r="C94"/>
      <c r="D94" s="38"/>
      <c r="S94" s="38"/>
      <c r="T94" s="47"/>
      <c r="U94" s="2"/>
    </row>
    <row r="95" spans="1:21">
      <c r="A95" s="38"/>
      <c r="C95"/>
      <c r="D95" s="38"/>
      <c r="S95" s="38"/>
      <c r="T95" s="47"/>
      <c r="U95" s="2"/>
    </row>
    <row r="96" spans="1:21">
      <c r="A96" s="38"/>
      <c r="C96"/>
      <c r="D96" s="38"/>
      <c r="S96" s="38"/>
      <c r="T96" s="47"/>
      <c r="U96" s="2"/>
    </row>
    <row r="97" spans="1:21">
      <c r="A97" s="38"/>
      <c r="C97"/>
      <c r="D97" s="38"/>
      <c r="S97" s="38"/>
      <c r="T97" s="47"/>
      <c r="U97" s="2"/>
    </row>
    <row r="98" spans="1:21">
      <c r="A98" s="38"/>
      <c r="C98"/>
      <c r="D98" s="38"/>
      <c r="S98" s="38"/>
      <c r="T98" s="47"/>
      <c r="U98" s="2"/>
    </row>
    <row r="99" spans="1:21">
      <c r="A99" s="38"/>
      <c r="C99"/>
      <c r="D99" s="38"/>
      <c r="S99" s="38"/>
      <c r="T99" s="47"/>
      <c r="U99" s="2"/>
    </row>
    <row r="100" spans="1:21">
      <c r="A100" s="38"/>
      <c r="C100"/>
      <c r="D100" s="38"/>
      <c r="S100" s="38"/>
      <c r="T100" s="47"/>
      <c r="U100" s="2"/>
    </row>
    <row r="101" spans="1:21">
      <c r="A101" s="38"/>
      <c r="C101"/>
      <c r="D101" s="38"/>
      <c r="S101" s="38"/>
      <c r="T101" s="47"/>
      <c r="U101" s="2"/>
    </row>
    <row r="102" spans="1:21">
      <c r="A102" s="38"/>
      <c r="C102"/>
      <c r="D102" s="38"/>
      <c r="S102" s="38"/>
      <c r="T102" s="47"/>
      <c r="U102" s="2"/>
    </row>
    <row r="103" spans="1:21">
      <c r="A103" s="38"/>
      <c r="C103"/>
      <c r="D103" s="38"/>
      <c r="S103" s="38"/>
      <c r="T103" s="47"/>
      <c r="U103" s="2"/>
    </row>
    <row r="104" spans="1:21">
      <c r="A104" s="38"/>
      <c r="C104"/>
      <c r="D104" s="38"/>
      <c r="S104" s="38"/>
      <c r="T104" s="47"/>
      <c r="U104" s="2"/>
    </row>
    <row r="105" spans="1:21">
      <c r="A105" s="38"/>
      <c r="C105"/>
      <c r="D105" s="38"/>
      <c r="S105" s="38"/>
      <c r="T105" s="47"/>
      <c r="U105" s="2"/>
    </row>
    <row r="106" spans="1:21">
      <c r="A106" s="38"/>
      <c r="C106"/>
      <c r="D106" s="38"/>
      <c r="S106" s="38"/>
      <c r="T106" s="47"/>
      <c r="U106" s="2"/>
    </row>
    <row r="107" spans="1:21">
      <c r="A107" s="38"/>
      <c r="C107"/>
      <c r="D107" s="38"/>
      <c r="S107" s="38"/>
      <c r="T107" s="47"/>
      <c r="U107" s="2"/>
    </row>
    <row r="108" spans="1:21">
      <c r="A108" s="38"/>
      <c r="C108"/>
      <c r="D108" s="38"/>
      <c r="S108" s="38"/>
      <c r="T108" s="47"/>
      <c r="U108" s="2"/>
    </row>
    <row r="109" spans="1:21">
      <c r="A109" s="38"/>
      <c r="C109"/>
      <c r="D109" s="38"/>
      <c r="S109" s="38"/>
      <c r="T109" s="47"/>
      <c r="U109" s="2"/>
    </row>
    <row r="110" spans="1:21">
      <c r="A110" s="38"/>
      <c r="C110"/>
      <c r="D110" s="38"/>
      <c r="S110" s="38"/>
      <c r="T110" s="47"/>
      <c r="U110" s="2"/>
    </row>
    <row r="111" spans="1:21">
      <c r="A111" s="38"/>
      <c r="C111"/>
      <c r="D111" s="38"/>
      <c r="S111" s="38"/>
      <c r="T111" s="47"/>
      <c r="U111" s="2"/>
    </row>
    <row r="112" spans="1:21">
      <c r="A112" s="38"/>
      <c r="C112"/>
      <c r="D112" s="38"/>
      <c r="S112" s="38"/>
      <c r="T112" s="47"/>
      <c r="U112" s="2"/>
    </row>
    <row r="113" spans="1:21">
      <c r="A113" s="38"/>
      <c r="C113"/>
      <c r="D113" s="38"/>
      <c r="S113" s="38"/>
      <c r="T113" s="47"/>
      <c r="U113" s="2"/>
    </row>
    <row r="114" spans="1:21">
      <c r="A114" s="38"/>
      <c r="C114"/>
      <c r="D114" s="38"/>
      <c r="S114" s="38"/>
      <c r="T114" s="47"/>
      <c r="U114" s="2"/>
    </row>
    <row r="115" spans="1:21">
      <c r="A115" s="38"/>
      <c r="C115"/>
      <c r="D115" s="38"/>
      <c r="S115" s="38"/>
      <c r="T115" s="47"/>
      <c r="U115" s="2"/>
    </row>
  </sheetData>
  <pageMargins left="0.75" right="0.75" top="1" bottom="1" header="0.5" footer="0.5"/>
  <pageSetup scale="47" orientation="landscape" horizontalDpi="4294967292" verticalDpi="4294967292" r:id="rId1"/>
  <rowBreaks count="2" manualBreakCount="2">
    <brk id="17" max="16383" man="1"/>
    <brk id="41" max="16383" man="1"/>
  </rowBreaks>
  <colBreaks count="1" manualBreakCount="1">
    <brk id="19" max="1048575" man="1"/>
  </col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BF115"/>
  <sheetViews>
    <sheetView zoomScale="70" zoomScaleNormal="70" zoomScalePageLayoutView="70" workbookViewId="0">
      <pane ySplit="1" topLeftCell="A2" activePane="bottomLeft" state="frozen"/>
      <selection pane="bottomLeft" activeCell="A3" sqref="A3"/>
    </sheetView>
  </sheetViews>
  <sheetFormatPr defaultColWidth="11.42578125" defaultRowHeight="15"/>
  <cols>
    <col min="1" max="1" width="7.7109375" style="51" customWidth="1"/>
    <col min="2" max="2" width="9.85546875" style="68" customWidth="1"/>
    <col min="3" max="3" width="54.5703125" style="1" customWidth="1"/>
    <col min="4" max="4" width="7.7109375" style="51" customWidth="1"/>
    <col min="5" max="18" width="7.7109375" style="38" customWidth="1"/>
    <col min="19" max="19" width="8.42578125" style="52" customWidth="1"/>
    <col min="20" max="20" width="51.7109375" style="48" customWidth="1"/>
    <col min="21" max="21" width="96" style="3" customWidth="1"/>
  </cols>
  <sheetData>
    <row r="1" spans="1:58" s="16" customFormat="1">
      <c r="A1" s="71" t="s">
        <v>88</v>
      </c>
      <c r="B1" s="63"/>
      <c r="C1" s="57" t="s">
        <v>51</v>
      </c>
      <c r="D1" s="60" t="s">
        <v>52</v>
      </c>
      <c r="E1" s="61" t="s">
        <v>53</v>
      </c>
      <c r="F1" s="61" t="s">
        <v>54</v>
      </c>
      <c r="G1" s="61" t="s">
        <v>55</v>
      </c>
      <c r="H1" s="61" t="s">
        <v>56</v>
      </c>
      <c r="I1" s="61" t="s">
        <v>57</v>
      </c>
      <c r="J1" s="61" t="s">
        <v>65</v>
      </c>
      <c r="K1" s="61" t="s">
        <v>58</v>
      </c>
      <c r="L1" s="61" t="s">
        <v>59</v>
      </c>
      <c r="M1" s="61" t="s">
        <v>60</v>
      </c>
      <c r="N1" s="61" t="s">
        <v>61</v>
      </c>
      <c r="O1" s="61" t="s">
        <v>62</v>
      </c>
      <c r="P1" s="61" t="s">
        <v>63</v>
      </c>
      <c r="Q1" s="61" t="s">
        <v>64</v>
      </c>
      <c r="R1" s="62" t="s">
        <v>66</v>
      </c>
      <c r="S1" s="46" t="s">
        <v>25</v>
      </c>
      <c r="T1" s="58" t="s">
        <v>50</v>
      </c>
      <c r="U1" s="184" t="s">
        <v>259</v>
      </c>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row>
    <row r="2" spans="1:58" s="7" customFormat="1">
      <c r="A2" s="35"/>
      <c r="B2" s="64"/>
      <c r="C2" s="23" t="s">
        <v>21</v>
      </c>
      <c r="D2" s="35"/>
      <c r="E2" s="36"/>
      <c r="F2" s="36"/>
      <c r="G2" s="36"/>
      <c r="H2" s="36"/>
      <c r="I2" s="36"/>
      <c r="J2" s="36"/>
      <c r="K2" s="36"/>
      <c r="L2" s="36"/>
      <c r="M2" s="36"/>
      <c r="N2" s="36"/>
      <c r="O2" s="36"/>
      <c r="P2" s="37"/>
      <c r="Q2" s="35"/>
      <c r="R2" s="37"/>
      <c r="S2" s="35"/>
      <c r="T2" s="43"/>
      <c r="U2" s="21"/>
      <c r="V2"/>
      <c r="W2"/>
      <c r="X2"/>
      <c r="Y2"/>
      <c r="Z2"/>
      <c r="AA2"/>
      <c r="AB2"/>
      <c r="AC2"/>
      <c r="AD2"/>
      <c r="AE2"/>
      <c r="AF2"/>
      <c r="AG2"/>
      <c r="AH2"/>
      <c r="AI2"/>
      <c r="AJ2"/>
      <c r="AK2"/>
      <c r="AL2"/>
      <c r="AM2"/>
      <c r="AN2"/>
      <c r="AO2"/>
      <c r="AP2"/>
      <c r="AQ2"/>
      <c r="AR2"/>
      <c r="AS2"/>
      <c r="AT2"/>
      <c r="AU2"/>
      <c r="AV2"/>
      <c r="AW2"/>
      <c r="AX2"/>
      <c r="AY2"/>
      <c r="AZ2"/>
      <c r="BA2"/>
      <c r="BB2"/>
      <c r="BC2"/>
      <c r="BD2"/>
      <c r="BE2"/>
      <c r="BF2"/>
    </row>
    <row r="3" spans="1:58" s="9" customFormat="1" ht="63.75" customHeight="1">
      <c r="A3" s="32">
        <v>2</v>
      </c>
      <c r="B3" s="48" t="s">
        <v>173</v>
      </c>
      <c r="C3" s="4" t="s">
        <v>171</v>
      </c>
      <c r="D3" s="159" t="s">
        <v>172</v>
      </c>
      <c r="E3" s="160" t="s">
        <v>172</v>
      </c>
      <c r="F3" s="160" t="s">
        <v>172</v>
      </c>
      <c r="G3" s="160" t="s">
        <v>172</v>
      </c>
      <c r="H3" s="160" t="s">
        <v>172</v>
      </c>
      <c r="I3" s="160" t="s">
        <v>172</v>
      </c>
      <c r="J3" s="160" t="s">
        <v>172</v>
      </c>
      <c r="K3" s="160" t="s">
        <v>172</v>
      </c>
      <c r="L3" s="160" t="s">
        <v>172</v>
      </c>
      <c r="M3" s="160" t="s">
        <v>172</v>
      </c>
      <c r="N3" s="160" t="s">
        <v>172</v>
      </c>
      <c r="O3" s="160" t="s">
        <v>172</v>
      </c>
      <c r="P3" s="160" t="s">
        <v>172</v>
      </c>
      <c r="Q3" s="160" t="s">
        <v>172</v>
      </c>
      <c r="R3" s="160" t="s">
        <v>172</v>
      </c>
      <c r="S3" s="82"/>
      <c r="T3" s="24"/>
      <c r="U3" s="13" t="s">
        <v>215</v>
      </c>
      <c r="V3"/>
      <c r="W3"/>
      <c r="X3"/>
      <c r="Y3"/>
      <c r="Z3"/>
      <c r="AA3"/>
      <c r="AB3"/>
      <c r="AC3"/>
      <c r="AD3"/>
      <c r="AE3"/>
      <c r="AF3"/>
      <c r="AG3"/>
      <c r="AH3"/>
      <c r="AI3"/>
      <c r="AJ3"/>
      <c r="AK3"/>
      <c r="AL3"/>
      <c r="AM3"/>
      <c r="AN3"/>
      <c r="AO3"/>
      <c r="AP3"/>
      <c r="AQ3"/>
      <c r="AR3"/>
      <c r="AS3"/>
      <c r="AT3"/>
      <c r="AU3"/>
      <c r="AV3"/>
      <c r="AW3"/>
      <c r="AX3"/>
      <c r="AY3"/>
      <c r="AZ3"/>
      <c r="BA3"/>
      <c r="BB3"/>
      <c r="BC3"/>
      <c r="BD3"/>
      <c r="BE3"/>
      <c r="BF3"/>
    </row>
    <row r="4" spans="1:58" s="7" customFormat="1">
      <c r="A4" s="35"/>
      <c r="B4" s="64"/>
      <c r="C4" s="23" t="s">
        <v>26</v>
      </c>
      <c r="D4" s="35"/>
      <c r="E4" s="36"/>
      <c r="F4" s="36"/>
      <c r="G4" s="36"/>
      <c r="H4" s="36"/>
      <c r="I4" s="36"/>
      <c r="J4" s="36"/>
      <c r="K4" s="36"/>
      <c r="L4" s="36"/>
      <c r="M4" s="36"/>
      <c r="N4" s="36"/>
      <c r="O4" s="36"/>
      <c r="P4" s="37"/>
      <c r="Q4" s="35"/>
      <c r="R4" s="37"/>
      <c r="S4" s="35"/>
      <c r="T4" s="43"/>
      <c r="U4" s="21"/>
      <c r="V4"/>
      <c r="W4"/>
      <c r="X4"/>
      <c r="Y4"/>
      <c r="Z4"/>
      <c r="AA4"/>
      <c r="AB4"/>
      <c r="AC4"/>
      <c r="AD4"/>
      <c r="AE4"/>
      <c r="AF4"/>
      <c r="AG4"/>
      <c r="AH4"/>
      <c r="AI4"/>
      <c r="AJ4"/>
      <c r="AK4"/>
      <c r="AL4"/>
      <c r="AM4"/>
      <c r="AN4"/>
      <c r="AO4"/>
      <c r="AP4"/>
      <c r="AQ4"/>
      <c r="AR4"/>
      <c r="AS4"/>
      <c r="AT4"/>
      <c r="AU4"/>
      <c r="AV4"/>
      <c r="AW4"/>
      <c r="AX4"/>
      <c r="AY4"/>
      <c r="AZ4"/>
      <c r="BA4"/>
      <c r="BB4"/>
      <c r="BC4"/>
      <c r="BD4"/>
      <c r="BE4"/>
      <c r="BF4"/>
    </row>
    <row r="5" spans="1:58" s="9" customFormat="1" ht="31.5" customHeight="1">
      <c r="A5" s="32">
        <v>3</v>
      </c>
      <c r="B5" s="65" t="s">
        <v>67</v>
      </c>
      <c r="C5" s="4" t="s">
        <v>71</v>
      </c>
      <c r="D5" s="32"/>
      <c r="E5" s="33"/>
      <c r="F5" s="33"/>
      <c r="G5" s="33"/>
      <c r="H5" s="33"/>
      <c r="I5" s="33"/>
      <c r="J5" s="33"/>
      <c r="K5" s="33"/>
      <c r="L5" s="33"/>
      <c r="M5" s="33"/>
      <c r="N5" s="33"/>
      <c r="O5" s="33"/>
      <c r="P5" s="34"/>
      <c r="Q5" s="32"/>
      <c r="R5" s="34"/>
      <c r="S5" s="24">
        <f>SUM(D5:R5)</f>
        <v>0</v>
      </c>
      <c r="T5" s="42"/>
      <c r="U5" s="13" t="s">
        <v>216</v>
      </c>
      <c r="V5"/>
      <c r="W5"/>
      <c r="X5"/>
      <c r="Y5"/>
      <c r="Z5"/>
      <c r="AA5"/>
      <c r="AB5"/>
      <c r="AC5"/>
      <c r="AD5"/>
      <c r="AE5"/>
      <c r="AF5"/>
      <c r="AG5"/>
      <c r="AH5"/>
      <c r="AI5"/>
      <c r="AJ5"/>
      <c r="AK5"/>
      <c r="AL5"/>
      <c r="AM5"/>
      <c r="AN5"/>
      <c r="AO5"/>
      <c r="AP5"/>
      <c r="AQ5"/>
      <c r="AR5"/>
      <c r="AS5"/>
      <c r="AT5"/>
      <c r="AU5"/>
      <c r="AV5"/>
      <c r="AW5"/>
      <c r="AX5"/>
      <c r="AY5"/>
      <c r="AZ5"/>
      <c r="BA5"/>
      <c r="BB5"/>
      <c r="BC5"/>
      <c r="BD5"/>
      <c r="BE5"/>
      <c r="BF5"/>
    </row>
    <row r="6" spans="1:58" s="9" customFormat="1" ht="39.75" customHeight="1">
      <c r="A6" s="73">
        <v>1</v>
      </c>
      <c r="B6" s="74" t="s">
        <v>68</v>
      </c>
      <c r="C6" s="75" t="s">
        <v>92</v>
      </c>
      <c r="D6" s="73"/>
      <c r="E6" s="76"/>
      <c r="F6" s="76"/>
      <c r="G6" s="76"/>
      <c r="H6" s="76"/>
      <c r="I6" s="76"/>
      <c r="J6" s="76"/>
      <c r="K6" s="76"/>
      <c r="L6" s="76"/>
      <c r="M6" s="76"/>
      <c r="N6" s="76"/>
      <c r="O6" s="76"/>
      <c r="P6" s="77"/>
      <c r="Q6" s="73"/>
      <c r="R6" s="77"/>
      <c r="S6" s="24">
        <f t="shared" ref="S6:S8" si="0">SUM(D6:R6)</f>
        <v>0</v>
      </c>
      <c r="T6" s="24"/>
      <c r="U6" s="13" t="s">
        <v>217</v>
      </c>
      <c r="V6"/>
      <c r="W6"/>
      <c r="X6"/>
      <c r="Y6"/>
      <c r="Z6"/>
      <c r="AA6"/>
      <c r="AB6"/>
      <c r="AC6"/>
      <c r="AD6"/>
      <c r="AE6"/>
      <c r="AF6"/>
      <c r="AG6"/>
      <c r="AH6"/>
      <c r="AI6"/>
      <c r="AJ6"/>
      <c r="AK6"/>
      <c r="AL6"/>
      <c r="AM6"/>
      <c r="AN6"/>
      <c r="AO6"/>
      <c r="AP6"/>
      <c r="AQ6"/>
      <c r="AR6"/>
      <c r="AS6"/>
      <c r="AT6"/>
      <c r="AU6"/>
      <c r="AV6"/>
      <c r="AW6"/>
      <c r="AX6"/>
      <c r="AY6"/>
      <c r="AZ6"/>
      <c r="BA6"/>
      <c r="BB6"/>
      <c r="BC6"/>
      <c r="BD6"/>
      <c r="BE6"/>
      <c r="BF6"/>
    </row>
    <row r="7" spans="1:58" s="9" customFormat="1" ht="38.25" customHeight="1">
      <c r="A7" s="70" t="s">
        <v>89</v>
      </c>
      <c r="B7" s="65" t="s">
        <v>67</v>
      </c>
      <c r="C7" s="4" t="s">
        <v>69</v>
      </c>
      <c r="D7" s="70"/>
      <c r="E7" s="33"/>
      <c r="F7" s="33"/>
      <c r="G7" s="33"/>
      <c r="H7" s="33"/>
      <c r="I7" s="33"/>
      <c r="J7" s="33"/>
      <c r="K7" s="33"/>
      <c r="L7" s="33"/>
      <c r="M7" s="33"/>
      <c r="N7" s="33"/>
      <c r="O7" s="33"/>
      <c r="P7" s="34"/>
      <c r="Q7" s="32"/>
      <c r="R7" s="34"/>
      <c r="S7" s="24">
        <f t="shared" si="0"/>
        <v>0</v>
      </c>
      <c r="T7" s="24"/>
      <c r="U7" s="13" t="s">
        <v>218</v>
      </c>
      <c r="V7"/>
      <c r="W7"/>
      <c r="X7"/>
      <c r="Y7"/>
      <c r="Z7"/>
      <c r="AA7"/>
      <c r="AB7"/>
      <c r="AC7"/>
      <c r="AD7"/>
      <c r="AE7"/>
      <c r="AF7"/>
      <c r="AG7"/>
      <c r="AH7"/>
      <c r="AI7"/>
      <c r="AJ7"/>
      <c r="AK7"/>
      <c r="AL7"/>
      <c r="AM7"/>
      <c r="AN7"/>
      <c r="AO7"/>
      <c r="AP7"/>
      <c r="AQ7"/>
      <c r="AR7"/>
      <c r="AS7"/>
      <c r="AT7"/>
      <c r="AU7"/>
      <c r="AV7"/>
      <c r="AW7"/>
      <c r="AX7"/>
      <c r="AY7"/>
      <c r="AZ7"/>
      <c r="BA7"/>
      <c r="BB7"/>
      <c r="BC7"/>
      <c r="BD7"/>
      <c r="BE7"/>
      <c r="BF7"/>
    </row>
    <row r="8" spans="1:58" s="9" customFormat="1" ht="39" customHeight="1">
      <c r="A8" s="73">
        <v>8</v>
      </c>
      <c r="B8" s="74" t="s">
        <v>68</v>
      </c>
      <c r="C8" s="75" t="s">
        <v>93</v>
      </c>
      <c r="D8" s="73"/>
      <c r="E8" s="76"/>
      <c r="F8" s="76"/>
      <c r="G8" s="76"/>
      <c r="H8" s="76"/>
      <c r="I8" s="76"/>
      <c r="J8" s="76"/>
      <c r="K8" s="76"/>
      <c r="L8" s="76"/>
      <c r="M8" s="76"/>
      <c r="N8" s="76"/>
      <c r="O8" s="76"/>
      <c r="P8" s="77"/>
      <c r="Q8" s="73"/>
      <c r="R8" s="77"/>
      <c r="S8" s="24">
        <f t="shared" si="0"/>
        <v>0</v>
      </c>
      <c r="T8" s="24"/>
      <c r="U8" s="13" t="s">
        <v>260</v>
      </c>
      <c r="V8"/>
      <c r="W8"/>
      <c r="X8"/>
      <c r="Y8"/>
      <c r="Z8"/>
      <c r="AA8"/>
      <c r="AB8"/>
      <c r="AC8"/>
      <c r="AD8"/>
      <c r="AE8"/>
      <c r="AF8"/>
      <c r="AG8"/>
      <c r="AH8"/>
      <c r="AI8"/>
      <c r="AJ8"/>
      <c r="AK8"/>
      <c r="AL8"/>
      <c r="AM8"/>
      <c r="AN8"/>
      <c r="AO8"/>
      <c r="AP8"/>
      <c r="AQ8"/>
      <c r="AR8"/>
      <c r="AS8"/>
      <c r="AT8"/>
      <c r="AU8"/>
      <c r="AV8"/>
      <c r="AW8"/>
      <c r="AX8"/>
      <c r="AY8"/>
      <c r="AZ8"/>
      <c r="BA8"/>
      <c r="BB8"/>
      <c r="BC8"/>
      <c r="BD8"/>
      <c r="BE8"/>
      <c r="BF8"/>
    </row>
    <row r="9" spans="1:58" s="7" customFormat="1" ht="30">
      <c r="A9" s="45"/>
      <c r="B9" s="64"/>
      <c r="C9" s="59" t="s">
        <v>114</v>
      </c>
      <c r="D9" s="45"/>
      <c r="E9" s="49"/>
      <c r="F9" s="49"/>
      <c r="G9" s="49"/>
      <c r="H9" s="49"/>
      <c r="I9" s="49"/>
      <c r="J9" s="49"/>
      <c r="K9" s="49"/>
      <c r="L9" s="49"/>
      <c r="M9" s="49"/>
      <c r="N9" s="49"/>
      <c r="O9" s="49"/>
      <c r="P9" s="50"/>
      <c r="Q9" s="45"/>
      <c r="R9" s="50"/>
      <c r="S9" s="45"/>
      <c r="T9" s="44"/>
      <c r="U9" s="21" t="s">
        <v>280</v>
      </c>
      <c r="V9"/>
      <c r="W9"/>
      <c r="X9"/>
      <c r="Y9"/>
      <c r="Z9"/>
      <c r="AA9"/>
      <c r="AB9"/>
      <c r="AC9"/>
      <c r="AD9"/>
      <c r="AE9"/>
      <c r="AF9"/>
      <c r="AG9"/>
      <c r="AH9"/>
      <c r="AI9"/>
      <c r="AJ9"/>
      <c r="AK9"/>
      <c r="AL9"/>
      <c r="AM9"/>
      <c r="AN9"/>
      <c r="AO9"/>
      <c r="AP9"/>
      <c r="AQ9"/>
      <c r="AR9"/>
      <c r="AS9"/>
      <c r="AT9"/>
      <c r="AU9"/>
      <c r="AV9"/>
      <c r="AW9"/>
      <c r="AX9"/>
      <c r="AY9"/>
      <c r="AZ9"/>
      <c r="BA9"/>
      <c r="BB9"/>
      <c r="BC9"/>
      <c r="BD9"/>
      <c r="BE9"/>
      <c r="BF9"/>
    </row>
    <row r="10" spans="1:58" s="9" customFormat="1" ht="90">
      <c r="A10" s="32">
        <v>5</v>
      </c>
      <c r="B10" s="66" t="s">
        <v>67</v>
      </c>
      <c r="C10" s="4" t="s">
        <v>115</v>
      </c>
      <c r="D10" s="32"/>
      <c r="E10" s="33"/>
      <c r="F10" s="33"/>
      <c r="G10" s="33"/>
      <c r="H10" s="33"/>
      <c r="I10" s="33"/>
      <c r="J10" s="33"/>
      <c r="K10" s="33"/>
      <c r="L10" s="33"/>
      <c r="M10" s="33"/>
      <c r="N10" s="33"/>
      <c r="O10" s="33"/>
      <c r="P10" s="34"/>
      <c r="Q10" s="32"/>
      <c r="R10" s="34"/>
      <c r="S10" s="24">
        <f>SUM(D10:R10)</f>
        <v>0</v>
      </c>
      <c r="T10" s="56"/>
      <c r="U10" s="122" t="s">
        <v>281</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58" s="9" customFormat="1" ht="37.5" customHeight="1">
      <c r="A11" s="73">
        <v>1</v>
      </c>
      <c r="B11" s="74" t="s">
        <v>68</v>
      </c>
      <c r="C11" s="75" t="s">
        <v>94</v>
      </c>
      <c r="D11" s="73"/>
      <c r="E11" s="76"/>
      <c r="F11" s="76"/>
      <c r="G11" s="76"/>
      <c r="H11" s="76"/>
      <c r="I11" s="76"/>
      <c r="J11" s="76"/>
      <c r="K11" s="76"/>
      <c r="L11" s="76"/>
      <c r="M11" s="76"/>
      <c r="N11" s="76"/>
      <c r="O11" s="76"/>
      <c r="P11" s="77"/>
      <c r="Q11" s="73"/>
      <c r="R11" s="77"/>
      <c r="S11" s="24">
        <f t="shared" ref="S11:S13" si="1">SUM(D11:R11)</f>
        <v>0</v>
      </c>
      <c r="T11" s="24"/>
      <c r="U11" s="122" t="s">
        <v>219</v>
      </c>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58" s="9" customFormat="1" ht="50.25" customHeight="1">
      <c r="A12" s="32" t="s">
        <v>90</v>
      </c>
      <c r="B12" s="66" t="s">
        <v>67</v>
      </c>
      <c r="C12" s="4" t="s">
        <v>70</v>
      </c>
      <c r="D12" s="32"/>
      <c r="E12" s="33"/>
      <c r="F12" s="33"/>
      <c r="G12" s="33"/>
      <c r="H12" s="33"/>
      <c r="I12" s="33"/>
      <c r="J12" s="33"/>
      <c r="K12" s="33"/>
      <c r="L12" s="33"/>
      <c r="M12" s="33"/>
      <c r="N12" s="33"/>
      <c r="O12" s="33"/>
      <c r="P12" s="34"/>
      <c r="Q12" s="32"/>
      <c r="R12" s="34"/>
      <c r="S12" s="24">
        <f t="shared" si="1"/>
        <v>0</v>
      </c>
      <c r="T12" s="24"/>
      <c r="U12" s="122" t="s">
        <v>220</v>
      </c>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58" s="9" customFormat="1" ht="34.5" customHeight="1">
      <c r="A13" s="73">
        <v>8</v>
      </c>
      <c r="B13" s="74" t="s">
        <v>68</v>
      </c>
      <c r="C13" s="75" t="s">
        <v>95</v>
      </c>
      <c r="D13" s="73"/>
      <c r="E13" s="76"/>
      <c r="F13" s="76"/>
      <c r="G13" s="76"/>
      <c r="H13" s="76"/>
      <c r="I13" s="76"/>
      <c r="J13" s="76"/>
      <c r="K13" s="76"/>
      <c r="L13" s="76"/>
      <c r="M13" s="76"/>
      <c r="N13" s="76"/>
      <c r="O13" s="76"/>
      <c r="P13" s="77"/>
      <c r="Q13" s="73"/>
      <c r="R13" s="77"/>
      <c r="S13" s="24">
        <f t="shared" si="1"/>
        <v>0</v>
      </c>
      <c r="T13" s="24"/>
      <c r="U13" s="122" t="s">
        <v>219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58" s="9" customFormat="1" ht="45">
      <c r="A14" s="32">
        <v>6</v>
      </c>
      <c r="B14" s="66" t="s">
        <v>67</v>
      </c>
      <c r="C14" s="5" t="s">
        <v>91</v>
      </c>
      <c r="D14" s="32"/>
      <c r="E14" s="33"/>
      <c r="F14" s="33"/>
      <c r="G14" s="33"/>
      <c r="H14" s="33"/>
      <c r="I14" s="33"/>
      <c r="J14" s="33"/>
      <c r="K14" s="33"/>
      <c r="L14" s="33"/>
      <c r="M14" s="33"/>
      <c r="N14" s="33"/>
      <c r="O14" s="33"/>
      <c r="P14" s="34"/>
      <c r="Q14" s="32"/>
      <c r="R14" s="34"/>
      <c r="S14" s="24">
        <f>SUM(D14:R14)</f>
        <v>0</v>
      </c>
      <c r="T14" s="24"/>
      <c r="U14" s="14" t="s">
        <v>261</v>
      </c>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58" s="7" customFormat="1">
      <c r="A15" s="35"/>
      <c r="B15" s="64"/>
      <c r="C15" s="23" t="s">
        <v>106</v>
      </c>
      <c r="D15" s="35"/>
      <c r="E15" s="36"/>
      <c r="F15" s="36"/>
      <c r="G15" s="36"/>
      <c r="H15" s="36"/>
      <c r="I15" s="36"/>
      <c r="J15" s="36"/>
      <c r="K15" s="36"/>
      <c r="L15" s="36"/>
      <c r="M15" s="36"/>
      <c r="N15" s="36"/>
      <c r="O15" s="36"/>
      <c r="P15" s="37"/>
      <c r="Q15" s="35"/>
      <c r="R15" s="37"/>
      <c r="S15" s="35"/>
      <c r="T15" s="43"/>
      <c r="U15" s="21"/>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58" s="9" customFormat="1" ht="43.5" customHeight="1">
      <c r="A16" s="32">
        <v>11</v>
      </c>
      <c r="B16" s="66" t="s">
        <v>67</v>
      </c>
      <c r="C16" s="4" t="s">
        <v>107</v>
      </c>
      <c r="D16" s="32"/>
      <c r="E16" s="33"/>
      <c r="F16" s="33"/>
      <c r="G16" s="33"/>
      <c r="H16" s="33"/>
      <c r="I16" s="33"/>
      <c r="J16" s="33"/>
      <c r="K16" s="33"/>
      <c r="L16" s="33"/>
      <c r="M16" s="33"/>
      <c r="N16" s="33"/>
      <c r="O16" s="33"/>
      <c r="P16" s="34"/>
      <c r="Q16" s="32"/>
      <c r="R16" s="34"/>
      <c r="S16" s="24">
        <f>SUM(D16:R16)</f>
        <v>0</v>
      </c>
      <c r="T16" s="24"/>
      <c r="U16" s="122" t="s">
        <v>282</v>
      </c>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s="9" customFormat="1" ht="47.25" customHeight="1">
      <c r="A17" s="32">
        <v>10</v>
      </c>
      <c r="B17" s="66" t="s">
        <v>67</v>
      </c>
      <c r="C17" s="4" t="s">
        <v>72</v>
      </c>
      <c r="D17" s="32"/>
      <c r="E17" s="33"/>
      <c r="F17" s="33"/>
      <c r="G17" s="33"/>
      <c r="H17" s="33"/>
      <c r="I17" s="33"/>
      <c r="J17" s="33"/>
      <c r="K17" s="33"/>
      <c r="L17" s="33"/>
      <c r="M17" s="33"/>
      <c r="N17" s="33"/>
      <c r="O17" s="33"/>
      <c r="P17" s="34"/>
      <c r="Q17" s="32"/>
      <c r="R17" s="34"/>
      <c r="S17" s="24">
        <f>SUM(D17:R17)</f>
        <v>0</v>
      </c>
      <c r="T17" s="24"/>
      <c r="U17" s="13" t="s">
        <v>283</v>
      </c>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s="7" customFormat="1">
      <c r="A18" s="35"/>
      <c r="B18" s="64"/>
      <c r="C18" s="23" t="s">
        <v>108</v>
      </c>
      <c r="D18" s="35"/>
      <c r="E18" s="36"/>
      <c r="F18" s="36"/>
      <c r="G18" s="36"/>
      <c r="H18" s="36"/>
      <c r="I18" s="36"/>
      <c r="J18" s="36"/>
      <c r="K18" s="36"/>
      <c r="L18" s="36"/>
      <c r="M18" s="36"/>
      <c r="N18" s="36"/>
      <c r="O18" s="36"/>
      <c r="P18" s="37"/>
      <c r="Q18" s="35"/>
      <c r="R18" s="37"/>
      <c r="S18" s="35"/>
      <c r="T18" s="43"/>
      <c r="U18" s="21"/>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s="123" customFormat="1" ht="45" customHeight="1">
      <c r="A19" s="125">
        <v>13</v>
      </c>
      <c r="B19" s="126" t="s">
        <v>67</v>
      </c>
      <c r="C19" s="127" t="s">
        <v>186</v>
      </c>
      <c r="D19" s="125"/>
      <c r="E19" s="134"/>
      <c r="F19" s="134"/>
      <c r="G19" s="134"/>
      <c r="H19" s="134"/>
      <c r="I19" s="134"/>
      <c r="J19" s="134"/>
      <c r="K19" s="134"/>
      <c r="L19" s="134"/>
      <c r="M19" s="134"/>
      <c r="N19" s="134"/>
      <c r="O19" s="134"/>
      <c r="P19" s="135"/>
      <c r="Q19" s="125"/>
      <c r="R19" s="135"/>
      <c r="S19" s="141">
        <f>SUM(D19:R19)</f>
        <v>0</v>
      </c>
      <c r="T19" s="141"/>
      <c r="U19" s="132" t="s">
        <v>284</v>
      </c>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row>
    <row r="20" spans="1:58" s="9" customFormat="1" ht="79.5" customHeight="1">
      <c r="A20" s="32">
        <v>13</v>
      </c>
      <c r="B20" s="66" t="s">
        <v>67</v>
      </c>
      <c r="C20" s="128" t="s">
        <v>191</v>
      </c>
      <c r="D20" s="32"/>
      <c r="E20" s="33"/>
      <c r="F20" s="33"/>
      <c r="G20" s="33"/>
      <c r="H20" s="33"/>
      <c r="I20" s="33"/>
      <c r="J20" s="33"/>
      <c r="K20" s="33"/>
      <c r="L20" s="33"/>
      <c r="M20" s="33"/>
      <c r="N20" s="33"/>
      <c r="O20" s="33"/>
      <c r="P20" s="34"/>
      <c r="Q20" s="32"/>
      <c r="R20" s="34"/>
      <c r="S20" s="24">
        <f>SUM(D20:R20)</f>
        <v>0</v>
      </c>
      <c r="T20" s="24"/>
      <c r="U20" s="122" t="s">
        <v>285</v>
      </c>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row>
    <row r="21" spans="1:58" s="123" customFormat="1" ht="79.5" customHeight="1">
      <c r="A21" s="119">
        <v>13</v>
      </c>
      <c r="B21" s="66" t="s">
        <v>67</v>
      </c>
      <c r="C21" s="128" t="s">
        <v>190</v>
      </c>
      <c r="D21" s="119"/>
      <c r="E21" s="120"/>
      <c r="F21" s="120"/>
      <c r="G21" s="120"/>
      <c r="H21" s="120"/>
      <c r="I21" s="120"/>
      <c r="J21" s="120"/>
      <c r="K21" s="120"/>
      <c r="L21" s="120"/>
      <c r="M21" s="120"/>
      <c r="N21" s="120"/>
      <c r="O21" s="120"/>
      <c r="P21" s="121"/>
      <c r="Q21" s="119"/>
      <c r="R21" s="121"/>
      <c r="S21" s="24">
        <f>SUM(D21:R21)</f>
        <v>0</v>
      </c>
      <c r="T21" s="24"/>
      <c r="U21" s="122" t="s">
        <v>262</v>
      </c>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row>
    <row r="22" spans="1:58" s="9" customFormat="1" ht="45" customHeight="1">
      <c r="A22" s="32">
        <v>13</v>
      </c>
      <c r="B22" s="66" t="s">
        <v>67</v>
      </c>
      <c r="C22" s="128" t="s">
        <v>187</v>
      </c>
      <c r="D22" s="32"/>
      <c r="E22" s="33"/>
      <c r="F22" s="33"/>
      <c r="G22" s="33"/>
      <c r="H22" s="33"/>
      <c r="I22" s="33"/>
      <c r="J22" s="33"/>
      <c r="K22" s="33"/>
      <c r="L22" s="33"/>
      <c r="M22" s="33"/>
      <c r="N22" s="33"/>
      <c r="O22" s="33"/>
      <c r="P22" s="34"/>
      <c r="Q22" s="32"/>
      <c r="R22" s="34"/>
      <c r="S22" s="24">
        <f>SUM(D22:R22)</f>
        <v>0</v>
      </c>
      <c r="T22" s="24"/>
      <c r="U22" s="122" t="s">
        <v>221</v>
      </c>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row>
    <row r="23" spans="1:58" s="9" customFormat="1" ht="45" customHeight="1">
      <c r="A23" s="39">
        <v>13</v>
      </c>
      <c r="B23" s="130" t="s">
        <v>67</v>
      </c>
      <c r="C23" s="131" t="s">
        <v>188</v>
      </c>
      <c r="D23" s="39"/>
      <c r="E23" s="40"/>
      <c r="F23" s="40"/>
      <c r="G23" s="40"/>
      <c r="H23" s="40"/>
      <c r="I23" s="40"/>
      <c r="J23" s="40"/>
      <c r="K23" s="40"/>
      <c r="L23" s="40"/>
      <c r="M23" s="40"/>
      <c r="N23" s="40"/>
      <c r="O23" s="40"/>
      <c r="P23" s="41"/>
      <c r="Q23" s="39"/>
      <c r="R23" s="41"/>
      <c r="S23" s="25">
        <f>SUM(D23:R23)</f>
        <v>0</v>
      </c>
      <c r="T23" s="25"/>
      <c r="U23" s="133" t="s">
        <v>222</v>
      </c>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row>
    <row r="24" spans="1:58" s="9" customFormat="1" ht="80.25" customHeight="1">
      <c r="A24" s="32">
        <v>16</v>
      </c>
      <c r="B24" s="65" t="s">
        <v>67</v>
      </c>
      <c r="C24" s="127" t="s">
        <v>76</v>
      </c>
      <c r="D24" s="32"/>
      <c r="E24" s="33"/>
      <c r="F24" s="33"/>
      <c r="G24" s="33"/>
      <c r="H24" s="33"/>
      <c r="I24" s="33"/>
      <c r="J24" s="33"/>
      <c r="K24" s="33"/>
      <c r="L24" s="33"/>
      <c r="M24" s="33"/>
      <c r="N24" s="33"/>
      <c r="O24" s="33"/>
      <c r="P24" s="34"/>
      <c r="Q24" s="32"/>
      <c r="R24" s="34"/>
      <c r="S24" s="24">
        <f t="shared" ref="S24:S29" si="2">SUM(D24:R24)</f>
        <v>0</v>
      </c>
      <c r="T24" s="31"/>
      <c r="U24" s="122" t="s">
        <v>277</v>
      </c>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row>
    <row r="25" spans="1:58" s="9" customFormat="1" ht="45" customHeight="1">
      <c r="A25" s="32">
        <v>16</v>
      </c>
      <c r="B25" s="65" t="s">
        <v>67</v>
      </c>
      <c r="C25" s="128" t="s">
        <v>160</v>
      </c>
      <c r="D25" s="32"/>
      <c r="E25" s="33"/>
      <c r="F25" s="33"/>
      <c r="G25" s="33"/>
      <c r="H25" s="33"/>
      <c r="I25" s="33"/>
      <c r="J25" s="33"/>
      <c r="K25" s="33"/>
      <c r="L25" s="33"/>
      <c r="M25" s="33"/>
      <c r="N25" s="33"/>
      <c r="O25" s="33"/>
      <c r="P25" s="34"/>
      <c r="Q25" s="32"/>
      <c r="R25" s="34"/>
      <c r="S25" s="24">
        <f t="shared" si="2"/>
        <v>0</v>
      </c>
      <c r="T25" s="31"/>
      <c r="U25" s="122" t="s">
        <v>223</v>
      </c>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row>
    <row r="26" spans="1:58" s="9" customFormat="1" ht="45" customHeight="1">
      <c r="A26" s="32">
        <v>16</v>
      </c>
      <c r="B26" s="65" t="s">
        <v>67</v>
      </c>
      <c r="C26" s="128" t="s">
        <v>161</v>
      </c>
      <c r="D26" s="32"/>
      <c r="E26" s="33"/>
      <c r="F26" s="33"/>
      <c r="G26" s="33"/>
      <c r="H26" s="33"/>
      <c r="I26" s="33"/>
      <c r="J26" s="33"/>
      <c r="K26" s="33"/>
      <c r="L26" s="33"/>
      <c r="M26" s="33"/>
      <c r="N26" s="33"/>
      <c r="O26" s="33"/>
      <c r="P26" s="34"/>
      <c r="Q26" s="32"/>
      <c r="R26" s="34"/>
      <c r="S26" s="24">
        <f t="shared" si="2"/>
        <v>0</v>
      </c>
      <c r="T26" s="31"/>
      <c r="U26" s="122" t="s">
        <v>241</v>
      </c>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row>
    <row r="27" spans="1:58" s="9" customFormat="1" ht="45" customHeight="1">
      <c r="A27" s="172">
        <v>12</v>
      </c>
      <c r="B27" s="173" t="s">
        <v>67</v>
      </c>
      <c r="C27" s="168" t="s">
        <v>73</v>
      </c>
      <c r="D27" s="172"/>
      <c r="E27" s="174"/>
      <c r="F27" s="174"/>
      <c r="G27" s="174"/>
      <c r="H27" s="174"/>
      <c r="I27" s="174"/>
      <c r="J27" s="174"/>
      <c r="K27" s="174"/>
      <c r="L27" s="174"/>
      <c r="M27" s="174"/>
      <c r="N27" s="174"/>
      <c r="O27" s="174"/>
      <c r="P27" s="175"/>
      <c r="Q27" s="172"/>
      <c r="R27" s="175"/>
      <c r="S27" s="82">
        <f t="shared" si="2"/>
        <v>0</v>
      </c>
      <c r="T27" s="82"/>
      <c r="U27" s="171" t="s">
        <v>224</v>
      </c>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row>
    <row r="28" spans="1:58" s="7" customFormat="1">
      <c r="A28" s="35"/>
      <c r="B28" s="64"/>
      <c r="C28" s="23" t="s">
        <v>189</v>
      </c>
      <c r="D28" s="35"/>
      <c r="E28" s="36"/>
      <c r="F28" s="36"/>
      <c r="G28" s="36"/>
      <c r="H28" s="36"/>
      <c r="I28" s="36"/>
      <c r="J28" s="36"/>
      <c r="K28" s="36"/>
      <c r="L28" s="54"/>
      <c r="M28" s="36"/>
      <c r="N28" s="36"/>
      <c r="O28" s="36"/>
      <c r="P28" s="37"/>
      <c r="Q28" s="35"/>
      <c r="R28" s="37"/>
      <c r="S28" s="35"/>
      <c r="T28" s="43"/>
      <c r="U28" s="21"/>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9" customFormat="1" ht="62.25" customHeight="1">
      <c r="A29" s="32">
        <v>17</v>
      </c>
      <c r="B29" s="65" t="s">
        <v>67</v>
      </c>
      <c r="C29" s="100" t="s">
        <v>166</v>
      </c>
      <c r="D29" s="32"/>
      <c r="E29" s="33"/>
      <c r="F29" s="33"/>
      <c r="G29" s="33"/>
      <c r="H29" s="33"/>
      <c r="I29" s="33"/>
      <c r="J29" s="33"/>
      <c r="K29" s="33"/>
      <c r="L29" s="138"/>
      <c r="M29" s="33"/>
      <c r="N29" s="33"/>
      <c r="O29" s="33"/>
      <c r="P29" s="34"/>
      <c r="Q29" s="32"/>
      <c r="R29" s="34"/>
      <c r="S29" s="24">
        <f t="shared" si="2"/>
        <v>0</v>
      </c>
      <c r="T29" s="24"/>
      <c r="U29" s="122" t="s">
        <v>225</v>
      </c>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row>
    <row r="30" spans="1:58" s="9" customFormat="1" ht="75">
      <c r="A30" s="32">
        <v>17</v>
      </c>
      <c r="B30" s="65" t="s">
        <v>67</v>
      </c>
      <c r="C30" s="100" t="s">
        <v>165</v>
      </c>
      <c r="D30" s="32"/>
      <c r="E30" s="33"/>
      <c r="F30" s="33"/>
      <c r="G30" s="33"/>
      <c r="H30" s="33"/>
      <c r="I30" s="33"/>
      <c r="J30" s="33"/>
      <c r="K30" s="33"/>
      <c r="L30" s="33"/>
      <c r="M30" s="33"/>
      <c r="N30" s="33"/>
      <c r="O30" s="33"/>
      <c r="P30" s="34"/>
      <c r="Q30" s="32"/>
      <c r="R30" s="34"/>
      <c r="S30" s="24">
        <f t="shared" ref="S30:S31" si="3">SUM(D30:R30)</f>
        <v>0</v>
      </c>
      <c r="T30" s="24"/>
      <c r="U30" s="122" t="s">
        <v>263</v>
      </c>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row>
    <row r="31" spans="1:58" s="9" customFormat="1" ht="45">
      <c r="A31" s="32">
        <v>18</v>
      </c>
      <c r="B31" s="65" t="s">
        <v>67</v>
      </c>
      <c r="C31" s="100" t="s">
        <v>78</v>
      </c>
      <c r="D31" s="32"/>
      <c r="E31" s="33"/>
      <c r="F31" s="33"/>
      <c r="G31" s="33"/>
      <c r="H31" s="33"/>
      <c r="I31" s="33"/>
      <c r="J31" s="33"/>
      <c r="K31" s="33"/>
      <c r="L31" s="33"/>
      <c r="M31" s="33"/>
      <c r="N31" s="33"/>
      <c r="O31" s="33"/>
      <c r="P31" s="34"/>
      <c r="Q31" s="32"/>
      <c r="R31" s="34"/>
      <c r="S31" s="24">
        <f t="shared" si="3"/>
        <v>0</v>
      </c>
      <c r="T31" s="24"/>
      <c r="U31" s="122" t="s">
        <v>226</v>
      </c>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58" s="7" customFormat="1">
      <c r="A32" s="35"/>
      <c r="B32" s="64"/>
      <c r="C32" s="23" t="s">
        <v>79</v>
      </c>
      <c r="D32" s="35"/>
      <c r="E32" s="36"/>
      <c r="F32" s="36"/>
      <c r="G32" s="36"/>
      <c r="H32" s="36"/>
      <c r="I32" s="36"/>
      <c r="J32" s="36"/>
      <c r="K32" s="36"/>
      <c r="L32" s="54"/>
      <c r="M32" s="36"/>
      <c r="N32" s="36"/>
      <c r="O32" s="36"/>
      <c r="P32" s="37"/>
      <c r="Q32" s="35"/>
      <c r="R32" s="37"/>
      <c r="S32" s="35"/>
      <c r="T32" s="43"/>
      <c r="U32" s="21"/>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s="9" customFormat="1" ht="45">
      <c r="A33" s="32">
        <v>15</v>
      </c>
      <c r="B33" s="65" t="s">
        <v>67</v>
      </c>
      <c r="C33" s="4" t="s">
        <v>227</v>
      </c>
      <c r="D33" s="32"/>
      <c r="E33" s="33"/>
      <c r="F33" s="33"/>
      <c r="G33" s="33"/>
      <c r="H33" s="33"/>
      <c r="I33" s="33"/>
      <c r="J33" s="33"/>
      <c r="K33" s="34"/>
      <c r="L33" s="55"/>
      <c r="M33" s="33"/>
      <c r="N33" s="33"/>
      <c r="O33" s="33"/>
      <c r="P33" s="34"/>
      <c r="Q33" s="32"/>
      <c r="R33" s="34"/>
      <c r="S33" s="24">
        <f t="shared" ref="S33:S38" si="4">SUM(D33:R33)</f>
        <v>0</v>
      </c>
      <c r="T33" s="53"/>
      <c r="U33" s="13" t="s">
        <v>264</v>
      </c>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s="9" customFormat="1" ht="75">
      <c r="A34" s="32">
        <v>15</v>
      </c>
      <c r="B34" s="65" t="s">
        <v>67</v>
      </c>
      <c r="C34" s="4" t="s">
        <v>81</v>
      </c>
      <c r="D34" s="32"/>
      <c r="E34" s="33"/>
      <c r="F34" s="33"/>
      <c r="G34" s="33"/>
      <c r="H34" s="33"/>
      <c r="I34" s="33"/>
      <c r="J34" s="33"/>
      <c r="K34" s="34"/>
      <c r="L34" s="52"/>
      <c r="M34" s="33"/>
      <c r="N34" s="33"/>
      <c r="O34" s="33"/>
      <c r="P34" s="34"/>
      <c r="Q34" s="32"/>
      <c r="R34" s="34"/>
      <c r="S34" s="24">
        <f t="shared" si="4"/>
        <v>0</v>
      </c>
      <c r="T34" s="53"/>
      <c r="U34" s="13" t="s">
        <v>265</v>
      </c>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s="9" customFormat="1" ht="75">
      <c r="A35" s="32">
        <v>15</v>
      </c>
      <c r="B35" s="65" t="s">
        <v>67</v>
      </c>
      <c r="C35" s="11" t="s">
        <v>80</v>
      </c>
      <c r="D35" s="32"/>
      <c r="E35" s="33"/>
      <c r="F35" s="33"/>
      <c r="G35" s="33"/>
      <c r="H35" s="33"/>
      <c r="I35" s="33"/>
      <c r="J35" s="33"/>
      <c r="K35" s="33"/>
      <c r="L35" s="33"/>
      <c r="M35" s="33"/>
      <c r="N35" s="33"/>
      <c r="O35" s="33"/>
      <c r="P35" s="34"/>
      <c r="Q35" s="32"/>
      <c r="R35" s="34"/>
      <c r="S35" s="24">
        <f t="shared" si="4"/>
        <v>0</v>
      </c>
      <c r="T35" s="24"/>
      <c r="U35" s="22" t="s">
        <v>242</v>
      </c>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s="9" customFormat="1" ht="33.75" customHeight="1">
      <c r="A36" s="138">
        <v>14</v>
      </c>
      <c r="B36" s="162" t="s">
        <v>67</v>
      </c>
      <c r="C36" s="4" t="s">
        <v>228</v>
      </c>
      <c r="D36" s="138"/>
      <c r="E36" s="139"/>
      <c r="F36" s="139"/>
      <c r="G36" s="139"/>
      <c r="H36" s="139"/>
      <c r="I36" s="139"/>
      <c r="J36" s="139"/>
      <c r="K36" s="140"/>
      <c r="L36" s="55"/>
      <c r="M36" s="139"/>
      <c r="N36" s="139"/>
      <c r="O36" s="139"/>
      <c r="P36" s="140"/>
      <c r="Q36" s="138"/>
      <c r="R36" s="140"/>
      <c r="S36" s="141">
        <f t="shared" si="4"/>
        <v>0</v>
      </c>
      <c r="T36" s="163"/>
      <c r="U36" s="13" t="s">
        <v>266</v>
      </c>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s="9" customFormat="1" ht="33.75" customHeight="1">
      <c r="A37" s="32">
        <v>14</v>
      </c>
      <c r="B37" s="65" t="s">
        <v>67</v>
      </c>
      <c r="C37" s="4" t="s">
        <v>82</v>
      </c>
      <c r="D37" s="32"/>
      <c r="E37" s="33"/>
      <c r="F37" s="33"/>
      <c r="G37" s="33"/>
      <c r="H37" s="33"/>
      <c r="I37" s="33"/>
      <c r="J37" s="33"/>
      <c r="K37" s="34"/>
      <c r="L37" s="52"/>
      <c r="M37" s="33"/>
      <c r="N37" s="33"/>
      <c r="O37" s="33"/>
      <c r="P37" s="34"/>
      <c r="Q37" s="32"/>
      <c r="R37" s="34"/>
      <c r="S37" s="24">
        <f t="shared" si="4"/>
        <v>0</v>
      </c>
      <c r="T37" s="53"/>
      <c r="U37" s="13" t="s">
        <v>229</v>
      </c>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s="9" customFormat="1" ht="36" customHeight="1">
      <c r="A38" s="32">
        <v>14</v>
      </c>
      <c r="B38" s="65" t="s">
        <v>67</v>
      </c>
      <c r="C38" s="4" t="s">
        <v>74</v>
      </c>
      <c r="D38" s="32"/>
      <c r="E38" s="33"/>
      <c r="F38" s="33"/>
      <c r="G38" s="33"/>
      <c r="H38" s="33"/>
      <c r="I38" s="33"/>
      <c r="J38" s="33"/>
      <c r="K38" s="33"/>
      <c r="L38" s="33"/>
      <c r="M38" s="33"/>
      <c r="N38" s="33"/>
      <c r="O38" s="33"/>
      <c r="P38" s="34"/>
      <c r="Q38" s="32"/>
      <c r="R38" s="34"/>
      <c r="S38" s="24">
        <f t="shared" si="4"/>
        <v>0</v>
      </c>
      <c r="T38" s="24"/>
      <c r="U38" s="13" t="s">
        <v>230</v>
      </c>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s="7" customFormat="1">
      <c r="A39" s="35"/>
      <c r="B39" s="64"/>
      <c r="C39" s="23" t="s">
        <v>109</v>
      </c>
      <c r="D39" s="35"/>
      <c r="E39" s="36"/>
      <c r="F39" s="36"/>
      <c r="G39" s="36"/>
      <c r="H39" s="36"/>
      <c r="I39" s="36"/>
      <c r="J39" s="36"/>
      <c r="K39" s="36"/>
      <c r="L39" s="36"/>
      <c r="M39" s="36"/>
      <c r="N39" s="36"/>
      <c r="O39" s="36"/>
      <c r="P39" s="37"/>
      <c r="Q39" s="35"/>
      <c r="R39" s="37"/>
      <c r="S39" s="35"/>
      <c r="T39" s="43"/>
      <c r="U39" s="21"/>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s="9" customFormat="1" ht="90">
      <c r="A40" s="32">
        <v>29</v>
      </c>
      <c r="B40" s="65" t="s">
        <v>67</v>
      </c>
      <c r="C40" s="4" t="s">
        <v>105</v>
      </c>
      <c r="D40" s="32"/>
      <c r="E40" s="33"/>
      <c r="F40" s="33"/>
      <c r="G40" s="33"/>
      <c r="H40" s="33"/>
      <c r="I40" s="33"/>
      <c r="J40" s="33"/>
      <c r="K40" s="33"/>
      <c r="L40" s="33"/>
      <c r="M40" s="33"/>
      <c r="N40" s="33"/>
      <c r="O40" s="33"/>
      <c r="P40" s="34"/>
      <c r="Q40" s="32"/>
      <c r="R40" s="34"/>
      <c r="S40" s="24">
        <f>SUM(D40:R40)</f>
        <v>0</v>
      </c>
      <c r="T40" s="24"/>
      <c r="U40" s="13" t="s">
        <v>278</v>
      </c>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s="9" customFormat="1" ht="47.25" customHeight="1">
      <c r="A41" s="32">
        <v>30</v>
      </c>
      <c r="B41" s="65" t="s">
        <v>67</v>
      </c>
      <c r="C41" s="4" t="s">
        <v>75</v>
      </c>
      <c r="D41" s="32"/>
      <c r="E41" s="33"/>
      <c r="F41" s="33"/>
      <c r="G41" s="33"/>
      <c r="H41" s="33"/>
      <c r="I41" s="33"/>
      <c r="J41" s="33"/>
      <c r="K41" s="33"/>
      <c r="L41" s="33"/>
      <c r="M41" s="33"/>
      <c r="N41" s="33"/>
      <c r="O41" s="33"/>
      <c r="P41" s="34"/>
      <c r="Q41" s="32"/>
      <c r="R41" s="34"/>
      <c r="S41" s="24">
        <f>SUM(D41:R41)</f>
        <v>0</v>
      </c>
      <c r="T41" s="24"/>
      <c r="U41" s="13" t="s">
        <v>267</v>
      </c>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s="7" customFormat="1" ht="30">
      <c r="A42" s="35"/>
      <c r="B42" s="64"/>
      <c r="C42" s="23" t="s">
        <v>116</v>
      </c>
      <c r="D42" s="35"/>
      <c r="E42" s="36"/>
      <c r="F42" s="36"/>
      <c r="G42" s="36"/>
      <c r="H42" s="36"/>
      <c r="I42" s="36"/>
      <c r="J42" s="36"/>
      <c r="K42" s="36"/>
      <c r="L42" s="36"/>
      <c r="M42" s="36"/>
      <c r="N42" s="36"/>
      <c r="O42" s="36"/>
      <c r="P42" s="37"/>
      <c r="Q42" s="35"/>
      <c r="R42" s="37"/>
      <c r="S42" s="35"/>
      <c r="T42" s="43"/>
      <c r="U42" s="21" t="s">
        <v>280</v>
      </c>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s="9" customFormat="1" ht="45" customHeight="1">
      <c r="A43" s="32">
        <v>26</v>
      </c>
      <c r="B43" s="65" t="s">
        <v>67</v>
      </c>
      <c r="C43" s="4" t="s">
        <v>164</v>
      </c>
      <c r="D43" s="32"/>
      <c r="E43" s="33"/>
      <c r="F43" s="33"/>
      <c r="G43" s="33"/>
      <c r="H43" s="33"/>
      <c r="I43" s="33"/>
      <c r="J43" s="33"/>
      <c r="K43" s="33"/>
      <c r="L43" s="33"/>
      <c r="M43" s="33"/>
      <c r="N43" s="33"/>
      <c r="O43" s="33"/>
      <c r="P43" s="34"/>
      <c r="Q43" s="32"/>
      <c r="R43" s="34"/>
      <c r="S43" s="24">
        <f>SUM(D43:R43)</f>
        <v>0</v>
      </c>
      <c r="T43" s="42"/>
      <c r="U43" s="122" t="s">
        <v>268</v>
      </c>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s="9" customFormat="1" ht="36" customHeight="1">
      <c r="A44" s="32">
        <v>31</v>
      </c>
      <c r="B44" s="65" t="s">
        <v>67</v>
      </c>
      <c r="C44" s="4" t="s">
        <v>99</v>
      </c>
      <c r="D44" s="32"/>
      <c r="E44" s="33"/>
      <c r="F44" s="33"/>
      <c r="G44" s="33"/>
      <c r="H44" s="33"/>
      <c r="I44" s="33"/>
      <c r="J44" s="33"/>
      <c r="K44" s="33"/>
      <c r="L44" s="33"/>
      <c r="M44" s="33"/>
      <c r="N44" s="33"/>
      <c r="O44" s="33"/>
      <c r="P44" s="34"/>
      <c r="Q44" s="32"/>
      <c r="R44" s="34"/>
      <c r="S44" s="24">
        <f>SUM(D44:R44)</f>
        <v>0</v>
      </c>
      <c r="T44" s="24"/>
      <c r="U44" s="122" t="s">
        <v>269</v>
      </c>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s="7" customFormat="1" ht="30">
      <c r="A45" s="35"/>
      <c r="B45" s="64"/>
      <c r="C45" s="23" t="s">
        <v>110</v>
      </c>
      <c r="D45" s="35"/>
      <c r="E45" s="36"/>
      <c r="F45" s="36"/>
      <c r="G45" s="36"/>
      <c r="H45" s="36"/>
      <c r="I45" s="36"/>
      <c r="J45" s="36"/>
      <c r="K45" s="36"/>
      <c r="L45" s="36"/>
      <c r="M45" s="36"/>
      <c r="N45" s="36"/>
      <c r="O45" s="36"/>
      <c r="P45" s="37"/>
      <c r="Q45" s="35"/>
      <c r="R45" s="37"/>
      <c r="S45" s="35"/>
      <c r="T45" s="43"/>
      <c r="U45" s="21" t="s">
        <v>280</v>
      </c>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s="9" customFormat="1" ht="31.5" customHeight="1">
      <c r="A46" s="32">
        <v>28</v>
      </c>
      <c r="B46" s="65" t="s">
        <v>67</v>
      </c>
      <c r="C46" s="4" t="s">
        <v>286</v>
      </c>
      <c r="D46" s="32"/>
      <c r="E46" s="33"/>
      <c r="F46" s="33"/>
      <c r="G46" s="33"/>
      <c r="H46" s="33"/>
      <c r="I46" s="33"/>
      <c r="J46" s="33"/>
      <c r="K46" s="33"/>
      <c r="L46" s="33"/>
      <c r="M46" s="33"/>
      <c r="N46" s="33"/>
      <c r="O46" s="33"/>
      <c r="P46" s="34"/>
      <c r="Q46" s="32"/>
      <c r="R46" s="34"/>
      <c r="S46" s="24">
        <f>SUM(D46:R46)</f>
        <v>0</v>
      </c>
      <c r="T46" s="24"/>
      <c r="U46" s="13" t="s">
        <v>231</v>
      </c>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s="9" customFormat="1" ht="53.25" customHeight="1">
      <c r="A47" s="32">
        <v>27</v>
      </c>
      <c r="B47" s="65" t="s">
        <v>67</v>
      </c>
      <c r="C47" s="4" t="s">
        <v>100</v>
      </c>
      <c r="D47" s="32"/>
      <c r="E47" s="33"/>
      <c r="F47" s="33"/>
      <c r="G47" s="33"/>
      <c r="H47" s="33"/>
      <c r="I47" s="33"/>
      <c r="J47" s="33"/>
      <c r="K47" s="33"/>
      <c r="L47" s="33"/>
      <c r="M47" s="33"/>
      <c r="N47" s="33"/>
      <c r="O47" s="33"/>
      <c r="P47" s="34"/>
      <c r="Q47" s="32"/>
      <c r="R47" s="34"/>
      <c r="S47" s="24">
        <f>SUM(D47:R47)</f>
        <v>0</v>
      </c>
      <c r="T47" s="24"/>
      <c r="U47" s="13" t="s">
        <v>270</v>
      </c>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s="7" customFormat="1" ht="30">
      <c r="A48" s="35"/>
      <c r="B48" s="64"/>
      <c r="C48" s="23" t="s">
        <v>24</v>
      </c>
      <c r="D48" s="35"/>
      <c r="E48" s="36"/>
      <c r="F48" s="36"/>
      <c r="G48" s="36"/>
      <c r="H48" s="36"/>
      <c r="I48" s="36"/>
      <c r="J48" s="36"/>
      <c r="K48" s="36"/>
      <c r="L48" s="36"/>
      <c r="M48" s="36"/>
      <c r="N48" s="36"/>
      <c r="O48" s="36"/>
      <c r="P48" s="37"/>
      <c r="Q48" s="35"/>
      <c r="R48" s="37"/>
      <c r="S48" s="35"/>
      <c r="T48" s="43"/>
      <c r="U48" s="21" t="s">
        <v>280</v>
      </c>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s="9" customFormat="1" ht="31.5" customHeight="1">
      <c r="A49" s="32">
        <v>21</v>
      </c>
      <c r="B49" s="65" t="s">
        <v>67</v>
      </c>
      <c r="C49" s="4" t="s">
        <v>156</v>
      </c>
      <c r="D49" s="32"/>
      <c r="E49" s="33"/>
      <c r="F49" s="33"/>
      <c r="G49" s="33"/>
      <c r="H49" s="33"/>
      <c r="I49" s="33"/>
      <c r="J49" s="33"/>
      <c r="K49" s="33"/>
      <c r="L49" s="33"/>
      <c r="M49" s="33"/>
      <c r="N49" s="33"/>
      <c r="O49" s="33"/>
      <c r="P49" s="34"/>
      <c r="Q49" s="32"/>
      <c r="R49" s="34"/>
      <c r="S49" s="24">
        <f t="shared" ref="S49:S60" si="5">SUM(D49:R49)</f>
        <v>0</v>
      </c>
      <c r="T49" s="24"/>
      <c r="U49" s="13" t="s">
        <v>232</v>
      </c>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s="9" customFormat="1" ht="31.5" customHeight="1">
      <c r="A50" s="32">
        <v>23</v>
      </c>
      <c r="B50" s="65" t="s">
        <v>67</v>
      </c>
      <c r="C50" s="4" t="s">
        <v>84</v>
      </c>
      <c r="D50" s="32"/>
      <c r="E50" s="33"/>
      <c r="F50" s="33"/>
      <c r="G50" s="33"/>
      <c r="H50" s="33"/>
      <c r="I50" s="33"/>
      <c r="J50" s="33"/>
      <c r="K50" s="33"/>
      <c r="L50" s="33"/>
      <c r="M50" s="33"/>
      <c r="N50" s="33"/>
      <c r="O50" s="33"/>
      <c r="P50" s="34"/>
      <c r="Q50" s="32"/>
      <c r="R50" s="34"/>
      <c r="S50" s="24">
        <f t="shared" si="5"/>
        <v>0</v>
      </c>
      <c r="T50" s="24"/>
      <c r="U50" s="13" t="s">
        <v>233</v>
      </c>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s="9" customFormat="1" ht="45">
      <c r="A51" s="32">
        <v>19</v>
      </c>
      <c r="B51" s="65" t="s">
        <v>67</v>
      </c>
      <c r="C51" s="4" t="s">
        <v>101</v>
      </c>
      <c r="D51" s="32"/>
      <c r="E51" s="33"/>
      <c r="F51" s="33"/>
      <c r="G51" s="33"/>
      <c r="H51" s="33"/>
      <c r="I51" s="33"/>
      <c r="J51" s="33"/>
      <c r="K51" s="33"/>
      <c r="L51" s="33"/>
      <c r="M51" s="33"/>
      <c r="N51" s="33"/>
      <c r="O51" s="33"/>
      <c r="P51" s="34"/>
      <c r="Q51" s="32"/>
      <c r="R51" s="34"/>
      <c r="S51" s="24">
        <f t="shared" si="5"/>
        <v>0</v>
      </c>
      <c r="T51" s="24"/>
      <c r="U51" s="13" t="s">
        <v>271</v>
      </c>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s="9" customFormat="1" ht="48.75" customHeight="1">
      <c r="A52" s="32">
        <v>20</v>
      </c>
      <c r="B52" s="65" t="s">
        <v>67</v>
      </c>
      <c r="C52" s="4" t="s">
        <v>102</v>
      </c>
      <c r="D52" s="32"/>
      <c r="E52" s="33"/>
      <c r="F52" s="33"/>
      <c r="G52" s="33"/>
      <c r="H52" s="33"/>
      <c r="I52" s="33"/>
      <c r="J52" s="33"/>
      <c r="K52" s="33"/>
      <c r="L52" s="33"/>
      <c r="M52" s="33"/>
      <c r="N52" s="33"/>
      <c r="O52" s="33"/>
      <c r="P52" s="34"/>
      <c r="Q52" s="32"/>
      <c r="R52" s="34"/>
      <c r="S52" s="24">
        <f t="shared" si="5"/>
        <v>0</v>
      </c>
      <c r="T52" s="24"/>
      <c r="U52" s="13" t="s">
        <v>272</v>
      </c>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s="10" customFormat="1" ht="30">
      <c r="A53" s="35"/>
      <c r="B53" s="64"/>
      <c r="C53" s="23" t="s">
        <v>23</v>
      </c>
      <c r="D53" s="35"/>
      <c r="E53" s="36"/>
      <c r="F53" s="36"/>
      <c r="G53" s="36"/>
      <c r="H53" s="36"/>
      <c r="I53" s="36"/>
      <c r="J53" s="36"/>
      <c r="K53" s="36"/>
      <c r="L53" s="36"/>
      <c r="M53" s="36"/>
      <c r="N53" s="36"/>
      <c r="O53" s="36"/>
      <c r="P53" s="37"/>
      <c r="Q53" s="35"/>
      <c r="R53" s="37"/>
      <c r="S53" s="35"/>
      <c r="T53" s="43"/>
      <c r="U53" s="21" t="s">
        <v>280</v>
      </c>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s="9" customFormat="1" ht="31.5" customHeight="1">
      <c r="A54" s="32">
        <v>22</v>
      </c>
      <c r="B54" s="65" t="s">
        <v>67</v>
      </c>
      <c r="C54" s="4" t="s">
        <v>97</v>
      </c>
      <c r="D54" s="32"/>
      <c r="E54" s="33"/>
      <c r="F54" s="33"/>
      <c r="G54" s="33"/>
      <c r="H54" s="33"/>
      <c r="I54" s="33"/>
      <c r="J54" s="33"/>
      <c r="K54" s="33"/>
      <c r="L54" s="33"/>
      <c r="M54" s="33"/>
      <c r="N54" s="33"/>
      <c r="O54" s="33"/>
      <c r="P54" s="34"/>
      <c r="Q54" s="32"/>
      <c r="R54" s="34"/>
      <c r="S54" s="24">
        <f>SUM(D54:R54)</f>
        <v>0</v>
      </c>
      <c r="T54" s="24"/>
      <c r="U54" s="13" t="s">
        <v>234</v>
      </c>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s="9" customFormat="1" ht="36" customHeight="1">
      <c r="A55" s="32">
        <v>24</v>
      </c>
      <c r="B55" s="65" t="s">
        <v>67</v>
      </c>
      <c r="C55" s="4" t="s">
        <v>83</v>
      </c>
      <c r="D55" s="32"/>
      <c r="E55" s="33"/>
      <c r="F55" s="33"/>
      <c r="G55" s="33"/>
      <c r="H55" s="33"/>
      <c r="I55" s="33"/>
      <c r="J55" s="33"/>
      <c r="K55" s="33"/>
      <c r="L55" s="33"/>
      <c r="M55" s="33"/>
      <c r="N55" s="33"/>
      <c r="O55" s="33"/>
      <c r="P55" s="34"/>
      <c r="Q55" s="32"/>
      <c r="R55" s="34"/>
      <c r="S55" s="24">
        <f>SUM(D55:R55)</f>
        <v>0</v>
      </c>
      <c r="T55" s="24"/>
      <c r="U55" s="13" t="s">
        <v>273</v>
      </c>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s="9" customFormat="1" ht="33.75" customHeight="1">
      <c r="A56" s="32">
        <v>25</v>
      </c>
      <c r="B56" s="65" t="s">
        <v>67</v>
      </c>
      <c r="C56" s="4" t="s">
        <v>96</v>
      </c>
      <c r="D56" s="32"/>
      <c r="E56" s="33"/>
      <c r="F56" s="33"/>
      <c r="G56" s="33"/>
      <c r="H56" s="33"/>
      <c r="I56" s="33"/>
      <c r="J56" s="33"/>
      <c r="K56" s="33"/>
      <c r="L56" s="33"/>
      <c r="M56" s="33"/>
      <c r="N56" s="33"/>
      <c r="O56" s="33"/>
      <c r="P56" s="34"/>
      <c r="Q56" s="32"/>
      <c r="R56" s="34"/>
      <c r="S56" s="24">
        <f>SUM(D56:R56)</f>
        <v>0</v>
      </c>
      <c r="T56" s="24"/>
      <c r="U56" s="13" t="s">
        <v>274</v>
      </c>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s="7" customFormat="1" ht="30">
      <c r="A57" s="35"/>
      <c r="B57" s="64"/>
      <c r="C57" s="23" t="s">
        <v>104</v>
      </c>
      <c r="D57" s="35"/>
      <c r="E57" s="36"/>
      <c r="F57" s="36"/>
      <c r="G57" s="36"/>
      <c r="H57" s="36"/>
      <c r="I57" s="36"/>
      <c r="J57" s="36"/>
      <c r="K57" s="36"/>
      <c r="L57" s="36"/>
      <c r="M57" s="36"/>
      <c r="N57" s="36"/>
      <c r="O57" s="36"/>
      <c r="P57" s="37"/>
      <c r="Q57" s="35"/>
      <c r="R57" s="37"/>
      <c r="S57" s="35"/>
      <c r="T57" s="43"/>
      <c r="U57" s="21" t="s">
        <v>280</v>
      </c>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s="9" customFormat="1" ht="45">
      <c r="A58" s="32">
        <v>32</v>
      </c>
      <c r="B58" s="65" t="s">
        <v>67</v>
      </c>
      <c r="C58" s="4" t="s">
        <v>85</v>
      </c>
      <c r="D58" s="32"/>
      <c r="E58" s="33"/>
      <c r="F58" s="33"/>
      <c r="G58" s="33"/>
      <c r="H58" s="33"/>
      <c r="I58" s="33"/>
      <c r="J58" s="33"/>
      <c r="K58" s="33"/>
      <c r="L58" s="33"/>
      <c r="M58" s="33"/>
      <c r="N58" s="33"/>
      <c r="O58" s="33"/>
      <c r="P58" s="34"/>
      <c r="Q58" s="32"/>
      <c r="R58" s="34"/>
      <c r="S58" s="24">
        <f t="shared" si="5"/>
        <v>0</v>
      </c>
      <c r="T58" s="24"/>
      <c r="U58" s="13" t="s">
        <v>275</v>
      </c>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s="9" customFormat="1" ht="31.5" customHeight="1">
      <c r="A59" s="32">
        <v>33</v>
      </c>
      <c r="B59" s="65" t="s">
        <v>67</v>
      </c>
      <c r="C59" s="4" t="s">
        <v>287</v>
      </c>
      <c r="D59" s="32"/>
      <c r="E59" s="33"/>
      <c r="F59" s="33"/>
      <c r="G59" s="33"/>
      <c r="H59" s="33"/>
      <c r="I59" s="33"/>
      <c r="J59" s="33"/>
      <c r="K59" s="33"/>
      <c r="L59" s="33"/>
      <c r="M59" s="33"/>
      <c r="N59" s="33"/>
      <c r="O59" s="33"/>
      <c r="P59" s="34"/>
      <c r="Q59" s="32"/>
      <c r="R59" s="34"/>
      <c r="S59" s="24">
        <f t="shared" si="5"/>
        <v>0</v>
      </c>
      <c r="T59" s="24"/>
      <c r="U59" s="13" t="s">
        <v>235</v>
      </c>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s="12" customFormat="1" ht="31.5" customHeight="1">
      <c r="A60" s="39">
        <v>34</v>
      </c>
      <c r="B60" s="72" t="s">
        <v>67</v>
      </c>
      <c r="C60" s="11" t="s">
        <v>103</v>
      </c>
      <c r="D60" s="39"/>
      <c r="E60" s="40"/>
      <c r="F60" s="40"/>
      <c r="G60" s="40"/>
      <c r="H60" s="40"/>
      <c r="I60" s="40"/>
      <c r="J60" s="40"/>
      <c r="K60" s="40"/>
      <c r="L60" s="40"/>
      <c r="M60" s="40"/>
      <c r="N60" s="40"/>
      <c r="O60" s="40"/>
      <c r="P60" s="41"/>
      <c r="Q60" s="39"/>
      <c r="R60" s="41"/>
      <c r="S60" s="25">
        <f t="shared" si="5"/>
        <v>0</v>
      </c>
      <c r="T60" s="25"/>
      <c r="U60" s="22" t="s">
        <v>276</v>
      </c>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s="7" customFormat="1" ht="30">
      <c r="A61" s="35"/>
      <c r="B61" s="64"/>
      <c r="C61" s="23" t="s">
        <v>22</v>
      </c>
      <c r="D61" s="35"/>
      <c r="E61" s="36"/>
      <c r="F61" s="36"/>
      <c r="G61" s="36"/>
      <c r="H61" s="36"/>
      <c r="I61" s="36"/>
      <c r="J61" s="36"/>
      <c r="K61" s="36"/>
      <c r="L61" s="36"/>
      <c r="M61" s="36"/>
      <c r="N61" s="36"/>
      <c r="O61" s="36"/>
      <c r="P61" s="37"/>
      <c r="Q61" s="35"/>
      <c r="R61" s="37"/>
      <c r="S61" s="35"/>
      <c r="T61" s="43"/>
      <c r="U61" s="21" t="s">
        <v>280</v>
      </c>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s="9" customFormat="1" ht="31.5" customHeight="1">
      <c r="A62" s="32">
        <v>35</v>
      </c>
      <c r="B62" s="65" t="s">
        <v>67</v>
      </c>
      <c r="C62" s="4" t="s">
        <v>86</v>
      </c>
      <c r="D62" s="32"/>
      <c r="E62" s="33"/>
      <c r="F62" s="33"/>
      <c r="G62" s="33"/>
      <c r="H62" s="33"/>
      <c r="I62" s="33"/>
      <c r="J62" s="33"/>
      <c r="K62" s="33"/>
      <c r="L62" s="33"/>
      <c r="M62" s="33"/>
      <c r="N62" s="33"/>
      <c r="O62" s="33"/>
      <c r="P62" s="34"/>
      <c r="Q62" s="32"/>
      <c r="R62" s="34"/>
      <c r="S62" s="24">
        <f>SUM(D62:R62)</f>
        <v>0</v>
      </c>
      <c r="T62" s="24"/>
      <c r="U62" s="13" t="s">
        <v>236</v>
      </c>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s="9" customFormat="1" ht="31.5" customHeight="1">
      <c r="A63" s="32">
        <v>36</v>
      </c>
      <c r="B63" s="65" t="s">
        <v>67</v>
      </c>
      <c r="C63" s="4" t="s">
        <v>87</v>
      </c>
      <c r="D63" s="32"/>
      <c r="E63" s="33"/>
      <c r="F63" s="33"/>
      <c r="G63" s="33"/>
      <c r="H63" s="33"/>
      <c r="I63" s="33"/>
      <c r="J63" s="33"/>
      <c r="K63" s="33"/>
      <c r="L63" s="33"/>
      <c r="M63" s="33"/>
      <c r="N63" s="33"/>
      <c r="O63" s="33"/>
      <c r="P63" s="34"/>
      <c r="Q63" s="32"/>
      <c r="R63" s="34"/>
      <c r="S63" s="24">
        <f t="shared" ref="S63" si="6">SUM(D63:R63)</f>
        <v>0</v>
      </c>
      <c r="T63" s="24"/>
      <c r="U63" s="13" t="s">
        <v>237</v>
      </c>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s="7" customFormat="1">
      <c r="A64" s="35"/>
      <c r="B64" s="64"/>
      <c r="C64" s="23" t="s">
        <v>111</v>
      </c>
      <c r="D64" s="35"/>
      <c r="E64" s="36"/>
      <c r="F64" s="36"/>
      <c r="G64" s="36"/>
      <c r="H64" s="36"/>
      <c r="I64" s="36"/>
      <c r="J64" s="36"/>
      <c r="K64" s="36"/>
      <c r="L64" s="36"/>
      <c r="M64" s="36"/>
      <c r="N64" s="36"/>
      <c r="O64" s="36"/>
      <c r="P64" s="37"/>
      <c r="Q64" s="35"/>
      <c r="R64" s="37"/>
      <c r="S64" s="35"/>
      <c r="T64" s="43"/>
      <c r="U64" s="21"/>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s="10" customFormat="1" ht="31.5" customHeight="1">
      <c r="A65" s="24">
        <v>1</v>
      </c>
      <c r="B65" s="67" t="s">
        <v>68</v>
      </c>
      <c r="C65" s="6" t="s">
        <v>288</v>
      </c>
      <c r="D65" s="24">
        <f t="shared" ref="D65:R65" si="7">SUM(D6+D11)</f>
        <v>0</v>
      </c>
      <c r="E65" s="24">
        <f t="shared" si="7"/>
        <v>0</v>
      </c>
      <c r="F65" s="24">
        <f t="shared" si="7"/>
        <v>0</v>
      </c>
      <c r="G65" s="24">
        <f t="shared" si="7"/>
        <v>0</v>
      </c>
      <c r="H65" s="24">
        <f t="shared" si="7"/>
        <v>0</v>
      </c>
      <c r="I65" s="24">
        <f t="shared" si="7"/>
        <v>0</v>
      </c>
      <c r="J65" s="24">
        <f t="shared" si="7"/>
        <v>0</v>
      </c>
      <c r="K65" s="24">
        <f t="shared" si="7"/>
        <v>0</v>
      </c>
      <c r="L65" s="24">
        <f t="shared" si="7"/>
        <v>0</v>
      </c>
      <c r="M65" s="24">
        <f t="shared" si="7"/>
        <v>0</v>
      </c>
      <c r="N65" s="24">
        <f t="shared" si="7"/>
        <v>0</v>
      </c>
      <c r="O65" s="24">
        <f t="shared" si="7"/>
        <v>0</v>
      </c>
      <c r="P65" s="24">
        <f t="shared" si="7"/>
        <v>0</v>
      </c>
      <c r="Q65" s="24">
        <f t="shared" si="7"/>
        <v>0</v>
      </c>
      <c r="R65" s="24">
        <f t="shared" si="7"/>
        <v>0</v>
      </c>
      <c r="S65" s="24">
        <f>SUM(D65:R65)</f>
        <v>0</v>
      </c>
      <c r="T65" s="24"/>
      <c r="U65" s="15" t="s">
        <v>279</v>
      </c>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s="10" customFormat="1" ht="31.5" customHeight="1">
      <c r="A66" s="24">
        <v>7</v>
      </c>
      <c r="B66" s="67" t="s">
        <v>67</v>
      </c>
      <c r="C66" s="6" t="s">
        <v>289</v>
      </c>
      <c r="D66" s="24">
        <f t="shared" ref="D66:R66" si="8">SUM(D7+D12)</f>
        <v>0</v>
      </c>
      <c r="E66" s="24">
        <f t="shared" si="8"/>
        <v>0</v>
      </c>
      <c r="F66" s="24">
        <f t="shared" si="8"/>
        <v>0</v>
      </c>
      <c r="G66" s="24">
        <f t="shared" si="8"/>
        <v>0</v>
      </c>
      <c r="H66" s="24">
        <f t="shared" si="8"/>
        <v>0</v>
      </c>
      <c r="I66" s="24">
        <f t="shared" si="8"/>
        <v>0</v>
      </c>
      <c r="J66" s="24">
        <f t="shared" si="8"/>
        <v>0</v>
      </c>
      <c r="K66" s="24">
        <f t="shared" si="8"/>
        <v>0</v>
      </c>
      <c r="L66" s="24">
        <f t="shared" si="8"/>
        <v>0</v>
      </c>
      <c r="M66" s="24">
        <f t="shared" si="8"/>
        <v>0</v>
      </c>
      <c r="N66" s="24">
        <f t="shared" si="8"/>
        <v>0</v>
      </c>
      <c r="O66" s="24">
        <f t="shared" si="8"/>
        <v>0</v>
      </c>
      <c r="P66" s="24">
        <f t="shared" si="8"/>
        <v>0</v>
      </c>
      <c r="Q66" s="24">
        <f t="shared" si="8"/>
        <v>0</v>
      </c>
      <c r="R66" s="24">
        <f t="shared" si="8"/>
        <v>0</v>
      </c>
      <c r="S66" s="24">
        <f>SUM(D66:R66)</f>
        <v>0</v>
      </c>
      <c r="T66" s="24"/>
      <c r="U66" s="15" t="s">
        <v>113</v>
      </c>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s="10" customFormat="1" ht="31.5" customHeight="1">
      <c r="A67" s="25">
        <v>8</v>
      </c>
      <c r="B67" s="78" t="s">
        <v>68</v>
      </c>
      <c r="C67" s="6" t="s">
        <v>289</v>
      </c>
      <c r="D67" s="25">
        <f t="shared" ref="D67:R67" si="9">SUM(D8+D13)</f>
        <v>0</v>
      </c>
      <c r="E67" s="25">
        <f t="shared" si="9"/>
        <v>0</v>
      </c>
      <c r="F67" s="25">
        <f t="shared" si="9"/>
        <v>0</v>
      </c>
      <c r="G67" s="25">
        <f t="shared" si="9"/>
        <v>0</v>
      </c>
      <c r="H67" s="25">
        <f t="shared" si="9"/>
        <v>0</v>
      </c>
      <c r="I67" s="25">
        <f t="shared" si="9"/>
        <v>0</v>
      </c>
      <c r="J67" s="25">
        <f t="shared" si="9"/>
        <v>0</v>
      </c>
      <c r="K67" s="25">
        <f t="shared" si="9"/>
        <v>0</v>
      </c>
      <c r="L67" s="25">
        <f t="shared" si="9"/>
        <v>0</v>
      </c>
      <c r="M67" s="25">
        <f t="shared" si="9"/>
        <v>0</v>
      </c>
      <c r="N67" s="25">
        <f t="shared" si="9"/>
        <v>0</v>
      </c>
      <c r="O67" s="25">
        <f t="shared" si="9"/>
        <v>0</v>
      </c>
      <c r="P67" s="25">
        <f t="shared" si="9"/>
        <v>0</v>
      </c>
      <c r="Q67" s="25">
        <f t="shared" si="9"/>
        <v>0</v>
      </c>
      <c r="R67" s="25">
        <f t="shared" si="9"/>
        <v>0</v>
      </c>
      <c r="S67" s="25">
        <f>SUM(D67:R67)</f>
        <v>0</v>
      </c>
      <c r="T67" s="25"/>
      <c r="U67" s="15" t="s">
        <v>112</v>
      </c>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s="10" customFormat="1" ht="31.5" customHeight="1">
      <c r="A68" s="25">
        <v>13</v>
      </c>
      <c r="B68" s="78" t="s">
        <v>67</v>
      </c>
      <c r="C68" s="79" t="s">
        <v>290</v>
      </c>
      <c r="D68" s="25">
        <f t="shared" ref="D68:R68" si="10">SUM(D16+D19)</f>
        <v>0</v>
      </c>
      <c r="E68" s="25">
        <f t="shared" si="10"/>
        <v>0</v>
      </c>
      <c r="F68" s="25">
        <f t="shared" si="10"/>
        <v>0</v>
      </c>
      <c r="G68" s="25">
        <f t="shared" si="10"/>
        <v>0</v>
      </c>
      <c r="H68" s="25">
        <f t="shared" si="10"/>
        <v>0</v>
      </c>
      <c r="I68" s="25">
        <f t="shared" si="10"/>
        <v>0</v>
      </c>
      <c r="J68" s="25">
        <f t="shared" si="10"/>
        <v>0</v>
      </c>
      <c r="K68" s="25">
        <f t="shared" si="10"/>
        <v>0</v>
      </c>
      <c r="L68" s="25">
        <f t="shared" si="10"/>
        <v>0</v>
      </c>
      <c r="M68" s="25">
        <f t="shared" si="10"/>
        <v>0</v>
      </c>
      <c r="N68" s="25">
        <f t="shared" si="10"/>
        <v>0</v>
      </c>
      <c r="O68" s="25">
        <f t="shared" si="10"/>
        <v>0</v>
      </c>
      <c r="P68" s="25">
        <f t="shared" si="10"/>
        <v>0</v>
      </c>
      <c r="Q68" s="25">
        <f t="shared" si="10"/>
        <v>0</v>
      </c>
      <c r="R68" s="25">
        <f t="shared" si="10"/>
        <v>0</v>
      </c>
      <c r="S68" s="25">
        <f>SUM(D68:R68)</f>
        <v>0</v>
      </c>
      <c r="T68" s="25"/>
      <c r="U68" s="80" t="s">
        <v>238</v>
      </c>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c r="A69" s="38"/>
      <c r="D69" s="38"/>
      <c r="S69" s="38"/>
      <c r="T69" s="47"/>
      <c r="U69" s="2"/>
    </row>
    <row r="70" spans="1:58">
      <c r="A70" s="38"/>
      <c r="D70" s="38"/>
      <c r="S70" s="38"/>
      <c r="T70" s="47"/>
      <c r="U70" s="2"/>
    </row>
    <row r="71" spans="1:58">
      <c r="A71" s="38"/>
      <c r="D71" s="38"/>
      <c r="S71" s="38"/>
      <c r="T71" s="47"/>
      <c r="U71" s="2"/>
    </row>
    <row r="72" spans="1:58">
      <c r="A72" s="38"/>
      <c r="D72" s="38"/>
      <c r="S72" s="38"/>
      <c r="T72" s="47"/>
      <c r="U72" s="2"/>
    </row>
    <row r="73" spans="1:58">
      <c r="A73" s="38"/>
      <c r="C73"/>
      <c r="D73" s="38"/>
      <c r="S73" s="38"/>
      <c r="T73" s="47"/>
      <c r="U73" s="2"/>
    </row>
    <row r="74" spans="1:58">
      <c r="A74" s="38"/>
      <c r="C74"/>
      <c r="D74" s="38"/>
      <c r="S74" s="38"/>
      <c r="T74" s="47"/>
      <c r="U74" s="2"/>
    </row>
    <row r="75" spans="1:58">
      <c r="A75" s="38"/>
      <c r="C75"/>
      <c r="D75" s="38"/>
      <c r="S75" s="38"/>
      <c r="T75" s="47"/>
      <c r="U75" s="2"/>
    </row>
    <row r="76" spans="1:58">
      <c r="A76" s="38"/>
      <c r="C76"/>
      <c r="D76" s="38"/>
      <c r="S76" s="38"/>
      <c r="T76" s="47"/>
      <c r="U76" s="2"/>
    </row>
    <row r="77" spans="1:58">
      <c r="A77" s="38"/>
      <c r="C77"/>
      <c r="D77" s="38"/>
      <c r="S77" s="38"/>
      <c r="T77" s="47"/>
      <c r="U77" s="2"/>
    </row>
    <row r="78" spans="1:58">
      <c r="A78" s="38"/>
      <c r="C78"/>
      <c r="D78" s="38"/>
      <c r="S78" s="38"/>
      <c r="T78" s="47"/>
      <c r="U78" s="2"/>
    </row>
    <row r="79" spans="1:58">
      <c r="A79" s="38"/>
      <c r="C79"/>
      <c r="D79" s="38"/>
      <c r="S79" s="38"/>
      <c r="T79" s="47"/>
      <c r="U79" s="2"/>
    </row>
    <row r="80" spans="1:58">
      <c r="A80" s="38"/>
      <c r="C80"/>
      <c r="D80" s="38"/>
      <c r="S80" s="38"/>
      <c r="T80" s="47"/>
      <c r="U80" s="2"/>
    </row>
    <row r="81" spans="1:21">
      <c r="A81" s="38"/>
      <c r="C81"/>
      <c r="D81" s="38"/>
      <c r="S81" s="38"/>
      <c r="T81" s="47"/>
      <c r="U81" s="2"/>
    </row>
    <row r="82" spans="1:21">
      <c r="A82" s="38"/>
      <c r="C82"/>
      <c r="D82" s="38"/>
      <c r="S82" s="38"/>
      <c r="T82" s="47"/>
      <c r="U82" s="2"/>
    </row>
    <row r="83" spans="1:21">
      <c r="A83" s="38"/>
      <c r="C83"/>
      <c r="D83" s="38"/>
      <c r="S83" s="38"/>
      <c r="T83" s="47"/>
      <c r="U83" s="2"/>
    </row>
    <row r="84" spans="1:21">
      <c r="A84" s="38"/>
      <c r="C84"/>
      <c r="D84" s="38"/>
      <c r="S84" s="38"/>
      <c r="T84" s="47"/>
      <c r="U84" s="2"/>
    </row>
    <row r="85" spans="1:21">
      <c r="A85" s="38"/>
      <c r="C85"/>
      <c r="D85" s="38"/>
      <c r="S85" s="38"/>
      <c r="T85" s="47"/>
      <c r="U85" s="2"/>
    </row>
    <row r="86" spans="1:21">
      <c r="A86" s="38"/>
      <c r="C86"/>
      <c r="D86" s="38"/>
      <c r="S86" s="38"/>
      <c r="T86" s="47"/>
      <c r="U86" s="2"/>
    </row>
    <row r="87" spans="1:21">
      <c r="A87" s="38"/>
      <c r="C87"/>
      <c r="D87" s="38"/>
      <c r="S87" s="38"/>
      <c r="T87" s="47"/>
      <c r="U87" s="2"/>
    </row>
    <row r="88" spans="1:21">
      <c r="A88" s="38"/>
      <c r="C88"/>
      <c r="D88" s="38"/>
      <c r="S88" s="38"/>
      <c r="T88" s="47"/>
      <c r="U88" s="2"/>
    </row>
    <row r="89" spans="1:21">
      <c r="A89" s="38"/>
      <c r="C89"/>
      <c r="D89" s="38"/>
      <c r="S89" s="38"/>
      <c r="T89" s="47"/>
      <c r="U89" s="2"/>
    </row>
    <row r="90" spans="1:21">
      <c r="A90" s="38"/>
      <c r="C90"/>
      <c r="D90" s="38"/>
      <c r="S90" s="38"/>
      <c r="T90" s="47"/>
      <c r="U90" s="2"/>
    </row>
    <row r="91" spans="1:21">
      <c r="A91" s="38"/>
      <c r="C91"/>
      <c r="D91" s="38"/>
      <c r="S91" s="38"/>
      <c r="T91" s="47"/>
      <c r="U91" s="2"/>
    </row>
    <row r="92" spans="1:21">
      <c r="A92" s="38"/>
      <c r="C92"/>
      <c r="D92" s="38"/>
      <c r="S92" s="38"/>
      <c r="T92" s="47"/>
      <c r="U92" s="2"/>
    </row>
    <row r="93" spans="1:21">
      <c r="A93" s="38"/>
      <c r="C93"/>
      <c r="D93" s="38"/>
      <c r="S93" s="38"/>
      <c r="T93" s="47"/>
      <c r="U93" s="2"/>
    </row>
    <row r="94" spans="1:21">
      <c r="A94" s="38"/>
      <c r="C94"/>
      <c r="D94" s="38"/>
      <c r="S94" s="38"/>
      <c r="T94" s="47"/>
      <c r="U94" s="2"/>
    </row>
    <row r="95" spans="1:21">
      <c r="A95" s="38"/>
      <c r="C95"/>
      <c r="D95" s="38"/>
      <c r="S95" s="38"/>
      <c r="T95" s="47"/>
      <c r="U95" s="2"/>
    </row>
    <row r="96" spans="1:21">
      <c r="A96" s="38"/>
      <c r="C96"/>
      <c r="D96" s="38"/>
      <c r="S96" s="38"/>
      <c r="T96" s="47"/>
      <c r="U96" s="2"/>
    </row>
    <row r="97" spans="1:21">
      <c r="A97" s="38"/>
      <c r="C97"/>
      <c r="D97" s="38"/>
      <c r="S97" s="38"/>
      <c r="T97" s="47"/>
      <c r="U97" s="2"/>
    </row>
    <row r="98" spans="1:21">
      <c r="A98" s="38"/>
      <c r="C98"/>
      <c r="D98" s="38"/>
      <c r="S98" s="38"/>
      <c r="T98" s="47"/>
      <c r="U98" s="2"/>
    </row>
    <row r="99" spans="1:21">
      <c r="A99" s="38"/>
      <c r="C99"/>
      <c r="D99" s="38"/>
      <c r="S99" s="38"/>
      <c r="T99" s="47"/>
      <c r="U99" s="2"/>
    </row>
    <row r="100" spans="1:21">
      <c r="A100" s="38"/>
      <c r="C100"/>
      <c r="D100" s="38"/>
      <c r="S100" s="38"/>
      <c r="T100" s="47"/>
      <c r="U100" s="2"/>
    </row>
    <row r="101" spans="1:21">
      <c r="A101" s="38"/>
      <c r="C101"/>
      <c r="D101" s="38"/>
      <c r="S101" s="38"/>
      <c r="T101" s="47"/>
      <c r="U101" s="2"/>
    </row>
    <row r="102" spans="1:21">
      <c r="A102" s="38"/>
      <c r="C102"/>
      <c r="D102" s="38"/>
      <c r="S102" s="38"/>
      <c r="T102" s="47"/>
      <c r="U102" s="2"/>
    </row>
    <row r="103" spans="1:21">
      <c r="A103" s="38"/>
      <c r="C103"/>
      <c r="D103" s="38"/>
      <c r="S103" s="38"/>
      <c r="T103" s="47"/>
      <c r="U103" s="2"/>
    </row>
    <row r="104" spans="1:21">
      <c r="A104" s="38"/>
      <c r="C104"/>
      <c r="D104" s="38"/>
      <c r="S104" s="38"/>
      <c r="T104" s="47"/>
      <c r="U104" s="2"/>
    </row>
    <row r="105" spans="1:21">
      <c r="A105" s="38"/>
      <c r="C105"/>
      <c r="D105" s="38"/>
      <c r="S105" s="38"/>
      <c r="T105" s="47"/>
      <c r="U105" s="2"/>
    </row>
    <row r="106" spans="1:21">
      <c r="A106" s="38"/>
      <c r="C106"/>
      <c r="D106" s="38"/>
      <c r="S106" s="38"/>
      <c r="T106" s="47"/>
      <c r="U106" s="2"/>
    </row>
    <row r="107" spans="1:21">
      <c r="A107" s="38"/>
      <c r="C107"/>
      <c r="D107" s="38"/>
      <c r="S107" s="38"/>
      <c r="T107" s="47"/>
      <c r="U107" s="2"/>
    </row>
    <row r="108" spans="1:21">
      <c r="A108" s="38"/>
      <c r="C108"/>
      <c r="D108" s="38"/>
      <c r="S108" s="38"/>
      <c r="T108" s="47"/>
      <c r="U108" s="2"/>
    </row>
    <row r="109" spans="1:21">
      <c r="A109" s="38"/>
      <c r="C109"/>
      <c r="D109" s="38"/>
      <c r="S109" s="38"/>
      <c r="T109" s="47"/>
      <c r="U109" s="2"/>
    </row>
    <row r="110" spans="1:21">
      <c r="A110" s="38"/>
      <c r="C110"/>
      <c r="D110" s="38"/>
      <c r="S110" s="38"/>
      <c r="T110" s="47"/>
      <c r="U110" s="2"/>
    </row>
    <row r="111" spans="1:21">
      <c r="A111" s="38"/>
      <c r="C111"/>
      <c r="D111" s="38"/>
      <c r="S111" s="38"/>
      <c r="T111" s="47"/>
      <c r="U111" s="2"/>
    </row>
    <row r="112" spans="1:21">
      <c r="A112" s="38"/>
      <c r="C112"/>
      <c r="D112" s="38"/>
      <c r="S112" s="38"/>
      <c r="T112" s="47"/>
      <c r="U112" s="2"/>
    </row>
    <row r="113" spans="1:21">
      <c r="A113" s="38"/>
      <c r="C113"/>
      <c r="D113" s="38"/>
      <c r="S113" s="38"/>
      <c r="T113" s="47"/>
      <c r="U113" s="2"/>
    </row>
    <row r="114" spans="1:21">
      <c r="A114" s="38"/>
      <c r="C114"/>
      <c r="D114" s="38"/>
      <c r="S114" s="38"/>
      <c r="T114" s="47"/>
      <c r="U114" s="2"/>
    </row>
    <row r="115" spans="1:21">
      <c r="A115" s="38"/>
      <c r="C115"/>
      <c r="D115" s="38"/>
      <c r="S115" s="38"/>
      <c r="T115" s="47"/>
      <c r="U115" s="2"/>
    </row>
  </sheetData>
  <pageMargins left="0.75" right="0.75" top="1" bottom="1" header="0.5" footer="0.5"/>
  <pageSetup orientation="portrait" horizontalDpi="4294967292" verticalDpi="4294967292" r:id="rId1"/>
</worksheet>
</file>

<file path=xl/worksheets/sheet4.xml><?xml version="1.0" encoding="utf-8"?>
<worksheet xmlns="http://schemas.openxmlformats.org/spreadsheetml/2006/main" xmlns:r="http://schemas.openxmlformats.org/officeDocument/2006/relationships">
  <dimension ref="A1:BF115"/>
  <sheetViews>
    <sheetView zoomScale="70" zoomScaleNormal="70" zoomScalePageLayoutView="70" workbookViewId="0">
      <pane ySplit="1" topLeftCell="A2" activePane="bottomLeft" state="frozen"/>
      <selection pane="bottomLeft"/>
    </sheetView>
  </sheetViews>
  <sheetFormatPr defaultColWidth="11.42578125" defaultRowHeight="15"/>
  <cols>
    <col min="1" max="1" width="7.7109375" style="51" customWidth="1"/>
    <col min="2" max="2" width="9.85546875" style="68" customWidth="1"/>
    <col min="3" max="3" width="54.5703125" style="1" customWidth="1"/>
    <col min="4" max="4" width="7.7109375" style="51" customWidth="1"/>
    <col min="5" max="18" width="7.7109375" style="38" customWidth="1"/>
    <col min="19" max="19" width="8.42578125" style="52" customWidth="1"/>
    <col min="20" max="20" width="51.7109375" style="48" customWidth="1"/>
    <col min="21" max="21" width="96" style="3" customWidth="1"/>
    <col min="22" max="22" width="11.42578125" style="186"/>
  </cols>
  <sheetData>
    <row r="1" spans="1:58" s="16" customFormat="1">
      <c r="A1" s="71" t="s">
        <v>88</v>
      </c>
      <c r="B1" s="63"/>
      <c r="C1" s="57" t="s">
        <v>51</v>
      </c>
      <c r="D1" s="60" t="s">
        <v>52</v>
      </c>
      <c r="E1" s="61" t="s">
        <v>53</v>
      </c>
      <c r="F1" s="61" t="s">
        <v>54</v>
      </c>
      <c r="G1" s="61" t="s">
        <v>55</v>
      </c>
      <c r="H1" s="61" t="s">
        <v>56</v>
      </c>
      <c r="I1" s="61" t="s">
        <v>57</v>
      </c>
      <c r="J1" s="61" t="s">
        <v>65</v>
      </c>
      <c r="K1" s="61" t="s">
        <v>58</v>
      </c>
      <c r="L1" s="61" t="s">
        <v>59</v>
      </c>
      <c r="M1" s="61" t="s">
        <v>60</v>
      </c>
      <c r="N1" s="61" t="s">
        <v>61</v>
      </c>
      <c r="O1" s="61" t="s">
        <v>62</v>
      </c>
      <c r="P1" s="61" t="s">
        <v>63</v>
      </c>
      <c r="Q1" s="61" t="s">
        <v>64</v>
      </c>
      <c r="R1" s="62" t="s">
        <v>66</v>
      </c>
      <c r="S1" s="46" t="s">
        <v>25</v>
      </c>
      <c r="T1" s="58" t="s">
        <v>50</v>
      </c>
      <c r="U1" s="184" t="s">
        <v>259</v>
      </c>
      <c r="V1" s="185"/>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row>
    <row r="2" spans="1:58" s="7" customFormat="1">
      <c r="A2" s="35"/>
      <c r="B2" s="64"/>
      <c r="C2" s="23" t="s">
        <v>21</v>
      </c>
      <c r="D2" s="35"/>
      <c r="E2" s="36"/>
      <c r="F2" s="36"/>
      <c r="G2" s="36"/>
      <c r="H2" s="36"/>
      <c r="I2" s="36"/>
      <c r="J2" s="36"/>
      <c r="K2" s="36"/>
      <c r="L2" s="36"/>
      <c r="M2" s="36"/>
      <c r="N2" s="36"/>
      <c r="O2" s="36"/>
      <c r="P2" s="37"/>
      <c r="Q2" s="35"/>
      <c r="R2" s="37"/>
      <c r="S2" s="35"/>
      <c r="T2" s="43"/>
      <c r="U2" s="21"/>
      <c r="V2" s="186"/>
      <c r="W2"/>
      <c r="X2"/>
      <c r="Y2"/>
      <c r="Z2"/>
      <c r="AA2"/>
      <c r="AB2"/>
      <c r="AC2"/>
      <c r="AD2"/>
      <c r="AE2"/>
      <c r="AF2"/>
      <c r="AG2"/>
      <c r="AH2"/>
      <c r="AI2"/>
      <c r="AJ2"/>
      <c r="AK2"/>
      <c r="AL2"/>
      <c r="AM2"/>
      <c r="AN2"/>
      <c r="AO2"/>
      <c r="AP2"/>
      <c r="AQ2"/>
      <c r="AR2"/>
      <c r="AS2"/>
      <c r="AT2"/>
      <c r="AU2"/>
      <c r="AV2"/>
      <c r="AW2"/>
      <c r="AX2"/>
      <c r="AY2"/>
      <c r="AZ2"/>
      <c r="BA2"/>
      <c r="BB2"/>
      <c r="BC2"/>
      <c r="BD2"/>
      <c r="BE2"/>
      <c r="BF2"/>
    </row>
    <row r="3" spans="1:58" s="9" customFormat="1" ht="63.75" customHeight="1">
      <c r="A3" s="32">
        <v>2</v>
      </c>
      <c r="B3" s="48" t="s">
        <v>173</v>
      </c>
      <c r="C3" s="4" t="s">
        <v>171</v>
      </c>
      <c r="D3" s="159" t="s">
        <v>172</v>
      </c>
      <c r="E3" s="160" t="s">
        <v>172</v>
      </c>
      <c r="F3" s="160" t="s">
        <v>172</v>
      </c>
      <c r="G3" s="160" t="s">
        <v>172</v>
      </c>
      <c r="H3" s="160" t="s">
        <v>172</v>
      </c>
      <c r="I3" s="160" t="s">
        <v>172</v>
      </c>
      <c r="J3" s="160" t="s">
        <v>172</v>
      </c>
      <c r="K3" s="160" t="s">
        <v>172</v>
      </c>
      <c r="L3" s="160" t="s">
        <v>172</v>
      </c>
      <c r="M3" s="160" t="s">
        <v>172</v>
      </c>
      <c r="N3" s="160" t="s">
        <v>172</v>
      </c>
      <c r="O3" s="160" t="s">
        <v>172</v>
      </c>
      <c r="P3" s="160" t="s">
        <v>172</v>
      </c>
      <c r="Q3" s="160" t="s">
        <v>172</v>
      </c>
      <c r="R3" s="160" t="s">
        <v>172</v>
      </c>
      <c r="S3" s="82"/>
      <c r="T3" s="24"/>
      <c r="U3" s="13" t="s">
        <v>215</v>
      </c>
      <c r="V3" s="186"/>
      <c r="W3"/>
      <c r="X3"/>
      <c r="Y3"/>
      <c r="Z3"/>
      <c r="AA3"/>
      <c r="AB3"/>
      <c r="AC3"/>
      <c r="AD3"/>
      <c r="AE3"/>
      <c r="AF3"/>
      <c r="AG3"/>
      <c r="AH3"/>
      <c r="AI3"/>
      <c r="AJ3"/>
      <c r="AK3"/>
      <c r="AL3"/>
      <c r="AM3"/>
      <c r="AN3"/>
      <c r="AO3"/>
      <c r="AP3"/>
      <c r="AQ3"/>
      <c r="AR3"/>
      <c r="AS3"/>
      <c r="AT3"/>
      <c r="AU3"/>
      <c r="AV3"/>
      <c r="AW3"/>
      <c r="AX3"/>
      <c r="AY3"/>
      <c r="AZ3"/>
      <c r="BA3"/>
      <c r="BB3"/>
      <c r="BC3"/>
      <c r="BD3"/>
      <c r="BE3"/>
      <c r="BF3"/>
    </row>
    <row r="4" spans="1:58" s="7" customFormat="1">
      <c r="A4" s="35"/>
      <c r="B4" s="64"/>
      <c r="C4" s="23" t="s">
        <v>26</v>
      </c>
      <c r="D4" s="35"/>
      <c r="E4" s="36"/>
      <c r="F4" s="36"/>
      <c r="G4" s="36"/>
      <c r="H4" s="36"/>
      <c r="I4" s="36"/>
      <c r="J4" s="36"/>
      <c r="K4" s="36"/>
      <c r="L4" s="36"/>
      <c r="M4" s="36"/>
      <c r="N4" s="36"/>
      <c r="O4" s="36"/>
      <c r="P4" s="37"/>
      <c r="Q4" s="35"/>
      <c r="R4" s="37"/>
      <c r="S4" s="35"/>
      <c r="T4" s="43"/>
      <c r="U4" s="21"/>
      <c r="V4" s="186"/>
      <c r="W4"/>
      <c r="X4"/>
      <c r="Y4"/>
      <c r="Z4"/>
      <c r="AA4"/>
      <c r="AB4"/>
      <c r="AC4"/>
      <c r="AD4"/>
      <c r="AE4"/>
      <c r="AF4"/>
      <c r="AG4"/>
      <c r="AH4"/>
      <c r="AI4"/>
      <c r="AJ4"/>
      <c r="AK4"/>
      <c r="AL4"/>
      <c r="AM4"/>
      <c r="AN4"/>
      <c r="AO4"/>
      <c r="AP4"/>
      <c r="AQ4"/>
      <c r="AR4"/>
      <c r="AS4"/>
      <c r="AT4"/>
      <c r="AU4"/>
      <c r="AV4"/>
      <c r="AW4"/>
      <c r="AX4"/>
      <c r="AY4"/>
      <c r="AZ4"/>
      <c r="BA4"/>
      <c r="BB4"/>
      <c r="BC4"/>
      <c r="BD4"/>
      <c r="BE4"/>
      <c r="BF4"/>
    </row>
    <row r="5" spans="1:58" s="9" customFormat="1" ht="31.5" customHeight="1">
      <c r="A5" s="32">
        <v>3</v>
      </c>
      <c r="B5" s="65" t="s">
        <v>67</v>
      </c>
      <c r="C5" s="4" t="s">
        <v>71</v>
      </c>
      <c r="D5" s="32"/>
      <c r="E5" s="33"/>
      <c r="F5" s="33"/>
      <c r="G5" s="33"/>
      <c r="H5" s="33"/>
      <c r="I5" s="33"/>
      <c r="J5" s="33"/>
      <c r="K5" s="33"/>
      <c r="L5" s="33"/>
      <c r="M5" s="33"/>
      <c r="N5" s="33"/>
      <c r="O5" s="33"/>
      <c r="P5" s="34"/>
      <c r="Q5" s="32"/>
      <c r="R5" s="34"/>
      <c r="S5" s="24">
        <f>SUM(D5:R5)</f>
        <v>0</v>
      </c>
      <c r="T5" s="42"/>
      <c r="U5" s="13" t="s">
        <v>216</v>
      </c>
      <c r="V5" s="186"/>
      <c r="W5"/>
      <c r="X5"/>
      <c r="Y5"/>
      <c r="Z5"/>
      <c r="AA5"/>
      <c r="AB5"/>
      <c r="AC5"/>
      <c r="AD5"/>
      <c r="AE5"/>
      <c r="AF5"/>
      <c r="AG5"/>
      <c r="AH5"/>
      <c r="AI5"/>
      <c r="AJ5"/>
      <c r="AK5"/>
      <c r="AL5"/>
      <c r="AM5"/>
      <c r="AN5"/>
      <c r="AO5"/>
      <c r="AP5"/>
      <c r="AQ5"/>
      <c r="AR5"/>
      <c r="AS5"/>
      <c r="AT5"/>
      <c r="AU5"/>
      <c r="AV5"/>
      <c r="AW5"/>
      <c r="AX5"/>
      <c r="AY5"/>
      <c r="AZ5"/>
      <c r="BA5"/>
      <c r="BB5"/>
      <c r="BC5"/>
      <c r="BD5"/>
      <c r="BE5"/>
      <c r="BF5"/>
    </row>
    <row r="6" spans="1:58" s="9" customFormat="1" ht="39.75" customHeight="1">
      <c r="A6" s="73">
        <v>1</v>
      </c>
      <c r="B6" s="74" t="s">
        <v>68</v>
      </c>
      <c r="C6" s="75" t="s">
        <v>92</v>
      </c>
      <c r="D6" s="73"/>
      <c r="E6" s="76"/>
      <c r="F6" s="76"/>
      <c r="G6" s="76"/>
      <c r="H6" s="76"/>
      <c r="I6" s="76"/>
      <c r="J6" s="76"/>
      <c r="K6" s="76"/>
      <c r="L6" s="76"/>
      <c r="M6" s="76"/>
      <c r="N6" s="76"/>
      <c r="O6" s="76"/>
      <c r="P6" s="77"/>
      <c r="Q6" s="73"/>
      <c r="R6" s="77"/>
      <c r="S6" s="24">
        <f t="shared" ref="S6:S8" si="0">SUM(D6:R6)</f>
        <v>0</v>
      </c>
      <c r="T6" s="24"/>
      <c r="U6" s="13" t="s">
        <v>217</v>
      </c>
      <c r="V6" s="186"/>
      <c r="W6"/>
      <c r="X6"/>
      <c r="Y6"/>
      <c r="Z6"/>
      <c r="AA6"/>
      <c r="AB6"/>
      <c r="AC6"/>
      <c r="AD6"/>
      <c r="AE6"/>
      <c r="AF6"/>
      <c r="AG6"/>
      <c r="AH6"/>
      <c r="AI6"/>
      <c r="AJ6"/>
      <c r="AK6"/>
      <c r="AL6"/>
      <c r="AM6"/>
      <c r="AN6"/>
      <c r="AO6"/>
      <c r="AP6"/>
      <c r="AQ6"/>
      <c r="AR6"/>
      <c r="AS6"/>
      <c r="AT6"/>
      <c r="AU6"/>
      <c r="AV6"/>
      <c r="AW6"/>
      <c r="AX6"/>
      <c r="AY6"/>
      <c r="AZ6"/>
      <c r="BA6"/>
      <c r="BB6"/>
      <c r="BC6"/>
      <c r="BD6"/>
      <c r="BE6"/>
      <c r="BF6"/>
    </row>
    <row r="7" spans="1:58" s="9" customFormat="1" ht="39" customHeight="1">
      <c r="A7" s="70" t="s">
        <v>89</v>
      </c>
      <c r="B7" s="65" t="s">
        <v>67</v>
      </c>
      <c r="C7" s="4" t="s">
        <v>69</v>
      </c>
      <c r="D7" s="70"/>
      <c r="E7" s="33"/>
      <c r="F7" s="33"/>
      <c r="G7" s="33"/>
      <c r="H7" s="33"/>
      <c r="I7" s="33"/>
      <c r="J7" s="33"/>
      <c r="K7" s="33"/>
      <c r="L7" s="33"/>
      <c r="M7" s="33"/>
      <c r="N7" s="33"/>
      <c r="O7" s="33"/>
      <c r="P7" s="34"/>
      <c r="Q7" s="32"/>
      <c r="R7" s="34"/>
      <c r="S7" s="24">
        <f t="shared" si="0"/>
        <v>0</v>
      </c>
      <c r="T7" s="24"/>
      <c r="U7" s="13" t="s">
        <v>218</v>
      </c>
      <c r="V7" s="186"/>
      <c r="W7"/>
      <c r="X7"/>
      <c r="Y7"/>
      <c r="Z7"/>
      <c r="AA7"/>
      <c r="AB7"/>
      <c r="AC7"/>
      <c r="AD7"/>
      <c r="AE7"/>
      <c r="AF7"/>
      <c r="AG7"/>
      <c r="AH7"/>
      <c r="AI7"/>
      <c r="AJ7"/>
      <c r="AK7"/>
      <c r="AL7"/>
      <c r="AM7"/>
      <c r="AN7"/>
      <c r="AO7"/>
      <c r="AP7"/>
      <c r="AQ7"/>
      <c r="AR7"/>
      <c r="AS7"/>
      <c r="AT7"/>
      <c r="AU7"/>
      <c r="AV7"/>
      <c r="AW7"/>
      <c r="AX7"/>
      <c r="AY7"/>
      <c r="AZ7"/>
      <c r="BA7"/>
      <c r="BB7"/>
      <c r="BC7"/>
      <c r="BD7"/>
      <c r="BE7"/>
      <c r="BF7"/>
    </row>
    <row r="8" spans="1:58" s="9" customFormat="1" ht="36.75" customHeight="1">
      <c r="A8" s="73">
        <v>8</v>
      </c>
      <c r="B8" s="74" t="s">
        <v>68</v>
      </c>
      <c r="C8" s="75" t="s">
        <v>93</v>
      </c>
      <c r="D8" s="73"/>
      <c r="E8" s="76"/>
      <c r="F8" s="76"/>
      <c r="G8" s="76"/>
      <c r="H8" s="76"/>
      <c r="I8" s="76"/>
      <c r="J8" s="76"/>
      <c r="K8" s="76"/>
      <c r="L8" s="76"/>
      <c r="M8" s="76"/>
      <c r="N8" s="76"/>
      <c r="O8" s="76"/>
      <c r="P8" s="77"/>
      <c r="Q8" s="73"/>
      <c r="R8" s="77"/>
      <c r="S8" s="24">
        <f t="shared" si="0"/>
        <v>0</v>
      </c>
      <c r="T8" s="24"/>
      <c r="U8" s="13" t="s">
        <v>260</v>
      </c>
      <c r="V8" s="186"/>
      <c r="W8"/>
      <c r="X8"/>
      <c r="Y8"/>
      <c r="Z8"/>
      <c r="AA8"/>
      <c r="AB8"/>
      <c r="AC8"/>
      <c r="AD8"/>
      <c r="AE8"/>
      <c r="AF8"/>
      <c r="AG8"/>
      <c r="AH8"/>
      <c r="AI8"/>
      <c r="AJ8"/>
      <c r="AK8"/>
      <c r="AL8"/>
      <c r="AM8"/>
      <c r="AN8"/>
      <c r="AO8"/>
      <c r="AP8"/>
      <c r="AQ8"/>
      <c r="AR8"/>
      <c r="AS8"/>
      <c r="AT8"/>
      <c r="AU8"/>
      <c r="AV8"/>
      <c r="AW8"/>
      <c r="AX8"/>
      <c r="AY8"/>
      <c r="AZ8"/>
      <c r="BA8"/>
      <c r="BB8"/>
      <c r="BC8"/>
      <c r="BD8"/>
      <c r="BE8"/>
      <c r="BF8"/>
    </row>
    <row r="9" spans="1:58" s="7" customFormat="1" ht="30">
      <c r="A9" s="45"/>
      <c r="B9" s="64"/>
      <c r="C9" s="59" t="s">
        <v>114</v>
      </c>
      <c r="D9" s="45"/>
      <c r="E9" s="49"/>
      <c r="F9" s="49"/>
      <c r="G9" s="49"/>
      <c r="H9" s="49"/>
      <c r="I9" s="49"/>
      <c r="J9" s="49"/>
      <c r="K9" s="49"/>
      <c r="L9" s="49"/>
      <c r="M9" s="49"/>
      <c r="N9" s="49"/>
      <c r="O9" s="49"/>
      <c r="P9" s="50"/>
      <c r="Q9" s="45"/>
      <c r="R9" s="50"/>
      <c r="S9" s="45"/>
      <c r="T9" s="44"/>
      <c r="U9" s="21" t="s">
        <v>280</v>
      </c>
      <c r="V9" s="186"/>
      <c r="W9"/>
      <c r="X9"/>
      <c r="Y9"/>
      <c r="Z9"/>
      <c r="AA9"/>
      <c r="AB9"/>
      <c r="AC9"/>
      <c r="AD9"/>
      <c r="AE9"/>
      <c r="AF9"/>
      <c r="AG9"/>
      <c r="AH9"/>
      <c r="AI9"/>
      <c r="AJ9"/>
      <c r="AK9"/>
      <c r="AL9"/>
      <c r="AM9"/>
      <c r="AN9"/>
      <c r="AO9"/>
      <c r="AP9"/>
      <c r="AQ9"/>
      <c r="AR9"/>
      <c r="AS9"/>
      <c r="AT9"/>
      <c r="AU9"/>
      <c r="AV9"/>
      <c r="AW9"/>
      <c r="AX9"/>
      <c r="AY9"/>
      <c r="AZ9"/>
      <c r="BA9"/>
      <c r="BB9"/>
      <c r="BC9"/>
      <c r="BD9"/>
      <c r="BE9"/>
      <c r="BF9"/>
    </row>
    <row r="10" spans="1:58" s="9" customFormat="1" ht="90">
      <c r="A10" s="32">
        <v>5</v>
      </c>
      <c r="B10" s="66" t="s">
        <v>67</v>
      </c>
      <c r="C10" s="4" t="s">
        <v>115</v>
      </c>
      <c r="D10" s="32"/>
      <c r="E10" s="33"/>
      <c r="F10" s="33"/>
      <c r="G10" s="33"/>
      <c r="H10" s="33"/>
      <c r="I10" s="33"/>
      <c r="J10" s="33"/>
      <c r="K10" s="33"/>
      <c r="L10" s="33"/>
      <c r="M10" s="33"/>
      <c r="N10" s="33"/>
      <c r="O10" s="33"/>
      <c r="P10" s="34"/>
      <c r="Q10" s="32"/>
      <c r="R10" s="34"/>
      <c r="S10" s="24">
        <f>SUM(D10:R10)</f>
        <v>0</v>
      </c>
      <c r="T10" s="56"/>
      <c r="U10" s="122" t="s">
        <v>281</v>
      </c>
      <c r="V10" s="186"/>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row>
    <row r="11" spans="1:58" s="9" customFormat="1" ht="38.25" customHeight="1">
      <c r="A11" s="73">
        <v>1</v>
      </c>
      <c r="B11" s="74" t="s">
        <v>68</v>
      </c>
      <c r="C11" s="75" t="s">
        <v>94</v>
      </c>
      <c r="D11" s="73"/>
      <c r="E11" s="76"/>
      <c r="F11" s="76"/>
      <c r="G11" s="76"/>
      <c r="H11" s="76"/>
      <c r="I11" s="76"/>
      <c r="J11" s="76"/>
      <c r="K11" s="76"/>
      <c r="L11" s="76"/>
      <c r="M11" s="76"/>
      <c r="N11" s="76"/>
      <c r="O11" s="76"/>
      <c r="P11" s="77"/>
      <c r="Q11" s="73"/>
      <c r="R11" s="77"/>
      <c r="S11" s="24">
        <f t="shared" ref="S11:S13" si="1">SUM(D11:R11)</f>
        <v>0</v>
      </c>
      <c r="T11" s="24"/>
      <c r="U11" s="122" t="s">
        <v>219</v>
      </c>
      <c r="V11" s="186"/>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row>
    <row r="12" spans="1:58" s="9" customFormat="1" ht="50.25" customHeight="1">
      <c r="A12" s="32" t="s">
        <v>90</v>
      </c>
      <c r="B12" s="66" t="s">
        <v>67</v>
      </c>
      <c r="C12" s="4" t="s">
        <v>70</v>
      </c>
      <c r="D12" s="32"/>
      <c r="E12" s="33"/>
      <c r="F12" s="33"/>
      <c r="G12" s="33"/>
      <c r="H12" s="33"/>
      <c r="I12" s="33"/>
      <c r="J12" s="33"/>
      <c r="K12" s="33"/>
      <c r="L12" s="33"/>
      <c r="M12" s="33"/>
      <c r="N12" s="33"/>
      <c r="O12" s="33"/>
      <c r="P12" s="34"/>
      <c r="Q12" s="32"/>
      <c r="R12" s="34"/>
      <c r="S12" s="24">
        <f t="shared" si="1"/>
        <v>0</v>
      </c>
      <c r="T12" s="24"/>
      <c r="U12" s="122" t="s">
        <v>220</v>
      </c>
      <c r="V12" s="186"/>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row>
    <row r="13" spans="1:58" s="9" customFormat="1" ht="31.5" customHeight="1">
      <c r="A13" s="73">
        <v>8</v>
      </c>
      <c r="B13" s="74" t="s">
        <v>68</v>
      </c>
      <c r="C13" s="75" t="s">
        <v>95</v>
      </c>
      <c r="D13" s="73"/>
      <c r="E13" s="76"/>
      <c r="F13" s="76"/>
      <c r="G13" s="76"/>
      <c r="H13" s="76"/>
      <c r="I13" s="76"/>
      <c r="J13" s="76"/>
      <c r="K13" s="76"/>
      <c r="L13" s="76"/>
      <c r="M13" s="76"/>
      <c r="N13" s="76"/>
      <c r="O13" s="76"/>
      <c r="P13" s="77"/>
      <c r="Q13" s="73"/>
      <c r="R13" s="77"/>
      <c r="S13" s="24">
        <f t="shared" si="1"/>
        <v>0</v>
      </c>
      <c r="T13" s="24"/>
      <c r="U13" s="122" t="s">
        <v>219</v>
      </c>
      <c r="V13" s="186"/>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row>
    <row r="14" spans="1:58" s="9" customFormat="1" ht="45">
      <c r="A14" s="32">
        <v>6</v>
      </c>
      <c r="B14" s="66" t="s">
        <v>67</v>
      </c>
      <c r="C14" s="5" t="s">
        <v>91</v>
      </c>
      <c r="D14" s="32"/>
      <c r="E14" s="33"/>
      <c r="F14" s="33"/>
      <c r="G14" s="33"/>
      <c r="H14" s="33"/>
      <c r="I14" s="33"/>
      <c r="J14" s="33"/>
      <c r="K14" s="33"/>
      <c r="L14" s="33"/>
      <c r="M14" s="33"/>
      <c r="N14" s="33"/>
      <c r="O14" s="33"/>
      <c r="P14" s="34"/>
      <c r="Q14" s="32"/>
      <c r="R14" s="34"/>
      <c r="S14" s="24">
        <f>SUM(D14:R14)</f>
        <v>0</v>
      </c>
      <c r="T14" s="24"/>
      <c r="U14" s="14" t="s">
        <v>261</v>
      </c>
      <c r="V14" s="186"/>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row>
    <row r="15" spans="1:58" s="7" customFormat="1">
      <c r="A15" s="35"/>
      <c r="B15" s="64"/>
      <c r="C15" s="23" t="s">
        <v>106</v>
      </c>
      <c r="D15" s="35"/>
      <c r="E15" s="36"/>
      <c r="F15" s="36"/>
      <c r="G15" s="36"/>
      <c r="H15" s="36"/>
      <c r="I15" s="36"/>
      <c r="J15" s="36"/>
      <c r="K15" s="36"/>
      <c r="L15" s="36"/>
      <c r="M15" s="36"/>
      <c r="N15" s="36"/>
      <c r="O15" s="36"/>
      <c r="P15" s="37"/>
      <c r="Q15" s="35"/>
      <c r="R15" s="37"/>
      <c r="S15" s="35"/>
      <c r="T15" s="43"/>
      <c r="U15" s="21"/>
      <c r="V15" s="186"/>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row>
    <row r="16" spans="1:58" s="9" customFormat="1" ht="31.5" customHeight="1">
      <c r="A16" s="32">
        <v>11</v>
      </c>
      <c r="B16" s="66" t="s">
        <v>67</v>
      </c>
      <c r="C16" s="4" t="s">
        <v>107</v>
      </c>
      <c r="D16" s="32"/>
      <c r="E16" s="33"/>
      <c r="F16" s="33"/>
      <c r="G16" s="33"/>
      <c r="H16" s="33"/>
      <c r="I16" s="33"/>
      <c r="J16" s="33"/>
      <c r="K16" s="33"/>
      <c r="L16" s="33"/>
      <c r="M16" s="33"/>
      <c r="N16" s="33"/>
      <c r="O16" s="33"/>
      <c r="P16" s="34"/>
      <c r="Q16" s="32"/>
      <c r="R16" s="34"/>
      <c r="S16" s="24">
        <f>SUM(D16:R16)</f>
        <v>0</v>
      </c>
      <c r="T16" s="24"/>
      <c r="U16" s="122" t="s">
        <v>282</v>
      </c>
      <c r="V16" s="18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row>
    <row r="17" spans="1:58" s="9" customFormat="1" ht="45">
      <c r="A17" s="32">
        <v>10</v>
      </c>
      <c r="B17" s="66" t="s">
        <v>67</v>
      </c>
      <c r="C17" s="4" t="s">
        <v>72</v>
      </c>
      <c r="D17" s="32"/>
      <c r="E17" s="33"/>
      <c r="F17" s="33"/>
      <c r="G17" s="33"/>
      <c r="H17" s="33"/>
      <c r="I17" s="33"/>
      <c r="J17" s="33"/>
      <c r="K17" s="33"/>
      <c r="L17" s="33"/>
      <c r="M17" s="33"/>
      <c r="N17" s="33"/>
      <c r="O17" s="33"/>
      <c r="P17" s="34"/>
      <c r="Q17" s="32"/>
      <c r="R17" s="34"/>
      <c r="S17" s="24">
        <f>SUM(D17:R17)</f>
        <v>0</v>
      </c>
      <c r="T17" s="24"/>
      <c r="U17" s="13" t="s">
        <v>283</v>
      </c>
      <c r="V17" s="186"/>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row>
    <row r="18" spans="1:58" s="7" customFormat="1">
      <c r="A18" s="35"/>
      <c r="B18" s="64"/>
      <c r="C18" s="23" t="s">
        <v>108</v>
      </c>
      <c r="D18" s="35"/>
      <c r="E18" s="36"/>
      <c r="F18" s="36"/>
      <c r="G18" s="36"/>
      <c r="H18" s="36"/>
      <c r="I18" s="36"/>
      <c r="J18" s="36"/>
      <c r="K18" s="36"/>
      <c r="L18" s="36"/>
      <c r="M18" s="36"/>
      <c r="N18" s="36"/>
      <c r="O18" s="36"/>
      <c r="P18" s="37"/>
      <c r="Q18" s="35"/>
      <c r="R18" s="37"/>
      <c r="S18" s="35"/>
      <c r="T18" s="43"/>
      <c r="U18" s="21"/>
      <c r="V18" s="186"/>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row>
    <row r="19" spans="1:58" s="123" customFormat="1" ht="45" customHeight="1">
      <c r="A19" s="125">
        <v>13</v>
      </c>
      <c r="B19" s="126" t="s">
        <v>67</v>
      </c>
      <c r="C19" s="127" t="s">
        <v>186</v>
      </c>
      <c r="D19" s="125"/>
      <c r="E19" s="134"/>
      <c r="F19" s="134"/>
      <c r="G19" s="134"/>
      <c r="H19" s="134"/>
      <c r="I19" s="134"/>
      <c r="J19" s="134"/>
      <c r="K19" s="134"/>
      <c r="L19" s="134"/>
      <c r="M19" s="134"/>
      <c r="N19" s="134"/>
      <c r="O19" s="134"/>
      <c r="P19" s="135"/>
      <c r="Q19" s="125"/>
      <c r="R19" s="135"/>
      <c r="S19" s="141">
        <f>SUM(D19:R19)</f>
        <v>0</v>
      </c>
      <c r="T19" s="141"/>
      <c r="U19" s="132" t="s">
        <v>284</v>
      </c>
      <c r="V19" s="187"/>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row>
    <row r="20" spans="1:58" s="123" customFormat="1" ht="77.25" customHeight="1">
      <c r="A20" s="119">
        <v>13</v>
      </c>
      <c r="B20" s="66" t="s">
        <v>67</v>
      </c>
      <c r="C20" s="128" t="s">
        <v>191</v>
      </c>
      <c r="D20" s="119"/>
      <c r="E20" s="120"/>
      <c r="F20" s="120"/>
      <c r="G20" s="120"/>
      <c r="H20" s="120"/>
      <c r="I20" s="120"/>
      <c r="J20" s="120"/>
      <c r="K20" s="120"/>
      <c r="L20" s="120"/>
      <c r="M20" s="120"/>
      <c r="N20" s="120"/>
      <c r="O20" s="120"/>
      <c r="P20" s="121"/>
      <c r="Q20" s="119"/>
      <c r="R20" s="121"/>
      <c r="S20" s="24">
        <f>SUM(D20:R20)</f>
        <v>0</v>
      </c>
      <c r="T20" s="24"/>
      <c r="U20" s="122" t="s">
        <v>285</v>
      </c>
      <c r="V20" s="187"/>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row>
    <row r="21" spans="1:58" s="123" customFormat="1" ht="79.5" customHeight="1">
      <c r="A21" s="119">
        <v>13</v>
      </c>
      <c r="B21" s="66" t="s">
        <v>67</v>
      </c>
      <c r="C21" s="128" t="s">
        <v>190</v>
      </c>
      <c r="D21" s="119"/>
      <c r="E21" s="120"/>
      <c r="F21" s="120"/>
      <c r="G21" s="120"/>
      <c r="H21" s="120"/>
      <c r="I21" s="120"/>
      <c r="J21" s="120"/>
      <c r="K21" s="120"/>
      <c r="L21" s="120"/>
      <c r="M21" s="120"/>
      <c r="N21" s="120"/>
      <c r="O21" s="120"/>
      <c r="P21" s="121"/>
      <c r="Q21" s="119"/>
      <c r="R21" s="121"/>
      <c r="S21" s="24">
        <f>SUM(D21:R21)</f>
        <v>0</v>
      </c>
      <c r="T21" s="24"/>
      <c r="U21" s="122" t="s">
        <v>262</v>
      </c>
      <c r="V21" s="187"/>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row>
    <row r="22" spans="1:58" s="123" customFormat="1" ht="45" customHeight="1">
      <c r="A22" s="119">
        <v>13</v>
      </c>
      <c r="B22" s="66" t="s">
        <v>67</v>
      </c>
      <c r="C22" s="128" t="s">
        <v>187</v>
      </c>
      <c r="D22" s="119"/>
      <c r="E22" s="120"/>
      <c r="F22" s="120"/>
      <c r="G22" s="120"/>
      <c r="H22" s="120"/>
      <c r="I22" s="120"/>
      <c r="J22" s="120"/>
      <c r="K22" s="120"/>
      <c r="L22" s="120"/>
      <c r="M22" s="120"/>
      <c r="N22" s="120"/>
      <c r="O22" s="120"/>
      <c r="P22" s="121"/>
      <c r="Q22" s="119"/>
      <c r="R22" s="121"/>
      <c r="S22" s="24">
        <f>SUM(D22:R22)</f>
        <v>0</v>
      </c>
      <c r="T22" s="24"/>
      <c r="U22" s="122" t="s">
        <v>221</v>
      </c>
      <c r="V22" s="187"/>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row>
    <row r="23" spans="1:58" s="123" customFormat="1" ht="45" customHeight="1">
      <c r="A23" s="129">
        <v>13</v>
      </c>
      <c r="B23" s="130" t="s">
        <v>67</v>
      </c>
      <c r="C23" s="131" t="s">
        <v>188</v>
      </c>
      <c r="D23" s="129"/>
      <c r="E23" s="136"/>
      <c r="F23" s="136"/>
      <c r="G23" s="136"/>
      <c r="H23" s="136"/>
      <c r="I23" s="136"/>
      <c r="J23" s="136"/>
      <c r="K23" s="136"/>
      <c r="L23" s="136"/>
      <c r="M23" s="136"/>
      <c r="N23" s="136"/>
      <c r="O23" s="136"/>
      <c r="P23" s="137"/>
      <c r="Q23" s="129"/>
      <c r="R23" s="137"/>
      <c r="S23" s="25">
        <f>SUM(D23:R23)</f>
        <v>0</v>
      </c>
      <c r="T23" s="25"/>
      <c r="U23" s="133" t="s">
        <v>222</v>
      </c>
      <c r="V23" s="187"/>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row>
    <row r="24" spans="1:58" s="123" customFormat="1" ht="80.25" customHeight="1">
      <c r="A24" s="119">
        <v>16</v>
      </c>
      <c r="B24" s="66" t="s">
        <v>67</v>
      </c>
      <c r="C24" s="127" t="s">
        <v>76</v>
      </c>
      <c r="D24" s="119"/>
      <c r="E24" s="120"/>
      <c r="F24" s="120"/>
      <c r="G24" s="120"/>
      <c r="H24" s="120"/>
      <c r="I24" s="120"/>
      <c r="J24" s="120"/>
      <c r="K24" s="120"/>
      <c r="L24" s="120"/>
      <c r="M24" s="120"/>
      <c r="N24" s="120"/>
      <c r="O24" s="120"/>
      <c r="P24" s="121"/>
      <c r="Q24" s="119"/>
      <c r="R24" s="121"/>
      <c r="S24" s="24">
        <f t="shared" ref="S24:S29" si="2">SUM(D24:R24)</f>
        <v>0</v>
      </c>
      <c r="T24" s="31"/>
      <c r="U24" s="122" t="s">
        <v>277</v>
      </c>
      <c r="V24" s="187"/>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row>
    <row r="25" spans="1:58" s="123" customFormat="1" ht="45" customHeight="1">
      <c r="A25" s="119">
        <v>16</v>
      </c>
      <c r="B25" s="66" t="s">
        <v>67</v>
      </c>
      <c r="C25" s="128" t="s">
        <v>160</v>
      </c>
      <c r="D25" s="119"/>
      <c r="E25" s="120"/>
      <c r="F25" s="120"/>
      <c r="G25" s="120"/>
      <c r="H25" s="120"/>
      <c r="I25" s="120"/>
      <c r="J25" s="120"/>
      <c r="K25" s="120"/>
      <c r="L25" s="120"/>
      <c r="M25" s="120"/>
      <c r="N25" s="120"/>
      <c r="O25" s="120"/>
      <c r="P25" s="121"/>
      <c r="Q25" s="119"/>
      <c r="R25" s="121"/>
      <c r="S25" s="24">
        <f t="shared" si="2"/>
        <v>0</v>
      </c>
      <c r="T25" s="31"/>
      <c r="U25" s="122" t="s">
        <v>223</v>
      </c>
      <c r="V25" s="187"/>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row>
    <row r="26" spans="1:58" s="123" customFormat="1" ht="45" customHeight="1">
      <c r="A26" s="119">
        <v>16</v>
      </c>
      <c r="B26" s="66" t="s">
        <v>67</v>
      </c>
      <c r="C26" s="128" t="s">
        <v>161</v>
      </c>
      <c r="D26" s="119"/>
      <c r="E26" s="120"/>
      <c r="F26" s="120"/>
      <c r="G26" s="120"/>
      <c r="H26" s="120"/>
      <c r="I26" s="120"/>
      <c r="J26" s="120"/>
      <c r="K26" s="120"/>
      <c r="L26" s="120"/>
      <c r="M26" s="120"/>
      <c r="N26" s="120"/>
      <c r="O26" s="120"/>
      <c r="P26" s="121"/>
      <c r="Q26" s="119"/>
      <c r="R26" s="121"/>
      <c r="S26" s="24">
        <f t="shared" si="2"/>
        <v>0</v>
      </c>
      <c r="T26" s="31"/>
      <c r="U26" s="122" t="s">
        <v>241</v>
      </c>
      <c r="V26" s="187"/>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row>
    <row r="27" spans="1:58" s="123" customFormat="1" ht="45" customHeight="1">
      <c r="A27" s="166">
        <v>12</v>
      </c>
      <c r="B27" s="167" t="s">
        <v>67</v>
      </c>
      <c r="C27" s="168" t="s">
        <v>73</v>
      </c>
      <c r="D27" s="166"/>
      <c r="E27" s="169"/>
      <c r="F27" s="169"/>
      <c r="G27" s="169"/>
      <c r="H27" s="169"/>
      <c r="I27" s="169"/>
      <c r="J27" s="169"/>
      <c r="K27" s="169"/>
      <c r="L27" s="169"/>
      <c r="M27" s="169"/>
      <c r="N27" s="169"/>
      <c r="O27" s="169"/>
      <c r="P27" s="170"/>
      <c r="Q27" s="166"/>
      <c r="R27" s="170"/>
      <c r="S27" s="82">
        <f t="shared" si="2"/>
        <v>0</v>
      </c>
      <c r="T27" s="82"/>
      <c r="U27" s="171" t="s">
        <v>224</v>
      </c>
      <c r="V27" s="187"/>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row>
    <row r="28" spans="1:58" s="7" customFormat="1">
      <c r="A28" s="35"/>
      <c r="B28" s="64"/>
      <c r="C28" s="23" t="s">
        <v>189</v>
      </c>
      <c r="D28" s="35"/>
      <c r="E28" s="36"/>
      <c r="F28" s="36"/>
      <c r="G28" s="36"/>
      <c r="H28" s="36"/>
      <c r="I28" s="36"/>
      <c r="J28" s="36"/>
      <c r="K28" s="36"/>
      <c r="L28" s="54"/>
      <c r="M28" s="36"/>
      <c r="N28" s="36"/>
      <c r="O28" s="36"/>
      <c r="P28" s="37"/>
      <c r="Q28" s="35"/>
      <c r="R28" s="37"/>
      <c r="S28" s="35"/>
      <c r="T28" s="43"/>
      <c r="U28" s="21"/>
      <c r="V28" s="186"/>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row>
    <row r="29" spans="1:58" s="123" customFormat="1" ht="64.5" customHeight="1">
      <c r="A29" s="119">
        <v>17</v>
      </c>
      <c r="B29" s="66" t="s">
        <v>67</v>
      </c>
      <c r="C29" s="100" t="s">
        <v>166</v>
      </c>
      <c r="D29" s="119"/>
      <c r="E29" s="120"/>
      <c r="F29" s="120"/>
      <c r="G29" s="120"/>
      <c r="H29" s="120"/>
      <c r="I29" s="120"/>
      <c r="J29" s="120"/>
      <c r="K29" s="120"/>
      <c r="L29" s="125"/>
      <c r="M29" s="120"/>
      <c r="N29" s="120"/>
      <c r="O29" s="120"/>
      <c r="P29" s="121"/>
      <c r="Q29" s="119"/>
      <c r="R29" s="121"/>
      <c r="S29" s="24">
        <f t="shared" si="2"/>
        <v>0</v>
      </c>
      <c r="T29" s="24"/>
      <c r="U29" s="122" t="s">
        <v>225</v>
      </c>
      <c r="V29" s="187"/>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row>
    <row r="30" spans="1:58" s="123" customFormat="1" ht="75">
      <c r="A30" s="119">
        <v>17</v>
      </c>
      <c r="B30" s="66" t="s">
        <v>67</v>
      </c>
      <c r="C30" s="100" t="s">
        <v>165</v>
      </c>
      <c r="D30" s="119"/>
      <c r="E30" s="120"/>
      <c r="F30" s="120"/>
      <c r="G30" s="120"/>
      <c r="H30" s="120"/>
      <c r="I30" s="120"/>
      <c r="J30" s="120"/>
      <c r="K30" s="120"/>
      <c r="L30" s="120"/>
      <c r="M30" s="120"/>
      <c r="N30" s="120"/>
      <c r="O30" s="120"/>
      <c r="P30" s="121"/>
      <c r="Q30" s="119"/>
      <c r="R30" s="121"/>
      <c r="S30" s="24">
        <f t="shared" ref="S30:S31" si="3">SUM(D30:R30)</f>
        <v>0</v>
      </c>
      <c r="T30" s="24"/>
      <c r="U30" s="122" t="s">
        <v>263</v>
      </c>
      <c r="V30" s="187"/>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row>
    <row r="31" spans="1:58" s="123" customFormat="1" ht="45" customHeight="1">
      <c r="A31" s="119">
        <v>18</v>
      </c>
      <c r="B31" s="66" t="s">
        <v>67</v>
      </c>
      <c r="C31" s="100" t="s">
        <v>78</v>
      </c>
      <c r="D31" s="119"/>
      <c r="E31" s="120"/>
      <c r="F31" s="120"/>
      <c r="G31" s="120"/>
      <c r="H31" s="120"/>
      <c r="I31" s="120"/>
      <c r="J31" s="120"/>
      <c r="K31" s="120"/>
      <c r="L31" s="120"/>
      <c r="M31" s="120"/>
      <c r="N31" s="120"/>
      <c r="O31" s="120"/>
      <c r="P31" s="121"/>
      <c r="Q31" s="119"/>
      <c r="R31" s="121"/>
      <c r="S31" s="24">
        <f t="shared" si="3"/>
        <v>0</v>
      </c>
      <c r="T31" s="24"/>
      <c r="U31" s="122" t="s">
        <v>226</v>
      </c>
      <c r="V31" s="187"/>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row>
    <row r="32" spans="1:58" s="7" customFormat="1">
      <c r="A32" s="35"/>
      <c r="B32" s="64"/>
      <c r="C32" s="23" t="s">
        <v>79</v>
      </c>
      <c r="D32" s="35"/>
      <c r="E32" s="36"/>
      <c r="F32" s="36"/>
      <c r="G32" s="36"/>
      <c r="H32" s="36"/>
      <c r="I32" s="36"/>
      <c r="J32" s="36"/>
      <c r="K32" s="36"/>
      <c r="L32" s="54"/>
      <c r="M32" s="36"/>
      <c r="N32" s="36"/>
      <c r="O32" s="36"/>
      <c r="P32" s="37"/>
      <c r="Q32" s="35"/>
      <c r="R32" s="37"/>
      <c r="S32" s="35"/>
      <c r="T32" s="43"/>
      <c r="U32" s="21"/>
      <c r="V32" s="186"/>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1:58" s="9" customFormat="1" ht="45">
      <c r="A33" s="32">
        <v>15</v>
      </c>
      <c r="B33" s="65" t="s">
        <v>67</v>
      </c>
      <c r="C33" s="4" t="s">
        <v>227</v>
      </c>
      <c r="D33" s="32"/>
      <c r="E33" s="33"/>
      <c r="F33" s="33"/>
      <c r="G33" s="33"/>
      <c r="H33" s="33"/>
      <c r="I33" s="33"/>
      <c r="J33" s="33"/>
      <c r="K33" s="34"/>
      <c r="L33" s="55"/>
      <c r="M33" s="33"/>
      <c r="N33" s="33"/>
      <c r="O33" s="33"/>
      <c r="P33" s="34"/>
      <c r="Q33" s="32"/>
      <c r="R33" s="34"/>
      <c r="S33" s="24">
        <f t="shared" ref="S33:S38" si="4">SUM(D33:R33)</f>
        <v>0</v>
      </c>
      <c r="T33" s="53"/>
      <c r="U33" s="13" t="s">
        <v>264</v>
      </c>
      <c r="V33" s="186"/>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1:58" s="9" customFormat="1" ht="75">
      <c r="A34" s="32">
        <v>15</v>
      </c>
      <c r="B34" s="65" t="s">
        <v>67</v>
      </c>
      <c r="C34" s="4" t="s">
        <v>81</v>
      </c>
      <c r="D34" s="32"/>
      <c r="E34" s="33"/>
      <c r="F34" s="33"/>
      <c r="G34" s="33"/>
      <c r="H34" s="33"/>
      <c r="I34" s="33"/>
      <c r="J34" s="33"/>
      <c r="K34" s="34"/>
      <c r="L34" s="52"/>
      <c r="M34" s="33"/>
      <c r="N34" s="33"/>
      <c r="O34" s="33"/>
      <c r="P34" s="34"/>
      <c r="Q34" s="32"/>
      <c r="R34" s="34"/>
      <c r="S34" s="24">
        <f t="shared" si="4"/>
        <v>0</v>
      </c>
      <c r="T34" s="53"/>
      <c r="U34" s="13" t="s">
        <v>265</v>
      </c>
      <c r="V34" s="186"/>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1:58" s="9" customFormat="1" ht="75">
      <c r="A35" s="32">
        <v>15</v>
      </c>
      <c r="B35" s="65" t="s">
        <v>67</v>
      </c>
      <c r="C35" s="11" t="s">
        <v>80</v>
      </c>
      <c r="D35" s="32"/>
      <c r="E35" s="33"/>
      <c r="F35" s="33"/>
      <c r="G35" s="33"/>
      <c r="H35" s="33"/>
      <c r="I35" s="33"/>
      <c r="J35" s="33"/>
      <c r="K35" s="33"/>
      <c r="L35" s="33"/>
      <c r="M35" s="33"/>
      <c r="N35" s="33"/>
      <c r="O35" s="33"/>
      <c r="P35" s="34"/>
      <c r="Q35" s="32"/>
      <c r="R35" s="34"/>
      <c r="S35" s="24">
        <f t="shared" si="4"/>
        <v>0</v>
      </c>
      <c r="T35" s="24"/>
      <c r="U35" s="22" t="s">
        <v>242</v>
      </c>
      <c r="V35" s="186"/>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1:58" s="9" customFormat="1" ht="31.5" customHeight="1">
      <c r="A36" s="138">
        <v>14</v>
      </c>
      <c r="B36" s="162" t="s">
        <v>67</v>
      </c>
      <c r="C36" s="4" t="s">
        <v>228</v>
      </c>
      <c r="D36" s="138"/>
      <c r="E36" s="139"/>
      <c r="F36" s="139"/>
      <c r="G36" s="139"/>
      <c r="H36" s="139"/>
      <c r="I36" s="139"/>
      <c r="J36" s="139"/>
      <c r="K36" s="140"/>
      <c r="L36" s="55"/>
      <c r="M36" s="139"/>
      <c r="N36" s="139"/>
      <c r="O36" s="139"/>
      <c r="P36" s="140"/>
      <c r="Q36" s="138"/>
      <c r="R36" s="140"/>
      <c r="S36" s="141">
        <f t="shared" si="4"/>
        <v>0</v>
      </c>
      <c r="T36" s="163"/>
      <c r="U36" s="13" t="s">
        <v>266</v>
      </c>
      <c r="V36" s="18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1:58" s="9" customFormat="1" ht="31.5" customHeight="1">
      <c r="A37" s="32">
        <v>14</v>
      </c>
      <c r="B37" s="65" t="s">
        <v>67</v>
      </c>
      <c r="C37" s="4" t="s">
        <v>82</v>
      </c>
      <c r="D37" s="32"/>
      <c r="E37" s="33"/>
      <c r="F37" s="33"/>
      <c r="G37" s="33"/>
      <c r="H37" s="33"/>
      <c r="I37" s="33"/>
      <c r="J37" s="33"/>
      <c r="K37" s="34"/>
      <c r="L37" s="52"/>
      <c r="M37" s="33"/>
      <c r="N37" s="33"/>
      <c r="O37" s="33"/>
      <c r="P37" s="34"/>
      <c r="Q37" s="32"/>
      <c r="R37" s="34"/>
      <c r="S37" s="24">
        <f t="shared" si="4"/>
        <v>0</v>
      </c>
      <c r="T37" s="53"/>
      <c r="U37" s="13" t="s">
        <v>229</v>
      </c>
      <c r="V37" s="186"/>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1:58" s="9" customFormat="1" ht="43.5" customHeight="1">
      <c r="A38" s="32">
        <v>14</v>
      </c>
      <c r="B38" s="65" t="s">
        <v>67</v>
      </c>
      <c r="C38" s="4" t="s">
        <v>74</v>
      </c>
      <c r="D38" s="32"/>
      <c r="E38" s="33"/>
      <c r="F38" s="33"/>
      <c r="G38" s="33"/>
      <c r="H38" s="33"/>
      <c r="I38" s="33"/>
      <c r="J38" s="33"/>
      <c r="K38" s="33"/>
      <c r="L38" s="33"/>
      <c r="M38" s="33"/>
      <c r="N38" s="33"/>
      <c r="O38" s="33"/>
      <c r="P38" s="34"/>
      <c r="Q38" s="32"/>
      <c r="R38" s="34"/>
      <c r="S38" s="24">
        <f t="shared" si="4"/>
        <v>0</v>
      </c>
      <c r="T38" s="24"/>
      <c r="U38" s="13" t="s">
        <v>230</v>
      </c>
      <c r="V38" s="186"/>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1:58" s="7" customFormat="1">
      <c r="A39" s="35"/>
      <c r="B39" s="64"/>
      <c r="C39" s="23" t="s">
        <v>109</v>
      </c>
      <c r="D39" s="35"/>
      <c r="E39" s="36"/>
      <c r="F39" s="36"/>
      <c r="G39" s="36"/>
      <c r="H39" s="36"/>
      <c r="I39" s="36"/>
      <c r="J39" s="36"/>
      <c r="K39" s="36"/>
      <c r="L39" s="36"/>
      <c r="M39" s="36"/>
      <c r="N39" s="36"/>
      <c r="O39" s="36"/>
      <c r="P39" s="37"/>
      <c r="Q39" s="35"/>
      <c r="R39" s="37"/>
      <c r="S39" s="35"/>
      <c r="T39" s="43"/>
      <c r="U39" s="21"/>
      <c r="V39" s="186"/>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1:58" s="9" customFormat="1" ht="90">
      <c r="A40" s="32">
        <v>29</v>
      </c>
      <c r="B40" s="65" t="s">
        <v>67</v>
      </c>
      <c r="C40" s="4" t="s">
        <v>105</v>
      </c>
      <c r="D40" s="32"/>
      <c r="E40" s="33"/>
      <c r="F40" s="33"/>
      <c r="G40" s="33"/>
      <c r="H40" s="33"/>
      <c r="I40" s="33"/>
      <c r="J40" s="33"/>
      <c r="K40" s="33"/>
      <c r="L40" s="33"/>
      <c r="M40" s="33"/>
      <c r="N40" s="33"/>
      <c r="O40" s="33"/>
      <c r="P40" s="34"/>
      <c r="Q40" s="32"/>
      <c r="R40" s="34"/>
      <c r="S40" s="24">
        <f>SUM(D40:R40)</f>
        <v>0</v>
      </c>
      <c r="T40" s="24"/>
      <c r="U40" s="13" t="s">
        <v>278</v>
      </c>
      <c r="V40" s="186"/>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1:58" s="9" customFormat="1" ht="51.75" customHeight="1">
      <c r="A41" s="32">
        <v>30</v>
      </c>
      <c r="B41" s="65" t="s">
        <v>67</v>
      </c>
      <c r="C41" s="4" t="s">
        <v>75</v>
      </c>
      <c r="D41" s="32"/>
      <c r="E41" s="33"/>
      <c r="F41" s="33"/>
      <c r="G41" s="33"/>
      <c r="H41" s="33"/>
      <c r="I41" s="33"/>
      <c r="J41" s="33"/>
      <c r="K41" s="33"/>
      <c r="L41" s="33"/>
      <c r="M41" s="33"/>
      <c r="N41" s="33"/>
      <c r="O41" s="33"/>
      <c r="P41" s="34"/>
      <c r="Q41" s="32"/>
      <c r="R41" s="34"/>
      <c r="S41" s="24">
        <f>SUM(D41:R41)</f>
        <v>0</v>
      </c>
      <c r="T41" s="24"/>
      <c r="U41" s="13" t="s">
        <v>267</v>
      </c>
      <c r="V41" s="187"/>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1:58" s="7" customFormat="1" ht="30">
      <c r="A42" s="35"/>
      <c r="B42" s="64"/>
      <c r="C42" s="23" t="s">
        <v>116</v>
      </c>
      <c r="D42" s="35"/>
      <c r="E42" s="36"/>
      <c r="F42" s="36"/>
      <c r="G42" s="36"/>
      <c r="H42" s="36"/>
      <c r="I42" s="36"/>
      <c r="J42" s="36"/>
      <c r="K42" s="36"/>
      <c r="L42" s="36"/>
      <c r="M42" s="36"/>
      <c r="N42" s="36"/>
      <c r="O42" s="36"/>
      <c r="P42" s="37"/>
      <c r="Q42" s="35"/>
      <c r="R42" s="37"/>
      <c r="S42" s="35"/>
      <c r="T42" s="43"/>
      <c r="U42" s="21" t="s">
        <v>280</v>
      </c>
      <c r="V42" s="186"/>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1:58" s="9" customFormat="1" ht="50.25" customHeight="1">
      <c r="A43" s="32">
        <v>26</v>
      </c>
      <c r="B43" s="65" t="s">
        <v>67</v>
      </c>
      <c r="C43" s="4" t="s">
        <v>164</v>
      </c>
      <c r="D43" s="32"/>
      <c r="E43" s="33"/>
      <c r="F43" s="33"/>
      <c r="G43" s="33"/>
      <c r="H43" s="33"/>
      <c r="I43" s="33"/>
      <c r="J43" s="33"/>
      <c r="K43" s="33"/>
      <c r="L43" s="33"/>
      <c r="M43" s="33"/>
      <c r="N43" s="33"/>
      <c r="O43" s="33"/>
      <c r="P43" s="34"/>
      <c r="Q43" s="32"/>
      <c r="R43" s="34"/>
      <c r="S43" s="24">
        <f>SUM(D43:R43)</f>
        <v>0</v>
      </c>
      <c r="T43" s="42"/>
      <c r="U43" s="122" t="s">
        <v>268</v>
      </c>
      <c r="V43" s="186"/>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1:58" s="9" customFormat="1" ht="34.5" customHeight="1">
      <c r="A44" s="32">
        <v>31</v>
      </c>
      <c r="B44" s="65" t="s">
        <v>67</v>
      </c>
      <c r="C44" s="4" t="s">
        <v>99</v>
      </c>
      <c r="D44" s="32"/>
      <c r="E44" s="33"/>
      <c r="F44" s="33"/>
      <c r="G44" s="33"/>
      <c r="H44" s="33"/>
      <c r="I44" s="33"/>
      <c r="J44" s="33"/>
      <c r="K44" s="33"/>
      <c r="L44" s="33"/>
      <c r="M44" s="33"/>
      <c r="N44" s="33"/>
      <c r="O44" s="33"/>
      <c r="P44" s="34"/>
      <c r="Q44" s="32"/>
      <c r="R44" s="34"/>
      <c r="S44" s="24">
        <f>SUM(D44:R44)</f>
        <v>0</v>
      </c>
      <c r="T44" s="24"/>
      <c r="U44" s="122" t="s">
        <v>269</v>
      </c>
      <c r="V44" s="186"/>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1:58" s="7" customFormat="1" ht="30">
      <c r="A45" s="35"/>
      <c r="B45" s="64"/>
      <c r="C45" s="23" t="s">
        <v>110</v>
      </c>
      <c r="D45" s="35"/>
      <c r="E45" s="36"/>
      <c r="F45" s="36"/>
      <c r="G45" s="36"/>
      <c r="H45" s="36"/>
      <c r="I45" s="36"/>
      <c r="J45" s="36"/>
      <c r="K45" s="36"/>
      <c r="L45" s="36"/>
      <c r="M45" s="36"/>
      <c r="N45" s="36"/>
      <c r="O45" s="36"/>
      <c r="P45" s="37"/>
      <c r="Q45" s="35"/>
      <c r="R45" s="37"/>
      <c r="S45" s="35"/>
      <c r="T45" s="43"/>
      <c r="U45" s="21" t="s">
        <v>280</v>
      </c>
      <c r="V45" s="186"/>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1:58" s="9" customFormat="1" ht="31.5" customHeight="1">
      <c r="A46" s="32">
        <v>28</v>
      </c>
      <c r="B46" s="65" t="s">
        <v>67</v>
      </c>
      <c r="C46" s="4" t="s">
        <v>286</v>
      </c>
      <c r="D46" s="32"/>
      <c r="E46" s="33"/>
      <c r="F46" s="33"/>
      <c r="G46" s="33"/>
      <c r="H46" s="33"/>
      <c r="I46" s="33"/>
      <c r="J46" s="33"/>
      <c r="K46" s="33"/>
      <c r="L46" s="33"/>
      <c r="M46" s="33"/>
      <c r="N46" s="33"/>
      <c r="O46" s="33"/>
      <c r="P46" s="34"/>
      <c r="Q46" s="32"/>
      <c r="R46" s="34"/>
      <c r="S46" s="24">
        <f>SUM(D46:R46)</f>
        <v>0</v>
      </c>
      <c r="T46" s="24"/>
      <c r="U46" s="13" t="s">
        <v>231</v>
      </c>
      <c r="V46" s="18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1:58" s="9" customFormat="1" ht="49.5" customHeight="1">
      <c r="A47" s="32">
        <v>27</v>
      </c>
      <c r="B47" s="65" t="s">
        <v>67</v>
      </c>
      <c r="C47" s="4" t="s">
        <v>100</v>
      </c>
      <c r="D47" s="32"/>
      <c r="E47" s="33"/>
      <c r="F47" s="33"/>
      <c r="G47" s="33"/>
      <c r="H47" s="33"/>
      <c r="I47" s="33"/>
      <c r="J47" s="33"/>
      <c r="K47" s="33"/>
      <c r="L47" s="33"/>
      <c r="M47" s="33"/>
      <c r="N47" s="33"/>
      <c r="O47" s="33"/>
      <c r="P47" s="34"/>
      <c r="Q47" s="32"/>
      <c r="R47" s="34"/>
      <c r="S47" s="24">
        <f>SUM(D47:R47)</f>
        <v>0</v>
      </c>
      <c r="T47" s="24"/>
      <c r="U47" s="13" t="s">
        <v>270</v>
      </c>
      <c r="V47" s="186"/>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1:58" s="7" customFormat="1" ht="30">
      <c r="A48" s="35"/>
      <c r="B48" s="64"/>
      <c r="C48" s="23" t="s">
        <v>24</v>
      </c>
      <c r="D48" s="35"/>
      <c r="E48" s="36"/>
      <c r="F48" s="36"/>
      <c r="G48" s="36"/>
      <c r="H48" s="36"/>
      <c r="I48" s="36"/>
      <c r="J48" s="36"/>
      <c r="K48" s="36"/>
      <c r="L48" s="36"/>
      <c r="M48" s="36"/>
      <c r="N48" s="36"/>
      <c r="O48" s="36"/>
      <c r="P48" s="37"/>
      <c r="Q48" s="35"/>
      <c r="R48" s="37"/>
      <c r="S48" s="35"/>
      <c r="T48" s="43"/>
      <c r="U48" s="21" t="s">
        <v>280</v>
      </c>
      <c r="V48" s="186"/>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1:58" s="9" customFormat="1" ht="31.5" customHeight="1">
      <c r="A49" s="32">
        <v>21</v>
      </c>
      <c r="B49" s="65" t="s">
        <v>67</v>
      </c>
      <c r="C49" s="4" t="s">
        <v>156</v>
      </c>
      <c r="D49" s="32"/>
      <c r="E49" s="33"/>
      <c r="F49" s="33"/>
      <c r="G49" s="33"/>
      <c r="H49" s="33"/>
      <c r="I49" s="33"/>
      <c r="J49" s="33"/>
      <c r="K49" s="33"/>
      <c r="L49" s="33"/>
      <c r="M49" s="33"/>
      <c r="N49" s="33"/>
      <c r="O49" s="33"/>
      <c r="P49" s="34"/>
      <c r="Q49" s="32"/>
      <c r="R49" s="34"/>
      <c r="S49" s="24">
        <f t="shared" ref="S49:S60" si="5">SUM(D49:R49)</f>
        <v>0</v>
      </c>
      <c r="T49" s="24"/>
      <c r="U49" s="13" t="s">
        <v>232</v>
      </c>
      <c r="V49" s="186"/>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1:58" s="9" customFormat="1" ht="31.5" customHeight="1">
      <c r="A50" s="32">
        <v>23</v>
      </c>
      <c r="B50" s="65" t="s">
        <v>67</v>
      </c>
      <c r="C50" s="4" t="s">
        <v>84</v>
      </c>
      <c r="D50" s="32"/>
      <c r="E50" s="33"/>
      <c r="F50" s="33"/>
      <c r="G50" s="33"/>
      <c r="H50" s="33"/>
      <c r="I50" s="33"/>
      <c r="J50" s="33"/>
      <c r="K50" s="33"/>
      <c r="L50" s="33"/>
      <c r="M50" s="33"/>
      <c r="N50" s="33"/>
      <c r="O50" s="33"/>
      <c r="P50" s="34"/>
      <c r="Q50" s="32"/>
      <c r="R50" s="34"/>
      <c r="S50" s="24">
        <f t="shared" si="5"/>
        <v>0</v>
      </c>
      <c r="T50" s="24"/>
      <c r="U50" s="13" t="s">
        <v>233</v>
      </c>
      <c r="V50" s="186"/>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1:58" s="9" customFormat="1" ht="45">
      <c r="A51" s="32">
        <v>19</v>
      </c>
      <c r="B51" s="65" t="s">
        <v>67</v>
      </c>
      <c r="C51" s="4" t="s">
        <v>101</v>
      </c>
      <c r="D51" s="32"/>
      <c r="E51" s="33"/>
      <c r="F51" s="33"/>
      <c r="G51" s="33"/>
      <c r="H51" s="33"/>
      <c r="I51" s="33"/>
      <c r="J51" s="33"/>
      <c r="K51" s="33"/>
      <c r="L51" s="33"/>
      <c r="M51" s="33"/>
      <c r="N51" s="33"/>
      <c r="O51" s="33"/>
      <c r="P51" s="34"/>
      <c r="Q51" s="32"/>
      <c r="R51" s="34"/>
      <c r="S51" s="24">
        <f t="shared" si="5"/>
        <v>0</v>
      </c>
      <c r="T51" s="24"/>
      <c r="U51" s="13" t="s">
        <v>271</v>
      </c>
      <c r="V51" s="186"/>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1:58" s="9" customFormat="1" ht="51.75" customHeight="1">
      <c r="A52" s="32">
        <v>20</v>
      </c>
      <c r="B52" s="65" t="s">
        <v>67</v>
      </c>
      <c r="C52" s="4" t="s">
        <v>102</v>
      </c>
      <c r="D52" s="32"/>
      <c r="E52" s="33"/>
      <c r="F52" s="33"/>
      <c r="G52" s="33"/>
      <c r="H52" s="33"/>
      <c r="I52" s="33"/>
      <c r="J52" s="33"/>
      <c r="K52" s="33"/>
      <c r="L52" s="33"/>
      <c r="M52" s="33"/>
      <c r="N52" s="33"/>
      <c r="O52" s="33"/>
      <c r="P52" s="34"/>
      <c r="Q52" s="32"/>
      <c r="R52" s="34"/>
      <c r="S52" s="24">
        <f t="shared" si="5"/>
        <v>0</v>
      </c>
      <c r="T52" s="24"/>
      <c r="U52" s="13" t="s">
        <v>272</v>
      </c>
      <c r="V52" s="186"/>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1:58" s="10" customFormat="1" ht="30">
      <c r="A53" s="35"/>
      <c r="B53" s="64"/>
      <c r="C53" s="23" t="s">
        <v>23</v>
      </c>
      <c r="D53" s="35"/>
      <c r="E53" s="36"/>
      <c r="F53" s="36"/>
      <c r="G53" s="36"/>
      <c r="H53" s="36"/>
      <c r="I53" s="36"/>
      <c r="J53" s="36"/>
      <c r="K53" s="36"/>
      <c r="L53" s="36"/>
      <c r="M53" s="36"/>
      <c r="N53" s="36"/>
      <c r="O53" s="36"/>
      <c r="P53" s="37"/>
      <c r="Q53" s="35"/>
      <c r="R53" s="37"/>
      <c r="S53" s="35"/>
      <c r="T53" s="43"/>
      <c r="U53" s="21" t="s">
        <v>280</v>
      </c>
      <c r="V53" s="186"/>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1:58" s="9" customFormat="1" ht="31.5" customHeight="1">
      <c r="A54" s="32">
        <v>22</v>
      </c>
      <c r="B54" s="65" t="s">
        <v>67</v>
      </c>
      <c r="C54" s="4" t="s">
        <v>97</v>
      </c>
      <c r="D54" s="32"/>
      <c r="E54" s="33"/>
      <c r="F54" s="33"/>
      <c r="G54" s="33"/>
      <c r="H54" s="33"/>
      <c r="I54" s="33"/>
      <c r="J54" s="33"/>
      <c r="K54" s="33"/>
      <c r="L54" s="33"/>
      <c r="M54" s="33"/>
      <c r="N54" s="33"/>
      <c r="O54" s="33"/>
      <c r="P54" s="34"/>
      <c r="Q54" s="32"/>
      <c r="R54" s="34"/>
      <c r="S54" s="24">
        <f>SUM(D54:R54)</f>
        <v>0</v>
      </c>
      <c r="T54" s="24"/>
      <c r="U54" s="13" t="s">
        <v>234</v>
      </c>
      <c r="V54" s="186"/>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1:58" s="9" customFormat="1" ht="33.75" customHeight="1">
      <c r="A55" s="32">
        <v>24</v>
      </c>
      <c r="B55" s="65" t="s">
        <v>67</v>
      </c>
      <c r="C55" s="4" t="s">
        <v>83</v>
      </c>
      <c r="D55" s="32"/>
      <c r="E55" s="33"/>
      <c r="F55" s="33"/>
      <c r="G55" s="33"/>
      <c r="H55" s="33"/>
      <c r="I55" s="33"/>
      <c r="J55" s="33"/>
      <c r="K55" s="33"/>
      <c r="L55" s="33"/>
      <c r="M55" s="33"/>
      <c r="N55" s="33"/>
      <c r="O55" s="33"/>
      <c r="P55" s="34"/>
      <c r="Q55" s="32"/>
      <c r="R55" s="34"/>
      <c r="S55" s="24">
        <f>SUM(D55:R55)</f>
        <v>0</v>
      </c>
      <c r="T55" s="24"/>
      <c r="U55" s="13" t="s">
        <v>273</v>
      </c>
      <c r="V55" s="186"/>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row r="56" spans="1:58" s="9" customFormat="1" ht="36.75" customHeight="1">
      <c r="A56" s="32">
        <v>25</v>
      </c>
      <c r="B56" s="65" t="s">
        <v>67</v>
      </c>
      <c r="C56" s="4" t="s">
        <v>96</v>
      </c>
      <c r="D56" s="32"/>
      <c r="E56" s="33"/>
      <c r="F56" s="33"/>
      <c r="G56" s="33"/>
      <c r="H56" s="33"/>
      <c r="I56" s="33"/>
      <c r="J56" s="33"/>
      <c r="K56" s="33"/>
      <c r="L56" s="33"/>
      <c r="M56" s="33"/>
      <c r="N56" s="33"/>
      <c r="O56" s="33"/>
      <c r="P56" s="34"/>
      <c r="Q56" s="32"/>
      <c r="R56" s="34"/>
      <c r="S56" s="24">
        <f>SUM(D56:R56)</f>
        <v>0</v>
      </c>
      <c r="T56" s="24"/>
      <c r="U56" s="13" t="s">
        <v>274</v>
      </c>
      <c r="V56" s="18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row>
    <row r="57" spans="1:58" s="7" customFormat="1" ht="30">
      <c r="A57" s="35"/>
      <c r="B57" s="64"/>
      <c r="C57" s="23" t="s">
        <v>104</v>
      </c>
      <c r="D57" s="35"/>
      <c r="E57" s="36"/>
      <c r="F57" s="36"/>
      <c r="G57" s="36"/>
      <c r="H57" s="36"/>
      <c r="I57" s="36"/>
      <c r="J57" s="36"/>
      <c r="K57" s="36"/>
      <c r="L57" s="36"/>
      <c r="M57" s="36"/>
      <c r="N57" s="36"/>
      <c r="O57" s="36"/>
      <c r="P57" s="37"/>
      <c r="Q57" s="35"/>
      <c r="R57" s="37"/>
      <c r="S57" s="35"/>
      <c r="T57" s="43"/>
      <c r="U57" s="21" t="s">
        <v>280</v>
      </c>
      <c r="V57" s="186"/>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row>
    <row r="58" spans="1:58" s="9" customFormat="1" ht="45">
      <c r="A58" s="32">
        <v>32</v>
      </c>
      <c r="B58" s="65" t="s">
        <v>67</v>
      </c>
      <c r="C58" s="4" t="s">
        <v>85</v>
      </c>
      <c r="D58" s="32"/>
      <c r="E58" s="33"/>
      <c r="F58" s="33"/>
      <c r="G58" s="33"/>
      <c r="H58" s="33"/>
      <c r="I58" s="33"/>
      <c r="J58" s="33"/>
      <c r="K58" s="33"/>
      <c r="L58" s="33"/>
      <c r="M58" s="33"/>
      <c r="N58" s="33"/>
      <c r="O58" s="33"/>
      <c r="P58" s="34"/>
      <c r="Q58" s="32"/>
      <c r="R58" s="34"/>
      <c r="S58" s="24">
        <f t="shared" si="5"/>
        <v>0</v>
      </c>
      <c r="T58" s="24"/>
      <c r="U58" s="13" t="s">
        <v>275</v>
      </c>
      <c r="V58" s="186"/>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row>
    <row r="59" spans="1:58" s="9" customFormat="1" ht="31.5" customHeight="1">
      <c r="A59" s="32">
        <v>33</v>
      </c>
      <c r="B59" s="65" t="s">
        <v>67</v>
      </c>
      <c r="C59" s="4" t="s">
        <v>287</v>
      </c>
      <c r="D59" s="32"/>
      <c r="E59" s="33"/>
      <c r="F59" s="33"/>
      <c r="G59" s="33"/>
      <c r="H59" s="33"/>
      <c r="I59" s="33"/>
      <c r="J59" s="33"/>
      <c r="K59" s="33"/>
      <c r="L59" s="33"/>
      <c r="M59" s="33"/>
      <c r="N59" s="33"/>
      <c r="O59" s="33"/>
      <c r="P59" s="34"/>
      <c r="Q59" s="32"/>
      <c r="R59" s="34"/>
      <c r="S59" s="24">
        <f t="shared" si="5"/>
        <v>0</v>
      </c>
      <c r="T59" s="24"/>
      <c r="U59" s="13" t="s">
        <v>235</v>
      </c>
      <c r="V59" s="186"/>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row>
    <row r="60" spans="1:58" s="12" customFormat="1" ht="31.5" customHeight="1">
      <c r="A60" s="39">
        <v>34</v>
      </c>
      <c r="B60" s="72" t="s">
        <v>67</v>
      </c>
      <c r="C60" s="11" t="s">
        <v>103</v>
      </c>
      <c r="D60" s="39"/>
      <c r="E60" s="40"/>
      <c r="F60" s="40"/>
      <c r="G60" s="40"/>
      <c r="H60" s="40"/>
      <c r="I60" s="40"/>
      <c r="J60" s="40"/>
      <c r="K60" s="40"/>
      <c r="L60" s="40"/>
      <c r="M60" s="40"/>
      <c r="N60" s="40"/>
      <c r="O60" s="40"/>
      <c r="P60" s="41"/>
      <c r="Q60" s="39"/>
      <c r="R60" s="41"/>
      <c r="S60" s="25">
        <f t="shared" si="5"/>
        <v>0</v>
      </c>
      <c r="T60" s="25"/>
      <c r="U60" s="22" t="s">
        <v>276</v>
      </c>
      <c r="V60" s="186"/>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row>
    <row r="61" spans="1:58" s="7" customFormat="1" ht="30">
      <c r="A61" s="35"/>
      <c r="B61" s="64"/>
      <c r="C61" s="23" t="s">
        <v>22</v>
      </c>
      <c r="D61" s="35"/>
      <c r="E61" s="36"/>
      <c r="F61" s="36"/>
      <c r="G61" s="36"/>
      <c r="H61" s="36"/>
      <c r="I61" s="36"/>
      <c r="J61" s="36"/>
      <c r="K61" s="36"/>
      <c r="L61" s="36"/>
      <c r="M61" s="36"/>
      <c r="N61" s="36"/>
      <c r="O61" s="36"/>
      <c r="P61" s="37"/>
      <c r="Q61" s="35"/>
      <c r="R61" s="37"/>
      <c r="S61" s="35"/>
      <c r="T61" s="43"/>
      <c r="U61" s="21" t="s">
        <v>280</v>
      </c>
      <c r="V61" s="186"/>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row>
    <row r="62" spans="1:58" s="9" customFormat="1" ht="31.5" customHeight="1">
      <c r="A62" s="32">
        <v>35</v>
      </c>
      <c r="B62" s="65" t="s">
        <v>67</v>
      </c>
      <c r="C62" s="4" t="s">
        <v>86</v>
      </c>
      <c r="D62" s="32"/>
      <c r="E62" s="33"/>
      <c r="F62" s="33"/>
      <c r="G62" s="33"/>
      <c r="H62" s="33"/>
      <c r="I62" s="33"/>
      <c r="J62" s="33"/>
      <c r="K62" s="33"/>
      <c r="L62" s="33"/>
      <c r="M62" s="33"/>
      <c r="N62" s="33"/>
      <c r="O62" s="33"/>
      <c r="P62" s="34"/>
      <c r="Q62" s="32"/>
      <c r="R62" s="34"/>
      <c r="S62" s="24">
        <f>SUM(D62:R62)</f>
        <v>0</v>
      </c>
      <c r="T62" s="24"/>
      <c r="U62" s="13" t="s">
        <v>236</v>
      </c>
      <c r="V62" s="186"/>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row>
    <row r="63" spans="1:58" s="9" customFormat="1" ht="31.5" customHeight="1">
      <c r="A63" s="32">
        <v>36</v>
      </c>
      <c r="B63" s="65" t="s">
        <v>67</v>
      </c>
      <c r="C63" s="4" t="s">
        <v>87</v>
      </c>
      <c r="D63" s="32"/>
      <c r="E63" s="33"/>
      <c r="F63" s="33"/>
      <c r="G63" s="33"/>
      <c r="H63" s="33"/>
      <c r="I63" s="33"/>
      <c r="J63" s="33"/>
      <c r="K63" s="33"/>
      <c r="L63" s="33"/>
      <c r="M63" s="33"/>
      <c r="N63" s="33"/>
      <c r="O63" s="33"/>
      <c r="P63" s="34"/>
      <c r="Q63" s="32"/>
      <c r="R63" s="34"/>
      <c r="S63" s="24">
        <f t="shared" ref="S63" si="6">SUM(D63:R63)</f>
        <v>0</v>
      </c>
      <c r="T63" s="24"/>
      <c r="U63" s="13" t="s">
        <v>237</v>
      </c>
      <c r="V63" s="186"/>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row>
    <row r="64" spans="1:58" s="7" customFormat="1">
      <c r="A64" s="35"/>
      <c r="B64" s="64"/>
      <c r="C64" s="23" t="s">
        <v>111</v>
      </c>
      <c r="D64" s="35"/>
      <c r="E64" s="36"/>
      <c r="F64" s="36"/>
      <c r="G64" s="36"/>
      <c r="H64" s="36"/>
      <c r="I64" s="36"/>
      <c r="J64" s="36"/>
      <c r="K64" s="36"/>
      <c r="L64" s="36"/>
      <c r="M64" s="36"/>
      <c r="N64" s="36"/>
      <c r="O64" s="36"/>
      <c r="P64" s="37"/>
      <c r="Q64" s="35"/>
      <c r="R64" s="37"/>
      <c r="S64" s="35"/>
      <c r="T64" s="43"/>
      <c r="U64" s="21"/>
      <c r="V64" s="186"/>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row>
    <row r="65" spans="1:58" s="10" customFormat="1" ht="31.5" customHeight="1">
      <c r="A65" s="24">
        <v>1</v>
      </c>
      <c r="B65" s="67" t="s">
        <v>68</v>
      </c>
      <c r="C65" s="6" t="s">
        <v>288</v>
      </c>
      <c r="D65" s="24">
        <f t="shared" ref="D65:R65" si="7">SUM(D6+D11)</f>
        <v>0</v>
      </c>
      <c r="E65" s="24">
        <f t="shared" si="7"/>
        <v>0</v>
      </c>
      <c r="F65" s="24">
        <f t="shared" si="7"/>
        <v>0</v>
      </c>
      <c r="G65" s="24">
        <f t="shared" si="7"/>
        <v>0</v>
      </c>
      <c r="H65" s="24">
        <f t="shared" si="7"/>
        <v>0</v>
      </c>
      <c r="I65" s="24">
        <f t="shared" si="7"/>
        <v>0</v>
      </c>
      <c r="J65" s="24">
        <f t="shared" si="7"/>
        <v>0</v>
      </c>
      <c r="K65" s="24">
        <f t="shared" si="7"/>
        <v>0</v>
      </c>
      <c r="L65" s="24">
        <f t="shared" si="7"/>
        <v>0</v>
      </c>
      <c r="M65" s="24">
        <f t="shared" si="7"/>
        <v>0</v>
      </c>
      <c r="N65" s="24">
        <f t="shared" si="7"/>
        <v>0</v>
      </c>
      <c r="O65" s="24">
        <f t="shared" si="7"/>
        <v>0</v>
      </c>
      <c r="P65" s="24">
        <f t="shared" si="7"/>
        <v>0</v>
      </c>
      <c r="Q65" s="24">
        <f t="shared" si="7"/>
        <v>0</v>
      </c>
      <c r="R65" s="24">
        <f t="shared" si="7"/>
        <v>0</v>
      </c>
      <c r="S65" s="24">
        <f>SUM(D65:R65)</f>
        <v>0</v>
      </c>
      <c r="T65" s="24"/>
      <c r="U65" s="15" t="s">
        <v>279</v>
      </c>
      <c r="V65" s="186"/>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row>
    <row r="66" spans="1:58" s="10" customFormat="1" ht="31.5" customHeight="1">
      <c r="A66" s="24">
        <v>7</v>
      </c>
      <c r="B66" s="67" t="s">
        <v>67</v>
      </c>
      <c r="C66" s="6" t="s">
        <v>289</v>
      </c>
      <c r="D66" s="24">
        <f t="shared" ref="D66:R66" si="8">SUM(D7+D12)</f>
        <v>0</v>
      </c>
      <c r="E66" s="24">
        <f t="shared" si="8"/>
        <v>0</v>
      </c>
      <c r="F66" s="24">
        <f t="shared" si="8"/>
        <v>0</v>
      </c>
      <c r="G66" s="24">
        <f t="shared" si="8"/>
        <v>0</v>
      </c>
      <c r="H66" s="24">
        <f t="shared" si="8"/>
        <v>0</v>
      </c>
      <c r="I66" s="24">
        <f t="shared" si="8"/>
        <v>0</v>
      </c>
      <c r="J66" s="24">
        <f t="shared" si="8"/>
        <v>0</v>
      </c>
      <c r="K66" s="24">
        <f t="shared" si="8"/>
        <v>0</v>
      </c>
      <c r="L66" s="24">
        <f t="shared" si="8"/>
        <v>0</v>
      </c>
      <c r="M66" s="24">
        <f t="shared" si="8"/>
        <v>0</v>
      </c>
      <c r="N66" s="24">
        <f t="shared" si="8"/>
        <v>0</v>
      </c>
      <c r="O66" s="24">
        <f t="shared" si="8"/>
        <v>0</v>
      </c>
      <c r="P66" s="24">
        <f t="shared" si="8"/>
        <v>0</v>
      </c>
      <c r="Q66" s="24">
        <f t="shared" si="8"/>
        <v>0</v>
      </c>
      <c r="R66" s="24">
        <f t="shared" si="8"/>
        <v>0</v>
      </c>
      <c r="S66" s="24">
        <f>SUM(D66:R66)</f>
        <v>0</v>
      </c>
      <c r="T66" s="24"/>
      <c r="U66" s="15" t="s">
        <v>113</v>
      </c>
      <c r="V66" s="18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row>
    <row r="67" spans="1:58" s="10" customFormat="1" ht="31.5" customHeight="1">
      <c r="A67" s="24">
        <v>8</v>
      </c>
      <c r="B67" s="67" t="s">
        <v>68</v>
      </c>
      <c r="C67" s="6" t="s">
        <v>289</v>
      </c>
      <c r="D67" s="24">
        <f t="shared" ref="D67:R67" si="9">SUM(D8+D13)</f>
        <v>0</v>
      </c>
      <c r="E67" s="24">
        <f t="shared" si="9"/>
        <v>0</v>
      </c>
      <c r="F67" s="24">
        <f t="shared" si="9"/>
        <v>0</v>
      </c>
      <c r="G67" s="24">
        <f t="shared" si="9"/>
        <v>0</v>
      </c>
      <c r="H67" s="24">
        <f t="shared" si="9"/>
        <v>0</v>
      </c>
      <c r="I67" s="24">
        <f t="shared" si="9"/>
        <v>0</v>
      </c>
      <c r="J67" s="24">
        <f t="shared" si="9"/>
        <v>0</v>
      </c>
      <c r="K67" s="24">
        <f t="shared" si="9"/>
        <v>0</v>
      </c>
      <c r="L67" s="24">
        <f t="shared" si="9"/>
        <v>0</v>
      </c>
      <c r="M67" s="24">
        <f t="shared" si="9"/>
        <v>0</v>
      </c>
      <c r="N67" s="24">
        <f t="shared" si="9"/>
        <v>0</v>
      </c>
      <c r="O67" s="24">
        <f t="shared" si="9"/>
        <v>0</v>
      </c>
      <c r="P67" s="24">
        <f t="shared" si="9"/>
        <v>0</v>
      </c>
      <c r="Q67" s="24">
        <f t="shared" si="9"/>
        <v>0</v>
      </c>
      <c r="R67" s="24">
        <f t="shared" si="9"/>
        <v>0</v>
      </c>
      <c r="S67" s="24">
        <f>SUM(D67:R67)</f>
        <v>0</v>
      </c>
      <c r="T67" s="24"/>
      <c r="U67" s="15" t="s">
        <v>112</v>
      </c>
      <c r="V67" s="186"/>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row>
    <row r="68" spans="1:58" s="10" customFormat="1" ht="31.5" customHeight="1">
      <c r="A68" s="25">
        <v>13</v>
      </c>
      <c r="B68" s="78" t="s">
        <v>67</v>
      </c>
      <c r="C68" s="79" t="s">
        <v>290</v>
      </c>
      <c r="D68" s="25">
        <f t="shared" ref="D68:R68" si="10">SUM(D16+D19)</f>
        <v>0</v>
      </c>
      <c r="E68" s="25">
        <f t="shared" si="10"/>
        <v>0</v>
      </c>
      <c r="F68" s="25">
        <f t="shared" si="10"/>
        <v>0</v>
      </c>
      <c r="G68" s="25">
        <f t="shared" si="10"/>
        <v>0</v>
      </c>
      <c r="H68" s="25">
        <f t="shared" si="10"/>
        <v>0</v>
      </c>
      <c r="I68" s="25">
        <f t="shared" si="10"/>
        <v>0</v>
      </c>
      <c r="J68" s="25">
        <f t="shared" si="10"/>
        <v>0</v>
      </c>
      <c r="K68" s="25">
        <f t="shared" si="10"/>
        <v>0</v>
      </c>
      <c r="L68" s="25">
        <f t="shared" si="10"/>
        <v>0</v>
      </c>
      <c r="M68" s="25">
        <f t="shared" si="10"/>
        <v>0</v>
      </c>
      <c r="N68" s="25">
        <f t="shared" si="10"/>
        <v>0</v>
      </c>
      <c r="O68" s="25">
        <f t="shared" si="10"/>
        <v>0</v>
      </c>
      <c r="P68" s="25">
        <f t="shared" si="10"/>
        <v>0</v>
      </c>
      <c r="Q68" s="25">
        <f t="shared" si="10"/>
        <v>0</v>
      </c>
      <c r="R68" s="25">
        <f t="shared" si="10"/>
        <v>0</v>
      </c>
      <c r="S68" s="25">
        <f>SUM(D68:R68)</f>
        <v>0</v>
      </c>
      <c r="T68" s="25"/>
      <c r="U68" s="80" t="s">
        <v>238</v>
      </c>
      <c r="V68" s="186"/>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row>
    <row r="69" spans="1:58">
      <c r="A69" s="38"/>
      <c r="D69" s="38"/>
      <c r="S69" s="38"/>
      <c r="T69" s="47"/>
      <c r="U69" s="2"/>
    </row>
    <row r="70" spans="1:58">
      <c r="A70" s="38"/>
      <c r="D70" s="38"/>
      <c r="S70" s="38"/>
      <c r="T70" s="47"/>
      <c r="U70" s="2"/>
    </row>
    <row r="71" spans="1:58">
      <c r="A71" s="38"/>
      <c r="D71" s="38"/>
      <c r="S71" s="38"/>
      <c r="T71" s="47"/>
      <c r="U71" s="2"/>
    </row>
    <row r="72" spans="1:58">
      <c r="A72" s="38"/>
      <c r="D72" s="38"/>
      <c r="S72" s="38"/>
      <c r="T72" s="47"/>
      <c r="U72" s="2"/>
    </row>
    <row r="73" spans="1:58">
      <c r="A73" s="38"/>
      <c r="C73"/>
      <c r="D73" s="38"/>
      <c r="S73" s="38"/>
      <c r="T73" s="47"/>
      <c r="U73" s="2"/>
    </row>
    <row r="74" spans="1:58">
      <c r="A74" s="38"/>
      <c r="C74"/>
      <c r="D74" s="38"/>
      <c r="S74" s="38"/>
      <c r="T74" s="47"/>
      <c r="U74" s="2"/>
    </row>
    <row r="75" spans="1:58">
      <c r="A75" s="38"/>
      <c r="C75"/>
      <c r="D75" s="38"/>
      <c r="S75" s="38"/>
      <c r="T75" s="47"/>
      <c r="U75" s="2"/>
    </row>
    <row r="76" spans="1:58">
      <c r="A76" s="38"/>
      <c r="C76"/>
      <c r="D76" s="38"/>
      <c r="S76" s="38"/>
      <c r="T76" s="47"/>
      <c r="U76" s="2"/>
    </row>
    <row r="77" spans="1:58">
      <c r="A77" s="38"/>
      <c r="C77"/>
      <c r="D77" s="38"/>
      <c r="S77" s="38"/>
      <c r="T77" s="47"/>
      <c r="U77" s="2"/>
    </row>
    <row r="78" spans="1:58">
      <c r="A78" s="38"/>
      <c r="C78"/>
      <c r="D78" s="38"/>
      <c r="S78" s="38"/>
      <c r="T78" s="47"/>
      <c r="U78" s="2"/>
    </row>
    <row r="79" spans="1:58">
      <c r="A79" s="38"/>
      <c r="C79"/>
      <c r="D79" s="38"/>
      <c r="S79" s="38"/>
      <c r="T79" s="47"/>
      <c r="U79" s="2"/>
    </row>
    <row r="80" spans="1:58">
      <c r="A80" s="38"/>
      <c r="C80"/>
      <c r="D80" s="38"/>
      <c r="S80" s="38"/>
      <c r="T80" s="47"/>
      <c r="U80" s="2"/>
    </row>
    <row r="81" spans="1:21">
      <c r="A81" s="38"/>
      <c r="C81"/>
      <c r="D81" s="38"/>
      <c r="S81" s="38"/>
      <c r="T81" s="47"/>
      <c r="U81" s="2"/>
    </row>
    <row r="82" spans="1:21">
      <c r="A82" s="38"/>
      <c r="C82"/>
      <c r="D82" s="38"/>
      <c r="S82" s="38"/>
      <c r="T82" s="47"/>
      <c r="U82" s="2"/>
    </row>
    <row r="83" spans="1:21">
      <c r="A83" s="38"/>
      <c r="C83"/>
      <c r="D83" s="38"/>
      <c r="S83" s="38"/>
      <c r="T83" s="47"/>
      <c r="U83" s="2"/>
    </row>
    <row r="84" spans="1:21">
      <c r="A84" s="38"/>
      <c r="C84"/>
      <c r="D84" s="38"/>
      <c r="S84" s="38"/>
      <c r="T84" s="47"/>
      <c r="U84" s="2"/>
    </row>
    <row r="85" spans="1:21">
      <c r="A85" s="38"/>
      <c r="C85"/>
      <c r="D85" s="38"/>
      <c r="S85" s="38"/>
      <c r="T85" s="47"/>
      <c r="U85" s="2"/>
    </row>
    <row r="86" spans="1:21">
      <c r="A86" s="38"/>
      <c r="C86"/>
      <c r="D86" s="38"/>
      <c r="S86" s="38"/>
      <c r="T86" s="47"/>
      <c r="U86" s="2"/>
    </row>
    <row r="87" spans="1:21">
      <c r="A87" s="38"/>
      <c r="C87"/>
      <c r="D87" s="38"/>
      <c r="S87" s="38"/>
      <c r="T87" s="47"/>
      <c r="U87" s="2"/>
    </row>
    <row r="88" spans="1:21">
      <c r="A88" s="38"/>
      <c r="C88"/>
      <c r="D88" s="38"/>
      <c r="S88" s="38"/>
      <c r="T88" s="47"/>
      <c r="U88" s="2"/>
    </row>
    <row r="89" spans="1:21">
      <c r="A89" s="38"/>
      <c r="C89"/>
      <c r="D89" s="38"/>
      <c r="S89" s="38"/>
      <c r="T89" s="47"/>
      <c r="U89" s="2"/>
    </row>
    <row r="90" spans="1:21">
      <c r="A90" s="38"/>
      <c r="C90"/>
      <c r="D90" s="38"/>
      <c r="S90" s="38"/>
      <c r="T90" s="47"/>
      <c r="U90" s="2"/>
    </row>
    <row r="91" spans="1:21">
      <c r="A91" s="38"/>
      <c r="C91"/>
      <c r="D91" s="38"/>
      <c r="S91" s="38"/>
      <c r="T91" s="47"/>
      <c r="U91" s="2"/>
    </row>
    <row r="92" spans="1:21">
      <c r="A92" s="38"/>
      <c r="C92"/>
      <c r="D92" s="38"/>
      <c r="S92" s="38"/>
      <c r="T92" s="47"/>
      <c r="U92" s="2"/>
    </row>
    <row r="93" spans="1:21">
      <c r="A93" s="38"/>
      <c r="C93"/>
      <c r="D93" s="38"/>
      <c r="S93" s="38"/>
      <c r="T93" s="47"/>
      <c r="U93" s="2"/>
    </row>
    <row r="94" spans="1:21">
      <c r="A94" s="38"/>
      <c r="C94"/>
      <c r="D94" s="38"/>
      <c r="S94" s="38"/>
      <c r="T94" s="47"/>
      <c r="U94" s="2"/>
    </row>
    <row r="95" spans="1:21">
      <c r="A95" s="38"/>
      <c r="C95"/>
      <c r="D95" s="38"/>
      <c r="S95" s="38"/>
      <c r="T95" s="47"/>
      <c r="U95" s="2"/>
    </row>
    <row r="96" spans="1:21">
      <c r="A96" s="38"/>
      <c r="C96"/>
      <c r="D96" s="38"/>
      <c r="S96" s="38"/>
      <c r="T96" s="47"/>
      <c r="U96" s="2"/>
    </row>
    <row r="97" spans="1:21">
      <c r="A97" s="38"/>
      <c r="C97"/>
      <c r="D97" s="38"/>
      <c r="S97" s="38"/>
      <c r="T97" s="47"/>
      <c r="U97" s="2"/>
    </row>
    <row r="98" spans="1:21">
      <c r="A98" s="38"/>
      <c r="C98"/>
      <c r="D98" s="38"/>
      <c r="S98" s="38"/>
      <c r="T98" s="47"/>
      <c r="U98" s="2"/>
    </row>
    <row r="99" spans="1:21">
      <c r="A99" s="38"/>
      <c r="C99"/>
      <c r="D99" s="38"/>
      <c r="S99" s="38"/>
      <c r="T99" s="47"/>
      <c r="U99" s="2"/>
    </row>
    <row r="100" spans="1:21">
      <c r="A100" s="38"/>
      <c r="C100"/>
      <c r="D100" s="38"/>
      <c r="S100" s="38"/>
      <c r="T100" s="47"/>
      <c r="U100" s="2"/>
    </row>
    <row r="101" spans="1:21">
      <c r="A101" s="38"/>
      <c r="C101"/>
      <c r="D101" s="38"/>
      <c r="S101" s="38"/>
      <c r="T101" s="47"/>
      <c r="U101" s="2"/>
    </row>
    <row r="102" spans="1:21">
      <c r="A102" s="38"/>
      <c r="C102"/>
      <c r="D102" s="38"/>
      <c r="S102" s="38"/>
      <c r="T102" s="47"/>
      <c r="U102" s="2"/>
    </row>
    <row r="103" spans="1:21">
      <c r="A103" s="38"/>
      <c r="C103"/>
      <c r="D103" s="38"/>
      <c r="S103" s="38"/>
      <c r="T103" s="47"/>
      <c r="U103" s="2"/>
    </row>
    <row r="104" spans="1:21">
      <c r="A104" s="38"/>
      <c r="C104"/>
      <c r="D104" s="38"/>
      <c r="S104" s="38"/>
      <c r="T104" s="47"/>
      <c r="U104" s="2"/>
    </row>
    <row r="105" spans="1:21">
      <c r="A105" s="38"/>
      <c r="C105"/>
      <c r="D105" s="38"/>
      <c r="S105" s="38"/>
      <c r="T105" s="47"/>
      <c r="U105" s="2"/>
    </row>
    <row r="106" spans="1:21">
      <c r="A106" s="38"/>
      <c r="C106"/>
      <c r="D106" s="38"/>
      <c r="S106" s="38"/>
      <c r="T106" s="47"/>
      <c r="U106" s="2"/>
    </row>
    <row r="107" spans="1:21">
      <c r="A107" s="38"/>
      <c r="C107"/>
      <c r="D107" s="38"/>
      <c r="S107" s="38"/>
      <c r="T107" s="47"/>
      <c r="U107" s="2"/>
    </row>
    <row r="108" spans="1:21">
      <c r="A108" s="38"/>
      <c r="C108"/>
      <c r="D108" s="38"/>
      <c r="S108" s="38"/>
      <c r="T108" s="47"/>
      <c r="U108" s="2"/>
    </row>
    <row r="109" spans="1:21">
      <c r="A109" s="38"/>
      <c r="C109"/>
      <c r="D109" s="38"/>
      <c r="S109" s="38"/>
      <c r="T109" s="47"/>
      <c r="U109" s="2"/>
    </row>
    <row r="110" spans="1:21">
      <c r="A110" s="38"/>
      <c r="C110"/>
      <c r="D110" s="38"/>
      <c r="S110" s="38"/>
      <c r="T110" s="47"/>
      <c r="U110" s="2"/>
    </row>
    <row r="111" spans="1:21">
      <c r="A111" s="38"/>
      <c r="C111"/>
      <c r="D111" s="38"/>
      <c r="S111" s="38"/>
      <c r="T111" s="47"/>
      <c r="U111" s="2"/>
    </row>
    <row r="112" spans="1:21">
      <c r="A112" s="38"/>
      <c r="C112"/>
      <c r="D112" s="38"/>
      <c r="S112" s="38"/>
      <c r="T112" s="47"/>
      <c r="U112" s="2"/>
    </row>
    <row r="113" spans="1:21">
      <c r="A113" s="38"/>
      <c r="C113"/>
      <c r="D113" s="38"/>
      <c r="S113" s="38"/>
      <c r="T113" s="47"/>
      <c r="U113" s="2"/>
    </row>
    <row r="114" spans="1:21">
      <c r="A114" s="38"/>
      <c r="C114"/>
      <c r="D114" s="38"/>
      <c r="S114" s="38"/>
      <c r="T114" s="47"/>
      <c r="U114" s="2"/>
    </row>
    <row r="115" spans="1:21">
      <c r="A115" s="38"/>
      <c r="C115"/>
      <c r="D115" s="38"/>
      <c r="S115" s="38"/>
      <c r="T115" s="47"/>
      <c r="U115" s="2"/>
    </row>
  </sheetData>
  <pageMargins left="0.75" right="0.75" top="1" bottom="1" header="0.5" footer="0.5"/>
  <pageSetup orientation="portrait" horizontalDpi="4294967292" verticalDpi="4294967292" r:id="rId1"/>
</worksheet>
</file>

<file path=xl/worksheets/sheet5.xml><?xml version="1.0" encoding="utf-8"?>
<worksheet xmlns="http://schemas.openxmlformats.org/spreadsheetml/2006/main" xmlns:r="http://schemas.openxmlformats.org/officeDocument/2006/relationships">
  <dimension ref="A1:P126"/>
  <sheetViews>
    <sheetView zoomScale="80" zoomScaleNormal="80" zoomScalePageLayoutView="70" workbookViewId="0">
      <pane ySplit="1" topLeftCell="A2" activePane="bottomLeft" state="frozen"/>
      <selection pane="bottomLeft" activeCell="D10" sqref="D10"/>
    </sheetView>
  </sheetViews>
  <sheetFormatPr defaultColWidth="11.42578125" defaultRowHeight="15"/>
  <cols>
    <col min="1" max="1" width="7.7109375" style="51" customWidth="1"/>
    <col min="2" max="2" width="54.5703125" style="1" customWidth="1"/>
    <col min="3" max="3" width="8.7109375" style="27" customWidth="1"/>
    <col min="4" max="4" width="30.140625" customWidth="1"/>
    <col min="5" max="5" width="29.85546875" customWidth="1"/>
    <col min="6" max="6" width="36.28515625" customWidth="1"/>
  </cols>
  <sheetData>
    <row r="1" spans="1:9">
      <c r="A1" s="71" t="s">
        <v>88</v>
      </c>
      <c r="B1" s="57"/>
      <c r="C1" s="58" t="s">
        <v>25</v>
      </c>
      <c r="D1" s="18" t="s">
        <v>28</v>
      </c>
      <c r="E1" s="18" t="s">
        <v>29</v>
      </c>
      <c r="F1" s="18" t="s">
        <v>30</v>
      </c>
      <c r="G1" s="212" t="s">
        <v>409</v>
      </c>
    </row>
    <row r="2" spans="1:9">
      <c r="A2" s="35"/>
      <c r="B2" s="23" t="s">
        <v>21</v>
      </c>
      <c r="C2" s="23"/>
      <c r="D2" s="23"/>
      <c r="E2" s="23"/>
      <c r="F2" s="124"/>
    </row>
    <row r="3" spans="1:9" ht="60">
      <c r="A3" s="32">
        <v>2</v>
      </c>
      <c r="B3" s="4" t="s">
        <v>171</v>
      </c>
      <c r="C3" s="28" t="str">
        <f>'Class Session 1'!S3&amp;'Class Session 2'!S3&amp;'Class Session 3'!S3</f>
        <v/>
      </c>
      <c r="D3" s="83">
        <f>'Class Session 1'!T3</f>
        <v>0</v>
      </c>
      <c r="E3" s="83">
        <f>'Class Session 2'!T3</f>
        <v>0</v>
      </c>
      <c r="F3" s="152">
        <f>'Class Session 3'!T3</f>
        <v>0</v>
      </c>
      <c r="G3" s="153" t="str">
        <f>IF(ISNUMBER(SEARCH("A",C3)),"not provided to students","")&amp;IF(C3="","no information","")</f>
        <v>no information</v>
      </c>
      <c r="H3" s="153" t="str">
        <f>IF(OR(ISNUMBER(SEARCH("B",C3)),ISNUMBER(SEARCH("c",C3)),ISNUMBER(SEARCH("d",C3)),ISNUMBER(SEARCH("E",C3))),"yes","")</f>
        <v/>
      </c>
      <c r="I3" s="153" t="str">
        <f>IF(ISNUMBER(SEARCH("B",C3)),"each broad topic or chapter,
","")&amp;IF(ISNUMBER(SEARCH("c",C3)),"each specific subtopic or chapter subsection,
","")&amp;IF(ISNUMBER(SEARCH("d",C3)),"some or most individual activities or assignments,
","")&amp;IF(ISNUMBER(SEARCH("E",C3)),"each individual activity or assignment","")</f>
        <v/>
      </c>
    </row>
    <row r="4" spans="1:9">
      <c r="A4" s="35"/>
      <c r="B4" s="23" t="s">
        <v>26</v>
      </c>
      <c r="C4" s="29"/>
      <c r="D4" s="84"/>
      <c r="E4" s="84"/>
      <c r="F4" s="84"/>
    </row>
    <row r="5" spans="1:9">
      <c r="A5" s="32">
        <v>3</v>
      </c>
      <c r="B5" s="4" t="s">
        <v>71</v>
      </c>
      <c r="C5" s="28">
        <f>'Class Session 1'!S5+'Class Session 2'!S5+'Class Session 3'!S5</f>
        <v>0</v>
      </c>
      <c r="D5" s="8">
        <f>'Class Session 1'!T5</f>
        <v>0</v>
      </c>
      <c r="E5" s="19">
        <f>'Class Session 2'!T5</f>
        <v>0</v>
      </c>
      <c r="F5" s="19">
        <f>'Class Session 3'!T5</f>
        <v>0</v>
      </c>
    </row>
    <row r="6" spans="1:9">
      <c r="A6" s="73">
        <v>1</v>
      </c>
      <c r="B6" s="75" t="s">
        <v>92</v>
      </c>
      <c r="C6" s="28">
        <f>'Class Session 1'!S6+'Class Session 2'!S6+'Class Session 3'!S6</f>
        <v>0</v>
      </c>
      <c r="D6" s="8">
        <f>'Class Session 1'!T6</f>
        <v>0</v>
      </c>
      <c r="E6" s="19">
        <f>'Class Session 2'!T6</f>
        <v>0</v>
      </c>
      <c r="F6" s="19">
        <f>'Class Session 3'!T6</f>
        <v>0</v>
      </c>
    </row>
    <row r="7" spans="1:9">
      <c r="A7" s="70" t="s">
        <v>89</v>
      </c>
      <c r="B7" s="4" t="s">
        <v>69</v>
      </c>
      <c r="C7" s="28">
        <f>'Class Session 1'!S7+'Class Session 2'!S7+'Class Session 3'!S7</f>
        <v>0</v>
      </c>
      <c r="D7" s="8">
        <f>'Class Session 1'!T7</f>
        <v>0</v>
      </c>
      <c r="E7" s="19">
        <f>'Class Session 2'!T7</f>
        <v>0</v>
      </c>
      <c r="F7" s="19">
        <f>'Class Session 3'!T7</f>
        <v>0</v>
      </c>
    </row>
    <row r="8" spans="1:9" ht="30">
      <c r="A8" s="73">
        <v>8</v>
      </c>
      <c r="B8" s="75" t="s">
        <v>93</v>
      </c>
      <c r="C8" s="28">
        <f>'Class Session 1'!S8+'Class Session 2'!S8+'Class Session 3'!S8</f>
        <v>0</v>
      </c>
      <c r="D8" s="8">
        <f>'Class Session 1'!T8</f>
        <v>0</v>
      </c>
      <c r="E8" s="19">
        <f>'Class Session 2'!T8</f>
        <v>0</v>
      </c>
      <c r="F8" s="19">
        <f>'Class Session 3'!T8</f>
        <v>0</v>
      </c>
    </row>
    <row r="9" spans="1:9" ht="15.75">
      <c r="A9" s="45"/>
      <c r="B9" s="59" t="s">
        <v>114</v>
      </c>
      <c r="C9" s="29"/>
      <c r="D9" s="84"/>
      <c r="E9" s="84"/>
      <c r="F9" s="84"/>
    </row>
    <row r="10" spans="1:9" ht="45">
      <c r="A10" s="32">
        <v>5</v>
      </c>
      <c r="B10" s="4" t="s">
        <v>115</v>
      </c>
      <c r="C10" s="28">
        <f>'Class Session 1'!S10+'Class Session 2'!S10+'Class Session 3'!S10</f>
        <v>0</v>
      </c>
      <c r="D10" s="8">
        <f>'Class Session 1'!T10</f>
        <v>0</v>
      </c>
      <c r="E10" s="19">
        <f>'Class Session 2'!T10</f>
        <v>0</v>
      </c>
      <c r="F10" s="19">
        <f>'Class Session 3'!T10</f>
        <v>0</v>
      </c>
    </row>
    <row r="11" spans="1:9">
      <c r="A11" s="73">
        <v>1</v>
      </c>
      <c r="B11" s="75" t="s">
        <v>94</v>
      </c>
      <c r="C11" s="28">
        <f>'Class Session 1'!S11+'Class Session 2'!S11+'Class Session 3'!S11</f>
        <v>0</v>
      </c>
      <c r="D11" s="8">
        <f>'Class Session 1'!T11</f>
        <v>0</v>
      </c>
      <c r="E11" s="19">
        <f>'Class Session 2'!T11</f>
        <v>0</v>
      </c>
      <c r="F11" s="19">
        <f>'Class Session 3'!T11</f>
        <v>0</v>
      </c>
    </row>
    <row r="12" spans="1:9">
      <c r="A12" s="32" t="s">
        <v>90</v>
      </c>
      <c r="B12" s="4" t="s">
        <v>70</v>
      </c>
      <c r="C12" s="28">
        <f>'Class Session 1'!S12+'Class Session 2'!S12+'Class Session 3'!S12</f>
        <v>0</v>
      </c>
      <c r="D12" s="8">
        <f>'Class Session 1'!T12</f>
        <v>0</v>
      </c>
      <c r="E12" s="19">
        <f>'Class Session 2'!T12</f>
        <v>0</v>
      </c>
      <c r="F12" s="19">
        <f>'Class Session 3'!T12</f>
        <v>0</v>
      </c>
    </row>
    <row r="13" spans="1:9" ht="30">
      <c r="A13" s="73">
        <v>8</v>
      </c>
      <c r="B13" s="75" t="s">
        <v>95</v>
      </c>
      <c r="C13" s="28">
        <f>'Class Session 1'!S13+'Class Session 2'!S13+'Class Session 3'!S13</f>
        <v>0</v>
      </c>
      <c r="D13" s="8">
        <f>'Class Session 1'!T13</f>
        <v>0</v>
      </c>
      <c r="E13" s="19">
        <f>'Class Session 2'!T13</f>
        <v>0</v>
      </c>
      <c r="F13" s="19">
        <f>'Class Session 3'!T13</f>
        <v>0</v>
      </c>
    </row>
    <row r="14" spans="1:9" ht="30">
      <c r="A14" s="32">
        <v>6</v>
      </c>
      <c r="B14" s="5" t="s">
        <v>91</v>
      </c>
      <c r="C14" s="28">
        <f>'Class Session 1'!S14+'Class Session 2'!S14+'Class Session 3'!S14</f>
        <v>0</v>
      </c>
      <c r="D14" s="8">
        <f>'Class Session 1'!T14</f>
        <v>0</v>
      </c>
      <c r="E14" s="19">
        <f>'Class Session 2'!T14</f>
        <v>0</v>
      </c>
      <c r="F14" s="19">
        <f>'Class Session 3'!T14</f>
        <v>0</v>
      </c>
    </row>
    <row r="15" spans="1:9">
      <c r="A15" s="35"/>
      <c r="B15" s="23" t="s">
        <v>106</v>
      </c>
      <c r="C15" s="29"/>
      <c r="D15" s="84"/>
      <c r="E15" s="84"/>
      <c r="F15" s="84"/>
    </row>
    <row r="16" spans="1:9" ht="30">
      <c r="A16" s="32">
        <v>11</v>
      </c>
      <c r="B16" s="4" t="s">
        <v>107</v>
      </c>
      <c r="C16" s="28">
        <f>'Class Session 1'!S16+'Class Session 2'!S16+'Class Session 3'!S16</f>
        <v>0</v>
      </c>
      <c r="D16" s="8">
        <f>'Class Session 1'!T16</f>
        <v>0</v>
      </c>
      <c r="E16" s="19">
        <f>'Class Session 2'!T16</f>
        <v>0</v>
      </c>
      <c r="F16" s="19">
        <f>'Class Session 3'!T16</f>
        <v>0</v>
      </c>
    </row>
    <row r="17" spans="1:16" ht="30">
      <c r="A17" s="32">
        <v>10</v>
      </c>
      <c r="B17" s="4" t="s">
        <v>72</v>
      </c>
      <c r="C17" s="28">
        <f>'Class Session 1'!S17+'Class Session 2'!S17+'Class Session 3'!S17</f>
        <v>0</v>
      </c>
      <c r="D17" s="8">
        <f>'Class Session 1'!T17</f>
        <v>0</v>
      </c>
      <c r="E17" s="19">
        <f>'Class Session 2'!T17</f>
        <v>0</v>
      </c>
      <c r="F17" s="19">
        <f>'Class Session 3'!T17</f>
        <v>0</v>
      </c>
    </row>
    <row r="18" spans="1:16">
      <c r="A18" s="35"/>
      <c r="B18" s="23" t="s">
        <v>108</v>
      </c>
      <c r="C18" s="29"/>
      <c r="D18" s="84"/>
      <c r="E18" s="84"/>
      <c r="F18" s="84"/>
    </row>
    <row r="19" spans="1:16" ht="42.75" customHeight="1">
      <c r="A19" s="125">
        <v>13</v>
      </c>
      <c r="B19" s="127" t="s">
        <v>202</v>
      </c>
      <c r="C19" s="165">
        <f>'Class Session 1'!S68+'Class Session 2'!S68+'Class Session 3'!S68</f>
        <v>0</v>
      </c>
      <c r="D19" s="86">
        <f>'Class Session 1'!T19</f>
        <v>0</v>
      </c>
      <c r="E19" s="86">
        <f>'Class Session 2'!T19</f>
        <v>0</v>
      </c>
      <c r="F19" s="86">
        <f>'Class Session 3'!T19</f>
        <v>0</v>
      </c>
      <c r="I19" s="181" t="s">
        <v>197</v>
      </c>
      <c r="J19" s="153" t="s">
        <v>198</v>
      </c>
      <c r="K19" s="181" t="s">
        <v>199</v>
      </c>
      <c r="L19" s="181" t="s">
        <v>193</v>
      </c>
      <c r="M19" s="181" t="s">
        <v>200</v>
      </c>
      <c r="N19" s="181" t="s">
        <v>201</v>
      </c>
      <c r="P19" s="26"/>
    </row>
    <row r="20" spans="1:16" ht="30">
      <c r="A20" s="119">
        <v>13</v>
      </c>
      <c r="B20" s="4" t="s">
        <v>192</v>
      </c>
      <c r="C20" s="28">
        <f>'Class Session 1'!S20+'Class Session 2'!S20+'Class Session 3'!S20</f>
        <v>0</v>
      </c>
      <c r="D20" s="8">
        <f>'Class Session 1'!T20</f>
        <v>0</v>
      </c>
      <c r="E20" s="19">
        <f>'Class Session 2'!T20</f>
        <v>0</v>
      </c>
      <c r="F20" s="19">
        <f>'Class Session 3'!T20</f>
        <v>0</v>
      </c>
      <c r="G20" s="178" t="s">
        <v>195</v>
      </c>
      <c r="H20" s="179">
        <f>C20+C21</f>
        <v>0</v>
      </c>
      <c r="I20" s="153" t="str">
        <f>IF(C22&gt;3, "yes", "no")</f>
        <v>no</v>
      </c>
      <c r="J20" s="153" t="str">
        <f>IF(AND(C22=0,C23&gt;3),"yes","no")</f>
        <v>no</v>
      </c>
      <c r="K20" s="153" t="str">
        <f>IF(AND(C19&gt;0,H20=0,H21=0),"yes","no")</f>
        <v>no</v>
      </c>
      <c r="L20" s="153" t="str">
        <f>IF(AND(H21=0,C20=0,C21&gt;0),"yes","no")</f>
        <v>no</v>
      </c>
      <c r="M20" s="153" t="str">
        <f>IF(AND(H21=0,C20&gt;0,C20&lt;3),"yes","no")</f>
        <v>no</v>
      </c>
      <c r="N20" s="153" t="str">
        <f>IF(AND(H21=0,C20&gt;2),"yes","no")</f>
        <v>no</v>
      </c>
      <c r="P20" s="26"/>
    </row>
    <row r="21" spans="1:16" ht="45">
      <c r="A21" s="119">
        <v>13</v>
      </c>
      <c r="B21" s="128" t="s">
        <v>190</v>
      </c>
      <c r="C21" s="28">
        <f>'Class Session 1'!S21+'Class Session 2'!S21+'Class Session 3'!S21</f>
        <v>0</v>
      </c>
      <c r="D21" s="8">
        <f>'Class Session 1'!T21</f>
        <v>0</v>
      </c>
      <c r="E21" s="19">
        <f>'Class Session 2'!T21</f>
        <v>0</v>
      </c>
      <c r="F21" s="19">
        <f>'Class Session 3'!T21</f>
        <v>0</v>
      </c>
      <c r="G21" s="178" t="s">
        <v>196</v>
      </c>
      <c r="H21" s="179">
        <f>C22+C23</f>
        <v>0</v>
      </c>
      <c r="I21" s="153" t="str">
        <f>IF(AND(H22&lt;0,C22&gt;0,C23&gt;=0),"yes","no")</f>
        <v>no</v>
      </c>
      <c r="J21" s="153" t="str">
        <f>IF(AND(H22&lt;0,C22=0,C23&gt;0),"yes","no")</f>
        <v>no</v>
      </c>
      <c r="K21" s="153"/>
      <c r="L21" s="153" t="str">
        <f>IF(AND(H21&gt;0,H22&gt;0),"yes","no")</f>
        <v>no</v>
      </c>
      <c r="M21" s="153"/>
      <c r="N21" s="153"/>
      <c r="P21" s="26"/>
    </row>
    <row r="22" spans="1:16" ht="30">
      <c r="A22" s="119">
        <v>13</v>
      </c>
      <c r="B22" s="100" t="s">
        <v>158</v>
      </c>
      <c r="C22" s="28">
        <f>'Class Session 1'!S22+'Class Session 2'!S22+'Class Session 3'!S22</f>
        <v>0</v>
      </c>
      <c r="D22" s="8">
        <f>'Class Session 1'!T22</f>
        <v>0</v>
      </c>
      <c r="E22" s="19">
        <f>'Class Session 2'!T22</f>
        <v>0</v>
      </c>
      <c r="F22" s="19">
        <f>'Class Session 3'!T22</f>
        <v>0</v>
      </c>
      <c r="G22" s="178" t="s">
        <v>194</v>
      </c>
      <c r="H22" s="180">
        <f>H20-H21</f>
        <v>0</v>
      </c>
      <c r="I22" s="182" t="str">
        <f>IF(OR(I20="yes",I21="yes"),"strongly disagree","no")</f>
        <v>no</v>
      </c>
      <c r="J22" s="182" t="str">
        <f>IF(OR(J20="yes",J21="yes"),"disagree","no")</f>
        <v>no</v>
      </c>
      <c r="K22" s="182" t="str">
        <f>IF(OR(K20="yes",K21="yes"),"somewhat disagree","no")</f>
        <v>no</v>
      </c>
      <c r="L22" s="182" t="str">
        <f>IF(OR(L20="yes",L21="yes"),"somewhat agree","no")</f>
        <v>no</v>
      </c>
      <c r="M22" s="182" t="str">
        <f>IF(OR(M20="yes",M21="yes"),"agree","no")</f>
        <v>no</v>
      </c>
      <c r="N22" s="182" t="str">
        <f>IF(OR(N20="yes",N21="yes"),"strongly agree","no")</f>
        <v>no</v>
      </c>
      <c r="P22" s="26"/>
    </row>
    <row r="23" spans="1:16" ht="30">
      <c r="A23" s="129">
        <v>13</v>
      </c>
      <c r="B23" s="142" t="s">
        <v>159</v>
      </c>
      <c r="C23" s="30">
        <f>'Class Session 1'!S23+'Class Session 2'!S23+'Class Session 3'!S23</f>
        <v>0</v>
      </c>
      <c r="D23" s="88">
        <f>'Class Session 1'!T23</f>
        <v>0</v>
      </c>
      <c r="E23" s="20">
        <f>'Class Session 2'!T23</f>
        <v>0</v>
      </c>
      <c r="F23" s="20">
        <f>'Class Session 3'!T23</f>
        <v>0</v>
      </c>
      <c r="I23" s="181" t="s">
        <v>197</v>
      </c>
      <c r="J23" s="153" t="s">
        <v>198</v>
      </c>
      <c r="K23" s="181" t="s">
        <v>199</v>
      </c>
      <c r="L23" s="181" t="s">
        <v>193</v>
      </c>
      <c r="M23" s="181" t="s">
        <v>200</v>
      </c>
      <c r="N23" s="181" t="s">
        <v>201</v>
      </c>
      <c r="P23" s="26"/>
    </row>
    <row r="24" spans="1:16" ht="23.25" customHeight="1">
      <c r="A24" s="119">
        <v>16</v>
      </c>
      <c r="B24" s="4" t="s">
        <v>76</v>
      </c>
      <c r="C24" s="28">
        <f>'Class Session 1'!S24+'Class Session 2'!S24+'Class Session 3'!S24</f>
        <v>0</v>
      </c>
      <c r="D24" s="8">
        <f>'Class Session 1'!T18</f>
        <v>0</v>
      </c>
      <c r="E24" s="19">
        <f>'Class Session 2'!T25</f>
        <v>0</v>
      </c>
      <c r="F24" s="19">
        <f>'Class Session 3'!T25</f>
        <v>0</v>
      </c>
      <c r="G24" s="178" t="s">
        <v>195</v>
      </c>
      <c r="H24" s="179">
        <f>C24</f>
        <v>0</v>
      </c>
      <c r="I24" s="153" t="str">
        <f>IF(C25&gt;3, "yes", "no")</f>
        <v>no</v>
      </c>
      <c r="J24" s="153" t="str">
        <f>IF(AND(C25=0,C26&gt;3),"yes","no")</f>
        <v>no</v>
      </c>
      <c r="K24" s="153" t="str">
        <f>IF(AND(H24=0,H25=0),"yes","no")</f>
        <v>yes</v>
      </c>
      <c r="L24" s="182" t="str">
        <f>IF(AND(H25=0,C24&gt;0,C24&lt;3),"yes","no")</f>
        <v>no</v>
      </c>
      <c r="M24" s="153" t="str">
        <f>IF(AND(H25=0,C24&gt;2,C24&lt;6),"yes","no")</f>
        <v>no</v>
      </c>
      <c r="N24" s="153" t="str">
        <f>IF(AND(H25=0,C24&gt;5),"yes","no")</f>
        <v>no</v>
      </c>
      <c r="P24" s="26"/>
    </row>
    <row r="25" spans="1:16" ht="37.5" customHeight="1">
      <c r="A25" s="119">
        <v>16</v>
      </c>
      <c r="B25" s="100" t="s">
        <v>160</v>
      </c>
      <c r="C25" s="28">
        <f>'Class Session 1'!S25+'Class Session 2'!S25+'Class Session 3'!S25</f>
        <v>0</v>
      </c>
      <c r="D25" s="8">
        <f>'Class Session 1'!T24</f>
        <v>0</v>
      </c>
      <c r="E25" s="19">
        <f>'Class Session 2'!T26</f>
        <v>0</v>
      </c>
      <c r="F25" s="19">
        <f>'Class Session 3'!T26</f>
        <v>0</v>
      </c>
      <c r="G25" s="178" t="s">
        <v>196</v>
      </c>
      <c r="H25" s="179">
        <f>C25+C26</f>
        <v>0</v>
      </c>
      <c r="I25" s="153" t="str">
        <f>IF(AND(H26&lt;0,C25&gt;0,C26&gt;=0),"yes","no")</f>
        <v>no</v>
      </c>
      <c r="J25" s="153" t="str">
        <f>IF(AND(H26&lt;0,C25=0,C26&gt;0),"yes","no")</f>
        <v>no</v>
      </c>
      <c r="K25" s="153"/>
      <c r="L25" s="153" t="str">
        <f>IF(AND(H25&gt;0,H26&gt;0),"yes","no")</f>
        <v>no</v>
      </c>
      <c r="M25" s="153"/>
      <c r="N25" s="153"/>
      <c r="P25" s="26"/>
    </row>
    <row r="26" spans="1:16" ht="42.75" customHeight="1">
      <c r="A26" s="119">
        <v>16</v>
      </c>
      <c r="B26" s="100" t="s">
        <v>161</v>
      </c>
      <c r="C26" s="28">
        <f>'Class Session 1'!S26+'Class Session 2'!S26+'Class Session 3'!S26</f>
        <v>0</v>
      </c>
      <c r="D26" s="8">
        <f>'Class Session 1'!T24</f>
        <v>0</v>
      </c>
      <c r="E26" s="19">
        <f>'Class Session 2'!T26</f>
        <v>0</v>
      </c>
      <c r="F26" s="19">
        <f>'Class Session 3'!T26</f>
        <v>0</v>
      </c>
      <c r="G26" s="178" t="s">
        <v>194</v>
      </c>
      <c r="H26" s="180">
        <f>H24-H25</f>
        <v>0</v>
      </c>
      <c r="I26" s="182" t="str">
        <f>IF(OR(I24="yes",I25="yes"),"strongly disagree","no")</f>
        <v>no</v>
      </c>
      <c r="J26" s="182" t="str">
        <f>IF(OR(J24="yes",J25="yes"),"disagree","no")</f>
        <v>no</v>
      </c>
      <c r="K26" s="182" t="str">
        <f>IF(OR(K24="yes",K25="yes"),"somewhat disagree","no")</f>
        <v>somewhat disagree</v>
      </c>
      <c r="L26" s="182" t="str">
        <f>IF(OR(L24="yes",L25="yes"),"somewhat agree","no")</f>
        <v>no</v>
      </c>
      <c r="M26" s="182" t="str">
        <f>IF(OR(M24="yes",M25="yes"),"agree","no")</f>
        <v>no</v>
      </c>
      <c r="N26" s="182" t="str">
        <f>IF(OR(N24="yes",N25="yes"),"strongly agree","no")</f>
        <v>no</v>
      </c>
      <c r="P26" s="26"/>
    </row>
    <row r="27" spans="1:16" ht="30">
      <c r="A27" s="166">
        <v>12</v>
      </c>
      <c r="B27" s="152" t="s">
        <v>73</v>
      </c>
      <c r="C27" s="176">
        <f>'Class Session 1'!S27+'Class Session 2'!S27+'Class Session 3'!S27</f>
        <v>0</v>
      </c>
      <c r="D27" s="83">
        <f>'Class Session 1'!T27</f>
        <v>0</v>
      </c>
      <c r="E27" s="177">
        <f>'Class Session 2'!T27</f>
        <v>0</v>
      </c>
      <c r="F27" s="177">
        <f>'Class Session 3'!T27</f>
        <v>0</v>
      </c>
      <c r="P27" s="26"/>
    </row>
    <row r="28" spans="1:16">
      <c r="A28" s="35"/>
      <c r="B28" s="23" t="s">
        <v>189</v>
      </c>
      <c r="C28" s="29"/>
      <c r="D28" s="84"/>
      <c r="E28" s="84"/>
      <c r="F28" s="84"/>
    </row>
    <row r="29" spans="1:16" ht="30">
      <c r="A29" s="119">
        <v>17</v>
      </c>
      <c r="B29" s="100" t="s">
        <v>166</v>
      </c>
      <c r="C29" s="28">
        <f>'Class Session 1'!S29+'Class Session 2'!S29+'Class Session 3'!S29</f>
        <v>0</v>
      </c>
      <c r="D29" s="8">
        <f>'Class Session 1'!T29</f>
        <v>0</v>
      </c>
      <c r="E29" s="19">
        <f>'Class Session 2'!T29</f>
        <v>0</v>
      </c>
      <c r="F29" s="19">
        <f>'Class Session 3'!T29</f>
        <v>0</v>
      </c>
    </row>
    <row r="30" spans="1:16" ht="30">
      <c r="A30" s="119">
        <v>17</v>
      </c>
      <c r="B30" s="4" t="s">
        <v>77</v>
      </c>
      <c r="C30" s="28">
        <f>'Class Session 1'!S30+'Class Session 2'!S30+'Class Session 3'!S30</f>
        <v>0</v>
      </c>
      <c r="D30" s="8">
        <f>'Class Session 1'!T30</f>
        <v>0</v>
      </c>
      <c r="E30" s="19">
        <f>'Class Session 2'!T30</f>
        <v>0</v>
      </c>
      <c r="F30" s="19">
        <f>'Class Session 3'!T30</f>
        <v>0</v>
      </c>
    </row>
    <row r="31" spans="1:16" ht="20.25" customHeight="1">
      <c r="A31" s="119">
        <v>18</v>
      </c>
      <c r="B31" s="4" t="s">
        <v>78</v>
      </c>
      <c r="C31" s="28">
        <f>'Class Session 1'!S31+'Class Session 2'!S31+'Class Session 3'!S31</f>
        <v>0</v>
      </c>
      <c r="D31" s="8">
        <f>'Class Session 1'!T31</f>
        <v>0</v>
      </c>
      <c r="E31" s="19">
        <f>'Class Session 2'!T31</f>
        <v>0</v>
      </c>
      <c r="F31" s="19">
        <f>'Class Session 3'!T31</f>
        <v>0</v>
      </c>
    </row>
    <row r="32" spans="1:16">
      <c r="A32" s="35"/>
      <c r="B32" s="23" t="s">
        <v>79</v>
      </c>
      <c r="C32" s="29"/>
      <c r="D32" s="84"/>
      <c r="E32" s="84"/>
      <c r="F32" s="84"/>
    </row>
    <row r="33" spans="1:7" ht="30">
      <c r="A33" s="32">
        <v>15</v>
      </c>
      <c r="B33" s="4" t="s">
        <v>227</v>
      </c>
      <c r="C33" s="28">
        <f>'Class Session 1'!S33+'Class Session 2'!S33+'Class Session 3'!S33</f>
        <v>0</v>
      </c>
      <c r="D33" s="8">
        <f>'Class Session 1'!T33</f>
        <v>0</v>
      </c>
      <c r="E33" s="19">
        <f>'Class Session 2'!T33</f>
        <v>0</v>
      </c>
      <c r="F33" s="19">
        <f>'Class Session 3'!T33</f>
        <v>0</v>
      </c>
      <c r="G33" t="str">
        <f>IF((C33)&gt;0, "yes","no")</f>
        <v>no</v>
      </c>
    </row>
    <row r="34" spans="1:7" ht="30">
      <c r="A34" s="32">
        <v>15</v>
      </c>
      <c r="B34" s="4" t="s">
        <v>81</v>
      </c>
      <c r="C34" s="28">
        <f>'Class Session 1'!S34+'Class Session 2'!S34+'Class Session 3'!S34</f>
        <v>0</v>
      </c>
      <c r="D34" s="8">
        <f>'Class Session 1'!T34</f>
        <v>0</v>
      </c>
      <c r="E34" s="19">
        <f>'Class Session 2'!T34</f>
        <v>0</v>
      </c>
      <c r="F34" s="19">
        <f>'Class Session 3'!T34</f>
        <v>0</v>
      </c>
      <c r="G34">
        <f>C33+C34+C35</f>
        <v>0</v>
      </c>
    </row>
    <row r="35" spans="1:7" ht="30">
      <c r="A35" s="32">
        <v>15</v>
      </c>
      <c r="B35" s="4" t="s">
        <v>80</v>
      </c>
      <c r="C35" s="28">
        <f>'Class Session 1'!S35+'Class Session 2'!S35+'Class Session 3'!S35</f>
        <v>0</v>
      </c>
      <c r="D35" s="8">
        <f>'Class Session 1'!T35</f>
        <v>0</v>
      </c>
      <c r="E35" s="19">
        <f>'Class Session 2'!T35</f>
        <v>0</v>
      </c>
      <c r="F35" s="19">
        <f>'Class Session 3'!T35</f>
        <v>0</v>
      </c>
      <c r="G35" s="164">
        <f>IF(G34=0,0,(C35/G34))</f>
        <v>0</v>
      </c>
    </row>
    <row r="36" spans="1:7" ht="30">
      <c r="A36" s="138">
        <v>14</v>
      </c>
      <c r="B36" s="86" t="s">
        <v>228</v>
      </c>
      <c r="C36" s="85">
        <f>'Class Session 1'!S36+'Class Session 2'!S36+'Class Session 3'!S36</f>
        <v>0</v>
      </c>
      <c r="D36" s="86">
        <f>'Class Session 1'!T36</f>
        <v>0</v>
      </c>
      <c r="E36" s="87">
        <f>'Class Session 2'!T36</f>
        <v>0</v>
      </c>
      <c r="F36" s="87">
        <f>'Class Session 3'!T36</f>
        <v>0</v>
      </c>
      <c r="G36" t="str">
        <f>IF((C36)&gt;0, "yes","no")</f>
        <v>no</v>
      </c>
    </row>
    <row r="37" spans="1:7" ht="30">
      <c r="A37" s="32">
        <v>14</v>
      </c>
      <c r="B37" s="4" t="s">
        <v>82</v>
      </c>
      <c r="C37" s="28">
        <f>'Class Session 1'!S37+'Class Session 2'!S37+'Class Session 3'!S37</f>
        <v>0</v>
      </c>
      <c r="D37" s="8">
        <f>'Class Session 1'!T37</f>
        <v>0</v>
      </c>
      <c r="E37" s="19">
        <f>'Class Session 2'!T37</f>
        <v>0</v>
      </c>
      <c r="F37" s="19">
        <f>'Class Session 3'!T37</f>
        <v>0</v>
      </c>
      <c r="G37">
        <f>C36+C37+C38</f>
        <v>0</v>
      </c>
    </row>
    <row r="38" spans="1:7" ht="30">
      <c r="A38" s="32">
        <v>14</v>
      </c>
      <c r="B38" s="4" t="s">
        <v>74</v>
      </c>
      <c r="C38" s="28">
        <f>'Class Session 1'!S38+'Class Session 2'!S38+'Class Session 3'!S38</f>
        <v>0</v>
      </c>
      <c r="D38" s="8">
        <f>'Class Session 1'!T38</f>
        <v>0</v>
      </c>
      <c r="E38" s="19">
        <f>'Class Session 2'!T38</f>
        <v>0</v>
      </c>
      <c r="F38" s="19">
        <f>'Class Session 3'!T38</f>
        <v>0</v>
      </c>
      <c r="G38" s="164">
        <f>IF(G37=0,0,(C38/G37))</f>
        <v>0</v>
      </c>
    </row>
    <row r="39" spans="1:7">
      <c r="A39" s="35"/>
      <c r="B39" s="23" t="s">
        <v>109</v>
      </c>
      <c r="C39" s="29"/>
      <c r="D39" s="84"/>
      <c r="E39" s="84"/>
      <c r="F39" s="84"/>
    </row>
    <row r="40" spans="1:7">
      <c r="A40" s="32">
        <v>29</v>
      </c>
      <c r="B40" s="4" t="s">
        <v>105</v>
      </c>
      <c r="C40" s="28">
        <f>'Class Session 1'!S40+'Class Session 2'!S40+'Class Session 3'!S40</f>
        <v>0</v>
      </c>
      <c r="D40" s="8">
        <f>'Class Session 1'!T40</f>
        <v>0</v>
      </c>
      <c r="E40" s="19">
        <f>'Class Session 2'!T40</f>
        <v>0</v>
      </c>
      <c r="F40" s="19">
        <f>'Class Session 3'!T40</f>
        <v>0</v>
      </c>
    </row>
    <row r="41" spans="1:7">
      <c r="A41" s="32">
        <v>30</v>
      </c>
      <c r="B41" s="4" t="s">
        <v>75</v>
      </c>
      <c r="C41" s="28">
        <f>'Class Session 1'!S41+'Class Session 2'!S41+'Class Session 3'!S41</f>
        <v>0</v>
      </c>
      <c r="D41" s="8">
        <f>'Class Session 1'!T41</f>
        <v>0</v>
      </c>
      <c r="E41" s="19">
        <f>'Class Session 2'!T41</f>
        <v>0</v>
      </c>
      <c r="F41" s="19">
        <f>'Class Session 3'!T41</f>
        <v>0</v>
      </c>
    </row>
    <row r="42" spans="1:7">
      <c r="A42" s="35"/>
      <c r="B42" s="23" t="s">
        <v>116</v>
      </c>
      <c r="C42" s="29"/>
      <c r="D42" s="84"/>
      <c r="E42" s="84"/>
      <c r="F42" s="84"/>
    </row>
    <row r="43" spans="1:7">
      <c r="A43" s="32">
        <v>26</v>
      </c>
      <c r="B43" s="4" t="s">
        <v>98</v>
      </c>
      <c r="C43" s="28">
        <f>'Class Session 1'!S43+'Class Session 2'!S43+'Class Session 3'!S43</f>
        <v>0</v>
      </c>
      <c r="D43" s="8">
        <f>'Class Session 1'!T43</f>
        <v>0</v>
      </c>
      <c r="E43" s="19">
        <f>'Class Session 2'!T43</f>
        <v>0</v>
      </c>
      <c r="F43" s="19">
        <f>'Class Session 3'!T43</f>
        <v>0</v>
      </c>
    </row>
    <row r="44" spans="1:7">
      <c r="A44" s="32">
        <v>31</v>
      </c>
      <c r="B44" s="4" t="s">
        <v>99</v>
      </c>
      <c r="C44" s="28">
        <f>'Class Session 1'!S44+'Class Session 2'!S44+'Class Session 3'!S44</f>
        <v>0</v>
      </c>
      <c r="D44" s="8">
        <f>'Class Session 1'!T44</f>
        <v>0</v>
      </c>
      <c r="E44" s="19">
        <f>'Class Session 2'!T44</f>
        <v>0</v>
      </c>
      <c r="F44" s="19">
        <f>'Class Session 3'!T44</f>
        <v>0</v>
      </c>
    </row>
    <row r="45" spans="1:7">
      <c r="A45" s="35"/>
      <c r="B45" s="23" t="s">
        <v>110</v>
      </c>
      <c r="C45" s="29"/>
      <c r="D45" s="84"/>
      <c r="E45" s="84"/>
      <c r="F45" s="84"/>
    </row>
    <row r="46" spans="1:7">
      <c r="A46" s="32">
        <v>28</v>
      </c>
      <c r="B46" s="4" t="s">
        <v>291</v>
      </c>
      <c r="C46" s="28">
        <f>'Class Session 1'!S46+'Class Session 2'!S46+'Class Session 3'!S46</f>
        <v>0</v>
      </c>
      <c r="D46" s="8">
        <f>'Class Session 1'!T46</f>
        <v>0</v>
      </c>
      <c r="E46" s="19">
        <f>'Class Session 2'!T46</f>
        <v>0</v>
      </c>
      <c r="F46" s="19">
        <f>'Class Session 3'!T46</f>
        <v>0</v>
      </c>
    </row>
    <row r="47" spans="1:7">
      <c r="A47" s="32">
        <v>27</v>
      </c>
      <c r="B47" s="4" t="s">
        <v>100</v>
      </c>
      <c r="C47" s="28">
        <f>'Class Session 1'!S47+'Class Session 2'!S47+'Class Session 3'!S47</f>
        <v>0</v>
      </c>
      <c r="D47" s="8">
        <f>'Class Session 1'!T47</f>
        <v>0</v>
      </c>
      <c r="E47" s="19">
        <f>'Class Session 2'!T47</f>
        <v>0</v>
      </c>
      <c r="F47" s="19">
        <f>'Class Session 3'!T47</f>
        <v>0</v>
      </c>
    </row>
    <row r="48" spans="1:7">
      <c r="A48" s="35"/>
      <c r="B48" s="23" t="s">
        <v>24</v>
      </c>
      <c r="C48" s="29"/>
      <c r="D48" s="84"/>
      <c r="E48" s="84"/>
      <c r="F48" s="84"/>
    </row>
    <row r="49" spans="1:6">
      <c r="A49" s="32">
        <v>21</v>
      </c>
      <c r="B49" s="4" t="s">
        <v>156</v>
      </c>
      <c r="C49" s="28">
        <f>'Class Session 1'!S49+'Class Session 2'!S49+'Class Session 3'!S49</f>
        <v>0</v>
      </c>
      <c r="D49" s="8">
        <f>'Class Session 1'!T49</f>
        <v>0</v>
      </c>
      <c r="E49" s="19">
        <f>'Class Session 2'!T49</f>
        <v>0</v>
      </c>
      <c r="F49" s="19">
        <f>'Class Session 3'!T49</f>
        <v>0</v>
      </c>
    </row>
    <row r="50" spans="1:6">
      <c r="A50" s="32">
        <v>23</v>
      </c>
      <c r="B50" s="4" t="s">
        <v>84</v>
      </c>
      <c r="C50" s="28">
        <f>'Class Session 1'!S50+'Class Session 2'!S50+'Class Session 3'!S50</f>
        <v>0</v>
      </c>
      <c r="D50" s="8">
        <f>'Class Session 1'!T50</f>
        <v>0</v>
      </c>
      <c r="E50" s="19">
        <f>'Class Session 2'!T50</f>
        <v>0</v>
      </c>
      <c r="F50" s="19">
        <f>'Class Session 3'!T50</f>
        <v>0</v>
      </c>
    </row>
    <row r="51" spans="1:6" ht="30">
      <c r="A51" s="32">
        <v>19</v>
      </c>
      <c r="B51" s="4" t="s">
        <v>101</v>
      </c>
      <c r="C51" s="28">
        <f>'Class Session 1'!S51+'Class Session 2'!S51+'Class Session 3'!S51</f>
        <v>0</v>
      </c>
      <c r="D51" s="8">
        <f>'Class Session 1'!T51</f>
        <v>0</v>
      </c>
      <c r="E51" s="19">
        <f>'Class Session 2'!T51</f>
        <v>0</v>
      </c>
      <c r="F51" s="19">
        <f>'Class Session 3'!T51</f>
        <v>0</v>
      </c>
    </row>
    <row r="52" spans="1:6">
      <c r="A52" s="32">
        <v>20</v>
      </c>
      <c r="B52" s="4" t="s">
        <v>102</v>
      </c>
      <c r="C52" s="28">
        <f>'Class Session 1'!S52+'Class Session 2'!S52+'Class Session 3'!S52</f>
        <v>0</v>
      </c>
      <c r="D52" s="8">
        <f>'Class Session 1'!T52</f>
        <v>0</v>
      </c>
      <c r="E52" s="19">
        <f>'Class Session 2'!T52</f>
        <v>0</v>
      </c>
      <c r="F52" s="19">
        <f>'Class Session 3'!T52</f>
        <v>0</v>
      </c>
    </row>
    <row r="53" spans="1:6">
      <c r="A53" s="35"/>
      <c r="B53" s="23" t="s">
        <v>23</v>
      </c>
      <c r="C53" s="29"/>
      <c r="D53" s="84"/>
      <c r="E53" s="84"/>
      <c r="F53" s="84"/>
    </row>
    <row r="54" spans="1:6">
      <c r="A54" s="32">
        <v>22</v>
      </c>
      <c r="B54" s="4" t="s">
        <v>97</v>
      </c>
      <c r="C54" s="28">
        <f>'Class Session 1'!S54+'Class Session 2'!S54+'Class Session 3'!S54</f>
        <v>0</v>
      </c>
      <c r="D54" s="8">
        <f>'Class Session 1'!T54</f>
        <v>0</v>
      </c>
      <c r="E54" s="19">
        <f>'Class Session 2'!T54</f>
        <v>0</v>
      </c>
      <c r="F54" s="19">
        <f>'Class Session 3'!T54</f>
        <v>0</v>
      </c>
    </row>
    <row r="55" spans="1:6">
      <c r="A55" s="32">
        <v>24</v>
      </c>
      <c r="B55" s="4" t="s">
        <v>83</v>
      </c>
      <c r="C55" s="28">
        <f>'Class Session 1'!S55+'Class Session 2'!S55+'Class Session 3'!S55</f>
        <v>0</v>
      </c>
      <c r="D55" s="8">
        <f>'Class Session 1'!T55</f>
        <v>0</v>
      </c>
      <c r="E55" s="19">
        <f>'Class Session 2'!T55</f>
        <v>0</v>
      </c>
      <c r="F55" s="19">
        <f>'Class Session 3'!T55</f>
        <v>0</v>
      </c>
    </row>
    <row r="56" spans="1:6">
      <c r="A56" s="32">
        <v>25</v>
      </c>
      <c r="B56" s="4" t="s">
        <v>96</v>
      </c>
      <c r="C56" s="28">
        <f>'Class Session 1'!S56+'Class Session 2'!S56+'Class Session 3'!S56</f>
        <v>0</v>
      </c>
      <c r="D56" s="8">
        <f>'Class Session 1'!T56</f>
        <v>0</v>
      </c>
      <c r="E56" s="19">
        <f>'Class Session 2'!T56</f>
        <v>0</v>
      </c>
      <c r="F56" s="19">
        <f>'Class Session 3'!T56</f>
        <v>0</v>
      </c>
    </row>
    <row r="57" spans="1:6">
      <c r="A57" s="35"/>
      <c r="B57" s="23" t="s">
        <v>104</v>
      </c>
      <c r="C57" s="29"/>
      <c r="D57" s="84"/>
      <c r="E57" s="84"/>
      <c r="F57" s="84"/>
    </row>
    <row r="58" spans="1:6">
      <c r="A58" s="32">
        <v>32</v>
      </c>
      <c r="B58" s="4" t="s">
        <v>85</v>
      </c>
      <c r="C58" s="28">
        <f>'Class Session 1'!S58+'Class Session 2'!S58+'Class Session 3'!S58</f>
        <v>0</v>
      </c>
      <c r="D58" s="8">
        <f>'Class Session 1'!T58</f>
        <v>0</v>
      </c>
      <c r="E58" s="19">
        <f>'Class Session 2'!T58</f>
        <v>0</v>
      </c>
      <c r="F58" s="19">
        <f>'Class Session 3'!T58</f>
        <v>0</v>
      </c>
    </row>
    <row r="59" spans="1:6" ht="30">
      <c r="A59" s="32">
        <v>33</v>
      </c>
      <c r="B59" s="4" t="s">
        <v>287</v>
      </c>
      <c r="C59" s="28">
        <f>'Class Session 1'!S59+'Class Session 2'!S59+'Class Session 3'!S59</f>
        <v>0</v>
      </c>
      <c r="D59" s="8">
        <f>'Class Session 1'!T59</f>
        <v>0</v>
      </c>
      <c r="E59" s="19">
        <f>'Class Session 2'!T59</f>
        <v>0</v>
      </c>
      <c r="F59" s="19">
        <f>'Class Session 3'!T59</f>
        <v>0</v>
      </c>
    </row>
    <row r="60" spans="1:6">
      <c r="A60" s="39">
        <v>34</v>
      </c>
      <c r="B60" s="11" t="s">
        <v>103</v>
      </c>
      <c r="C60" s="28">
        <f>'Class Session 1'!S60+'Class Session 2'!S60+'Class Session 3'!S60</f>
        <v>0</v>
      </c>
      <c r="D60" s="8">
        <f>'Class Session 1'!T60</f>
        <v>0</v>
      </c>
      <c r="E60" s="19">
        <f>'Class Session 2'!T60</f>
        <v>0</v>
      </c>
      <c r="F60" s="19">
        <f>'Class Session 3'!T60</f>
        <v>0</v>
      </c>
    </row>
    <row r="61" spans="1:6">
      <c r="A61" s="35"/>
      <c r="B61" s="23" t="s">
        <v>22</v>
      </c>
      <c r="C61" s="29"/>
      <c r="D61" s="84"/>
      <c r="E61" s="84"/>
      <c r="F61" s="84"/>
    </row>
    <row r="62" spans="1:6" ht="30">
      <c r="A62" s="32">
        <v>35</v>
      </c>
      <c r="B62" s="4" t="s">
        <v>86</v>
      </c>
      <c r="C62" s="28">
        <f>'Class Session 1'!S62+'Class Session 2'!S62+'Class Session 3'!S62</f>
        <v>0</v>
      </c>
      <c r="D62" s="8">
        <f>'Class Session 1'!T62</f>
        <v>0</v>
      </c>
      <c r="E62" s="19">
        <f>'Class Session 2'!T62</f>
        <v>0</v>
      </c>
      <c r="F62" s="19">
        <f>'Class Session 3'!T62</f>
        <v>0</v>
      </c>
    </row>
    <row r="63" spans="1:6">
      <c r="A63" s="32">
        <v>36</v>
      </c>
      <c r="B63" s="4" t="s">
        <v>87</v>
      </c>
      <c r="C63" s="28">
        <f>'Class Session 1'!S63+'Class Session 2'!S63+'Class Session 3'!S63</f>
        <v>0</v>
      </c>
      <c r="D63" s="8">
        <f>'Class Session 1'!T63</f>
        <v>0</v>
      </c>
      <c r="E63" s="19">
        <f>'Class Session 2'!T63</f>
        <v>0</v>
      </c>
      <c r="F63" s="19">
        <f>'Class Session 3'!T63</f>
        <v>0</v>
      </c>
    </row>
    <row r="64" spans="1:6">
      <c r="A64" s="35"/>
      <c r="B64" s="23" t="s">
        <v>111</v>
      </c>
      <c r="C64" s="29"/>
      <c r="D64" s="84"/>
      <c r="E64" s="84"/>
      <c r="F64" s="84"/>
    </row>
    <row r="65" spans="1:6" ht="30">
      <c r="A65" s="24">
        <v>1</v>
      </c>
      <c r="B65" s="6" t="s">
        <v>288</v>
      </c>
      <c r="C65" s="85">
        <f>'Class Session 1'!S65+'Class Session 2'!S65+'Class Session 3'!S65</f>
        <v>0</v>
      </c>
      <c r="D65" s="86">
        <f>'Class Session 1'!T65</f>
        <v>0</v>
      </c>
      <c r="E65" s="87">
        <f>'Class Session 2'!T65</f>
        <v>0</v>
      </c>
      <c r="F65" s="87">
        <f>'Class Session 3'!T65</f>
        <v>0</v>
      </c>
    </row>
    <row r="66" spans="1:6">
      <c r="A66" s="24">
        <v>7</v>
      </c>
      <c r="B66" s="6" t="s">
        <v>292</v>
      </c>
      <c r="C66" s="28">
        <f>'Class Session 1'!S66+'Class Session 2'!S66+'Class Session 3'!S66</f>
        <v>0</v>
      </c>
      <c r="D66" s="8">
        <f>'Class Session 1'!T66</f>
        <v>0</v>
      </c>
      <c r="E66" s="19">
        <f>'Class Session 2'!T66</f>
        <v>0</v>
      </c>
      <c r="F66" s="19">
        <f>'Class Session 3'!T66</f>
        <v>0</v>
      </c>
    </row>
    <row r="67" spans="1:6" ht="20.25" customHeight="1">
      <c r="A67" s="24">
        <v>8</v>
      </c>
      <c r="B67" s="6" t="s">
        <v>293</v>
      </c>
      <c r="C67" s="28">
        <f>'Class Session 1'!S67+'Class Session 2'!S67+'Class Session 3'!S67</f>
        <v>0</v>
      </c>
      <c r="D67" s="8">
        <f>'Class Session 1'!T67</f>
        <v>0</v>
      </c>
      <c r="E67" s="19">
        <f>'Class Session 2'!T67</f>
        <v>0</v>
      </c>
      <c r="F67" s="19">
        <f>'Class Session 3'!T67</f>
        <v>0</v>
      </c>
    </row>
    <row r="68" spans="1:6" ht="21.75" customHeight="1">
      <c r="A68" s="25">
        <v>13</v>
      </c>
      <c r="B68" s="79" t="s">
        <v>290</v>
      </c>
      <c r="C68" s="30">
        <f>'Class Session 1'!S68+'Class Session 2'!S68+'Class Session 3'!S68</f>
        <v>0</v>
      </c>
      <c r="D68" s="88">
        <f>'Class Session 1'!T68</f>
        <v>0</v>
      </c>
      <c r="E68" s="20">
        <f>'Class Session 2'!T68</f>
        <v>0</v>
      </c>
      <c r="F68" s="20">
        <f>'Class Session 3'!T68</f>
        <v>0</v>
      </c>
    </row>
    <row r="69" spans="1:6">
      <c r="A69" s="38"/>
      <c r="C69"/>
    </row>
    <row r="70" spans="1:6">
      <c r="A70" s="38"/>
      <c r="C70"/>
    </row>
    <row r="71" spans="1:6">
      <c r="A71" s="38"/>
      <c r="C71"/>
    </row>
    <row r="72" spans="1:6">
      <c r="A72" s="38"/>
      <c r="C72"/>
    </row>
    <row r="73" spans="1:6">
      <c r="A73" s="38"/>
      <c r="B73"/>
      <c r="C73"/>
    </row>
    <row r="74" spans="1:6">
      <c r="A74" s="38"/>
      <c r="B74"/>
      <c r="C74"/>
    </row>
    <row r="75" spans="1:6">
      <c r="A75" s="38"/>
      <c r="B75"/>
      <c r="C75"/>
    </row>
    <row r="76" spans="1:6">
      <c r="A76" s="38"/>
      <c r="B76"/>
      <c r="C76"/>
    </row>
    <row r="77" spans="1:6">
      <c r="A77" s="38"/>
      <c r="B77"/>
      <c r="C77"/>
    </row>
    <row r="78" spans="1:6">
      <c r="A78" s="38"/>
      <c r="B78"/>
      <c r="C78"/>
    </row>
    <row r="79" spans="1:6">
      <c r="A79" s="38"/>
      <c r="B79"/>
      <c r="C79"/>
    </row>
    <row r="80" spans="1:6">
      <c r="A80" s="38"/>
      <c r="B80"/>
      <c r="C80"/>
    </row>
    <row r="81" spans="1:3">
      <c r="A81" s="38"/>
      <c r="B81"/>
      <c r="C81"/>
    </row>
    <row r="82" spans="1:3">
      <c r="A82" s="38"/>
      <c r="B82"/>
      <c r="C82"/>
    </row>
    <row r="83" spans="1:3">
      <c r="A83" s="38"/>
      <c r="B83"/>
      <c r="C83"/>
    </row>
    <row r="84" spans="1:3">
      <c r="A84" s="38"/>
      <c r="B84"/>
      <c r="C84"/>
    </row>
    <row r="85" spans="1:3">
      <c r="A85" s="38"/>
      <c r="B85"/>
      <c r="C85"/>
    </row>
    <row r="86" spans="1:3">
      <c r="A86" s="38"/>
      <c r="B86"/>
      <c r="C86"/>
    </row>
    <row r="87" spans="1:3">
      <c r="A87" s="38"/>
      <c r="B87"/>
      <c r="C87"/>
    </row>
    <row r="88" spans="1:3">
      <c r="A88" s="38"/>
      <c r="B88"/>
      <c r="C88"/>
    </row>
    <row r="89" spans="1:3">
      <c r="A89" s="38"/>
      <c r="B89"/>
      <c r="C89"/>
    </row>
    <row r="90" spans="1:3">
      <c r="A90" s="38"/>
      <c r="B90"/>
      <c r="C90"/>
    </row>
    <row r="91" spans="1:3">
      <c r="A91" s="38"/>
      <c r="B91"/>
      <c r="C91"/>
    </row>
    <row r="92" spans="1:3">
      <c r="A92" s="38"/>
      <c r="B92"/>
      <c r="C92"/>
    </row>
    <row r="93" spans="1:3">
      <c r="A93" s="38"/>
      <c r="B93"/>
      <c r="C93"/>
    </row>
    <row r="94" spans="1:3">
      <c r="A94" s="38"/>
      <c r="B94"/>
      <c r="C94"/>
    </row>
    <row r="95" spans="1:3">
      <c r="A95" s="38"/>
      <c r="B95"/>
      <c r="C95"/>
    </row>
    <row r="96" spans="1:3">
      <c r="A96" s="38"/>
      <c r="B96"/>
      <c r="C96"/>
    </row>
    <row r="97" spans="1:3">
      <c r="A97" s="38"/>
      <c r="B97"/>
      <c r="C97"/>
    </row>
    <row r="98" spans="1:3">
      <c r="A98" s="38"/>
      <c r="B98"/>
      <c r="C98"/>
    </row>
    <row r="99" spans="1:3">
      <c r="A99" s="38"/>
      <c r="B99"/>
      <c r="C99"/>
    </row>
    <row r="100" spans="1:3">
      <c r="A100" s="38"/>
      <c r="B100"/>
      <c r="C100"/>
    </row>
    <row r="101" spans="1:3">
      <c r="A101" s="38"/>
      <c r="B101"/>
      <c r="C101"/>
    </row>
    <row r="102" spans="1:3">
      <c r="A102" s="38"/>
      <c r="B102"/>
      <c r="C102"/>
    </row>
    <row r="103" spans="1:3">
      <c r="A103" s="38"/>
      <c r="B103"/>
      <c r="C103"/>
    </row>
    <row r="104" spans="1:3">
      <c r="A104" s="38"/>
      <c r="B104"/>
      <c r="C104"/>
    </row>
    <row r="105" spans="1:3">
      <c r="A105" s="38"/>
      <c r="B105"/>
      <c r="C105"/>
    </row>
    <row r="106" spans="1:3">
      <c r="A106" s="38"/>
      <c r="B106"/>
      <c r="C106"/>
    </row>
    <row r="107" spans="1:3">
      <c r="A107" s="38"/>
      <c r="B107"/>
      <c r="C107"/>
    </row>
    <row r="108" spans="1:3">
      <c r="A108" s="38"/>
      <c r="B108"/>
      <c r="C108"/>
    </row>
    <row r="109" spans="1:3">
      <c r="A109" s="38"/>
      <c r="B109"/>
      <c r="C109"/>
    </row>
    <row r="110" spans="1:3">
      <c r="A110" s="38"/>
      <c r="B110"/>
      <c r="C110"/>
    </row>
    <row r="111" spans="1:3">
      <c r="A111" s="38"/>
      <c r="B111"/>
      <c r="C111"/>
    </row>
    <row r="112" spans="1:3">
      <c r="A112" s="38"/>
      <c r="B112"/>
      <c r="C112"/>
    </row>
    <row r="113" spans="1:3">
      <c r="A113" s="38"/>
      <c r="B113"/>
      <c r="C113"/>
    </row>
    <row r="114" spans="1:3">
      <c r="A114" s="38"/>
      <c r="B114"/>
      <c r="C114"/>
    </row>
    <row r="115" spans="1:3">
      <c r="A115" s="38"/>
      <c r="B115"/>
      <c r="C115"/>
    </row>
    <row r="116" spans="1:3">
      <c r="C116"/>
    </row>
    <row r="117" spans="1:3">
      <c r="C117"/>
    </row>
    <row r="118" spans="1:3">
      <c r="C118"/>
    </row>
    <row r="119" spans="1:3">
      <c r="C119"/>
    </row>
    <row r="120" spans="1:3">
      <c r="C120"/>
    </row>
    <row r="121" spans="1:3">
      <c r="C121"/>
    </row>
    <row r="122" spans="1:3">
      <c r="C122"/>
    </row>
    <row r="123" spans="1:3">
      <c r="C123"/>
    </row>
    <row r="124" spans="1:3">
      <c r="C124"/>
    </row>
    <row r="125" spans="1:3">
      <c r="C125"/>
    </row>
    <row r="126" spans="1:3">
      <c r="C126"/>
    </row>
  </sheetData>
  <sheetProtection password="C608" sheet="1" objects="1" scenarios="1"/>
  <pageMargins left="0.75" right="0.75" top="1" bottom="1" header="0.5" footer="0.5"/>
  <pageSetup scale="92" orientation="portrait" horizontalDpi="4294967292" verticalDpi="4294967292" r:id="rId1"/>
  <rowBreaks count="1" manualBreakCount="1">
    <brk id="38" max="16383" man="1"/>
  </rowBreaks>
  <colBreaks count="1" manualBreakCount="1">
    <brk id="3" max="57"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dimension ref="A1:R109"/>
  <sheetViews>
    <sheetView zoomScale="70" zoomScaleNormal="70" zoomScalePageLayoutView="70" workbookViewId="0">
      <pane ySplit="2" topLeftCell="A3" activePane="bottomLeft" state="frozen"/>
      <selection pane="bottomLeft" activeCell="F3" sqref="F3:H3"/>
    </sheetView>
  </sheetViews>
  <sheetFormatPr defaultColWidth="11.42578125" defaultRowHeight="15"/>
  <cols>
    <col min="1" max="1" width="13.140625" customWidth="1"/>
    <col min="2" max="2" width="13.7109375" customWidth="1"/>
    <col min="3" max="3" width="3.42578125" customWidth="1"/>
    <col min="4" max="4" width="4.85546875" style="90" customWidth="1"/>
    <col min="5" max="5" width="88.5703125" style="99" customWidth="1"/>
    <col min="6" max="6" width="9.85546875" style="38" customWidth="1"/>
    <col min="7" max="7" width="15" style="38" customWidth="1"/>
    <col min="8" max="8" width="8" style="38" customWidth="1"/>
    <col min="9" max="9" width="6.28515625" style="118" customWidth="1"/>
    <col min="10" max="10" width="38.85546875" style="47" customWidth="1"/>
    <col min="11" max="11" width="6.28515625" style="118" customWidth="1"/>
    <col min="12" max="12" width="19.7109375" style="94" customWidth="1"/>
    <col min="13" max="13" width="24.140625" style="95" customWidth="1"/>
    <col min="14" max="14" width="23" style="95" customWidth="1"/>
    <col min="15" max="15" width="25.28515625" style="95" customWidth="1"/>
    <col min="16" max="18" width="31.42578125" style="95" customWidth="1"/>
  </cols>
  <sheetData>
    <row r="1" spans="1:18" ht="138" customHeight="1">
      <c r="A1" s="199" t="s">
        <v>214</v>
      </c>
      <c r="B1" s="199"/>
      <c r="C1" s="189"/>
      <c r="D1" s="209"/>
      <c r="E1" s="209"/>
      <c r="F1" s="2"/>
      <c r="G1" s="2"/>
      <c r="H1" s="2"/>
      <c r="I1" s="2"/>
      <c r="J1" s="2"/>
      <c r="K1" s="2"/>
      <c r="L1" s="2"/>
    </row>
    <row r="2" spans="1:18" ht="18.75" customHeight="1">
      <c r="A2" s="204" t="s">
        <v>31</v>
      </c>
      <c r="B2" s="205"/>
      <c r="D2" s="105" t="s">
        <v>133</v>
      </c>
      <c r="E2" s="191" t="s">
        <v>406</v>
      </c>
      <c r="F2" s="207" t="s">
        <v>154</v>
      </c>
      <c r="G2" s="207"/>
      <c r="H2" s="208"/>
      <c r="I2" s="113"/>
      <c r="J2" s="101" t="s">
        <v>157</v>
      </c>
      <c r="K2" s="113"/>
      <c r="L2" s="200" t="s">
        <v>153</v>
      </c>
      <c r="M2" s="200"/>
      <c r="N2" s="200"/>
      <c r="O2" s="200"/>
      <c r="P2" s="200"/>
      <c r="Q2" s="200"/>
      <c r="R2" s="200"/>
    </row>
    <row r="3" spans="1:18" s="26" customFormat="1" ht="45.75">
      <c r="A3" s="147" t="s">
        <v>27</v>
      </c>
      <c r="B3" s="97"/>
      <c r="C3"/>
      <c r="D3" s="106">
        <v>1</v>
      </c>
      <c r="E3" s="108" t="s">
        <v>32</v>
      </c>
      <c r="F3" s="206">
        <f>IF('Tool Totals Page'!C65=0,0,(('Tool Totals Page'!C65)/B7))</f>
        <v>0</v>
      </c>
      <c r="G3" s="206"/>
      <c r="H3" s="202"/>
      <c r="I3" s="114"/>
      <c r="J3" s="143">
        <f>F3</f>
        <v>0</v>
      </c>
      <c r="K3" s="114"/>
      <c r="L3" s="210" t="s">
        <v>0</v>
      </c>
      <c r="M3" s="210"/>
      <c r="N3" s="210"/>
      <c r="O3" s="210"/>
      <c r="P3" s="210"/>
      <c r="Q3" s="210"/>
      <c r="R3" s="210"/>
    </row>
    <row r="4" spans="1:18" ht="121.5">
      <c r="A4" s="148" t="s">
        <v>118</v>
      </c>
      <c r="B4" s="96"/>
      <c r="D4" s="106">
        <v>2</v>
      </c>
      <c r="E4" s="107" t="s">
        <v>132</v>
      </c>
      <c r="F4" s="211" t="str">
        <f>'Tool Totals Page'!C3</f>
        <v/>
      </c>
      <c r="G4" s="211"/>
      <c r="H4" s="192"/>
      <c r="I4" s="115"/>
      <c r="J4" s="151" t="str">
        <f>IF('Tool Totals Page'!H3="yes",'Tool Totals Page'!I3,'Tool Totals Page'!G3)</f>
        <v>no information</v>
      </c>
      <c r="K4" s="115"/>
      <c r="L4" s="188" t="s">
        <v>1</v>
      </c>
      <c r="M4" s="93" t="s">
        <v>134</v>
      </c>
      <c r="N4" s="93" t="s">
        <v>135</v>
      </c>
      <c r="O4" s="188" t="s">
        <v>136</v>
      </c>
      <c r="P4" s="154" t="s">
        <v>137</v>
      </c>
      <c r="Q4" s="188" t="s">
        <v>2</v>
      </c>
      <c r="R4" s="188" t="s">
        <v>3</v>
      </c>
    </row>
    <row r="5" spans="1:18" s="26" customFormat="1" ht="31.5">
      <c r="A5" s="149" t="s">
        <v>119</v>
      </c>
      <c r="B5" s="97"/>
      <c r="C5"/>
      <c r="D5" s="106">
        <v>3</v>
      </c>
      <c r="E5" s="108" t="s">
        <v>120</v>
      </c>
      <c r="F5" s="192">
        <f>'Tool Totals Page'!C5</f>
        <v>0</v>
      </c>
      <c r="G5" s="193"/>
      <c r="H5" s="193"/>
      <c r="I5" s="116"/>
      <c r="J5" s="102" t="str">
        <f>IF(F5=0,L5,(IF(F5=1,N5,IF(AND(F5&gt;1,F5&lt;4),O5,IF(AND(F5&gt;3,F5&lt;6),P5,IF(AND(F5&gt;5,F5&lt;11),Q5,IF(F5&gt;10,R5,"?")))))))</f>
        <v>zero questions</v>
      </c>
      <c r="K5" s="116"/>
      <c r="L5" s="69" t="s">
        <v>4</v>
      </c>
      <c r="M5" s="93" t="s">
        <v>138</v>
      </c>
      <c r="N5" s="81" t="s">
        <v>162</v>
      </c>
      <c r="O5" s="69" t="s">
        <v>5</v>
      </c>
      <c r="P5" s="69" t="s">
        <v>6</v>
      </c>
      <c r="Q5" s="69" t="s">
        <v>139</v>
      </c>
      <c r="R5" s="69" t="s">
        <v>140</v>
      </c>
    </row>
    <row r="6" spans="1:18" ht="31.5">
      <c r="A6" s="148" t="s">
        <v>117</v>
      </c>
      <c r="B6" s="96"/>
      <c r="D6" s="106">
        <v>4</v>
      </c>
      <c r="E6" s="109" t="s">
        <v>121</v>
      </c>
      <c r="F6" s="202">
        <f>IF('Tool Totals Page'!C7=0,0,('Tool Totals Page'!C7/'Tool Totals Page'!C5))</f>
        <v>0</v>
      </c>
      <c r="G6" s="203"/>
      <c r="H6" s="203"/>
      <c r="I6" s="117"/>
      <c r="J6" s="144">
        <f>IFERROR(F6,0)</f>
        <v>0</v>
      </c>
      <c r="K6" s="117"/>
      <c r="L6" s="201" t="s">
        <v>0</v>
      </c>
      <c r="M6" s="201"/>
      <c r="N6" s="201"/>
      <c r="O6" s="201"/>
      <c r="P6" s="201"/>
      <c r="Q6" s="201"/>
      <c r="R6" s="201"/>
    </row>
    <row r="7" spans="1:18" s="26" customFormat="1" ht="47.25">
      <c r="A7" s="98" t="s">
        <v>155</v>
      </c>
      <c r="B7" s="97"/>
      <c r="C7"/>
      <c r="D7" s="106">
        <v>5</v>
      </c>
      <c r="E7" s="108" t="s">
        <v>122</v>
      </c>
      <c r="F7" s="192">
        <f>'Tool Totals Page'!C10</f>
        <v>0</v>
      </c>
      <c r="G7" s="193"/>
      <c r="H7" s="193"/>
      <c r="I7" s="116"/>
      <c r="J7" s="102" t="str">
        <f>IF(F7=0,L7,(IF(F7=1,O7,IF(AND(F7&gt;1,F7&lt;4),P7,IF(AND(F7&gt;3,F7&lt;6),Q7,IF(F7&gt;5,R7,"?"))))))</f>
        <v>zero times</v>
      </c>
      <c r="K7" s="116"/>
      <c r="L7" s="69" t="s">
        <v>7</v>
      </c>
      <c r="M7" s="93" t="s">
        <v>141</v>
      </c>
      <c r="N7" s="93" t="s">
        <v>142</v>
      </c>
      <c r="O7" s="81" t="s">
        <v>163</v>
      </c>
      <c r="P7" s="69" t="s">
        <v>143</v>
      </c>
      <c r="Q7" s="69" t="s">
        <v>8</v>
      </c>
      <c r="R7" s="69" t="s">
        <v>144</v>
      </c>
    </row>
    <row r="8" spans="1:18" ht="77.25">
      <c r="B8" s="150"/>
      <c r="D8" s="106">
        <v>6</v>
      </c>
      <c r="E8" s="108" t="s">
        <v>168</v>
      </c>
      <c r="F8" s="202">
        <f>IF('Tool Totals Page'!C14=0,0,('Tool Totals Page'!C14/'Tool Totals Page'!C10))</f>
        <v>0</v>
      </c>
      <c r="G8" s="203"/>
      <c r="H8" s="203"/>
      <c r="I8" s="117"/>
      <c r="J8" s="144">
        <f>IFERROR(F8,0)</f>
        <v>0</v>
      </c>
      <c r="K8" s="117"/>
      <c r="L8" s="201" t="s">
        <v>0</v>
      </c>
      <c r="M8" s="201"/>
      <c r="N8" s="201"/>
      <c r="O8" s="201"/>
      <c r="P8" s="201"/>
      <c r="Q8" s="201"/>
      <c r="R8" s="201"/>
    </row>
    <row r="9" spans="1:18" s="26" customFormat="1" ht="61.5">
      <c r="C9"/>
      <c r="D9" s="106">
        <v>7</v>
      </c>
      <c r="E9" s="112" t="s">
        <v>123</v>
      </c>
      <c r="F9" s="192" t="str">
        <f>IF('Tool Totals Page'!C66&gt;0,"yes","no")</f>
        <v>no</v>
      </c>
      <c r="G9" s="193"/>
      <c r="H9" s="193"/>
      <c r="I9" s="116"/>
      <c r="J9" s="102" t="str">
        <f>(F9)</f>
        <v>no</v>
      </c>
      <c r="K9" s="116"/>
      <c r="L9" s="69" t="s">
        <v>9</v>
      </c>
      <c r="M9" s="69" t="s">
        <v>10</v>
      </c>
      <c r="N9" s="200"/>
      <c r="O9" s="200"/>
      <c r="P9" s="200"/>
      <c r="Q9" s="200"/>
      <c r="R9" s="200"/>
    </row>
    <row r="10" spans="1:18" ht="62.25">
      <c r="A10" s="89"/>
      <c r="D10" s="106">
        <v>8</v>
      </c>
      <c r="E10" s="108" t="s">
        <v>294</v>
      </c>
      <c r="F10" s="202">
        <f>IF('Tool Totals Page'!C67=0,0,(('Tool Totals Page'!C67)/B7))</f>
        <v>0</v>
      </c>
      <c r="G10" s="203"/>
      <c r="H10" s="203"/>
      <c r="I10" s="117"/>
      <c r="J10" s="144">
        <f>IFERROR(F10,0)</f>
        <v>0</v>
      </c>
      <c r="K10" s="117"/>
      <c r="L10" s="201" t="s">
        <v>0</v>
      </c>
      <c r="M10" s="201"/>
      <c r="N10" s="201"/>
      <c r="O10" s="201"/>
      <c r="P10" s="201"/>
      <c r="Q10" s="201"/>
      <c r="R10" s="201"/>
    </row>
    <row r="11" spans="1:18" s="26" customFormat="1" ht="31.5">
      <c r="C11"/>
      <c r="D11" s="106">
        <v>9</v>
      </c>
      <c r="E11" s="111" t="s">
        <v>124</v>
      </c>
      <c r="F11" s="192">
        <f>'Tool Totals Page'!C66</f>
        <v>0</v>
      </c>
      <c r="G11" s="193"/>
      <c r="H11" s="193"/>
      <c r="I11" s="116"/>
      <c r="J11" s="102" t="str">
        <f>IF(F11=0,L11,(IF(AND(F11&gt;0,F11&lt;3),P11,IF(AND(F11&gt;2,F11&lt;5),Q11,IF(F11&gt;4,R11,"?")))))</f>
        <v>zero times</v>
      </c>
      <c r="K11" s="116"/>
      <c r="L11" s="69" t="s">
        <v>7</v>
      </c>
      <c r="M11" s="93" t="s">
        <v>145</v>
      </c>
      <c r="N11" s="93" t="s">
        <v>146</v>
      </c>
      <c r="O11" s="93" t="s">
        <v>147</v>
      </c>
      <c r="P11" s="69" t="s">
        <v>11</v>
      </c>
      <c r="Q11" s="69" t="s">
        <v>12</v>
      </c>
      <c r="R11" s="69" t="s">
        <v>13</v>
      </c>
    </row>
    <row r="12" spans="1:18" ht="60.75">
      <c r="D12" s="106">
        <v>10</v>
      </c>
      <c r="E12" s="108" t="s">
        <v>169</v>
      </c>
      <c r="F12" s="196">
        <f>IF('Tool Totals Page'!C17=0,0,(('Tool Totals Page'!C17)/('Tool Totals Page'!C66)))</f>
        <v>0</v>
      </c>
      <c r="G12" s="197"/>
      <c r="H12" s="197"/>
      <c r="I12" s="116"/>
      <c r="J12" s="144" t="str">
        <f>IF(F12=0,L12,(IF(AND(F12&gt;0,F12&lt;45),N12,IF(AND(F12&gt;44,F12&lt;55),O12,IF(AND(F12&gt;54,F12&lt;95),P12,IF(F12&gt;94,R12,"?"))))))</f>
        <v>not at all</v>
      </c>
      <c r="K12" s="116"/>
      <c r="L12" s="69" t="s">
        <v>14</v>
      </c>
      <c r="M12" s="93" t="s">
        <v>148</v>
      </c>
      <c r="N12" s="69" t="s">
        <v>15</v>
      </c>
      <c r="O12" s="69" t="s">
        <v>16</v>
      </c>
      <c r="P12" s="69" t="s">
        <v>17</v>
      </c>
      <c r="Q12" s="93" t="s">
        <v>149</v>
      </c>
      <c r="R12" s="69" t="s">
        <v>18</v>
      </c>
    </row>
    <row r="13" spans="1:18" s="26" customFormat="1" ht="30.75">
      <c r="C13"/>
      <c r="D13" s="106">
        <v>11</v>
      </c>
      <c r="E13" s="108" t="s">
        <v>125</v>
      </c>
      <c r="F13" s="192">
        <f>'Tool Totals Page'!C16</f>
        <v>0</v>
      </c>
      <c r="G13" s="193"/>
      <c r="H13" s="193"/>
      <c r="I13" s="116"/>
      <c r="J13" s="102" t="str">
        <f t="shared" ref="J13:J14" si="0">IF(F13=0,L13,(IF(AND(F13&gt;0,F13&lt;3),P13,IF(AND(F13&gt;2,F13&lt;5),Q13,IF(F13&gt;4,R13,"?")))))</f>
        <v>zero times</v>
      </c>
      <c r="K13" s="116"/>
      <c r="L13" s="69" t="s">
        <v>7</v>
      </c>
      <c r="M13" s="93" t="s">
        <v>145</v>
      </c>
      <c r="N13" s="93" t="s">
        <v>146</v>
      </c>
      <c r="O13" s="93" t="s">
        <v>147</v>
      </c>
      <c r="P13" s="69" t="s">
        <v>11</v>
      </c>
      <c r="Q13" s="69" t="s">
        <v>12</v>
      </c>
      <c r="R13" s="69" t="s">
        <v>13</v>
      </c>
    </row>
    <row r="14" spans="1:18" ht="30.75">
      <c r="A14" s="26"/>
      <c r="B14" s="26"/>
      <c r="D14" s="106">
        <v>12</v>
      </c>
      <c r="E14" s="108" t="s">
        <v>33</v>
      </c>
      <c r="F14" s="192">
        <f>'Tool Totals Page'!C27</f>
        <v>0</v>
      </c>
      <c r="G14" s="193"/>
      <c r="H14" s="193"/>
      <c r="I14" s="116"/>
      <c r="J14" s="102" t="str">
        <f t="shared" si="0"/>
        <v>zero times</v>
      </c>
      <c r="K14" s="116"/>
      <c r="L14" s="69" t="s">
        <v>7</v>
      </c>
      <c r="M14" s="93" t="s">
        <v>145</v>
      </c>
      <c r="N14" s="93" t="s">
        <v>146</v>
      </c>
      <c r="O14" s="93" t="s">
        <v>147</v>
      </c>
      <c r="P14" s="69" t="s">
        <v>11</v>
      </c>
      <c r="Q14" s="69" t="s">
        <v>12</v>
      </c>
      <c r="R14" s="69" t="s">
        <v>13</v>
      </c>
    </row>
    <row r="15" spans="1:18" s="26" customFormat="1" ht="133.5" customHeight="1">
      <c r="A15"/>
      <c r="B15"/>
      <c r="C15"/>
      <c r="D15" s="106">
        <v>13</v>
      </c>
      <c r="E15" s="111" t="s">
        <v>126</v>
      </c>
      <c r="F15" s="194" t="str">
        <f>"whole class discussion: "&amp;'Tool Totals Page'!C68&amp;" 
"&amp;"explictly encouraged: "&amp;'Tool Totals Page'!C20&amp;" 
"&amp;"implicitly encouraged: "&amp;'Tool Totals Page'!C21&amp;" 
"&amp;"explictly discouraged: "&amp; 'Tool Totals Page'!C22&amp;" 
"&amp;"implicitly discouraged: "&amp;'Tool Totals Page'!C23</f>
        <v>whole class discussion: 0 
explictly encouraged: 0 
implicitly encouraged: 0 
explictly discouraged: 0 
implicitly discouraged: 0</v>
      </c>
      <c r="G15" s="194"/>
      <c r="H15" s="195"/>
      <c r="I15" s="116"/>
      <c r="J15" s="102" t="str">
        <f>IF('Tool Totals Page'!C19=0,L15,
IF('Tool Totals Page'!I22="strongly disagree","strongly disagree",
IF('Tool Totals Page'!J22="disagree","disagree",
IF('Tool Totals Page'!K22="somewhat disagree","somewhat disagree",
IF('Tool Totals Page'!L22="somewhat agree","somewhat agree",
IF('Tool Totals Page'!M22="agree","agree",
IF('Tool Totals Page'!N22="strongly agree","strongly agree","?")))))))</f>
        <v>this class did not include whole class discussions</v>
      </c>
      <c r="K15" s="116"/>
      <c r="L15" s="155" t="s">
        <v>150</v>
      </c>
      <c r="M15" s="92" t="s">
        <v>203</v>
      </c>
      <c r="N15" s="92" t="s">
        <v>204</v>
      </c>
      <c r="O15" s="92" t="s">
        <v>205</v>
      </c>
      <c r="P15" s="92" t="s">
        <v>206</v>
      </c>
      <c r="Q15" s="92" t="s">
        <v>207</v>
      </c>
      <c r="R15" s="92" t="s">
        <v>208</v>
      </c>
    </row>
    <row r="16" spans="1:18" s="26" customFormat="1" ht="93.75" customHeight="1">
      <c r="C16"/>
      <c r="D16" s="106">
        <v>14</v>
      </c>
      <c r="E16" s="108" t="s">
        <v>127</v>
      </c>
      <c r="F16" s="145">
        <f>'Tool Totals Page'!C36+'Tool Totals Page'!C37+'Tool Totals Page'!C38</f>
        <v>0</v>
      </c>
      <c r="G16" s="156" t="s">
        <v>182</v>
      </c>
      <c r="H16" s="158">
        <f>'Tool Totals Page'!G38</f>
        <v>0</v>
      </c>
      <c r="I16" s="115"/>
      <c r="J16" s="157" t="str">
        <f>IF(F16=0,L16,IF('Tool Totals Page'!G36="yes","strongly disagree",
IF(AND(F16&gt;2,'Tool Totals Page'!C38=0),"disagree",
IF(AND(F16&lt;3,'Tool Totals Page'!C38=0),"somewhat disagree",
IF(AND(H16&gt;0,H16&lt;0.5),"somewhat agree",
IF(AND(H16&gt;0.49,H16&lt;0.75),"agree",
IF(H16&gt;0.74,"strongly agree","?")))))))</f>
        <v>humans were not discussed in this course</v>
      </c>
      <c r="K16" s="115"/>
      <c r="L16" s="69" t="s">
        <v>19</v>
      </c>
      <c r="M16" s="92" t="s">
        <v>239</v>
      </c>
      <c r="N16" s="92" t="s">
        <v>174</v>
      </c>
      <c r="O16" s="92" t="s">
        <v>175</v>
      </c>
      <c r="P16" s="92" t="s">
        <v>178</v>
      </c>
      <c r="Q16" s="92" t="s">
        <v>179</v>
      </c>
      <c r="R16" s="92" t="s">
        <v>181</v>
      </c>
    </row>
    <row r="17" spans="3:18" ht="96" customHeight="1">
      <c r="D17" s="106">
        <v>15</v>
      </c>
      <c r="E17" s="108" t="s">
        <v>34</v>
      </c>
      <c r="F17" s="145">
        <f>'Tool Totals Page'!C33+'Tool Totals Page'!C34+'Tool Totals Page'!C35</f>
        <v>0</v>
      </c>
      <c r="G17" s="156" t="s">
        <v>183</v>
      </c>
      <c r="H17" s="158">
        <f>'Tool Totals Page'!G35</f>
        <v>0</v>
      </c>
      <c r="I17" s="115"/>
      <c r="J17" s="103" t="str">
        <f>IF(F17=0,L17,IF('Tool Totals Page'!G33="yes","strongly disagree",
IF(AND(F17&gt;2,'Tool Totals Page'!C35=0),"disagree",
IF(AND(F17&lt;3,'Tool Totals Page'!C35=0),"somewhat disagree",
IF(AND(H17&gt;0,H17&lt;0.26),"somewhat agree",
IF(AND(H17&gt;0.25,H17&lt;0.5),"agree",
IF(H17&gt;0.49,"strongly agree","?")))))))</f>
        <v>humans were not discussed in this course</v>
      </c>
      <c r="K17" s="115"/>
      <c r="L17" s="69" t="s">
        <v>19</v>
      </c>
      <c r="M17" s="92" t="s">
        <v>240</v>
      </c>
      <c r="N17" s="92" t="s">
        <v>176</v>
      </c>
      <c r="O17" s="92" t="s">
        <v>177</v>
      </c>
      <c r="P17" s="92" t="s">
        <v>184</v>
      </c>
      <c r="Q17" s="92" t="s">
        <v>185</v>
      </c>
      <c r="R17" s="92" t="s">
        <v>180</v>
      </c>
    </row>
    <row r="18" spans="3:18" s="26" customFormat="1" ht="97.5" customHeight="1">
      <c r="C18"/>
      <c r="D18" s="106">
        <v>16</v>
      </c>
      <c r="E18" s="108" t="s">
        <v>35</v>
      </c>
      <c r="F18" s="194" t="str">
        <f>"encouraged: "&amp;'Tool Totals Page'!C24&amp;" 
"&amp;"explictly discouraged: "&amp; 'Tool Totals Page'!C25&amp;" 
"&amp;"implicitly discouraged: "&amp;'Tool Totals Page'!C26</f>
        <v>encouraged: 0 
explictly discouraged: 0 
implicitly discouraged: 0</v>
      </c>
      <c r="G18" s="194"/>
      <c r="H18" s="195"/>
      <c r="I18" s="115"/>
      <c r="J18" s="157" t="str">
        <f>IF('Tool Totals Page'!I26="strongly disagree","strongly disagree",
IF('Tool Totals Page'!J26="disagree","disagree",
IF('Tool Totals Page'!K26="somewhat disagree","somewhat disagree",
IF('Tool Totals Page'!L26="somewhat agree","somewhat agree",
IF('Tool Totals Page'!M26="agree","agree",
IF('Tool Totals Page'!N26="strongly agree","strongly agree","?"))))))</f>
        <v>somewhat disagree</v>
      </c>
      <c r="K18" s="115"/>
      <c r="L18" s="69" t="s">
        <v>14</v>
      </c>
      <c r="M18" s="92" t="s">
        <v>209</v>
      </c>
      <c r="N18" s="92" t="s">
        <v>210</v>
      </c>
      <c r="O18" s="92" t="s">
        <v>151</v>
      </c>
      <c r="P18" s="92" t="s">
        <v>211</v>
      </c>
      <c r="Q18" s="92" t="s">
        <v>213</v>
      </c>
      <c r="R18" s="92" t="s">
        <v>212</v>
      </c>
    </row>
    <row r="19" spans="3:18" ht="45.75">
      <c r="D19" s="106">
        <v>17</v>
      </c>
      <c r="E19" s="110" t="s">
        <v>167</v>
      </c>
      <c r="F19" s="198" t="str">
        <f>"students confused: "&amp;('Tool Totals Page'!C29)&amp;" 
"&amp;"instructor aware of it: "&amp;('Tool Totals Page'!C30)</f>
        <v>students confused: 0 
instructor aware of it: 0</v>
      </c>
      <c r="G19" s="194"/>
      <c r="H19" s="195"/>
      <c r="I19" s="116"/>
      <c r="J19" s="102" t="str">
        <f>IF('Tool Totals Page'!C29=0,P19,IF(('Tool Totals Page'!C30/'Tool Totals Page'!C29)*100=0,L19,IF(AND(('Tool Totals Page'!C30/'Tool Totals Page'!C29)*100&gt;0,('Tool Totals Page'!C30/'Tool Totals Page'!C29)*100&lt;45),N19,IF(AND(('Tool Totals Page'!C30/'Tool Totals Page'!C29)*100&gt;44,('Tool Totals Page'!C30/'Tool Totals Page'!C29)*100&lt;56),O19,IF(AND(('Tool Totals Page'!C30/'Tool Totals Page'!C29)*100&gt;55,('Tool Totals Page'!C30/'Tool Totals Page'!C29)*100&lt;95),P19,IF(('Tool Totals Page'!C30/'Tool Totals Page'!C29)*100&gt;94,R19,"?"))))))</f>
        <v>more than half of the time</v>
      </c>
      <c r="K19" s="116"/>
      <c r="L19" s="69" t="s">
        <v>14</v>
      </c>
      <c r="M19" s="93" t="s">
        <v>148</v>
      </c>
      <c r="N19" s="69" t="s">
        <v>15</v>
      </c>
      <c r="O19" s="69" t="s">
        <v>16</v>
      </c>
      <c r="P19" s="69" t="s">
        <v>17</v>
      </c>
      <c r="Q19" s="93" t="s">
        <v>152</v>
      </c>
      <c r="R19" s="69" t="s">
        <v>18</v>
      </c>
    </row>
    <row r="20" spans="3:18" s="26" customFormat="1" ht="60.75">
      <c r="C20"/>
      <c r="D20" s="106">
        <v>18</v>
      </c>
      <c r="E20" s="108" t="s">
        <v>170</v>
      </c>
      <c r="F20" s="196">
        <f>IF('Tool Totals Page'!C31=0,0,'Tool Totals Page'!C31/'Tool Totals Page'!C30)</f>
        <v>0</v>
      </c>
      <c r="G20" s="197"/>
      <c r="H20" s="197"/>
      <c r="I20" s="116"/>
      <c r="J20" s="102" t="str">
        <f>IF(F20=0,L20,IF(AND(F20&gt;0,F20&lt;45),N20,IF(AND(F20&gt;44,F20&lt;56),O20,IF(AND(F20&gt;55,F20&lt;95),P20, IF(F20&gt;94,R20,"?")))))</f>
        <v>not part of this course</v>
      </c>
      <c r="K20" s="116"/>
      <c r="L20" s="69" t="s">
        <v>20</v>
      </c>
      <c r="M20" s="93" t="s">
        <v>148</v>
      </c>
      <c r="N20" s="69" t="s">
        <v>15</v>
      </c>
      <c r="O20" s="69" t="s">
        <v>16</v>
      </c>
      <c r="P20" s="69" t="s">
        <v>17</v>
      </c>
      <c r="Q20" s="93" t="s">
        <v>152</v>
      </c>
      <c r="R20" s="69" t="s">
        <v>18</v>
      </c>
    </row>
    <row r="21" spans="3:18" ht="30.75">
      <c r="D21" s="106">
        <v>19</v>
      </c>
      <c r="E21" s="111" t="s">
        <v>36</v>
      </c>
      <c r="F21" s="192">
        <f>'Tool Totals Page'!C51</f>
        <v>0</v>
      </c>
      <c r="G21" s="193"/>
      <c r="H21" s="193"/>
      <c r="I21" s="116"/>
      <c r="J21" s="102" t="str">
        <f t="shared" ref="J21:J38" si="1">IF(F21=0,L21,(IF(AND(F21&gt;0,F21&lt;3),P21,IF(AND(F21&gt;2,F21&lt;5),Q21,IF(F21&gt;4,R21,"?")))))</f>
        <v>zero times</v>
      </c>
      <c r="K21" s="116"/>
      <c r="L21" s="69" t="s">
        <v>7</v>
      </c>
      <c r="M21" s="93" t="s">
        <v>145</v>
      </c>
      <c r="N21" s="93" t="s">
        <v>146</v>
      </c>
      <c r="O21" s="93" t="s">
        <v>147</v>
      </c>
      <c r="P21" s="69" t="s">
        <v>11</v>
      </c>
      <c r="Q21" s="69" t="s">
        <v>12</v>
      </c>
      <c r="R21" s="69" t="s">
        <v>13</v>
      </c>
    </row>
    <row r="22" spans="3:18" s="26" customFormat="1" ht="30.75">
      <c r="C22"/>
      <c r="D22" s="106">
        <v>20</v>
      </c>
      <c r="E22" s="108" t="s">
        <v>37</v>
      </c>
      <c r="F22" s="192">
        <f>'Tool Totals Page'!C52</f>
        <v>0</v>
      </c>
      <c r="G22" s="193"/>
      <c r="H22" s="193"/>
      <c r="I22" s="116"/>
      <c r="J22" s="102" t="str">
        <f t="shared" si="1"/>
        <v>zero times</v>
      </c>
      <c r="K22" s="116"/>
      <c r="L22" s="69" t="s">
        <v>7</v>
      </c>
      <c r="M22" s="93" t="s">
        <v>145</v>
      </c>
      <c r="N22" s="93" t="s">
        <v>146</v>
      </c>
      <c r="O22" s="93" t="s">
        <v>147</v>
      </c>
      <c r="P22" s="69" t="s">
        <v>11</v>
      </c>
      <c r="Q22" s="69" t="s">
        <v>12</v>
      </c>
      <c r="R22" s="69" t="s">
        <v>13</v>
      </c>
    </row>
    <row r="23" spans="3:18" ht="30.75">
      <c r="D23" s="106">
        <v>21</v>
      </c>
      <c r="E23" s="108" t="s">
        <v>38</v>
      </c>
      <c r="F23" s="192">
        <f>'Tool Totals Page'!C49</f>
        <v>0</v>
      </c>
      <c r="G23" s="193"/>
      <c r="H23" s="193"/>
      <c r="I23" s="116"/>
      <c r="J23" s="102" t="str">
        <f t="shared" si="1"/>
        <v>zero times</v>
      </c>
      <c r="K23" s="116"/>
      <c r="L23" s="69" t="s">
        <v>7</v>
      </c>
      <c r="M23" s="93" t="s">
        <v>145</v>
      </c>
      <c r="N23" s="93" t="s">
        <v>146</v>
      </c>
      <c r="O23" s="93" t="s">
        <v>147</v>
      </c>
      <c r="P23" s="69" t="s">
        <v>11</v>
      </c>
      <c r="Q23" s="69" t="s">
        <v>12</v>
      </c>
      <c r="R23" s="69" t="s">
        <v>13</v>
      </c>
    </row>
    <row r="24" spans="3:18" s="26" customFormat="1" ht="30.75">
      <c r="C24"/>
      <c r="D24" s="106">
        <v>22</v>
      </c>
      <c r="E24" s="108" t="s">
        <v>39</v>
      </c>
      <c r="F24" s="192">
        <f>'Tool Totals Page'!C54</f>
        <v>0</v>
      </c>
      <c r="G24" s="193"/>
      <c r="H24" s="193"/>
      <c r="I24" s="116"/>
      <c r="J24" s="102" t="str">
        <f t="shared" si="1"/>
        <v>zero times</v>
      </c>
      <c r="K24" s="116"/>
      <c r="L24" s="69" t="s">
        <v>7</v>
      </c>
      <c r="M24" s="93" t="s">
        <v>145</v>
      </c>
      <c r="N24" s="93" t="s">
        <v>146</v>
      </c>
      <c r="O24" s="93" t="s">
        <v>147</v>
      </c>
      <c r="P24" s="69" t="s">
        <v>11</v>
      </c>
      <c r="Q24" s="69" t="s">
        <v>12</v>
      </c>
      <c r="R24" s="69" t="s">
        <v>13</v>
      </c>
    </row>
    <row r="25" spans="3:18" ht="25.5">
      <c r="D25" s="106">
        <v>23</v>
      </c>
      <c r="E25" s="108" t="s">
        <v>40</v>
      </c>
      <c r="F25" s="192">
        <f>'Tool Totals Page'!C50</f>
        <v>0</v>
      </c>
      <c r="G25" s="193"/>
      <c r="H25" s="193"/>
      <c r="I25" s="116"/>
      <c r="J25" s="102" t="str">
        <f t="shared" si="1"/>
        <v>zero times</v>
      </c>
      <c r="K25" s="116"/>
      <c r="L25" s="69" t="s">
        <v>7</v>
      </c>
      <c r="M25" s="93" t="s">
        <v>145</v>
      </c>
      <c r="N25" s="93" t="s">
        <v>146</v>
      </c>
      <c r="O25" s="93" t="s">
        <v>147</v>
      </c>
      <c r="P25" s="69" t="s">
        <v>11</v>
      </c>
      <c r="Q25" s="69" t="s">
        <v>12</v>
      </c>
      <c r="R25" s="69" t="s">
        <v>13</v>
      </c>
    </row>
    <row r="26" spans="3:18" s="26" customFormat="1" ht="30.75">
      <c r="C26"/>
      <c r="D26" s="106">
        <v>24</v>
      </c>
      <c r="E26" s="108" t="s">
        <v>41</v>
      </c>
      <c r="F26" s="192">
        <f>'Tool Totals Page'!C55</f>
        <v>0</v>
      </c>
      <c r="G26" s="193"/>
      <c r="H26" s="193"/>
      <c r="I26" s="116"/>
      <c r="J26" s="102" t="str">
        <f t="shared" si="1"/>
        <v>zero times</v>
      </c>
      <c r="K26" s="116"/>
      <c r="L26" s="69" t="s">
        <v>7</v>
      </c>
      <c r="M26" s="93" t="s">
        <v>145</v>
      </c>
      <c r="N26" s="93" t="s">
        <v>146</v>
      </c>
      <c r="O26" s="93" t="s">
        <v>147</v>
      </c>
      <c r="P26" s="69" t="s">
        <v>11</v>
      </c>
      <c r="Q26" s="69" t="s">
        <v>12</v>
      </c>
      <c r="R26" s="69" t="s">
        <v>13</v>
      </c>
    </row>
    <row r="27" spans="3:18" ht="30.75">
      <c r="D27" s="106">
        <v>25</v>
      </c>
      <c r="E27" s="108" t="s">
        <v>42</v>
      </c>
      <c r="F27" s="192">
        <f>'Tool Totals Page'!C56</f>
        <v>0</v>
      </c>
      <c r="G27" s="193"/>
      <c r="H27" s="193"/>
      <c r="I27" s="116"/>
      <c r="J27" s="102" t="str">
        <f t="shared" si="1"/>
        <v>zero times</v>
      </c>
      <c r="K27" s="116"/>
      <c r="L27" s="69" t="s">
        <v>7</v>
      </c>
      <c r="M27" s="93" t="s">
        <v>145</v>
      </c>
      <c r="N27" s="93" t="s">
        <v>146</v>
      </c>
      <c r="O27" s="93" t="s">
        <v>147</v>
      </c>
      <c r="P27" s="69" t="s">
        <v>11</v>
      </c>
      <c r="Q27" s="69" t="s">
        <v>12</v>
      </c>
      <c r="R27" s="69" t="s">
        <v>13</v>
      </c>
    </row>
    <row r="28" spans="3:18" s="26" customFormat="1" ht="90.75">
      <c r="C28"/>
      <c r="D28" s="106">
        <v>26</v>
      </c>
      <c r="E28" s="107" t="s">
        <v>128</v>
      </c>
      <c r="F28" s="192">
        <f>'Tool Totals Page'!C43</f>
        <v>0</v>
      </c>
      <c r="G28" s="193"/>
      <c r="H28" s="193"/>
      <c r="I28" s="116"/>
      <c r="J28" s="102" t="str">
        <f t="shared" si="1"/>
        <v>zero times</v>
      </c>
      <c r="K28" s="116"/>
      <c r="L28" s="69" t="s">
        <v>7</v>
      </c>
      <c r="M28" s="93" t="s">
        <v>145</v>
      </c>
      <c r="N28" s="93" t="s">
        <v>146</v>
      </c>
      <c r="O28" s="93" t="s">
        <v>147</v>
      </c>
      <c r="P28" s="69" t="s">
        <v>11</v>
      </c>
      <c r="Q28" s="69" t="s">
        <v>12</v>
      </c>
      <c r="R28" s="69" t="s">
        <v>13</v>
      </c>
    </row>
    <row r="29" spans="3:18" ht="30.75">
      <c r="D29" s="106">
        <v>27</v>
      </c>
      <c r="E29" s="108" t="s">
        <v>43</v>
      </c>
      <c r="F29" s="192">
        <f>'Tool Totals Page'!C47</f>
        <v>0</v>
      </c>
      <c r="G29" s="193"/>
      <c r="H29" s="193"/>
      <c r="I29" s="116"/>
      <c r="J29" s="102" t="str">
        <f t="shared" si="1"/>
        <v>zero times</v>
      </c>
      <c r="K29" s="116"/>
      <c r="L29" s="69" t="s">
        <v>7</v>
      </c>
      <c r="M29" s="93" t="s">
        <v>145</v>
      </c>
      <c r="N29" s="93" t="s">
        <v>146</v>
      </c>
      <c r="O29" s="93" t="s">
        <v>147</v>
      </c>
      <c r="P29" s="69" t="s">
        <v>11</v>
      </c>
      <c r="Q29" s="69" t="s">
        <v>12</v>
      </c>
      <c r="R29" s="69" t="s">
        <v>13</v>
      </c>
    </row>
    <row r="30" spans="3:18" s="26" customFormat="1" ht="35.25" customHeight="1">
      <c r="C30"/>
      <c r="D30" s="106">
        <v>28</v>
      </c>
      <c r="E30" s="110" t="s">
        <v>129</v>
      </c>
      <c r="F30" s="192">
        <f>'Tool Totals Page'!C46</f>
        <v>0</v>
      </c>
      <c r="G30" s="193"/>
      <c r="H30" s="193"/>
      <c r="I30" s="116"/>
      <c r="J30" s="102" t="str">
        <f t="shared" si="1"/>
        <v>zero times</v>
      </c>
      <c r="K30" s="116"/>
      <c r="L30" s="69" t="s">
        <v>7</v>
      </c>
      <c r="M30" s="93" t="s">
        <v>145</v>
      </c>
      <c r="N30" s="93" t="s">
        <v>146</v>
      </c>
      <c r="O30" s="93" t="s">
        <v>147</v>
      </c>
      <c r="P30" s="69" t="s">
        <v>11</v>
      </c>
      <c r="Q30" s="69" t="s">
        <v>12</v>
      </c>
      <c r="R30" s="69" t="s">
        <v>13</v>
      </c>
    </row>
    <row r="31" spans="3:18" ht="30.75">
      <c r="D31" s="106">
        <v>29</v>
      </c>
      <c r="E31" s="108" t="s">
        <v>44</v>
      </c>
      <c r="F31" s="192">
        <f>'Tool Totals Page'!C40</f>
        <v>0</v>
      </c>
      <c r="G31" s="193"/>
      <c r="H31" s="193"/>
      <c r="I31" s="116"/>
      <c r="J31" s="102" t="str">
        <f t="shared" si="1"/>
        <v>zero times</v>
      </c>
      <c r="K31" s="116"/>
      <c r="L31" s="69" t="s">
        <v>7</v>
      </c>
      <c r="M31" s="93" t="s">
        <v>145</v>
      </c>
      <c r="N31" s="93" t="s">
        <v>146</v>
      </c>
      <c r="O31" s="93" t="s">
        <v>147</v>
      </c>
      <c r="P31" s="69" t="s">
        <v>11</v>
      </c>
      <c r="Q31" s="69" t="s">
        <v>12</v>
      </c>
      <c r="R31" s="69" t="s">
        <v>13</v>
      </c>
    </row>
    <row r="32" spans="3:18" s="26" customFormat="1" ht="30.75">
      <c r="C32"/>
      <c r="D32" s="106">
        <v>30</v>
      </c>
      <c r="E32" s="108" t="s">
        <v>45</v>
      </c>
      <c r="F32" s="192">
        <f>'Tool Totals Page'!C41</f>
        <v>0</v>
      </c>
      <c r="G32" s="193"/>
      <c r="H32" s="193"/>
      <c r="I32" s="116"/>
      <c r="J32" s="102" t="str">
        <f t="shared" si="1"/>
        <v>zero times</v>
      </c>
      <c r="K32" s="116"/>
      <c r="L32" s="69" t="s">
        <v>7</v>
      </c>
      <c r="M32" s="93" t="s">
        <v>145</v>
      </c>
      <c r="N32" s="93" t="s">
        <v>146</v>
      </c>
      <c r="O32" s="93" t="s">
        <v>147</v>
      </c>
      <c r="P32" s="69" t="s">
        <v>11</v>
      </c>
      <c r="Q32" s="69" t="s">
        <v>12</v>
      </c>
      <c r="R32" s="69" t="s">
        <v>13</v>
      </c>
    </row>
    <row r="33" spans="1:18" ht="30.75">
      <c r="D33" s="106">
        <v>31</v>
      </c>
      <c r="E33" s="108" t="s">
        <v>46</v>
      </c>
      <c r="F33" s="192">
        <f>'Tool Totals Page'!C44</f>
        <v>0</v>
      </c>
      <c r="G33" s="193"/>
      <c r="H33" s="193"/>
      <c r="I33" s="116"/>
      <c r="J33" s="102" t="str">
        <f t="shared" si="1"/>
        <v>zero times</v>
      </c>
      <c r="K33" s="116"/>
      <c r="L33" s="69" t="s">
        <v>7</v>
      </c>
      <c r="M33" s="93" t="s">
        <v>145</v>
      </c>
      <c r="N33" s="93" t="s">
        <v>146</v>
      </c>
      <c r="O33" s="93" t="s">
        <v>147</v>
      </c>
      <c r="P33" s="69" t="s">
        <v>11</v>
      </c>
      <c r="Q33" s="69" t="s">
        <v>12</v>
      </c>
      <c r="R33" s="69" t="s">
        <v>13</v>
      </c>
    </row>
    <row r="34" spans="1:18" s="26" customFormat="1" ht="45.75">
      <c r="C34"/>
      <c r="D34" s="106">
        <v>32</v>
      </c>
      <c r="E34" s="108" t="s">
        <v>130</v>
      </c>
      <c r="F34" s="192">
        <f>'Tool Totals Page'!C58</f>
        <v>0</v>
      </c>
      <c r="G34" s="193"/>
      <c r="H34" s="193"/>
      <c r="I34" s="116"/>
      <c r="J34" s="102" t="str">
        <f t="shared" si="1"/>
        <v>zero times</v>
      </c>
      <c r="K34" s="116"/>
      <c r="L34" s="69" t="s">
        <v>7</v>
      </c>
      <c r="M34" s="93" t="s">
        <v>145</v>
      </c>
      <c r="N34" s="93" t="s">
        <v>146</v>
      </c>
      <c r="O34" s="93" t="s">
        <v>147</v>
      </c>
      <c r="P34" s="69" t="s">
        <v>11</v>
      </c>
      <c r="Q34" s="69" t="s">
        <v>12</v>
      </c>
      <c r="R34" s="69" t="s">
        <v>13</v>
      </c>
    </row>
    <row r="35" spans="1:18" ht="45.75">
      <c r="D35" s="106">
        <v>33</v>
      </c>
      <c r="E35" s="111" t="s">
        <v>47</v>
      </c>
      <c r="F35" s="192">
        <f>'Tool Totals Page'!C59</f>
        <v>0</v>
      </c>
      <c r="G35" s="193"/>
      <c r="H35" s="193"/>
      <c r="I35" s="116"/>
      <c r="J35" s="102" t="str">
        <f t="shared" si="1"/>
        <v>zero times</v>
      </c>
      <c r="K35" s="116"/>
      <c r="L35" s="69" t="s">
        <v>7</v>
      </c>
      <c r="M35" s="93" t="s">
        <v>145</v>
      </c>
      <c r="N35" s="93" t="s">
        <v>146</v>
      </c>
      <c r="O35" s="93" t="s">
        <v>147</v>
      </c>
      <c r="P35" s="69" t="s">
        <v>11</v>
      </c>
      <c r="Q35" s="69" t="s">
        <v>12</v>
      </c>
      <c r="R35" s="69" t="s">
        <v>13</v>
      </c>
    </row>
    <row r="36" spans="1:18" s="26" customFormat="1" ht="31.5">
      <c r="C36"/>
      <c r="D36" s="106">
        <v>34</v>
      </c>
      <c r="E36" s="108" t="s">
        <v>131</v>
      </c>
      <c r="F36" s="192">
        <f>'Tool Totals Page'!C60</f>
        <v>0</v>
      </c>
      <c r="G36" s="193"/>
      <c r="H36" s="193"/>
      <c r="I36" s="116"/>
      <c r="J36" s="102" t="str">
        <f t="shared" si="1"/>
        <v>zero times</v>
      </c>
      <c r="K36" s="116"/>
      <c r="L36" s="69" t="s">
        <v>7</v>
      </c>
      <c r="M36" s="93" t="s">
        <v>145</v>
      </c>
      <c r="N36" s="93" t="s">
        <v>146</v>
      </c>
      <c r="O36" s="93" t="s">
        <v>147</v>
      </c>
      <c r="P36" s="69" t="s">
        <v>11</v>
      </c>
      <c r="Q36" s="69" t="s">
        <v>12</v>
      </c>
      <c r="R36" s="69" t="s">
        <v>13</v>
      </c>
    </row>
    <row r="37" spans="1:18" ht="30.75">
      <c r="D37" s="106">
        <v>35</v>
      </c>
      <c r="E37" s="110" t="s">
        <v>48</v>
      </c>
      <c r="F37" s="192">
        <f>'Tool Totals Page'!C62</f>
        <v>0</v>
      </c>
      <c r="G37" s="193"/>
      <c r="H37" s="193"/>
      <c r="I37" s="116"/>
      <c r="J37" s="102" t="str">
        <f t="shared" si="1"/>
        <v>zero times</v>
      </c>
      <c r="K37" s="116"/>
      <c r="L37" s="69" t="s">
        <v>7</v>
      </c>
      <c r="M37" s="93" t="s">
        <v>145</v>
      </c>
      <c r="N37" s="93" t="s">
        <v>146</v>
      </c>
      <c r="O37" s="93" t="s">
        <v>147</v>
      </c>
      <c r="P37" s="69" t="s">
        <v>11</v>
      </c>
      <c r="Q37" s="69" t="s">
        <v>12</v>
      </c>
      <c r="R37" s="69" t="s">
        <v>13</v>
      </c>
    </row>
    <row r="38" spans="1:18" s="26" customFormat="1" ht="30.75">
      <c r="A38"/>
      <c r="B38"/>
      <c r="C38"/>
      <c r="D38" s="106">
        <v>36</v>
      </c>
      <c r="E38" s="108" t="s">
        <v>49</v>
      </c>
      <c r="F38" s="192">
        <f>'Tool Totals Page'!C63</f>
        <v>0</v>
      </c>
      <c r="G38" s="193"/>
      <c r="H38" s="193"/>
      <c r="I38" s="116"/>
      <c r="J38" s="102" t="str">
        <f t="shared" si="1"/>
        <v>zero times</v>
      </c>
      <c r="K38" s="116"/>
      <c r="L38" s="69" t="s">
        <v>7</v>
      </c>
      <c r="M38" s="93" t="s">
        <v>145</v>
      </c>
      <c r="N38" s="93" t="s">
        <v>146</v>
      </c>
      <c r="O38" s="93" t="s">
        <v>147</v>
      </c>
      <c r="P38" s="69" t="s">
        <v>11</v>
      </c>
      <c r="Q38" s="69" t="s">
        <v>12</v>
      </c>
      <c r="R38" s="69" t="s">
        <v>13</v>
      </c>
    </row>
    <row r="39" spans="1:18">
      <c r="D39" s="38"/>
      <c r="F39" s="146"/>
      <c r="G39" s="146"/>
      <c r="H39" s="146"/>
      <c r="J39" s="104"/>
    </row>
    <row r="40" spans="1:18">
      <c r="D40" s="38"/>
      <c r="L40" s="95"/>
    </row>
    <row r="41" spans="1:18">
      <c r="D41" s="38"/>
    </row>
    <row r="42" spans="1:18">
      <c r="D42" s="38"/>
    </row>
    <row r="43" spans="1:18">
      <c r="D43" s="38"/>
    </row>
    <row r="44" spans="1:18">
      <c r="D44" s="38"/>
    </row>
    <row r="45" spans="1:18">
      <c r="D45" s="38"/>
    </row>
    <row r="46" spans="1:18">
      <c r="D46" s="38"/>
    </row>
    <row r="47" spans="1:18">
      <c r="D47" s="38"/>
    </row>
    <row r="48" spans="1:18">
      <c r="D48" s="38"/>
    </row>
    <row r="49" spans="4:4">
      <c r="D49" s="38"/>
    </row>
    <row r="50" spans="4:4">
      <c r="D50" s="38"/>
    </row>
    <row r="51" spans="4:4">
      <c r="D51" s="38"/>
    </row>
    <row r="52" spans="4:4">
      <c r="D52" s="38"/>
    </row>
    <row r="53" spans="4:4">
      <c r="D53" s="38"/>
    </row>
    <row r="54" spans="4:4">
      <c r="D54" s="38"/>
    </row>
    <row r="55" spans="4:4">
      <c r="D55" s="38"/>
    </row>
    <row r="56" spans="4:4">
      <c r="D56" s="38"/>
    </row>
    <row r="57" spans="4:4">
      <c r="D57" s="38"/>
    </row>
    <row r="58" spans="4:4">
      <c r="D58" s="38"/>
    </row>
    <row r="59" spans="4:4">
      <c r="D59" s="38"/>
    </row>
    <row r="60" spans="4:4">
      <c r="D60" s="38"/>
    </row>
    <row r="61" spans="4:4">
      <c r="D61" s="38"/>
    </row>
    <row r="62" spans="4:4">
      <c r="D62" s="38"/>
    </row>
    <row r="63" spans="4:4">
      <c r="D63" s="38"/>
    </row>
    <row r="64" spans="4:4">
      <c r="D64" s="38"/>
    </row>
    <row r="65" spans="4:4">
      <c r="D65" s="38"/>
    </row>
    <row r="66" spans="4:4">
      <c r="D66" s="38"/>
    </row>
    <row r="67" spans="4:4">
      <c r="D67" s="38"/>
    </row>
    <row r="68" spans="4:4">
      <c r="D68" s="38"/>
    </row>
    <row r="69" spans="4:4">
      <c r="D69" s="38"/>
    </row>
    <row r="70" spans="4:4">
      <c r="D70" s="38"/>
    </row>
    <row r="71" spans="4:4">
      <c r="D71" s="38"/>
    </row>
    <row r="72" spans="4:4">
      <c r="D72" s="38"/>
    </row>
    <row r="73" spans="4:4">
      <c r="D73" s="38"/>
    </row>
    <row r="74" spans="4:4">
      <c r="D74" s="38"/>
    </row>
    <row r="75" spans="4:4">
      <c r="D75" s="38"/>
    </row>
    <row r="76" spans="4:4">
      <c r="D76" s="38"/>
    </row>
    <row r="77" spans="4:4">
      <c r="D77" s="38"/>
    </row>
    <row r="78" spans="4:4">
      <c r="D78" s="38"/>
    </row>
    <row r="79" spans="4:4">
      <c r="D79" s="38"/>
    </row>
    <row r="80" spans="4:4">
      <c r="D80" s="38"/>
    </row>
    <row r="81" spans="4:4">
      <c r="D81" s="38"/>
    </row>
    <row r="82" spans="4:4">
      <c r="D82" s="38"/>
    </row>
    <row r="83" spans="4:4">
      <c r="D83" s="38"/>
    </row>
    <row r="84" spans="4:4">
      <c r="D84" s="38"/>
    </row>
    <row r="85" spans="4:4">
      <c r="D85" s="38"/>
    </row>
    <row r="86" spans="4:4">
      <c r="D86" s="38"/>
    </row>
    <row r="87" spans="4:4">
      <c r="D87" s="38"/>
    </row>
    <row r="88" spans="4:4">
      <c r="D88" s="38"/>
    </row>
    <row r="89" spans="4:4">
      <c r="D89" s="38"/>
    </row>
    <row r="90" spans="4:4">
      <c r="D90" s="38"/>
    </row>
    <row r="91" spans="4:4">
      <c r="D91" s="38"/>
    </row>
    <row r="92" spans="4:4">
      <c r="D92" s="38"/>
    </row>
    <row r="93" spans="4:4">
      <c r="D93" s="38"/>
    </row>
    <row r="94" spans="4:4">
      <c r="D94" s="38"/>
    </row>
    <row r="95" spans="4:4">
      <c r="D95" s="38"/>
    </row>
    <row r="96" spans="4:4">
      <c r="D96" s="91"/>
    </row>
    <row r="97" spans="4:4">
      <c r="D97" s="91"/>
    </row>
    <row r="98" spans="4:4">
      <c r="D98" s="91"/>
    </row>
    <row r="99" spans="4:4">
      <c r="D99" s="91"/>
    </row>
    <row r="100" spans="4:4">
      <c r="D100" s="91"/>
    </row>
    <row r="101" spans="4:4">
      <c r="D101" s="91"/>
    </row>
    <row r="102" spans="4:4">
      <c r="D102" s="91"/>
    </row>
    <row r="103" spans="4:4">
      <c r="D103" s="91"/>
    </row>
    <row r="104" spans="4:4">
      <c r="D104" s="91"/>
    </row>
    <row r="105" spans="4:4">
      <c r="D105" s="91"/>
    </row>
    <row r="106" spans="4:4">
      <c r="D106" s="91"/>
    </row>
    <row r="107" spans="4:4">
      <c r="D107" s="91"/>
    </row>
    <row r="108" spans="4:4">
      <c r="D108" s="91"/>
    </row>
    <row r="109" spans="4:4">
      <c r="D109" s="91"/>
    </row>
  </sheetData>
  <mergeCells count="44">
    <mergeCell ref="L2:R2"/>
    <mergeCell ref="L3:R3"/>
    <mergeCell ref="L6:R6"/>
    <mergeCell ref="L8:R8"/>
    <mergeCell ref="F4:H4"/>
    <mergeCell ref="F5:H5"/>
    <mergeCell ref="F8:H8"/>
    <mergeCell ref="F3:H3"/>
    <mergeCell ref="F2:H2"/>
    <mergeCell ref="F6:H6"/>
    <mergeCell ref="F7:H7"/>
    <mergeCell ref="D1:E1"/>
    <mergeCell ref="A1:B1"/>
    <mergeCell ref="N9:R9"/>
    <mergeCell ref="F28:H28"/>
    <mergeCell ref="F29:H29"/>
    <mergeCell ref="F18:H18"/>
    <mergeCell ref="L10:R10"/>
    <mergeCell ref="F12:H12"/>
    <mergeCell ref="F13:H13"/>
    <mergeCell ref="F14:H14"/>
    <mergeCell ref="F21:H21"/>
    <mergeCell ref="F22:H22"/>
    <mergeCell ref="F23:H23"/>
    <mergeCell ref="F9:H9"/>
    <mergeCell ref="F10:H10"/>
    <mergeCell ref="F11:H11"/>
    <mergeCell ref="A2:B2"/>
    <mergeCell ref="F38:H38"/>
    <mergeCell ref="F15:H15"/>
    <mergeCell ref="F30:H30"/>
    <mergeCell ref="F31:H31"/>
    <mergeCell ref="F32:H32"/>
    <mergeCell ref="F33:H33"/>
    <mergeCell ref="F34:H34"/>
    <mergeCell ref="F35:H35"/>
    <mergeCell ref="F24:H24"/>
    <mergeCell ref="F25:H25"/>
    <mergeCell ref="F26:H26"/>
    <mergeCell ref="F27:H27"/>
    <mergeCell ref="F36:H36"/>
    <mergeCell ref="F37:H37"/>
    <mergeCell ref="F20:H20"/>
    <mergeCell ref="F19:H19"/>
  </mergeCells>
  <conditionalFormatting sqref="B7">
    <cfRule type="containsBlanks" dxfId="4" priority="5">
      <formula>LEN(TRIM(B7))=0</formula>
    </cfRule>
  </conditionalFormatting>
  <conditionalFormatting sqref="J15">
    <cfRule type="cellIs" dxfId="3" priority="4" operator="equal">
      <formula>"use rubric"</formula>
    </cfRule>
  </conditionalFormatting>
  <conditionalFormatting sqref="J16:J18">
    <cfRule type="cellIs" dxfId="2" priority="3" operator="equal">
      <formula>"use rubric"</formula>
    </cfRule>
  </conditionalFormatting>
  <conditionalFormatting sqref="B3:B6">
    <cfRule type="containsBlanks" dxfId="1" priority="2">
      <formula>LEN(TRIM(B3))=0</formula>
    </cfRule>
  </conditionalFormatting>
  <conditionalFormatting sqref="J4">
    <cfRule type="containsText" dxfId="0" priority="1" operator="containsText" text="no information">
      <formula>NOT(ISERROR(SEARCH("no information",J4)))</formula>
    </cfRule>
  </conditionalFormatting>
  <pageMargins left="0.75" right="0.75" top="1" bottom="1" header="0.5" footer="0.5"/>
  <pageSetup orientation="portrait" horizontalDpi="4294967292" verticalDpi="4294967292"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dimension ref="A1:BY3"/>
  <sheetViews>
    <sheetView workbookViewId="0">
      <selection activeCell="AQ3" sqref="AQ3"/>
    </sheetView>
  </sheetViews>
  <sheetFormatPr defaultRowHeight="15"/>
  <sheetData>
    <row r="1" spans="1:77">
      <c r="A1" t="s">
        <v>350</v>
      </c>
      <c r="B1" t="s">
        <v>351</v>
      </c>
      <c r="C1" t="s">
        <v>352</v>
      </c>
      <c r="D1" t="s">
        <v>353</v>
      </c>
      <c r="E1" t="s">
        <v>354</v>
      </c>
      <c r="F1" t="s">
        <v>355</v>
      </c>
      <c r="G1" t="s">
        <v>356</v>
      </c>
      <c r="H1" t="s">
        <v>357</v>
      </c>
      <c r="I1" t="s">
        <v>358</v>
      </c>
      <c r="J1" t="s">
        <v>359</v>
      </c>
      <c r="K1" t="s">
        <v>360</v>
      </c>
      <c r="L1" t="s">
        <v>361</v>
      </c>
      <c r="M1" t="s">
        <v>362</v>
      </c>
      <c r="N1" t="s">
        <v>363</v>
      </c>
      <c r="O1" t="s">
        <v>364</v>
      </c>
      <c r="P1" t="s">
        <v>365</v>
      </c>
      <c r="Q1" t="s">
        <v>366</v>
      </c>
      <c r="R1" t="s">
        <v>367</v>
      </c>
      <c r="S1" t="s">
        <v>368</v>
      </c>
      <c r="T1" t="s">
        <v>369</v>
      </c>
      <c r="U1" t="s">
        <v>243</v>
      </c>
      <c r="V1" t="s">
        <v>370</v>
      </c>
      <c r="W1" t="s">
        <v>371</v>
      </c>
      <c r="X1" t="s">
        <v>295</v>
      </c>
      <c r="Y1" t="s">
        <v>372</v>
      </c>
      <c r="Z1" t="s">
        <v>373</v>
      </c>
      <c r="AA1" t="s">
        <v>374</v>
      </c>
      <c r="AB1" t="s">
        <v>375</v>
      </c>
      <c r="AC1" t="s">
        <v>376</v>
      </c>
      <c r="AD1" t="s">
        <v>377</v>
      </c>
      <c r="AE1" t="s">
        <v>378</v>
      </c>
      <c r="AF1" t="s">
        <v>379</v>
      </c>
      <c r="AG1" t="s">
        <v>380</v>
      </c>
      <c r="AH1" t="s">
        <v>381</v>
      </c>
      <c r="AI1" t="s">
        <v>382</v>
      </c>
      <c r="AJ1" t="s">
        <v>383</v>
      </c>
      <c r="AK1" t="s">
        <v>384</v>
      </c>
      <c r="AL1" t="s">
        <v>385</v>
      </c>
      <c r="AM1" t="s">
        <v>386</v>
      </c>
      <c r="AN1" t="s">
        <v>387</v>
      </c>
      <c r="AO1" t="s">
        <v>297</v>
      </c>
      <c r="AP1" t="s">
        <v>388</v>
      </c>
      <c r="AQ1" t="s">
        <v>296</v>
      </c>
      <c r="AR1" t="s">
        <v>389</v>
      </c>
      <c r="AS1" t="s">
        <v>244</v>
      </c>
      <c r="AT1" t="s">
        <v>390</v>
      </c>
      <c r="AU1" t="s">
        <v>391</v>
      </c>
      <c r="AV1" t="s">
        <v>392</v>
      </c>
      <c r="AW1" t="s">
        <v>245</v>
      </c>
      <c r="AX1" t="s">
        <v>246</v>
      </c>
      <c r="AY1" t="s">
        <v>393</v>
      </c>
      <c r="AZ1" t="s">
        <v>247</v>
      </c>
      <c r="BA1" t="s">
        <v>248</v>
      </c>
      <c r="BB1" t="s">
        <v>394</v>
      </c>
      <c r="BC1" t="s">
        <v>249</v>
      </c>
      <c r="BD1" t="s">
        <v>250</v>
      </c>
      <c r="BE1" t="s">
        <v>395</v>
      </c>
      <c r="BF1" t="s">
        <v>396</v>
      </c>
      <c r="BG1" t="s">
        <v>397</v>
      </c>
      <c r="BH1" t="s">
        <v>398</v>
      </c>
      <c r="BI1" t="s">
        <v>399</v>
      </c>
      <c r="BJ1" t="s">
        <v>400</v>
      </c>
      <c r="BK1" t="s">
        <v>251</v>
      </c>
      <c r="BL1" t="s">
        <v>252</v>
      </c>
      <c r="BM1" t="s">
        <v>401</v>
      </c>
      <c r="BN1" t="s">
        <v>253</v>
      </c>
      <c r="BO1" t="s">
        <v>254</v>
      </c>
      <c r="BP1" t="s">
        <v>402</v>
      </c>
      <c r="BQ1" t="s">
        <v>255</v>
      </c>
      <c r="BR1" t="s">
        <v>256</v>
      </c>
      <c r="BS1" t="s">
        <v>403</v>
      </c>
      <c r="BT1" t="s">
        <v>257</v>
      </c>
      <c r="BU1" t="s">
        <v>258</v>
      </c>
      <c r="BV1" t="s">
        <v>404</v>
      </c>
      <c r="BW1" t="s">
        <v>347</v>
      </c>
      <c r="BX1" t="s">
        <v>348</v>
      </c>
      <c r="BY1" t="s">
        <v>349</v>
      </c>
    </row>
    <row r="2" spans="1:77">
      <c r="A2" t="s">
        <v>298</v>
      </c>
      <c r="B2" t="s">
        <v>299</v>
      </c>
      <c r="C2" t="s">
        <v>300</v>
      </c>
      <c r="D2" t="s">
        <v>301</v>
      </c>
      <c r="E2" t="s">
        <v>302</v>
      </c>
      <c r="F2" t="s">
        <v>303</v>
      </c>
      <c r="G2" t="s">
        <v>304</v>
      </c>
      <c r="H2" t="s">
        <v>305</v>
      </c>
      <c r="I2" t="s">
        <v>306</v>
      </c>
      <c r="J2" t="s">
        <v>307</v>
      </c>
      <c r="K2" t="s">
        <v>308</v>
      </c>
      <c r="L2" t="s">
        <v>309</v>
      </c>
      <c r="M2" t="s">
        <v>310</v>
      </c>
      <c r="N2" t="s">
        <v>311</v>
      </c>
      <c r="O2" t="s">
        <v>312</v>
      </c>
      <c r="P2" t="s">
        <v>313</v>
      </c>
      <c r="Q2" t="s">
        <v>314</v>
      </c>
      <c r="R2" t="s">
        <v>315</v>
      </c>
      <c r="S2" t="s">
        <v>316</v>
      </c>
      <c r="T2" t="s">
        <v>310</v>
      </c>
      <c r="U2" t="s">
        <v>317</v>
      </c>
      <c r="V2" t="s">
        <v>318</v>
      </c>
      <c r="W2" t="s">
        <v>310</v>
      </c>
      <c r="X2" t="s">
        <v>319</v>
      </c>
      <c r="Y2" t="s">
        <v>320</v>
      </c>
      <c r="Z2" t="s">
        <v>310</v>
      </c>
      <c r="AA2" t="s">
        <v>321</v>
      </c>
      <c r="AB2" t="s">
        <v>322</v>
      </c>
      <c r="AC2" t="s">
        <v>310</v>
      </c>
      <c r="AD2" t="s">
        <v>319</v>
      </c>
      <c r="AE2" t="s">
        <v>310</v>
      </c>
      <c r="AF2" t="s">
        <v>323</v>
      </c>
      <c r="AG2" t="s">
        <v>324</v>
      </c>
      <c r="AH2" t="s">
        <v>310</v>
      </c>
      <c r="AI2" t="s">
        <v>325</v>
      </c>
      <c r="AJ2" t="s">
        <v>310</v>
      </c>
      <c r="AK2" t="s">
        <v>326</v>
      </c>
      <c r="AL2" t="s">
        <v>310</v>
      </c>
      <c r="AM2" t="s">
        <v>327</v>
      </c>
      <c r="AN2" t="s">
        <v>328</v>
      </c>
      <c r="AO2" t="s">
        <v>329</v>
      </c>
      <c r="AP2" t="s">
        <v>310</v>
      </c>
      <c r="AQ2" t="s">
        <v>330</v>
      </c>
      <c r="AR2" t="s">
        <v>310</v>
      </c>
      <c r="AS2" t="s">
        <v>331</v>
      </c>
      <c r="AT2" t="s">
        <v>332</v>
      </c>
      <c r="AU2" t="s">
        <v>310</v>
      </c>
      <c r="AV2" t="s">
        <v>333</v>
      </c>
      <c r="AW2" t="s">
        <v>37</v>
      </c>
      <c r="AX2" t="s">
        <v>38</v>
      </c>
      <c r="AY2" t="s">
        <v>310</v>
      </c>
      <c r="AZ2" t="s">
        <v>334</v>
      </c>
      <c r="BA2" t="s">
        <v>40</v>
      </c>
      <c r="BB2" t="s">
        <v>310</v>
      </c>
      <c r="BC2" t="s">
        <v>41</v>
      </c>
      <c r="BD2" t="s">
        <v>42</v>
      </c>
      <c r="BE2" t="s">
        <v>310</v>
      </c>
      <c r="BF2" t="s">
        <v>335</v>
      </c>
      <c r="BG2" t="s">
        <v>310</v>
      </c>
      <c r="BH2" t="s">
        <v>336</v>
      </c>
      <c r="BI2" t="s">
        <v>337</v>
      </c>
      <c r="BJ2" t="s">
        <v>310</v>
      </c>
      <c r="BK2" t="s">
        <v>338</v>
      </c>
      <c r="BL2" t="s">
        <v>339</v>
      </c>
      <c r="BM2" t="s">
        <v>310</v>
      </c>
      <c r="BN2" t="s">
        <v>340</v>
      </c>
      <c r="BO2" t="s">
        <v>341</v>
      </c>
      <c r="BP2" t="s">
        <v>310</v>
      </c>
      <c r="BQ2" t="s">
        <v>342</v>
      </c>
      <c r="BR2" t="s">
        <v>343</v>
      </c>
      <c r="BS2" t="s">
        <v>310</v>
      </c>
      <c r="BT2" t="s">
        <v>344</v>
      </c>
      <c r="BU2" t="s">
        <v>345</v>
      </c>
      <c r="BV2" t="s">
        <v>346</v>
      </c>
      <c r="BW2" t="s">
        <v>347</v>
      </c>
      <c r="BX2" t="s">
        <v>348</v>
      </c>
      <c r="BY2" t="s">
        <v>349</v>
      </c>
    </row>
    <row r="3" spans="1:77">
      <c r="A3" t="s">
        <v>405</v>
      </c>
      <c r="B3" t="s">
        <v>405</v>
      </c>
      <c r="C3" t="s">
        <v>405</v>
      </c>
      <c r="D3" t="s">
        <v>405</v>
      </c>
      <c r="E3" t="s">
        <v>405</v>
      </c>
      <c r="F3" t="s">
        <v>405</v>
      </c>
      <c r="G3" t="s">
        <v>405</v>
      </c>
      <c r="H3" t="s">
        <v>405</v>
      </c>
      <c r="I3" t="s">
        <v>405</v>
      </c>
      <c r="J3" t="s">
        <v>405</v>
      </c>
      <c r="K3" t="s">
        <v>405</v>
      </c>
      <c r="L3" t="s">
        <v>405</v>
      </c>
      <c r="M3" t="s">
        <v>405</v>
      </c>
      <c r="N3" s="183">
        <f>'Survey Information'!J3*10</f>
        <v>0</v>
      </c>
      <c r="O3" t="str">
        <f>IF(ISNUMBER(SEARCH("not provided to students",'Survey Information'!J4)),1,".")</f>
        <v>.</v>
      </c>
      <c r="P3" t="str">
        <f>IF(ISNUMBER(SEARCH("each broad topic or chapter",'Survey Information'!J4)),1,".")</f>
        <v>.</v>
      </c>
      <c r="Q3" t="str">
        <f>IF(ISNUMBER(SEARCH("each specific subtopic or chapter subsection",'Survey Information'!J4)),1,".")</f>
        <v>.</v>
      </c>
      <c r="R3" t="str">
        <f>IF(ISNUMBER(SEARCH("some or most individual activities or assignments",'Survey Information'!J4)),1,".")</f>
        <v>.</v>
      </c>
      <c r="S3" t="str">
        <f>IF(ISNUMBER(SEARCH("each individual activity or assignment",'Survey Information'!J4)),1,".")</f>
        <v>.</v>
      </c>
      <c r="T3" t="s">
        <v>405</v>
      </c>
      <c r="U3">
        <f>(IF('Survey Information'!J5='Survey Information'!L5,0,
(IF('Survey Information'!J5='Survey Information'!M5,1,
(IF('Survey Information'!J5='Survey Information'!N5,2,
(IF('Survey Information'!J5='Survey Information'!O5,3,
(IF('Survey Information'!J5='Survey Information'!P5,4,
(IF('Survey Information'!J5='Survey Information'!Q5,5,(
IF('Survey Information'!J5='Survey Information'!R5,6,"NA"))))))))))))))</f>
        <v>0</v>
      </c>
      <c r="V3" s="183">
        <f>'Survey Information'!J6*10</f>
        <v>0</v>
      </c>
      <c r="W3" t="s">
        <v>405</v>
      </c>
      <c r="X3">
        <f>(IF('Survey Information'!J7='Survey Information'!L7,0,
(IF('Survey Information'!J7='Survey Information'!M7,1,
(IF('Survey Information'!J7='Survey Information'!N7,2,
(IF('Survey Information'!J7='Survey Information'!O7,3,
(IF('Survey Information'!J7='Survey Information'!P7,4,
(IF('Survey Information'!J7='Survey Information'!Q7,5,
(IF('Survey Information'!J7='Survey Information'!R7,6,"NA"))))))))))))))</f>
        <v>0</v>
      </c>
      <c r="Y3" s="183">
        <f>'Survey Information'!J8*10</f>
        <v>0</v>
      </c>
      <c r="Z3" t="s">
        <v>405</v>
      </c>
      <c r="AA3">
        <f>(IF('Survey Information'!J9='Survey Information'!L9,1,
(IF('Survey Information'!J9='Survey Information'!M9,0,"NA"))))</f>
        <v>0</v>
      </c>
      <c r="AB3" s="183">
        <f>'Survey Information'!J10*10</f>
        <v>0</v>
      </c>
      <c r="AC3" t="s">
        <v>405</v>
      </c>
      <c r="AD3">
        <f>(IF('Survey Information'!J11='Survey Information'!L11,0,
(IF('Survey Information'!J11='Survey Information'!M11,1,
(IF('Survey Information'!J11='Survey Information'!N11,2,
(IF('Survey Information'!J11='Survey Information'!O11,3,
(IF('Survey Information'!J11='Survey Information'!P11,4,
(IF('Survey Information'!J11='Survey Information'!Q11,5,
(IF('Survey Information'!J11='Survey Information'!R11,6,"NA"))))))))))))))</f>
        <v>0</v>
      </c>
      <c r="AE3" t="s">
        <v>405</v>
      </c>
      <c r="AF3">
        <f>(IF('Survey Information'!J12='Survey Information'!L12,0,
(IF('Survey Information'!J12='Survey Information'!M12,1,
(IF('Survey Information'!J12='Survey Information'!N12,2,
(IF('Survey Information'!J12='Survey Information'!O12,3,
(IF('Survey Information'!J12='Survey Information'!P12,4,
(IF('Survey Information'!J12='Survey Information'!Q12,5,
(IF('Survey Information'!J12='Survey Information'!R12,6,"NA"))))))))))))))</f>
        <v>0</v>
      </c>
      <c r="AG3">
        <f>(IF('Survey Information'!J13='Survey Information'!L13,0,
(IF('Survey Information'!J13='Survey Information'!M13,1,
(IF('Survey Information'!J13='Survey Information'!N13,2,
(IF('Survey Information'!J13='Survey Information'!O13,3,
(IF('Survey Information'!J13='Survey Information'!P13,4,
(IF('Survey Information'!J13='Survey Information'!Q13,5,
(IF('Survey Information'!J13='Survey Information'!R13,6,"NA"))))))))))))))</f>
        <v>0</v>
      </c>
      <c r="AH3" t="s">
        <v>405</v>
      </c>
      <c r="AI3">
        <f>(IF('Survey Information'!J14='Survey Information'!L14,0,
(IF('Survey Information'!J14='Survey Information'!M14,1,
(IF('Survey Information'!J14='Survey Information'!N14,2,
(IF('Survey Information'!J14='Survey Information'!O14,3,
(IF('Survey Information'!J14='Survey Information'!P14,4,
(IF('Survey Information'!J14='Survey Information'!Q14,5,
(IF('Survey Information'!J14='Survey Information'!R14,6,"NA"))))))))))))))</f>
        <v>0</v>
      </c>
      <c r="AJ3" t="s">
        <v>405</v>
      </c>
      <c r="AK3">
        <f>(IF('Survey Information'!J15='Survey Information'!L15,0,
(IF('Survey Information'!J15="strongly disagree",1,
(IF('Survey Information'!J15="disagree",2,
(IF('Survey Information'!J15="somewhat disagree",3,
(IF('Survey Information'!J15="somewhat agree",4,
(IF('Survey Information'!J15="agree",5,
(IF('Survey Information'!J15="strongly agree",6,"NA"))))))))))))))</f>
        <v>0</v>
      </c>
      <c r="AL3" t="s">
        <v>405</v>
      </c>
      <c r="AM3" t="s">
        <v>405</v>
      </c>
      <c r="AN3">
        <f>(IF('Survey Information'!J16='Survey Information'!L16,0,
(IF('Survey Information'!J16="strongly disagree",1,
(IF('Survey Information'!J16="disagree",2,
(IF('Survey Information'!J16="somewhat disagree",3,
(IF('Survey Information'!J16="somewhat agree",4,
(IF('Survey Information'!J16="agree",5,
(IF('Survey Information'!J16="strongly agree",6,"NA"))))))))))))))</f>
        <v>0</v>
      </c>
      <c r="AO3">
        <f>(IF('Survey Information'!J17='Survey Information'!L17,0,
(IF('Survey Information'!J17="strongly disagree",1,
(IF('Survey Information'!J17="disagree",2,
(IF('Survey Information'!J17="somewhat disagree",3,
(IF('Survey Information'!J17="somewhat agree",4,
(IF('Survey Information'!J17="agree",5,
(IF('Survey Information'!J17="strongly agree",6,"NA"))))))))))))))</f>
        <v>0</v>
      </c>
      <c r="AP3" t="s">
        <v>405</v>
      </c>
      <c r="AQ3">
        <f>(IF('Survey Information'!J18='Survey Information'!L18,0,
(IF('Survey Information'!J18="strongly disagree",1,
(IF('Survey Information'!J18="disagree",2,
(IF('Survey Information'!J18="somewhat disagree",3,
(IF('Survey Information'!J18="somewhat agree",4,
(IF('Survey Information'!J18="agree",5,
(IF('Survey Information'!J18="strongly agree",6,"NA"))))))))))))))</f>
        <v>3</v>
      </c>
      <c r="AR3" t="s">
        <v>405</v>
      </c>
      <c r="AS3">
        <f>(IF('Survey Information'!J19='Survey Information'!L19,0,
(IF('Survey Information'!J19='Survey Information'!M19,1,
(IF('Survey Information'!J19='Survey Information'!N19,2,
(IF('Survey Information'!J19='Survey Information'!O19,3,
(IF('Survey Information'!J19='Survey Information'!P19,4,
(IF('Survey Information'!J19='Survey Information'!Q19,5,
(IF('Survey Information'!J19='Survey Information'!R19,6,"NA"))))))))))))))</f>
        <v>4</v>
      </c>
      <c r="AT3">
        <f>(IF('Survey Information'!J20='Survey Information'!L20,0,
(IF('Survey Information'!J20='Survey Information'!M20,1,
(IF('Survey Information'!J20='Survey Information'!N20,2,
(IF('Survey Information'!J20='Survey Information'!O20,3,
(IF('Survey Information'!J20='Survey Information'!P20,4,
(IF('Survey Information'!J20='Survey Information'!Q20,5,
(IF('Survey Information'!J20='Survey Information'!R20,6,"NA"))))))))))))))</f>
        <v>0</v>
      </c>
      <c r="AU3" t="s">
        <v>405</v>
      </c>
      <c r="AV3">
        <f>(IF('Survey Information'!J21='Survey Information'!L21,0,
(IF('Survey Information'!J21='Survey Information'!M21,1,
(IF('Survey Information'!J21='Survey Information'!N21,2,
(IF('Survey Information'!J21='Survey Information'!O21,3,
(IF('Survey Information'!J21='Survey Information'!P21,4,
(IF('Survey Information'!J21='Survey Information'!Q21,5,
(IF('Survey Information'!J21='Survey Information'!R21,6,"NA"))))))))))))))</f>
        <v>0</v>
      </c>
      <c r="AW3">
        <f>(IF('Survey Information'!J22='Survey Information'!L22,0,
(IF('Survey Information'!J22='Survey Information'!M22,1,
(IF('Survey Information'!J22='Survey Information'!N22,2,
(IF('Survey Information'!J22='Survey Information'!O22,3,
(IF('Survey Information'!J22='Survey Information'!P22,4,
(IF('Survey Information'!J22='Survey Information'!Q22,5,
(IF('Survey Information'!J22='Survey Information'!R22,6,"NA"))))))))))))))</f>
        <v>0</v>
      </c>
      <c r="AX3">
        <f>(IF('Survey Information'!J23='Survey Information'!L23,0,
(IF('Survey Information'!J23='Survey Information'!M23,1,
(IF('Survey Information'!J23='Survey Information'!N23,2,
(IF('Survey Information'!J23='Survey Information'!O23,3,
(IF('Survey Information'!J23='Survey Information'!P23,4,
(IF('Survey Information'!J23='Survey Information'!Q23,5,
(IF('Survey Information'!J23='Survey Information'!R23,6,"NA"))))))))))))))</f>
        <v>0</v>
      </c>
      <c r="AY3" t="s">
        <v>405</v>
      </c>
      <c r="AZ3">
        <f>(IF('Survey Information'!J24='Survey Information'!L24,0,
(IF('Survey Information'!J24='Survey Information'!M24,1,
(IF('Survey Information'!J24='Survey Information'!N24,2,
(IF('Survey Information'!J24='Survey Information'!O24,3,
(IF('Survey Information'!J24='Survey Information'!P24,4,
(IF('Survey Information'!J24='Survey Information'!Q24,5,
(IF('Survey Information'!J24='Survey Information'!R24,6,"NA"))))))))))))))</f>
        <v>0</v>
      </c>
      <c r="BA3">
        <f>(IF('Survey Information'!J25='Survey Information'!L25,0,
(IF('Survey Information'!J25='Survey Information'!M25,1,
(IF('Survey Information'!J25='Survey Information'!N25,2,
(IF('Survey Information'!J25='Survey Information'!O25,3,
(IF('Survey Information'!J25='Survey Information'!P25,4,
(IF('Survey Information'!J25='Survey Information'!Q25,5,
(IF('Survey Information'!J25='Survey Information'!R25,6,"NA"))))))))))))))</f>
        <v>0</v>
      </c>
      <c r="BB3" t="s">
        <v>405</v>
      </c>
      <c r="BC3">
        <f>(IF('Survey Information'!J26='Survey Information'!L26,0,
(IF('Survey Information'!J26='Survey Information'!M26,1,
(IF('Survey Information'!J26='Survey Information'!N26,2,
(IF('Survey Information'!J26='Survey Information'!O26,3,
(IF('Survey Information'!J26='Survey Information'!P26,4,
(IF('Survey Information'!J26='Survey Information'!Q26,5,
(IF('Survey Information'!J26='Survey Information'!R26,6,"NA"))))))))))))))</f>
        <v>0</v>
      </c>
      <c r="BD3">
        <f>(IF('Survey Information'!J27='Survey Information'!L27,0,
(IF('Survey Information'!J27='Survey Information'!M27,1,
(IF('Survey Information'!J27='Survey Information'!N27,2,
(IF('Survey Information'!J27='Survey Information'!O27,3,
(IF('Survey Information'!J27='Survey Information'!P27,4,
(IF('Survey Information'!J27='Survey Information'!Q27,5,
(IF('Survey Information'!J27='Survey Information'!R27,6,"NA"))))))))))))))</f>
        <v>0</v>
      </c>
      <c r="BE3" t="s">
        <v>405</v>
      </c>
      <c r="BF3">
        <f>(IF('Survey Information'!J28='Survey Information'!L28,0,
(IF('Survey Information'!J28='Survey Information'!M28,1,
(IF('Survey Information'!J28='Survey Information'!N28,2,
(IF('Survey Information'!J28='Survey Information'!O28,3,
(IF('Survey Information'!J28='Survey Information'!P28,4,
(IF('Survey Information'!J28='Survey Information'!Q28,5,
(IF('Survey Information'!J28='Survey Information'!R28,6,"NA"))))))))))))))</f>
        <v>0</v>
      </c>
      <c r="BG3" t="s">
        <v>405</v>
      </c>
      <c r="BH3">
        <f>(IF('Survey Information'!J29='Survey Information'!L29,0,
(IF('Survey Information'!J29='Survey Information'!M29,1,
(IF('Survey Information'!J29='Survey Information'!N29,2,
(IF('Survey Information'!J29='Survey Information'!O29,3,
(IF('Survey Information'!J29='Survey Information'!P29,4,
(IF('Survey Information'!J29='Survey Information'!Q29,5,
(IF('Survey Information'!J29='Survey Information'!R29,6,"NA"))))))))))))))</f>
        <v>0</v>
      </c>
      <c r="BI3">
        <f>(IF('Survey Information'!J30='Survey Information'!L30,0,
(IF('Survey Information'!J30='Survey Information'!M30,1,
(IF('Survey Information'!J30='Survey Information'!N30,2,
(IF('Survey Information'!J30='Survey Information'!O30,3,
(IF('Survey Information'!J30='Survey Information'!P30,4,
(IF('Survey Information'!J30='Survey Information'!Q30,5,
(IF('Survey Information'!J30='Survey Information'!R30,6,"NA"))))))))))))))</f>
        <v>0</v>
      </c>
      <c r="BJ3" t="s">
        <v>405</v>
      </c>
      <c r="BK3">
        <f>(IF('Survey Information'!J31='Survey Information'!L31,0,
(IF('Survey Information'!J31='Survey Information'!M31,1,
(IF('Survey Information'!J31='Survey Information'!N31,2,
(IF('Survey Information'!J31='Survey Information'!O31,3,
(IF('Survey Information'!J31='Survey Information'!P31,4,
(IF('Survey Information'!J31='Survey Information'!Q31,5,
(IF('Survey Information'!J31='Survey Information'!R31,6,"NA"))))))))))))))</f>
        <v>0</v>
      </c>
      <c r="BL3">
        <f>(IF('Survey Information'!J32='Survey Information'!L32,0,
(IF('Survey Information'!J32='Survey Information'!M32,1,
(IF('Survey Information'!J32='Survey Information'!N32,2,
(IF('Survey Information'!J32='Survey Information'!O32,3,
(IF('Survey Information'!J32='Survey Information'!P32,4,
(IF('Survey Information'!J32='Survey Information'!Q32,5,
(IF('Survey Information'!J32='Survey Information'!R32,6,"NA"))))))))))))))</f>
        <v>0</v>
      </c>
      <c r="BM3" t="s">
        <v>405</v>
      </c>
      <c r="BN3">
        <f>(IF('Survey Information'!J33='Survey Information'!L33,0,
(IF('Survey Information'!J33='Survey Information'!M33,1,
(IF('Survey Information'!J33='Survey Information'!N33,2,
(IF('Survey Information'!J33='Survey Information'!O33,3,
(IF('Survey Information'!J33='Survey Information'!P33,4,
(IF('Survey Information'!J33='Survey Information'!Q33,5,
(IF('Survey Information'!J33='Survey Information'!R33,6,"NA"))))))))))))))</f>
        <v>0</v>
      </c>
      <c r="BO3">
        <f>(IF('Survey Information'!J34='Survey Information'!L34,0,
(IF('Survey Information'!J34='Survey Information'!M34,1,
(IF('Survey Information'!J34='Survey Information'!N34,2,
(IF('Survey Information'!J34='Survey Information'!O34,3,
(IF('Survey Information'!J34='Survey Information'!P34,4,
(IF('Survey Information'!J34='Survey Information'!Q34,5,
(IF('Survey Information'!J34='Survey Information'!R34,6,"NA"))))))))))))))</f>
        <v>0</v>
      </c>
      <c r="BP3" t="s">
        <v>405</v>
      </c>
      <c r="BQ3">
        <f>(IF('Survey Information'!J35='Survey Information'!L35,0,
(IF('Survey Information'!J35='Survey Information'!M35,1,
(IF('Survey Information'!J35='Survey Information'!N35,2,
(IF('Survey Information'!J35='Survey Information'!O35,3,
(IF('Survey Information'!J35='Survey Information'!P35,4,
(IF('Survey Information'!J35='Survey Information'!Q35,5,
(IF('Survey Information'!J35='Survey Information'!R35,6,"NA"))))))))))))))</f>
        <v>0</v>
      </c>
      <c r="BR3">
        <f>(IF('Survey Information'!J36='Survey Information'!L36,0,
(IF('Survey Information'!J36='Survey Information'!M36,1,
(IF('Survey Information'!J36='Survey Information'!N36,2,
(IF('Survey Information'!J36='Survey Information'!O36,3,
(IF('Survey Information'!J36='Survey Information'!P36,4,
(IF('Survey Information'!J36='Survey Information'!Q36,5,
(IF('Survey Information'!J36='Survey Information'!R36,6,"NA"))))))))))))))</f>
        <v>0</v>
      </c>
      <c r="BS3" t="s">
        <v>405</v>
      </c>
      <c r="BT3">
        <f>(IF('Survey Information'!J37='Survey Information'!L37,0,
(IF('Survey Information'!J37='Survey Information'!M37,1,
(IF('Survey Information'!J37='Survey Information'!N37,2,
(IF('Survey Information'!J37='Survey Information'!O37,3,
(IF('Survey Information'!J37='Survey Information'!P37,4,
(IF('Survey Information'!J37='Survey Information'!Q37,5,
(IF('Survey Information'!J37='Survey Information'!R37,6,"NA"))))))))))))))</f>
        <v>0</v>
      </c>
      <c r="BU3">
        <f>(IF('Survey Information'!J38='Survey Information'!L38,0,
(IF('Survey Information'!J38='Survey Information'!M38,1,
(IF('Survey Information'!J38='Survey Information'!N38,2,
(IF('Survey Information'!J38='Survey Information'!O38,3,
(IF('Survey Information'!J38='Survey Information'!P38,4,
(IF('Survey Information'!J38='Survey Information'!Q38,5,
(IF('Survey Information'!J38='Survey Information'!R38,6,"NA"))))))))))))))</f>
        <v>0</v>
      </c>
      <c r="BV3" t="s">
        <v>405</v>
      </c>
      <c r="BW3" t="s">
        <v>405</v>
      </c>
      <c r="BX3" t="s">
        <v>405</v>
      </c>
      <c r="BY3" t="s">
        <v>405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Title</vt:lpstr>
      <vt:lpstr>Class Session 1</vt:lpstr>
      <vt:lpstr>Class Session 2</vt:lpstr>
      <vt:lpstr>Class Session 3</vt:lpstr>
      <vt:lpstr>Tool Totals Page</vt:lpstr>
      <vt:lpstr>Survey Information</vt:lpstr>
      <vt:lpstr>MISTO data for score calculator</vt:lpstr>
      <vt:lpstr>'Tool Totals Page'!Print_Area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Durham</dc:creator>
  <cp:lastModifiedBy>Mary Durham</cp:lastModifiedBy>
  <cp:lastPrinted>2016-09-13T18:21:38Z</cp:lastPrinted>
  <dcterms:created xsi:type="dcterms:W3CDTF">2016-02-04T22:12:04Z</dcterms:created>
  <dcterms:modified xsi:type="dcterms:W3CDTF">2018-07-02T16:02:29Z</dcterms:modified>
</cp:coreProperties>
</file>