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34b7d95b4b184b/ドキュメント/onedrive同期用/ECMO/ECMO論文/edetage/for_ICMx/revision/XISXM_4_8_19112025-1143873/XISXM_4_8_19112025-1143873/"/>
    </mc:Choice>
  </mc:AlternateContent>
  <xr:revisionPtr revIDLastSave="0" documentId="8_{59C57D28-E397-4B81-8E5F-765E4E2ACEA0}" xr6:coauthVersionLast="47" xr6:coauthVersionMax="47" xr10:uidLastSave="{00000000-0000-0000-0000-000000000000}"/>
  <bookViews>
    <workbookView xWindow="28680" yWindow="-120" windowWidth="29040" windowHeight="15720" xr2:uid="{B0818F0E-1928-4C16-8C40-A80802387829}"/>
  </bookViews>
  <sheets>
    <sheet name="cal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" i="1" l="1"/>
  <c r="M7" i="1" l="1"/>
  <c r="M9" i="1"/>
  <c r="M8" i="1"/>
  <c r="M11" i="1" l="1"/>
  <c r="S18" i="1"/>
  <c r="M10" i="1" l="1"/>
  <c r="M12" i="1" l="1"/>
  <c r="P7" i="1" s="1"/>
  <c r="P8" i="1" l="1"/>
  <c r="R7" i="1"/>
  <c r="P9" i="1" l="1"/>
  <c r="P10" i="1" s="1"/>
  <c r="P11" i="1" s="1"/>
  <c r="P12" i="1" s="1"/>
  <c r="P13" i="1" s="1"/>
  <c r="R8" i="1"/>
  <c r="S7" i="1"/>
  <c r="S8" i="1" l="1"/>
  <c r="S9" i="1" l="1"/>
  <c r="R9" i="1"/>
  <c r="S10" i="1"/>
  <c r="R10" i="1"/>
  <c r="R11" i="1" l="1"/>
  <c r="S11" i="1"/>
  <c r="R12" i="1"/>
  <c r="S12" i="1"/>
  <c r="S13" i="1" l="1"/>
  <c r="R13" i="1"/>
</calcChain>
</file>

<file path=xl/sharedStrings.xml><?xml version="1.0" encoding="utf-8"?>
<sst xmlns="http://schemas.openxmlformats.org/spreadsheetml/2006/main" count="49" uniqueCount="38">
  <si>
    <t>K1</t>
    <phoneticPr fontId="1"/>
  </si>
  <si>
    <t>K2</t>
    <phoneticPr fontId="1"/>
  </si>
  <si>
    <t>2500rpm</t>
    <phoneticPr fontId="1"/>
  </si>
  <si>
    <t>a</t>
    <phoneticPr fontId="1"/>
  </si>
  <si>
    <t>ax^2+bx+c=0</t>
    <phoneticPr fontId="1"/>
  </si>
  <si>
    <t>b</t>
    <phoneticPr fontId="1"/>
  </si>
  <si>
    <t>c</t>
    <phoneticPr fontId="1"/>
  </si>
  <si>
    <t>X1</t>
    <phoneticPr fontId="1"/>
  </si>
  <si>
    <t>X2</t>
    <phoneticPr fontId="1"/>
  </si>
  <si>
    <t>MAX X</t>
    <phoneticPr fontId="1"/>
  </si>
  <si>
    <t>K3</t>
    <phoneticPr fontId="1"/>
  </si>
  <si>
    <t>14Fr</t>
    <phoneticPr fontId="1"/>
  </si>
  <si>
    <t>18Fr</t>
    <phoneticPr fontId="1"/>
  </si>
  <si>
    <t>Drainage</t>
    <phoneticPr fontId="1"/>
  </si>
  <si>
    <t>➡</t>
    <phoneticPr fontId="1"/>
  </si>
  <si>
    <t>①Creating approximate curve</t>
    <phoneticPr fontId="1"/>
  </si>
  <si>
    <t>②Finding the intersection</t>
    <phoneticPr fontId="1"/>
  </si>
  <si>
    <t>x=(-b+SQRT(b^2-4*a*c))/(2*a)</t>
    <phoneticPr fontId="1"/>
  </si>
  <si>
    <t>x=(-b-SQRT(b^2-4*a*c))/(2*a)</t>
    <phoneticPr fontId="1"/>
  </si>
  <si>
    <t>Four steps method</t>
    <phoneticPr fontId="1"/>
  </si>
  <si>
    <t>③Calculating the pressure</t>
    <phoneticPr fontId="1"/>
  </si>
  <si>
    <t>CVP</t>
    <phoneticPr fontId="1"/>
  </si>
  <si>
    <t>Post-drainage cannula</t>
    <phoneticPr fontId="1"/>
  </si>
  <si>
    <t>Post-pump</t>
    <phoneticPr fontId="1"/>
  </si>
  <si>
    <t>Oxygenator</t>
    <phoneticPr fontId="1"/>
  </si>
  <si>
    <t>Post-return cannula</t>
    <phoneticPr fontId="1"/>
  </si>
  <si>
    <t>0 cm</t>
    <phoneticPr fontId="1"/>
  </si>
  <si>
    <t>P1 Pre-pump</t>
    <phoneticPr fontId="1"/>
  </si>
  <si>
    <t>P2 Pre-oxygenator</t>
    <phoneticPr fontId="1"/>
  </si>
  <si>
    <t>P3 Post-oxygenator</t>
    <phoneticPr fontId="1"/>
  </si>
  <si>
    <t>④Adjusting for bed height</t>
    <phoneticPr fontId="1"/>
  </si>
  <si>
    <t xml:space="preserve">cm </t>
    <phoneticPr fontId="1"/>
  </si>
  <si>
    <t>mmHg</t>
    <phoneticPr fontId="1"/>
  </si>
  <si>
    <t>Return</t>
    <phoneticPr fontId="1"/>
  </si>
  <si>
    <t>40 cm</t>
    <phoneticPr fontId="1"/>
  </si>
  <si>
    <t>80 cm</t>
    <phoneticPr fontId="1"/>
  </si>
  <si>
    <t>Connecting tube</t>
    <phoneticPr fontId="1"/>
  </si>
  <si>
    <t>Pump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</si>
</sst>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2" borderId="6" xfId="0" applyFill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5" borderId="11" xfId="0" applyFill="1" applyBorder="1">
      <alignment vertical="center"/>
    </xf>
    <xf numFmtId="0" fontId="0" fillId="3" borderId="11" xfId="0" applyFill="1" applyBorder="1">
      <alignment vertical="center"/>
    </xf>
    <xf numFmtId="0" fontId="0" fillId="4" borderId="11" xfId="0" applyFill="1" applyBorder="1">
      <alignment vertical="center"/>
    </xf>
    <xf numFmtId="176" fontId="0" fillId="0" borderId="12" xfId="0" applyNumberFormat="1" applyBorder="1">
      <alignment vertical="center"/>
    </xf>
    <xf numFmtId="0" fontId="0" fillId="5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4" borderId="3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Border="1">
      <alignment vertical="center"/>
    </xf>
    <xf numFmtId="0" fontId="0" fillId="0" borderId="18" xfId="0" applyBorder="1">
      <alignment vertical="center"/>
    </xf>
    <xf numFmtId="0" fontId="0" fillId="0" borderId="0" xfId="0" quotePrefix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14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865B-7F72-4BA7-A2AF-062449C5F66E}">
  <dimension ref="B2:T19"/>
  <sheetViews>
    <sheetView tabSelected="1" zoomScale="90" zoomScaleNormal="90" workbookViewId="0">
      <selection activeCell="D21" sqref="D21"/>
    </sheetView>
  </sheetViews>
  <sheetFormatPr defaultRowHeight="18" x14ac:dyDescent="0.45"/>
  <cols>
    <col min="4" max="4" width="10.09765625" customWidth="1"/>
    <col min="5" max="5" width="10" customWidth="1"/>
    <col min="6" max="6" width="10.59765625" customWidth="1"/>
    <col min="7" max="7" width="5.796875" customWidth="1"/>
    <col min="8" max="9" width="6.19921875" customWidth="1"/>
    <col min="11" max="11" width="4.69921875" customWidth="1"/>
    <col min="12" max="12" width="13.796875" customWidth="1"/>
    <col min="13" max="13" width="15.8984375" customWidth="1"/>
    <col min="14" max="14" width="8.09765625" customWidth="1"/>
    <col min="15" max="15" width="13.69921875" customWidth="1"/>
    <col min="16" max="16" width="11.296875" customWidth="1"/>
    <col min="17" max="17" width="4.796875" customWidth="1"/>
    <col min="18" max="18" width="11.3984375" customWidth="1"/>
    <col min="19" max="19" width="13.5" customWidth="1"/>
    <col min="20" max="20" width="9.796875" customWidth="1"/>
    <col min="21" max="21" width="11.3984375" customWidth="1"/>
    <col min="22" max="22" width="10.09765625" customWidth="1"/>
    <col min="23" max="23" width="9.796875" customWidth="1"/>
    <col min="27" max="28" width="8.796875" customWidth="1"/>
    <col min="29" max="29" width="10.8984375" customWidth="1"/>
    <col min="30" max="30" width="9.8984375" customWidth="1"/>
    <col min="31" max="31" width="9.59765625" customWidth="1"/>
    <col min="32" max="32" width="10.296875" customWidth="1"/>
    <col min="39" max="39" width="10.59765625" customWidth="1"/>
    <col min="46" max="46" width="12.5" customWidth="1"/>
    <col min="47" max="47" width="10.8984375" customWidth="1"/>
    <col min="48" max="48" width="12.296875" customWidth="1"/>
    <col min="49" max="49" width="13.59765625" customWidth="1"/>
  </cols>
  <sheetData>
    <row r="2" spans="2:20" x14ac:dyDescent="0.45">
      <c r="B2" s="33" t="s">
        <v>19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</row>
    <row r="3" spans="2:20" x14ac:dyDescent="0.45">
      <c r="B3" s="25"/>
      <c r="C3" s="26" t="s">
        <v>15</v>
      </c>
      <c r="D3" s="26"/>
      <c r="E3" s="26"/>
      <c r="F3" s="26"/>
      <c r="G3" s="26"/>
      <c r="H3" s="26"/>
      <c r="I3" s="26"/>
      <c r="J3" s="26"/>
      <c r="K3" s="26"/>
      <c r="L3" s="26" t="s">
        <v>16</v>
      </c>
      <c r="M3" s="26"/>
      <c r="N3" s="26"/>
      <c r="O3" s="26" t="s">
        <v>20</v>
      </c>
      <c r="P3" s="26"/>
      <c r="Q3" s="26"/>
      <c r="R3" s="26" t="s">
        <v>30</v>
      </c>
      <c r="S3" s="26"/>
      <c r="T3" s="27"/>
    </row>
    <row r="4" spans="2:20" ht="18.600000000000001" thickBot="1" x14ac:dyDescent="0.5"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7"/>
    </row>
    <row r="5" spans="2:20" ht="18.600000000000001" thickBot="1" x14ac:dyDescent="0.5">
      <c r="B5" s="25"/>
      <c r="C5" s="26"/>
      <c r="D5" s="14" t="s">
        <v>33</v>
      </c>
      <c r="E5" s="8" t="s">
        <v>13</v>
      </c>
      <c r="F5" s="5" t="s">
        <v>24</v>
      </c>
      <c r="G5" s="15" t="s">
        <v>36</v>
      </c>
      <c r="H5" s="15"/>
      <c r="I5" s="9"/>
      <c r="J5" s="9" t="s">
        <v>37</v>
      </c>
      <c r="K5" s="26"/>
      <c r="L5" s="26"/>
      <c r="M5" s="26"/>
      <c r="N5" s="26"/>
      <c r="O5" s="26"/>
      <c r="P5" s="14" t="s">
        <v>26</v>
      </c>
      <c r="Q5" s="26"/>
      <c r="R5" s="14" t="s">
        <v>34</v>
      </c>
      <c r="S5" s="9" t="s">
        <v>35</v>
      </c>
      <c r="T5" s="27"/>
    </row>
    <row r="6" spans="2:20" ht="18.600000000000001" thickBot="1" x14ac:dyDescent="0.5">
      <c r="B6" s="25"/>
      <c r="C6" s="26"/>
      <c r="D6" s="13" t="s">
        <v>11</v>
      </c>
      <c r="E6" s="4" t="s">
        <v>12</v>
      </c>
      <c r="F6" s="13"/>
      <c r="G6" s="11">
        <v>1</v>
      </c>
      <c r="H6" s="11">
        <v>2</v>
      </c>
      <c r="I6" s="7">
        <v>3</v>
      </c>
      <c r="J6" s="7" t="s">
        <v>2</v>
      </c>
      <c r="K6" s="26"/>
      <c r="L6" s="26"/>
      <c r="M6" s="26"/>
      <c r="N6" s="26"/>
      <c r="O6" s="5" t="s">
        <v>21</v>
      </c>
      <c r="P6" s="12">
        <v>0</v>
      </c>
      <c r="Q6" s="26" t="s">
        <v>14</v>
      </c>
      <c r="R6" s="12">
        <v>0</v>
      </c>
      <c r="S6" s="3">
        <v>0</v>
      </c>
      <c r="T6" s="27"/>
    </row>
    <row r="7" spans="2:20" x14ac:dyDescent="0.45">
      <c r="B7" s="25"/>
      <c r="C7" s="5" t="s">
        <v>0</v>
      </c>
      <c r="D7" s="12">
        <v>18.007999999999999</v>
      </c>
      <c r="E7" s="12">
        <v>8.8384</v>
      </c>
      <c r="F7" s="12">
        <v>0.54990000000000006</v>
      </c>
      <c r="G7" s="2">
        <v>3</v>
      </c>
      <c r="H7" s="26">
        <v>0.5</v>
      </c>
      <c r="I7" s="3">
        <v>3</v>
      </c>
      <c r="J7" s="3">
        <v>-0.84299999999999997</v>
      </c>
      <c r="K7" s="26" t="s">
        <v>14</v>
      </c>
      <c r="L7" s="5" t="s">
        <v>3</v>
      </c>
      <c r="M7" s="1">
        <f>J7-D7-E7-F7-G7-H7-I7</f>
        <v>-34.7393</v>
      </c>
      <c r="N7" s="26"/>
      <c r="O7" s="12" t="s">
        <v>22</v>
      </c>
      <c r="P7" s="12">
        <f>P6-(E7*M12^2+E8*M12)</f>
        <v>-36.00695560494956</v>
      </c>
      <c r="Q7" s="26" t="s">
        <v>14</v>
      </c>
      <c r="R7" s="12">
        <f>P7</f>
        <v>-36.00695560494956</v>
      </c>
      <c r="S7" s="3">
        <f>P7</f>
        <v>-36.00695560494956</v>
      </c>
      <c r="T7" s="27"/>
    </row>
    <row r="8" spans="2:20" x14ac:dyDescent="0.45">
      <c r="B8" s="25"/>
      <c r="C8" s="12" t="s">
        <v>1</v>
      </c>
      <c r="D8" s="12">
        <v>1.3424</v>
      </c>
      <c r="E8" s="12">
        <v>2.5137</v>
      </c>
      <c r="F8" s="12">
        <v>15.326000000000001</v>
      </c>
      <c r="G8" s="2">
        <v>3</v>
      </c>
      <c r="H8" s="26">
        <v>0.5</v>
      </c>
      <c r="I8" s="3">
        <v>3</v>
      </c>
      <c r="J8" s="3">
        <v>-1.5511999999999999</v>
      </c>
      <c r="K8" s="26" t="s">
        <v>14</v>
      </c>
      <c r="L8" s="12" t="s">
        <v>5</v>
      </c>
      <c r="M8" s="3">
        <f>J8-D8-E8-F8-G8-H8-I8</f>
        <v>-27.2333</v>
      </c>
      <c r="N8" s="26"/>
      <c r="O8" s="16" t="s">
        <v>27</v>
      </c>
      <c r="P8" s="16">
        <f>P7-(G7*M12^2+G8*M12)</f>
        <v>-52.267236254036469</v>
      </c>
      <c r="Q8" s="26" t="s">
        <v>14</v>
      </c>
      <c r="R8" s="16">
        <f>P8+R18</f>
        <v>-22.855471548154117</v>
      </c>
      <c r="S8" s="20">
        <f>P8+S18</f>
        <v>6.5562931577282342</v>
      </c>
      <c r="T8" s="27"/>
    </row>
    <row r="9" spans="2:20" ht="18.600000000000001" thickBot="1" x14ac:dyDescent="0.5">
      <c r="B9" s="25"/>
      <c r="C9" s="13" t="s">
        <v>10</v>
      </c>
      <c r="D9" s="13">
        <v>0</v>
      </c>
      <c r="E9" s="13">
        <v>0</v>
      </c>
      <c r="F9" s="13">
        <v>0</v>
      </c>
      <c r="G9" s="4">
        <v>0</v>
      </c>
      <c r="H9" s="11">
        <v>0</v>
      </c>
      <c r="I9" s="7">
        <v>0</v>
      </c>
      <c r="J9" s="7">
        <v>174.17</v>
      </c>
      <c r="K9" s="26" t="s">
        <v>14</v>
      </c>
      <c r="L9" s="12" t="s">
        <v>6</v>
      </c>
      <c r="M9" s="3">
        <f>J9</f>
        <v>174.17</v>
      </c>
      <c r="N9" s="26"/>
      <c r="O9" s="12" t="s">
        <v>23</v>
      </c>
      <c r="P9" s="12">
        <f>P8+(J7*M12^2+J8*M12+J9)</f>
        <v>116.00136200139093</v>
      </c>
      <c r="Q9" s="26" t="s">
        <v>14</v>
      </c>
      <c r="R9" s="12">
        <f>P9+R18</f>
        <v>145.41312670727328</v>
      </c>
      <c r="S9" s="3">
        <f>P9+S18</f>
        <v>174.82489141315563</v>
      </c>
      <c r="T9" s="27"/>
    </row>
    <row r="10" spans="2:20" x14ac:dyDescent="0.45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" t="s">
        <v>7</v>
      </c>
      <c r="M10" s="1">
        <f>(-M8+SQRT(M8^2-4*M7*M9))/(2*M7)</f>
        <v>-2.6651292936288158</v>
      </c>
      <c r="N10" s="26"/>
      <c r="O10" s="17" t="s">
        <v>28</v>
      </c>
      <c r="P10" s="17">
        <f>P9-(H7*M12^2+H8*M12)</f>
        <v>113.29131522654312</v>
      </c>
      <c r="Q10" s="26" t="s">
        <v>14</v>
      </c>
      <c r="R10" s="17">
        <f>P10+R18</f>
        <v>142.70307993242548</v>
      </c>
      <c r="S10" s="21">
        <f>P10+S18</f>
        <v>172.11484463830783</v>
      </c>
      <c r="T10" s="27"/>
    </row>
    <row r="11" spans="2:20" ht="18.600000000000001" thickBot="1" x14ac:dyDescent="0.5"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13" t="s">
        <v>8</v>
      </c>
      <c r="M11" s="7">
        <f>(-M8-SQRT(M8^2-4*M7*M9))/(2*M7)</f>
        <v>1.8811958234667798</v>
      </c>
      <c r="N11" s="26"/>
      <c r="O11" s="18" t="s">
        <v>29</v>
      </c>
      <c r="P11" s="18">
        <f>P10-(F7*M12^2+F8*M12)</f>
        <v>82.514068176438002</v>
      </c>
      <c r="Q11" s="26" t="s">
        <v>14</v>
      </c>
      <c r="R11" s="18">
        <f>P11+R18</f>
        <v>111.92583288232035</v>
      </c>
      <c r="S11" s="22">
        <f>P11+S18</f>
        <v>141.3375975882027</v>
      </c>
      <c r="T11" s="27"/>
    </row>
    <row r="12" spans="2:20" ht="18.600000000000001" thickBot="1" x14ac:dyDescent="0.5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13" t="s">
        <v>9</v>
      </c>
      <c r="M12" s="6">
        <f>MAX(M10:M11)</f>
        <v>1.8811958234667798</v>
      </c>
      <c r="N12" s="26"/>
      <c r="O12" s="12" t="s">
        <v>25</v>
      </c>
      <c r="P12" s="12">
        <f>P11-(I7*M12^2+I8*M12)</f>
        <v>66.253787527351093</v>
      </c>
      <c r="Q12" s="26" t="s">
        <v>14</v>
      </c>
      <c r="R12" s="12">
        <f>P12</f>
        <v>66.253787527351093</v>
      </c>
      <c r="S12" s="3">
        <f>P12</f>
        <v>66.253787527351093</v>
      </c>
      <c r="T12" s="27"/>
    </row>
    <row r="13" spans="2:20" ht="18.600000000000001" thickBot="1" x14ac:dyDescent="0.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3" t="s">
        <v>21</v>
      </c>
      <c r="P13" s="19">
        <f>P12-(D7*M12^2+D8*M12)</f>
        <v>0</v>
      </c>
      <c r="Q13" s="26" t="s">
        <v>14</v>
      </c>
      <c r="R13" s="19">
        <f>P13</f>
        <v>0</v>
      </c>
      <c r="S13" s="10">
        <f>P13</f>
        <v>0</v>
      </c>
      <c r="T13" s="27"/>
    </row>
    <row r="14" spans="2:20" x14ac:dyDescent="0.4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 t="s">
        <v>4</v>
      </c>
      <c r="M14" s="26"/>
      <c r="N14" s="26"/>
      <c r="O14" s="26"/>
      <c r="P14" s="26"/>
      <c r="Q14" s="26"/>
      <c r="R14" s="26"/>
      <c r="S14" s="26"/>
      <c r="T14" s="27"/>
    </row>
    <row r="15" spans="2:20" x14ac:dyDescent="0.4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8" t="s">
        <v>17</v>
      </c>
      <c r="M15" s="26"/>
      <c r="N15" s="26"/>
      <c r="O15" s="26"/>
      <c r="P15" s="26"/>
      <c r="Q15" s="26"/>
      <c r="R15" s="36" t="s">
        <v>31</v>
      </c>
      <c r="S15" s="34"/>
      <c r="T15" s="27"/>
    </row>
    <row r="16" spans="2:20" x14ac:dyDescent="0.45"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8" t="s">
        <v>18</v>
      </c>
      <c r="M16" s="26"/>
      <c r="N16" s="26"/>
      <c r="O16" s="26"/>
      <c r="P16" s="26"/>
      <c r="Q16" s="26"/>
      <c r="R16" s="35">
        <v>40</v>
      </c>
      <c r="S16" s="35">
        <v>80</v>
      </c>
      <c r="T16" s="27"/>
    </row>
    <row r="17" spans="2:20" x14ac:dyDescent="0.4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36" t="s">
        <v>32</v>
      </c>
      <c r="S17" s="34"/>
      <c r="T17" s="27"/>
    </row>
    <row r="18" spans="2:20" x14ac:dyDescent="0.4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32">
        <f>R16/1.36</f>
        <v>29.411764705882351</v>
      </c>
      <c r="S18" s="31">
        <f>S16/1.36</f>
        <v>58.823529411764703</v>
      </c>
      <c r="T18" s="27"/>
    </row>
    <row r="19" spans="2:20" x14ac:dyDescent="0.45"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和博 高橋</dc:creator>
  <cp:lastModifiedBy>和博 高橋</cp:lastModifiedBy>
  <dcterms:created xsi:type="dcterms:W3CDTF">2024-06-12T05:00:27Z</dcterms:created>
  <dcterms:modified xsi:type="dcterms:W3CDTF">2025-11-19T23:08:30Z</dcterms:modified>
</cp:coreProperties>
</file>