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ardbraun/IN_PROGRESS/Gallus_phylogenome_project/01-Manuscript-Gallus/Gallus_phylogenome_supporting_files/"/>
    </mc:Choice>
  </mc:AlternateContent>
  <xr:revisionPtr revIDLastSave="0" documentId="13_ncr:1_{B02EB618-EA53-2D4E-ADBE-1CA2F448445F}" xr6:coauthVersionLast="45" xr6:coauthVersionMax="45" xr10:uidLastSave="{00000000-0000-0000-0000-000000000000}"/>
  <bookViews>
    <workbookView xWindow="760" yWindow="460" windowWidth="28040" windowHeight="16680" xr2:uid="{0F9B34D1-BC5B-B240-AAF7-5086DE8E5D3F}"/>
  </bookViews>
  <sheets>
    <sheet name="README" sheetId="3" r:id="rId1"/>
    <sheet name="gene_trees" sheetId="2" r:id="rId2"/>
    <sheet name="perfect_tv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34" i="2" l="1"/>
  <c r="AD34" i="2" s="1"/>
  <c r="Z34" i="2"/>
  <c r="AC34" i="2" s="1"/>
  <c r="AF34" i="2" s="1"/>
  <c r="AG34" i="2" s="1"/>
  <c r="Q34" i="2"/>
  <c r="T34" i="2" s="1"/>
  <c r="P34" i="2"/>
  <c r="S34" i="2" s="1"/>
  <c r="V34" i="2" s="1"/>
  <c r="W34" i="2" s="1"/>
  <c r="M34" i="2"/>
  <c r="L34" i="2"/>
  <c r="K34" i="2"/>
  <c r="AC33" i="2"/>
  <c r="AF33" i="2" s="1"/>
  <c r="AG33" i="2" s="1"/>
  <c r="AA33" i="2"/>
  <c r="AD33" i="2" s="1"/>
  <c r="Z33" i="2"/>
  <c r="T33" i="2"/>
  <c r="Q33" i="2"/>
  <c r="P33" i="2"/>
  <c r="S33" i="2" s="1"/>
  <c r="V33" i="2" s="1"/>
  <c r="W33" i="2" s="1"/>
  <c r="M33" i="2"/>
  <c r="L33" i="2"/>
  <c r="K33" i="2"/>
  <c r="AA32" i="2"/>
  <c r="AD32" i="2" s="1"/>
  <c r="Z32" i="2"/>
  <c r="AC32" i="2" s="1"/>
  <c r="AF32" i="2" s="1"/>
  <c r="AG32" i="2" s="1"/>
  <c r="Y32" i="2"/>
  <c r="O32" i="2"/>
  <c r="Q32" i="2" s="1"/>
  <c r="T32" i="2" s="1"/>
  <c r="M32" i="2"/>
  <c r="L32" i="2"/>
  <c r="K32" i="2"/>
  <c r="AC31" i="2"/>
  <c r="AF31" i="2" s="1"/>
  <c r="AG31" i="2" s="1"/>
  <c r="AA31" i="2"/>
  <c r="AD31" i="2" s="1"/>
  <c r="Z31" i="2"/>
  <c r="T31" i="2"/>
  <c r="Q31" i="2"/>
  <c r="P31" i="2"/>
  <c r="S31" i="2" s="1"/>
  <c r="V31" i="2" s="1"/>
  <c r="W31" i="2" s="1"/>
  <c r="M31" i="2"/>
  <c r="L31" i="2"/>
  <c r="K31" i="2"/>
  <c r="AA30" i="2"/>
  <c r="AD30" i="2" s="1"/>
  <c r="Z30" i="2"/>
  <c r="AC30" i="2" s="1"/>
  <c r="T30" i="2"/>
  <c r="S30" i="2"/>
  <c r="V30" i="2" s="1"/>
  <c r="W30" i="2" s="1"/>
  <c r="Q30" i="2"/>
  <c r="P30" i="2"/>
  <c r="M30" i="2"/>
  <c r="L30" i="2"/>
  <c r="K30" i="2"/>
  <c r="AD25" i="2"/>
  <c r="AA25" i="2"/>
  <c r="Z25" i="2"/>
  <c r="AC25" i="2" s="1"/>
  <c r="AF25" i="2" s="1"/>
  <c r="AG25" i="2" s="1"/>
  <c r="Q25" i="2"/>
  <c r="T25" i="2" s="1"/>
  <c r="P25" i="2"/>
  <c r="S25" i="2" s="1"/>
  <c r="V25" i="2" s="1"/>
  <c r="W25" i="2" s="1"/>
  <c r="M25" i="2"/>
  <c r="L25" i="2"/>
  <c r="K25" i="2"/>
  <c r="AC24" i="2"/>
  <c r="AF24" i="2" s="1"/>
  <c r="AG24" i="2" s="1"/>
  <c r="AA24" i="2"/>
  <c r="AD24" i="2" s="1"/>
  <c r="Z24" i="2"/>
  <c r="Q24" i="2"/>
  <c r="T24" i="2" s="1"/>
  <c r="P24" i="2"/>
  <c r="S24" i="2" s="1"/>
  <c r="V24" i="2" s="1"/>
  <c r="W24" i="2" s="1"/>
  <c r="M24" i="2"/>
  <c r="L24" i="2"/>
  <c r="K24" i="2"/>
  <c r="AC23" i="2"/>
  <c r="AF23" i="2" s="1"/>
  <c r="AG23" i="2" s="1"/>
  <c r="AA23" i="2"/>
  <c r="AD23" i="2" s="1"/>
  <c r="Z23" i="2"/>
  <c r="Y23" i="2"/>
  <c r="P23" i="2"/>
  <c r="S23" i="2" s="1"/>
  <c r="V23" i="2" s="1"/>
  <c r="W23" i="2" s="1"/>
  <c r="O23" i="2"/>
  <c r="Q23" i="2" s="1"/>
  <c r="T23" i="2" s="1"/>
  <c r="M23" i="2"/>
  <c r="L23" i="2"/>
  <c r="K23" i="2"/>
  <c r="AC22" i="2"/>
  <c r="AA22" i="2"/>
  <c r="AD22" i="2" s="1"/>
  <c r="Z22" i="2"/>
  <c r="T22" i="2"/>
  <c r="Q22" i="2"/>
  <c r="P22" i="2"/>
  <c r="S22" i="2" s="1"/>
  <c r="V22" i="2" s="1"/>
  <c r="W22" i="2" s="1"/>
  <c r="M22" i="2"/>
  <c r="L22" i="2"/>
  <c r="K22" i="2"/>
  <c r="AA21" i="2"/>
  <c r="AD21" i="2" s="1"/>
  <c r="Z21" i="2"/>
  <c r="AC21" i="2" s="1"/>
  <c r="T21" i="2"/>
  <c r="S21" i="2"/>
  <c r="V21" i="2" s="1"/>
  <c r="W21" i="2" s="1"/>
  <c r="Q21" i="2"/>
  <c r="P21" i="2"/>
  <c r="M21" i="2"/>
  <c r="L21" i="2"/>
  <c r="K21" i="2"/>
  <c r="AD16" i="2"/>
  <c r="AA16" i="2"/>
  <c r="Z16" i="2"/>
  <c r="AC16" i="2" s="1"/>
  <c r="AF16" i="2" s="1"/>
  <c r="AG16" i="2" s="1"/>
  <c r="S16" i="2"/>
  <c r="V16" i="2" s="1"/>
  <c r="W16" i="2" s="1"/>
  <c r="Q16" i="2"/>
  <c r="T16" i="2" s="1"/>
  <c r="P16" i="2"/>
  <c r="M16" i="2"/>
  <c r="L16" i="2"/>
  <c r="K16" i="2"/>
  <c r="AD15" i="2"/>
  <c r="AC15" i="2"/>
  <c r="AF15" i="2" s="1"/>
  <c r="AG15" i="2" s="1"/>
  <c r="AA15" i="2"/>
  <c r="Z15" i="2"/>
  <c r="Q15" i="2"/>
  <c r="T15" i="2" s="1"/>
  <c r="P15" i="2"/>
  <c r="S15" i="2" s="1"/>
  <c r="M15" i="2"/>
  <c r="L15" i="2"/>
  <c r="K15" i="2"/>
  <c r="AA14" i="2"/>
  <c r="AD14" i="2" s="1"/>
  <c r="Y14" i="2"/>
  <c r="Z14" i="2" s="1"/>
  <c r="AC14" i="2" s="1"/>
  <c r="AF14" i="2" s="1"/>
  <c r="AG14" i="2" s="1"/>
  <c r="Q14" i="2"/>
  <c r="T14" i="2" s="1"/>
  <c r="P14" i="2"/>
  <c r="S14" i="2" s="1"/>
  <c r="V14" i="2" s="1"/>
  <c r="W14" i="2" s="1"/>
  <c r="O14" i="2"/>
  <c r="M14" i="2"/>
  <c r="L14" i="2"/>
  <c r="K14" i="2"/>
  <c r="AD13" i="2"/>
  <c r="AC13" i="2"/>
  <c r="AF13" i="2" s="1"/>
  <c r="AG13" i="2" s="1"/>
  <c r="AA13" i="2"/>
  <c r="Z13" i="2"/>
  <c r="Q13" i="2"/>
  <c r="T13" i="2" s="1"/>
  <c r="P13" i="2"/>
  <c r="S13" i="2" s="1"/>
  <c r="V13" i="2" s="1"/>
  <c r="W13" i="2" s="1"/>
  <c r="M13" i="2"/>
  <c r="L13" i="2"/>
  <c r="K13" i="2"/>
  <c r="AC12" i="2"/>
  <c r="AF12" i="2" s="1"/>
  <c r="AG12" i="2" s="1"/>
  <c r="AA12" i="2"/>
  <c r="AD12" i="2" s="1"/>
  <c r="Z12" i="2"/>
  <c r="T12" i="2"/>
  <c r="Q12" i="2"/>
  <c r="P12" i="2"/>
  <c r="S12" i="2" s="1"/>
  <c r="V12" i="2" s="1"/>
  <c r="W12" i="2" s="1"/>
  <c r="M12" i="2"/>
  <c r="L12" i="2"/>
  <c r="K12" i="2"/>
  <c r="Q7" i="2"/>
  <c r="T7" i="2" s="1"/>
  <c r="P7" i="2"/>
  <c r="S7" i="2" s="1"/>
  <c r="V7" i="2" s="1"/>
  <c r="W7" i="2" s="1"/>
  <c r="M7" i="2"/>
  <c r="L7" i="2"/>
  <c r="K7" i="2"/>
  <c r="S6" i="2"/>
  <c r="V6" i="2" s="1"/>
  <c r="W6" i="2" s="1"/>
  <c r="Q6" i="2"/>
  <c r="T6" i="2" s="1"/>
  <c r="P6" i="2"/>
  <c r="M6" i="2"/>
  <c r="L6" i="2"/>
  <c r="K6" i="2"/>
  <c r="O5" i="2"/>
  <c r="Q5" i="2" s="1"/>
  <c r="T5" i="2" s="1"/>
  <c r="M5" i="2"/>
  <c r="L5" i="2"/>
  <c r="K5" i="2"/>
  <c r="Q4" i="2"/>
  <c r="T4" i="2" s="1"/>
  <c r="P4" i="2"/>
  <c r="S4" i="2" s="1"/>
  <c r="M4" i="2"/>
  <c r="L4" i="2"/>
  <c r="K4" i="2"/>
  <c r="S3" i="2"/>
  <c r="Q3" i="2"/>
  <c r="T3" i="2" s="1"/>
  <c r="P3" i="2"/>
  <c r="M3" i="2"/>
  <c r="L3" i="2"/>
  <c r="K3" i="2"/>
  <c r="Z34" i="1"/>
  <c r="Z25" i="1"/>
  <c r="Z16" i="1"/>
  <c r="AD36" i="1"/>
  <c r="AB36" i="1"/>
  <c r="AE36" i="1" s="1"/>
  <c r="AA36" i="1"/>
  <c r="AB35" i="1"/>
  <c r="AE35" i="1" s="1"/>
  <c r="AA35" i="1"/>
  <c r="AD35" i="1" s="1"/>
  <c r="AB34" i="1"/>
  <c r="AE34" i="1" s="1"/>
  <c r="AA34" i="1"/>
  <c r="AD34" i="1" s="1"/>
  <c r="AG34" i="1" s="1"/>
  <c r="AH34" i="1" s="1"/>
  <c r="AB33" i="1"/>
  <c r="AE33" i="1" s="1"/>
  <c r="AA33" i="1"/>
  <c r="AD33" i="1" s="1"/>
  <c r="AE32" i="1"/>
  <c r="AB32" i="1"/>
  <c r="AA32" i="1"/>
  <c r="AD32" i="1" s="1"/>
  <c r="AG32" i="1" s="1"/>
  <c r="AH32" i="1" s="1"/>
  <c r="Z7" i="1"/>
  <c r="AO27" i="1"/>
  <c r="AN27" i="1"/>
  <c r="AQ27" i="1" s="1"/>
  <c r="AR27" i="1" s="1"/>
  <c r="AO26" i="1"/>
  <c r="AN26" i="1"/>
  <c r="AQ26" i="1" s="1"/>
  <c r="AR26" i="1" s="1"/>
  <c r="AO25" i="1"/>
  <c r="AN25" i="1"/>
  <c r="AQ25" i="1" s="1"/>
  <c r="AR25" i="1" s="1"/>
  <c r="AO24" i="1"/>
  <c r="AN24" i="1"/>
  <c r="AQ24" i="1" s="1"/>
  <c r="AR24" i="1" s="1"/>
  <c r="AO23" i="1"/>
  <c r="AN23" i="1"/>
  <c r="AQ23" i="1" s="1"/>
  <c r="AR23" i="1" s="1"/>
  <c r="AO18" i="1"/>
  <c r="AN18" i="1"/>
  <c r="AQ18" i="1" s="1"/>
  <c r="AR18" i="1" s="1"/>
  <c r="AO17" i="1"/>
  <c r="AN17" i="1"/>
  <c r="AQ17" i="1" s="1"/>
  <c r="AR17" i="1" s="1"/>
  <c r="AO16" i="1"/>
  <c r="AN16" i="1"/>
  <c r="AQ16" i="1" s="1"/>
  <c r="AR16" i="1" s="1"/>
  <c r="AO15" i="1"/>
  <c r="AN15" i="1"/>
  <c r="AQ15" i="1" s="1"/>
  <c r="AR15" i="1" s="1"/>
  <c r="AO14" i="1"/>
  <c r="AN14" i="1"/>
  <c r="AQ14" i="1" s="1"/>
  <c r="AR14" i="1" s="1"/>
  <c r="AO9" i="1"/>
  <c r="AN9" i="1"/>
  <c r="AQ9" i="1" s="1"/>
  <c r="AR9" i="1" s="1"/>
  <c r="AO8" i="1"/>
  <c r="AN8" i="1"/>
  <c r="AQ8" i="1" s="1"/>
  <c r="AR8" i="1" s="1"/>
  <c r="AO7" i="1"/>
  <c r="AN7" i="1"/>
  <c r="AQ7" i="1" s="1"/>
  <c r="AR7" i="1" s="1"/>
  <c r="AO6" i="1"/>
  <c r="AN6" i="1"/>
  <c r="AQ6" i="1" s="1"/>
  <c r="AR6" i="1" s="1"/>
  <c r="AK5" i="1"/>
  <c r="AO5" i="1"/>
  <c r="AN5" i="1"/>
  <c r="AQ5" i="1" s="1"/>
  <c r="W5" i="1"/>
  <c r="AL27" i="1"/>
  <c r="AK27" i="1"/>
  <c r="AL26" i="1"/>
  <c r="AK26" i="1"/>
  <c r="AJ25" i="1"/>
  <c r="AL25" i="1" s="1"/>
  <c r="AL24" i="1"/>
  <c r="AK24" i="1"/>
  <c r="AL23" i="1"/>
  <c r="AK23" i="1"/>
  <c r="AL18" i="1"/>
  <c r="AK18" i="1"/>
  <c r="AL17" i="1"/>
  <c r="AK17" i="1"/>
  <c r="AL16" i="1"/>
  <c r="AJ16" i="1"/>
  <c r="AK16" i="1" s="1"/>
  <c r="AL15" i="1"/>
  <c r="AK15" i="1"/>
  <c r="AL14" i="1"/>
  <c r="AK14" i="1"/>
  <c r="AL9" i="1"/>
  <c r="AK9" i="1"/>
  <c r="AL8" i="1"/>
  <c r="AK8" i="1"/>
  <c r="AL7" i="1"/>
  <c r="AK7" i="1"/>
  <c r="AJ7" i="1"/>
  <c r="AL6" i="1"/>
  <c r="AK6" i="1"/>
  <c r="AL5" i="1"/>
  <c r="AB5" i="1"/>
  <c r="AE5" i="1" s="1"/>
  <c r="V15" i="2" l="1"/>
  <c r="W15" i="2" s="1"/>
  <c r="AF22" i="2"/>
  <c r="AG22" i="2" s="1"/>
  <c r="AF30" i="2"/>
  <c r="AG30" i="2" s="1"/>
  <c r="V3" i="2"/>
  <c r="W3" i="2" s="1"/>
  <c r="V4" i="2"/>
  <c r="W4" i="2" s="1"/>
  <c r="AF21" i="2"/>
  <c r="AG21" i="2" s="1"/>
  <c r="P5" i="2"/>
  <c r="S5" i="2" s="1"/>
  <c r="V5" i="2" s="1"/>
  <c r="W5" i="2" s="1"/>
  <c r="P32" i="2"/>
  <c r="S32" i="2" s="1"/>
  <c r="V32" i="2" s="1"/>
  <c r="W32" i="2" s="1"/>
  <c r="AG35" i="1"/>
  <c r="AH35" i="1" s="1"/>
  <c r="AG33" i="1"/>
  <c r="AH33" i="1" s="1"/>
  <c r="AG36" i="1"/>
  <c r="AH36" i="1" s="1"/>
  <c r="AR5" i="1"/>
  <c r="AK25" i="1"/>
  <c r="J27" i="1" l="1"/>
  <c r="J26" i="1"/>
  <c r="J25" i="1"/>
  <c r="J24" i="1"/>
  <c r="J23" i="1"/>
  <c r="J9" i="1"/>
  <c r="J8" i="1"/>
  <c r="J7" i="1"/>
  <c r="J6" i="1"/>
  <c r="J5" i="1"/>
  <c r="J36" i="1"/>
  <c r="J35" i="1"/>
  <c r="J34" i="1"/>
  <c r="J33" i="1"/>
  <c r="J32" i="1"/>
  <c r="J18" i="1"/>
  <c r="J17" i="1"/>
  <c r="J16" i="1"/>
  <c r="J15" i="1"/>
  <c r="J14" i="1"/>
  <c r="R36" i="1"/>
  <c r="U36" i="1" s="1"/>
  <c r="Q36" i="1"/>
  <c r="T36" i="1" s="1"/>
  <c r="N36" i="1"/>
  <c r="M36" i="1"/>
  <c r="L36" i="1"/>
  <c r="U35" i="1"/>
  <c r="R35" i="1"/>
  <c r="Q35" i="1"/>
  <c r="T35" i="1" s="1"/>
  <c r="N35" i="1"/>
  <c r="M35" i="1"/>
  <c r="L35" i="1"/>
  <c r="P34" i="1"/>
  <c r="R34" i="1" s="1"/>
  <c r="U34" i="1" s="1"/>
  <c r="N34" i="1"/>
  <c r="M34" i="1"/>
  <c r="L34" i="1"/>
  <c r="U33" i="1"/>
  <c r="R33" i="1"/>
  <c r="Q33" i="1"/>
  <c r="T33" i="1" s="1"/>
  <c r="W33" i="1" s="1"/>
  <c r="X33" i="1" s="1"/>
  <c r="N33" i="1"/>
  <c r="M33" i="1"/>
  <c r="L33" i="1"/>
  <c r="T32" i="1"/>
  <c r="R32" i="1"/>
  <c r="U32" i="1" s="1"/>
  <c r="Q32" i="1"/>
  <c r="N32" i="1"/>
  <c r="M32" i="1"/>
  <c r="L32" i="1"/>
  <c r="L16" i="1"/>
  <c r="W35" i="1" l="1"/>
  <c r="X35" i="1" s="1"/>
  <c r="W32" i="1"/>
  <c r="X32" i="1" s="1"/>
  <c r="W36" i="1"/>
  <c r="X36" i="1" s="1"/>
  <c r="Q34" i="1"/>
  <c r="T34" i="1" s="1"/>
  <c r="W34" i="1" s="1"/>
  <c r="X34" i="1" s="1"/>
  <c r="AB27" i="1"/>
  <c r="AE27" i="1" s="1"/>
  <c r="AA27" i="1"/>
  <c r="AD27" i="1" s="1"/>
  <c r="R27" i="1"/>
  <c r="U27" i="1" s="1"/>
  <c r="Q27" i="1"/>
  <c r="T27" i="1" s="1"/>
  <c r="N27" i="1"/>
  <c r="M27" i="1"/>
  <c r="L27" i="1"/>
  <c r="AB26" i="1"/>
  <c r="AE26" i="1" s="1"/>
  <c r="AA26" i="1"/>
  <c r="AD26" i="1" s="1"/>
  <c r="AG26" i="1" s="1"/>
  <c r="R26" i="1"/>
  <c r="U26" i="1" s="1"/>
  <c r="Q26" i="1"/>
  <c r="T26" i="1" s="1"/>
  <c r="N26" i="1"/>
  <c r="M26" i="1"/>
  <c r="L26" i="1"/>
  <c r="AB25" i="1"/>
  <c r="AE25" i="1" s="1"/>
  <c r="AA25" i="1"/>
  <c r="AD25" i="1" s="1"/>
  <c r="P25" i="1"/>
  <c r="R25" i="1" s="1"/>
  <c r="U25" i="1" s="1"/>
  <c r="N25" i="1"/>
  <c r="M25" i="1"/>
  <c r="L25" i="1"/>
  <c r="AB24" i="1"/>
  <c r="AE24" i="1" s="1"/>
  <c r="AA24" i="1"/>
  <c r="AD24" i="1" s="1"/>
  <c r="R24" i="1"/>
  <c r="U24" i="1" s="1"/>
  <c r="Q24" i="1"/>
  <c r="T24" i="1" s="1"/>
  <c r="N24" i="1"/>
  <c r="M24" i="1"/>
  <c r="L24" i="1"/>
  <c r="AB23" i="1"/>
  <c r="AE23" i="1" s="1"/>
  <c r="AA23" i="1"/>
  <c r="R23" i="1"/>
  <c r="U23" i="1" s="1"/>
  <c r="Q23" i="1"/>
  <c r="T23" i="1" s="1"/>
  <c r="N23" i="1"/>
  <c r="M23" i="1"/>
  <c r="L23" i="1"/>
  <c r="AA7" i="1"/>
  <c r="AD7" i="1" s="1"/>
  <c r="AA16" i="1"/>
  <c r="AD16" i="1" s="1"/>
  <c r="AA5" i="1"/>
  <c r="AD5" i="1" s="1"/>
  <c r="AG5" i="1" s="1"/>
  <c r="AB18" i="1"/>
  <c r="AE18" i="1" s="1"/>
  <c r="AA18" i="1"/>
  <c r="AD18" i="1" s="1"/>
  <c r="AG18" i="1" s="1"/>
  <c r="AB17" i="1"/>
  <c r="AE17" i="1" s="1"/>
  <c r="AA17" i="1"/>
  <c r="AB15" i="1"/>
  <c r="AE15" i="1" s="1"/>
  <c r="AA15" i="1"/>
  <c r="AD15" i="1" s="1"/>
  <c r="AG15" i="1" s="1"/>
  <c r="AB14" i="1"/>
  <c r="AE14" i="1" s="1"/>
  <c r="AA14" i="1"/>
  <c r="AD14" i="1" s="1"/>
  <c r="AG14" i="1" s="1"/>
  <c r="AB9" i="1"/>
  <c r="AE9" i="1" s="1"/>
  <c r="AA9" i="1"/>
  <c r="AD9" i="1" s="1"/>
  <c r="AG9" i="1" s="1"/>
  <c r="AB8" i="1"/>
  <c r="AE8" i="1" s="1"/>
  <c r="AA8" i="1"/>
  <c r="AD8" i="1" s="1"/>
  <c r="AB6" i="1"/>
  <c r="AE6" i="1" s="1"/>
  <c r="AA6" i="1"/>
  <c r="AD6" i="1" s="1"/>
  <c r="AG6" i="1" s="1"/>
  <c r="R18" i="1"/>
  <c r="U18" i="1" s="1"/>
  <c r="Q18" i="1"/>
  <c r="T18" i="1" s="1"/>
  <c r="N18" i="1"/>
  <c r="M18" i="1"/>
  <c r="L18" i="1"/>
  <c r="R17" i="1"/>
  <c r="U17" i="1" s="1"/>
  <c r="Q17" i="1"/>
  <c r="T17" i="1" s="1"/>
  <c r="N17" i="1"/>
  <c r="M17" i="1"/>
  <c r="L17" i="1"/>
  <c r="P16" i="1"/>
  <c r="R16" i="1" s="1"/>
  <c r="U16" i="1" s="1"/>
  <c r="N16" i="1"/>
  <c r="M16" i="1"/>
  <c r="R15" i="1"/>
  <c r="U15" i="1" s="1"/>
  <c r="Q15" i="1"/>
  <c r="T15" i="1" s="1"/>
  <c r="N15" i="1"/>
  <c r="M15" i="1"/>
  <c r="L15" i="1"/>
  <c r="R14" i="1"/>
  <c r="U14" i="1" s="1"/>
  <c r="Q14" i="1"/>
  <c r="T14" i="1" s="1"/>
  <c r="W14" i="1" s="1"/>
  <c r="N14" i="1"/>
  <c r="M14" i="1"/>
  <c r="L14" i="1"/>
  <c r="R9" i="1"/>
  <c r="U9" i="1" s="1"/>
  <c r="Q9" i="1"/>
  <c r="T9" i="1" s="1"/>
  <c r="N9" i="1"/>
  <c r="M9" i="1"/>
  <c r="L9" i="1"/>
  <c r="U8" i="1"/>
  <c r="R8" i="1"/>
  <c r="Q8" i="1"/>
  <c r="T8" i="1" s="1"/>
  <c r="N8" i="1"/>
  <c r="M8" i="1"/>
  <c r="L8" i="1"/>
  <c r="P7" i="1"/>
  <c r="Q7" i="1" s="1"/>
  <c r="T7" i="1" s="1"/>
  <c r="N7" i="1"/>
  <c r="M7" i="1"/>
  <c r="L7" i="1"/>
  <c r="R6" i="1"/>
  <c r="U6" i="1" s="1"/>
  <c r="Q6" i="1"/>
  <c r="T6" i="1" s="1"/>
  <c r="N6" i="1"/>
  <c r="M6" i="1"/>
  <c r="L6" i="1"/>
  <c r="R5" i="1"/>
  <c r="U5" i="1" s="1"/>
  <c r="Q5" i="1"/>
  <c r="T5" i="1" s="1"/>
  <c r="N5" i="1"/>
  <c r="M5" i="1"/>
  <c r="L5" i="1"/>
  <c r="AD23" i="1" l="1"/>
  <c r="AG23" i="1" s="1"/>
  <c r="AH23" i="1" s="1"/>
  <c r="AG8" i="1"/>
  <c r="AH8" i="1" s="1"/>
  <c r="AG27" i="1"/>
  <c r="AH27" i="1" s="1"/>
  <c r="AG25" i="1"/>
  <c r="AH25" i="1" s="1"/>
  <c r="AG24" i="1"/>
  <c r="AH24" i="1" s="1"/>
  <c r="W18" i="1"/>
  <c r="X18" i="1" s="1"/>
  <c r="AH9" i="1"/>
  <c r="W6" i="1"/>
  <c r="X6" i="1" s="1"/>
  <c r="Q16" i="1"/>
  <c r="T16" i="1" s="1"/>
  <c r="W16" i="1" s="1"/>
  <c r="X16" i="1" s="1"/>
  <c r="W27" i="1"/>
  <c r="X27" i="1" s="1"/>
  <c r="X5" i="1"/>
  <c r="AB16" i="1"/>
  <c r="AE16" i="1" s="1"/>
  <c r="AG16" i="1" s="1"/>
  <c r="AH16" i="1" s="1"/>
  <c r="W24" i="1"/>
  <c r="X24" i="1" s="1"/>
  <c r="AH6" i="1"/>
  <c r="R7" i="1"/>
  <c r="U7" i="1" s="1"/>
  <c r="W7" i="1" s="1"/>
  <c r="X7" i="1" s="1"/>
  <c r="W26" i="1"/>
  <c r="X26" i="1" s="1"/>
  <c r="W23" i="1"/>
  <c r="X23" i="1" s="1"/>
  <c r="AH26" i="1"/>
  <c r="Q25" i="1"/>
  <c r="T25" i="1" s="1"/>
  <c r="W25" i="1" s="1"/>
  <c r="X25" i="1" s="1"/>
  <c r="AH5" i="1"/>
  <c r="AH18" i="1"/>
  <c r="AD17" i="1"/>
  <c r="AH15" i="1"/>
  <c r="AH14" i="1"/>
  <c r="AB7" i="1"/>
  <c r="W17" i="1"/>
  <c r="X17" i="1" s="1"/>
  <c r="X14" i="1"/>
  <c r="W15" i="1"/>
  <c r="X15" i="1" s="1"/>
  <c r="W8" i="1"/>
  <c r="X8" i="1" s="1"/>
  <c r="W9" i="1"/>
  <c r="X9" i="1" s="1"/>
  <c r="AG17" i="1" l="1"/>
  <c r="AH17" i="1" s="1"/>
  <c r="AE7" i="1"/>
  <c r="AG7" i="1" l="1"/>
  <c r="AH7" i="1" s="1"/>
</calcChain>
</file>

<file path=xl/sharedStrings.xml><?xml version="1.0" encoding="utf-8"?>
<sst xmlns="http://schemas.openxmlformats.org/spreadsheetml/2006/main" count="427" uniqueCount="47">
  <si>
    <t>Taxon1</t>
  </si>
  <si>
    <t>Taxon2</t>
  </si>
  <si>
    <t>Taxon3</t>
  </si>
  <si>
    <t>Taxon4</t>
  </si>
  <si>
    <t>Btho</t>
  </si>
  <si>
    <t>Gvar</t>
  </si>
  <si>
    <t>Ggal</t>
  </si>
  <si>
    <t>Gson</t>
  </si>
  <si>
    <t>Glaf</t>
  </si>
  <si>
    <t>Deltion</t>
  </si>
  <si>
    <t>BL_12|34</t>
  </si>
  <si>
    <t>P(12|34)</t>
  </si>
  <si>
    <t>gt_12|34</t>
  </si>
  <si>
    <t>gt_14|23</t>
  </si>
  <si>
    <t>gt_13|24</t>
  </si>
  <si>
    <t>prop_12|34</t>
  </si>
  <si>
    <t>prop_14|23</t>
  </si>
  <si>
    <t>prop_13|24</t>
  </si>
  <si>
    <t>exp_12|34</t>
  </si>
  <si>
    <t>P(minority)</t>
  </si>
  <si>
    <t>exp_minor</t>
  </si>
  <si>
    <t>chi-sq</t>
  </si>
  <si>
    <t>P(chi-sq)</t>
  </si>
  <si>
    <t>A_P(12|34)</t>
  </si>
  <si>
    <t>A_P(minority)</t>
  </si>
  <si>
    <t>A_exp_12|34</t>
  </si>
  <si>
    <t>A_exp_minor</t>
  </si>
  <si>
    <t>A_chi-sq</t>
  </si>
  <si>
    <t>A_P(chi-sq)</t>
  </si>
  <si>
    <t>EXONIC DATA:</t>
  </si>
  <si>
    <t>INTRONIC DATA:</t>
  </si>
  <si>
    <t>A_BL_12|34</t>
  </si>
  <si>
    <t>UCE DATA:</t>
  </si>
  <si>
    <t>tv_12|34</t>
  </si>
  <si>
    <t>tv_14|23</t>
  </si>
  <si>
    <t>tv_13|24</t>
  </si>
  <si>
    <t>CNEE DATA:</t>
  </si>
  <si>
    <t>Inf_sites</t>
  </si>
  <si>
    <t>T_BL_12|34</t>
  </si>
  <si>
    <t>T_P(12|34)</t>
  </si>
  <si>
    <t>T_P(minority)</t>
  </si>
  <si>
    <t>T_exp_12|34</t>
  </si>
  <si>
    <t>T_exp_minor</t>
  </si>
  <si>
    <t>T_chi-sq</t>
  </si>
  <si>
    <t>T_P(chi-sq)</t>
  </si>
  <si>
    <t>GENE TREES</t>
  </si>
  <si>
    <r>
      <t xml:space="preserve">Table S2. </t>
    </r>
    <r>
      <rPr>
        <sz val="12"/>
        <color theme="1"/>
        <rFont val="Calibri"/>
        <family val="2"/>
        <scheme val="minor"/>
      </rPr>
      <t>Topological asymmetries based on perfect transversion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</si>
</sst>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317500</xdr:colOff>
      <xdr:row>1</xdr:row>
      <xdr:rowOff>88900</xdr:rowOff>
    </xdr:from>
    <xdr:to>
      <xdr:col>16</xdr:col>
      <xdr:colOff>368300</xdr:colOff>
      <xdr:row>51</xdr:row>
      <xdr:rowOff>165100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544605-6605-0E41-904A-253D2528BFD1}"/>
            </a:ext>
          </a:extLst>
        </xdr:cNvPr>
        <xdr:cNvSpPr txBox="1"/>
      </xdr:nvSpPr>
      <xdr:spPr>
        <a:xfrm>
          <a:off x="1143000" y="292100"/>
          <a:ext cx="12433300" cy="10236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README:</a:t>
          </a:r>
        </a:p>
        <a:p>
          <a:endParaRPr lang="en-US" sz="1400"/>
        </a:p>
        <a:p>
          <a:r>
            <a:rPr lang="en-US" sz="1400"/>
            <a:t>This file comprises two sheets with information on the fit of gene trees or transversional</a:t>
          </a:r>
          <a:r>
            <a:rPr lang="en-US" sz="1400" baseline="0"/>
            <a:t> changes to the three possible quartets produced by deleting a single taxon</a:t>
          </a:r>
        </a:p>
        <a:p>
          <a:r>
            <a:rPr lang="en-US" sz="1400" baseline="0"/>
            <a:t>  -- the deleted taxon is listed in column A</a:t>
          </a:r>
        </a:p>
        <a:p>
          <a:r>
            <a:rPr lang="en-US" sz="1400" baseline="0"/>
            <a:t>  -- the four taxa included in the quartet are listed in columns C (taxon 1), D (taxon 2), E (taxon 3), and F (taxon 4)</a:t>
          </a:r>
        </a:p>
        <a:p>
          <a:r>
            <a:rPr lang="en-US" sz="1400" baseline="0"/>
            <a:t>  -- the four quarted topologies are given in the order 12|34 (column G), 14|23 (column H), and 13|24 (column I)</a:t>
          </a:r>
        </a:p>
        <a:p>
          <a:endParaRPr lang="en-US" sz="1400" baseline="0"/>
        </a:p>
        <a:p>
          <a:r>
            <a:rPr lang="en-US" sz="1400" baseline="0"/>
            <a:t>The sheets are:</a:t>
          </a:r>
          <a:endParaRPr lang="en-US" sz="1400"/>
        </a:p>
        <a:p>
          <a:endParaRPr lang="en-US" sz="1400"/>
        </a:p>
        <a:p>
          <a:r>
            <a:rPr lang="en-US" sz="1400"/>
            <a:t>gene_trees</a:t>
          </a:r>
          <a:r>
            <a:rPr lang="en-US" sz="1400" baseline="0"/>
            <a:t> -- (this information is summarized in Table 5 of the manuscript)</a:t>
          </a:r>
          <a:endParaRPr lang="en-US" sz="1400"/>
        </a:p>
        <a:p>
          <a:r>
            <a:rPr lang="en-US" sz="1400" baseline="0"/>
            <a:t>  -- quartet fit for RAxML gene trees (four sets, all trees, intronic trees, exonic trees, and UCE trees</a:t>
          </a:r>
        </a:p>
        <a:p>
          <a:r>
            <a:rPr lang="en-US" sz="1400" baseline="0"/>
            <a:t>  -- chi-square tests for fit to expectation given ASTRAL branch lengths are included</a:t>
          </a:r>
        </a:p>
        <a:p>
          <a:r>
            <a:rPr lang="en-US" sz="1400" baseline="0"/>
            <a:t>        -- the first set has "A_" as a prefix, this test is based on expectated numbers of each topology given the ASTRAL branch lengths based on all gene trees</a:t>
          </a:r>
        </a:p>
        <a:p>
          <a:r>
            <a:rPr lang="en-US" sz="1400" baseline="0"/>
            <a:t>        -- the second set lacks a prefix; this test is based on on expectated numbers of each topology given the ASTRAL branch lengths based on gene trees generated by the</a:t>
          </a:r>
        </a:p>
        <a:p>
          <a:r>
            <a:rPr lang="en-US" sz="1400" baseline="0"/>
            <a:t>            same data type (this is primarily expected to yield a significant result if the numbers of minority topologies are unequal).</a:t>
          </a:r>
        </a:p>
        <a:p>
          <a:endParaRPr lang="en-US" sz="1400" baseline="0"/>
        </a:p>
        <a:p>
          <a:r>
            <a:rPr lang="en-US" sz="1400" baseline="0"/>
            <a:t>perfect_tv -- </a:t>
          </a:r>
          <a:r>
            <a:rPr lang="en-US" sz="1400" b="1" baseline="0"/>
            <a:t>(Table S2)</a:t>
          </a:r>
        </a:p>
        <a:p>
          <a:r>
            <a:rPr lang="en-US" sz="1400" baseline="0"/>
            <a:t>  -- quartet fit for "perfect" transversions in the exon, intron, UCE, and CNEE alignments</a:t>
          </a:r>
        </a:p>
        <a:p>
          <a:r>
            <a:rPr lang="en-US" sz="1400" baseline="0"/>
            <a:t>        -- perfect transversions are defined as sites that meet four criteria: 1) parsimony informative; 2) no missing gaps in the column; 3) only two character states present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/>
            <a:t>            in the column; and 4) the character states differ by a transversion</a:t>
          </a:r>
        </a:p>
        <a:p>
          <a:r>
            <a:rPr lang="en-US" sz="1400" baseline="0"/>
            <a:t>  -- chi-square tests for fit to expectation given ASTRAL branch lengths are included</a:t>
          </a:r>
        </a:p>
        <a:p>
          <a:r>
            <a:rPr lang="en-US" sz="1400" baseline="0"/>
            <a:t>        -- the first set has "A_" as a prefix, this test is based on expectated numbers of each topology given the ASTRAL branch lengths based on all gene trees</a:t>
          </a:r>
        </a:p>
        <a:p>
          <a:r>
            <a:rPr lang="en-US" sz="1400" baseline="0"/>
            <a:t>        -- the second set lacks a prefix; this test is based on on expectated numbers of each implied topology given the ASTRAL branch lengths based on partially-resolved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/>
            <a:t>            gene trees generated using the perfect transversions for the same data type (this is primarily expected to yield a significant result if the numbers of minority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/>
            <a:t>            topologies are unequal).</a:t>
          </a:r>
        </a:p>
        <a:p>
          <a:r>
            <a:rPr lang="en-US" sz="1400" baseline="0"/>
            <a:t>        -- the third set has the prefix "T_"; this test is based on on expectated numbers of each topology given the ASTRAL branch lengths based on gene trees generated by </a:t>
          </a:r>
        </a:p>
        <a:p>
          <a:r>
            <a:rPr lang="en-US" sz="1400" baseline="0"/>
            <a:t>            the same data type (these coalescent branch lengths are identical to the second set on the "gene_trees" sheet).</a:t>
          </a:r>
        </a:p>
        <a:p>
          <a:r>
            <a:rPr lang="en-US" sz="1400" baseline="0"/>
            <a:t>  -- the proportion of perfect transversions that match each topology (columns L, M, and N) is equivalent to the retention index of the perfect transversion characters</a:t>
          </a:r>
        </a:p>
        <a:p>
          <a:endParaRPr lang="en-US" sz="1400" baseline="0"/>
        </a:p>
        <a:p>
          <a:r>
            <a:rPr lang="en-US" sz="1400" baseline="0"/>
            <a:t>NOTE: the partially-resolved gene trees generated using the perfect transversions are encoded as follows --</a:t>
          </a:r>
        </a:p>
        <a:p>
          <a:r>
            <a:rPr lang="en-US" sz="1400" baseline="0"/>
            <a:t>		00111 = (Btho,Gvar,(Ggal,Gson,Glaf));</a:t>
          </a:r>
        </a:p>
        <a:p>
          <a:r>
            <a:rPr lang="en-US" sz="1400" baseline="0"/>
            <a:t>		01011 = (Btho,Ggal,(Gvar,Gson,Glaf));</a:t>
          </a:r>
        </a:p>
        <a:p>
          <a:r>
            <a:rPr lang="en-US" sz="1400" baseline="0"/>
            <a:t>		01101 = (Btho,Gson,(Gvar,Ggal,Glaf));</a:t>
          </a:r>
        </a:p>
        <a:p>
          <a:r>
            <a:rPr lang="en-US" sz="1400" baseline="0"/>
            <a:t>		01110 = (Btho,Glaf,(Gvar,Ggal,Gson));</a:t>
          </a:r>
        </a:p>
        <a:p>
          <a:r>
            <a:rPr lang="en-US" sz="1400" baseline="0"/>
            <a:t>		00011 = (Btho,Gvar,Ggal,(Gson,Glaf));</a:t>
          </a:r>
        </a:p>
        <a:p>
          <a:r>
            <a:rPr lang="en-US" sz="1400" baseline="0"/>
            <a:t>		00110 = (Btho,Gvar,Glaf,(Ggal,Gson));</a:t>
          </a:r>
        </a:p>
        <a:p>
          <a:r>
            <a:rPr lang="en-US" sz="1400" baseline="0"/>
            <a:t>		01100 = (Btho,Gson,Glaf,(Gvar,Ggal));</a:t>
          </a:r>
        </a:p>
        <a:p>
          <a:r>
            <a:rPr lang="en-US" sz="1400" baseline="0"/>
            <a:t>		01010 = (Btho,Ggal,Glaf,(Gvar,Gson));</a:t>
          </a:r>
        </a:p>
        <a:p>
          <a:r>
            <a:rPr lang="en-US" sz="1400" baseline="0"/>
            <a:t>		01001 = (Btho,Ggal,Gson,(Gvar,Glaf));</a:t>
          </a:r>
        </a:p>
        <a:p>
          <a:r>
            <a:rPr lang="en-US" sz="1400" baseline="0"/>
            <a:t>		00101 = (Btho,Gvar,Gson,(Ggal,Glaf));</a:t>
          </a:r>
        </a:p>
        <a:p>
          <a:r>
            <a:rPr lang="en-US" sz="1400" baseline="0"/>
            <a:t>		</a:t>
          </a:r>
        </a:p>
        <a:p>
          <a:r>
            <a:rPr lang="en-US" sz="1400" baseline="0"/>
            <a:t>Where the first 0 in the bipartition string represents the state in Btho (either R or Y) and subsequent 0/1 indicators provide information regarding the state in the junglefowl. The taxon order in all strings is Btho Gvar Ggal Gson Glaf</a:t>
          </a:r>
        </a:p>
        <a:p>
          <a:endParaRPr lang="en-US" sz="1400" baseline="0"/>
        </a:p>
        <a:p>
          <a:r>
            <a:rPr lang="en-US" sz="1400"/>
            <a:t>NOTE: the quartet</a:t>
          </a:r>
          <a:r>
            <a:rPr lang="en-US" sz="1400" baseline="0"/>
            <a:t> tests are not independent since they are based on the same data. However, we feel it is reasonable to view the chi-square probabilities as a heursitic for fit to expectation given the multispecies coalescent</a:t>
          </a:r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6854F-DCB9-F04D-B1BA-E8921BFB06DA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18404-DE77-CC4D-AE23-753B761D0AF8}">
  <dimension ref="A1:AG34"/>
  <sheetViews>
    <sheetView workbookViewId="0">
      <pane xSplit="2" topLeftCell="C1" activePane="topRight" state="frozen"/>
      <selection pane="topRight" activeCell="C1" sqref="C1:C1048576"/>
    </sheetView>
  </sheetViews>
  <sheetFormatPr baseColWidth="10" defaultRowHeight="16" x14ac:dyDescent="0.2"/>
  <cols>
    <col min="2" max="2" width="3.6640625" customWidth="1"/>
    <col min="10" max="10" width="3" customWidth="1"/>
    <col min="14" max="14" width="3.33203125" customWidth="1"/>
    <col min="18" max="18" width="3.5" customWidth="1"/>
    <col min="21" max="21" width="3.1640625" customWidth="1"/>
    <col min="24" max="24" width="3.1640625" customWidth="1"/>
    <col min="28" max="28" width="3" customWidth="1"/>
    <col min="31" max="31" width="3.33203125" customWidth="1"/>
  </cols>
  <sheetData>
    <row r="1" spans="1:33" x14ac:dyDescent="0.2">
      <c r="A1" t="s">
        <v>45</v>
      </c>
    </row>
    <row r="2" spans="1:33" x14ac:dyDescent="0.2">
      <c r="A2" s="2" t="s">
        <v>9</v>
      </c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12</v>
      </c>
      <c r="H2" s="2" t="s">
        <v>13</v>
      </c>
      <c r="I2" s="2" t="s">
        <v>14</v>
      </c>
      <c r="J2" s="2"/>
      <c r="K2" s="2" t="s">
        <v>15</v>
      </c>
      <c r="L2" s="2" t="s">
        <v>16</v>
      </c>
      <c r="M2" s="2" t="s">
        <v>17</v>
      </c>
      <c r="N2" s="2"/>
      <c r="O2" s="2" t="s">
        <v>10</v>
      </c>
      <c r="P2" s="2" t="s">
        <v>11</v>
      </c>
      <c r="Q2" s="2" t="s">
        <v>19</v>
      </c>
      <c r="S2" s="2" t="s">
        <v>18</v>
      </c>
      <c r="T2" s="2" t="s">
        <v>20</v>
      </c>
      <c r="V2" s="2" t="s">
        <v>21</v>
      </c>
      <c r="W2" s="2" t="s">
        <v>22</v>
      </c>
    </row>
    <row r="3" spans="1:33" x14ac:dyDescent="0.2">
      <c r="A3" s="1" t="s">
        <v>8</v>
      </c>
      <c r="B3" s="1"/>
      <c r="C3" s="1" t="s">
        <v>4</v>
      </c>
      <c r="D3" s="1" t="s">
        <v>5</v>
      </c>
      <c r="E3" s="1" t="s">
        <v>6</v>
      </c>
      <c r="F3" s="1" t="s">
        <v>7</v>
      </c>
      <c r="G3" s="1">
        <v>2045</v>
      </c>
      <c r="H3" s="1">
        <v>798</v>
      </c>
      <c r="I3" s="1">
        <v>563</v>
      </c>
      <c r="J3" s="1"/>
      <c r="K3" s="1">
        <f>G3/(G3+H3+I3)</f>
        <v>0.60041103934233708</v>
      </c>
      <c r="L3" s="1">
        <f>H3/(G3+H3+I3)</f>
        <v>0.23429242513211979</v>
      </c>
      <c r="M3" s="1">
        <f>I3/(G3+H3+I3)</f>
        <v>0.16529653552554316</v>
      </c>
      <c r="N3" s="1"/>
      <c r="O3" s="1">
        <v>0.50700000000000001</v>
      </c>
      <c r="P3" s="1">
        <f>1-((2/3)*EXP(-O3))</f>
        <v>0.59846681967795645</v>
      </c>
      <c r="Q3" s="1">
        <f>EXP(-O3)/3</f>
        <v>0.2007665901610218</v>
      </c>
      <c r="S3" s="1">
        <f>(G3+H3+I3)*P3</f>
        <v>2038.3779878231196</v>
      </c>
      <c r="T3" s="1">
        <f>(G3+H3+I3)*Q3</f>
        <v>683.81100608844031</v>
      </c>
      <c r="V3" s="1">
        <f>(((G3-S3)*(G3-S3))/S3)+(((H3-T3)*(H3-T3))/T3)+(((I3-T3)*(I3-T3))/T3)</f>
        <v>40.433885836774479</v>
      </c>
      <c r="W3">
        <f>CHIDIST(V3,2)</f>
        <v>1.659179027954126E-9</v>
      </c>
    </row>
    <row r="4" spans="1:33" x14ac:dyDescent="0.2">
      <c r="A4" s="1" t="s">
        <v>7</v>
      </c>
      <c r="B4" s="1"/>
      <c r="C4" s="1" t="s">
        <v>4</v>
      </c>
      <c r="D4" s="1" t="s">
        <v>5</v>
      </c>
      <c r="E4" s="1" t="s">
        <v>6</v>
      </c>
      <c r="F4" s="1" t="s">
        <v>8</v>
      </c>
      <c r="G4" s="1">
        <v>2033</v>
      </c>
      <c r="H4" s="1">
        <v>809</v>
      </c>
      <c r="I4" s="1">
        <v>564</v>
      </c>
      <c r="J4" s="1"/>
      <c r="K4" s="1">
        <f t="shared" ref="K4:K7" si="0">G4/(G4+H4+I4)</f>
        <v>0.59688784497944802</v>
      </c>
      <c r="L4" s="1">
        <f t="shared" ref="L4:L7" si="1">H4/(G4+H4+I4)</f>
        <v>0.23752201996476804</v>
      </c>
      <c r="M4" s="1">
        <f t="shared" ref="M4:M7" si="2">I4/(G4+H4+I4)</f>
        <v>0.1655901350557839</v>
      </c>
      <c r="N4" s="1"/>
      <c r="O4" s="1">
        <v>0.50700000000000001</v>
      </c>
      <c r="P4" s="1">
        <f t="shared" ref="P4:P7" si="3">1-((2/3)*EXP(-O4))</f>
        <v>0.59846681967795645</v>
      </c>
      <c r="Q4" s="1">
        <f t="shared" ref="Q4:Q7" si="4">EXP(-O4)/3</f>
        <v>0.2007665901610218</v>
      </c>
      <c r="S4" s="1">
        <f t="shared" ref="S4:S7" si="5">(G4+H4+I4)*P4</f>
        <v>2038.3779878231196</v>
      </c>
      <c r="T4" s="1">
        <f t="shared" ref="T4:T7" si="6">(G4+H4+I4)*Q4</f>
        <v>683.81100608844031</v>
      </c>
      <c r="V4" s="1">
        <f>(((G4-S4)*(G4-S4))/S4)+(((H4-T4)*(H4-T4))/T4)+(((I4-T4)*(I4-T4))/T4)</f>
        <v>43.925388408692989</v>
      </c>
      <c r="W4">
        <f>CHIDIST(V4,2)</f>
        <v>2.8954968668108385E-10</v>
      </c>
    </row>
    <row r="5" spans="1:33" x14ac:dyDescent="0.2">
      <c r="A5" s="1" t="s">
        <v>6</v>
      </c>
      <c r="B5" s="1"/>
      <c r="C5" s="1" t="s">
        <v>4</v>
      </c>
      <c r="D5" s="1" t="s">
        <v>5</v>
      </c>
      <c r="E5" s="1" t="s">
        <v>7</v>
      </c>
      <c r="F5" s="1" t="s">
        <v>8</v>
      </c>
      <c r="G5" s="1">
        <v>2778</v>
      </c>
      <c r="H5" s="1">
        <v>323</v>
      </c>
      <c r="I5" s="1">
        <v>305</v>
      </c>
      <c r="J5" s="1"/>
      <c r="K5" s="1">
        <f t="shared" si="0"/>
        <v>0.81561949500880804</v>
      </c>
      <c r="L5" s="1">
        <f t="shared" si="1"/>
        <v>9.4832648267762776E-2</v>
      </c>
      <c r="M5" s="1">
        <f t="shared" si="2"/>
        <v>8.9547856723429242E-2</v>
      </c>
      <c r="N5" s="1"/>
      <c r="O5" s="1">
        <f>0.507+0.6681</f>
        <v>1.1751</v>
      </c>
      <c r="P5" s="1">
        <f t="shared" si="3"/>
        <v>0.79414126711060373</v>
      </c>
      <c r="Q5" s="1">
        <f t="shared" si="4"/>
        <v>0.10292936644469815</v>
      </c>
      <c r="S5" s="1">
        <f>(G5+H5+I5)*P5</f>
        <v>2704.8451557787162</v>
      </c>
      <c r="T5" s="1">
        <f t="shared" si="6"/>
        <v>350.57742211064192</v>
      </c>
      <c r="V5" s="1">
        <f>(((G5-S5)*(G5-S5))/S5)+(((H5-T5)*(H5-T5))/T5)+(((I5-T5)*(I5-T5))/T5)</f>
        <v>10.073225337524832</v>
      </c>
      <c r="W5">
        <f>CHIDIST(V5,2)</f>
        <v>6.4957142300987288E-3</v>
      </c>
    </row>
    <row r="6" spans="1:33" x14ac:dyDescent="0.2">
      <c r="A6" s="1" t="s">
        <v>5</v>
      </c>
      <c r="B6" s="1"/>
      <c r="C6" s="1" t="s">
        <v>4</v>
      </c>
      <c r="D6" s="1" t="s">
        <v>6</v>
      </c>
      <c r="E6" s="1" t="s">
        <v>7</v>
      </c>
      <c r="F6" s="1" t="s">
        <v>8</v>
      </c>
      <c r="G6" s="1">
        <v>2218</v>
      </c>
      <c r="H6" s="1">
        <v>655</v>
      </c>
      <c r="I6" s="1">
        <v>533</v>
      </c>
      <c r="J6" s="1"/>
      <c r="K6" s="1">
        <f t="shared" si="0"/>
        <v>0.65120375807398712</v>
      </c>
      <c r="L6" s="1">
        <f t="shared" si="1"/>
        <v>0.19230769230769232</v>
      </c>
      <c r="M6" s="1">
        <f t="shared" si="2"/>
        <v>0.15648854961832062</v>
      </c>
      <c r="N6" s="1"/>
      <c r="O6" s="1">
        <v>0.66810000000000003</v>
      </c>
      <c r="P6" s="1">
        <f t="shared" si="3"/>
        <v>0.6582121677976227</v>
      </c>
      <c r="Q6" s="1">
        <f t="shared" si="4"/>
        <v>0.17089391610118865</v>
      </c>
      <c r="S6" s="1">
        <f t="shared" si="5"/>
        <v>2241.8706435187028</v>
      </c>
      <c r="T6" s="1">
        <f t="shared" si="6"/>
        <v>582.0646782406485</v>
      </c>
      <c r="V6" s="1">
        <f>(((G6-S6)*(G6-S6))/S6)+(((H6-T6)*(H6-T6))/T6)+(((I6-T6)*(I6-T6))/T6)</f>
        <v>13.529157912441619</v>
      </c>
      <c r="W6">
        <f>CHIDIST(V6,2)</f>
        <v>1.1539332484260863E-3</v>
      </c>
    </row>
    <row r="7" spans="1:33" x14ac:dyDescent="0.2">
      <c r="A7" s="1" t="s">
        <v>4</v>
      </c>
      <c r="B7" s="1"/>
      <c r="C7" s="1" t="s">
        <v>5</v>
      </c>
      <c r="D7" s="1" t="s">
        <v>6</v>
      </c>
      <c r="E7" s="1" t="s">
        <v>7</v>
      </c>
      <c r="F7" s="1" t="s">
        <v>8</v>
      </c>
      <c r="G7" s="1">
        <v>2267</v>
      </c>
      <c r="H7" s="1">
        <v>613</v>
      </c>
      <c r="I7" s="1">
        <v>526</v>
      </c>
      <c r="J7" s="1"/>
      <c r="K7" s="1">
        <f t="shared" si="0"/>
        <v>0.6655901350557839</v>
      </c>
      <c r="L7" s="1">
        <f t="shared" si="1"/>
        <v>0.17997651203758075</v>
      </c>
      <c r="M7" s="1">
        <f t="shared" si="2"/>
        <v>0.15443335290663535</v>
      </c>
      <c r="N7" s="1"/>
      <c r="O7" s="1">
        <v>0.66810000000000003</v>
      </c>
      <c r="P7" s="1">
        <f t="shared" si="3"/>
        <v>0.6582121677976227</v>
      </c>
      <c r="Q7" s="1">
        <f t="shared" si="4"/>
        <v>0.17089391610118865</v>
      </c>
      <c r="S7" s="1">
        <f t="shared" si="5"/>
        <v>2241.8706435187028</v>
      </c>
      <c r="T7" s="1">
        <f t="shared" si="6"/>
        <v>582.0646782406485</v>
      </c>
      <c r="V7" s="1">
        <f>(((G7-S7)*(G7-S7))/S7)+(((H7-T7)*(H7-T7))/T7)+(((I7-T7)*(I7-T7))/T7)</f>
        <v>7.3259845022639354</v>
      </c>
      <c r="W7">
        <f>CHIDIST(V7,2)</f>
        <v>2.5655629670096977E-2</v>
      </c>
    </row>
    <row r="8" spans="1:3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P8" s="1"/>
      <c r="Q8" s="1"/>
      <c r="S8" s="1"/>
      <c r="T8" s="1"/>
      <c r="V8" s="1"/>
    </row>
    <row r="9" spans="1:3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P9" s="1"/>
      <c r="Q9" s="1"/>
      <c r="S9" s="1"/>
      <c r="T9" s="1"/>
      <c r="V9" s="1"/>
    </row>
    <row r="10" spans="1:33" x14ac:dyDescent="0.2">
      <c r="A10" s="3" t="s">
        <v>29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P10" s="1"/>
      <c r="Q10" s="1"/>
      <c r="S10" s="1"/>
      <c r="T10" s="1"/>
      <c r="V10" s="1"/>
    </row>
    <row r="11" spans="1:33" x14ac:dyDescent="0.2">
      <c r="A11" s="2" t="s">
        <v>9</v>
      </c>
      <c r="B11" s="2"/>
      <c r="C11" s="2" t="s">
        <v>0</v>
      </c>
      <c r="D11" s="2" t="s">
        <v>1</v>
      </c>
      <c r="E11" s="2" t="s">
        <v>2</v>
      </c>
      <c r="F11" s="2" t="s">
        <v>3</v>
      </c>
      <c r="G11" s="2" t="s">
        <v>12</v>
      </c>
      <c r="H11" s="2" t="s">
        <v>13</v>
      </c>
      <c r="I11" s="2" t="s">
        <v>14</v>
      </c>
      <c r="J11" s="2"/>
      <c r="K11" s="2" t="s">
        <v>15</v>
      </c>
      <c r="L11" s="2" t="s">
        <v>16</v>
      </c>
      <c r="M11" s="2" t="s">
        <v>17</v>
      </c>
      <c r="N11" s="2"/>
      <c r="O11" s="2" t="s">
        <v>31</v>
      </c>
      <c r="P11" s="2" t="s">
        <v>23</v>
      </c>
      <c r="Q11" s="2" t="s">
        <v>24</v>
      </c>
      <c r="S11" s="2" t="s">
        <v>25</v>
      </c>
      <c r="T11" s="2" t="s">
        <v>26</v>
      </c>
      <c r="V11" s="2" t="s">
        <v>27</v>
      </c>
      <c r="W11" s="2" t="s">
        <v>28</v>
      </c>
      <c r="Y11" s="2" t="s">
        <v>10</v>
      </c>
      <c r="Z11" s="2" t="s">
        <v>11</v>
      </c>
      <c r="AA11" s="2" t="s">
        <v>19</v>
      </c>
      <c r="AC11" s="2" t="s">
        <v>18</v>
      </c>
      <c r="AD11" s="2" t="s">
        <v>20</v>
      </c>
      <c r="AF11" s="2" t="s">
        <v>21</v>
      </c>
      <c r="AG11" s="2" t="s">
        <v>22</v>
      </c>
    </row>
    <row r="12" spans="1:33" x14ac:dyDescent="0.2">
      <c r="A12" s="1" t="s">
        <v>8</v>
      </c>
      <c r="B12" s="1"/>
      <c r="C12" s="1" t="s">
        <v>4</v>
      </c>
      <c r="D12" s="1" t="s">
        <v>5</v>
      </c>
      <c r="E12" s="1" t="s">
        <v>6</v>
      </c>
      <c r="F12" s="1" t="s">
        <v>7</v>
      </c>
      <c r="G12" s="1">
        <v>66</v>
      </c>
      <c r="H12" s="1">
        <v>22</v>
      </c>
      <c r="I12" s="1">
        <v>14</v>
      </c>
      <c r="J12" s="1"/>
      <c r="K12" s="1">
        <f>G12/(G12+H12+I12)</f>
        <v>0.6470588235294118</v>
      </c>
      <c r="L12" s="1">
        <f>H12/(G12+H12+I12)</f>
        <v>0.21568627450980393</v>
      </c>
      <c r="M12" s="1">
        <f>I12/(G12+H12+I12)</f>
        <v>0.13725490196078433</v>
      </c>
      <c r="N12" s="1"/>
      <c r="O12" s="1">
        <v>0.50700000000000001</v>
      </c>
      <c r="P12" s="1">
        <f>1-((2/3)*EXP(-O12))</f>
        <v>0.59846681967795645</v>
      </c>
      <c r="Q12" s="1">
        <f>EXP(-O12)/3</f>
        <v>0.2007665901610218</v>
      </c>
      <c r="S12" s="1">
        <f>(G12+H12+I12)*P12</f>
        <v>61.043615607151558</v>
      </c>
      <c r="T12" s="1">
        <f>(G12+H12+I12)*Q12</f>
        <v>20.478192196424224</v>
      </c>
      <c r="V12" s="1">
        <f>(((G12-S12)*(G12-S12))/S12)+(((H12-T12)*(H12-T12))/T12)+(((I12-T12)*(I12-T12))/T12)</f>
        <v>2.5648699571129772</v>
      </c>
      <c r="W12">
        <f>CHIDIST(V12,2)</f>
        <v>0.27736110917841533</v>
      </c>
      <c r="Y12" s="1">
        <v>0.61829999999999996</v>
      </c>
      <c r="Z12" s="1">
        <f>1-((2/3)*EXP(-Y12))</f>
        <v>0.64076018606068541</v>
      </c>
      <c r="AA12" s="1">
        <f>EXP(-Y12)/3</f>
        <v>0.17961990696965732</v>
      </c>
      <c r="AC12" s="1">
        <f>(G12+H12+I12)*Z12</f>
        <v>65.357538978189908</v>
      </c>
      <c r="AD12" s="1">
        <f>(G12+H12+I12)*AA12</f>
        <v>18.321230510905046</v>
      </c>
      <c r="AF12" s="1">
        <f>(((G12-AC12)*(G12-AC12))/AC12)+(((H12-AD12)*(H12-AD12))/AD12)+(((I12-AD12)*(I12-AD12))/AD12)</f>
        <v>1.7641873544952644</v>
      </c>
      <c r="AG12">
        <f>CHIDIST(AF12,2)</f>
        <v>0.41391539859978183</v>
      </c>
    </row>
    <row r="13" spans="1:33" x14ac:dyDescent="0.2">
      <c r="A13" s="1" t="s">
        <v>7</v>
      </c>
      <c r="B13" s="1"/>
      <c r="C13" s="1" t="s">
        <v>4</v>
      </c>
      <c r="D13" s="1" t="s">
        <v>5</v>
      </c>
      <c r="E13" s="1" t="s">
        <v>6</v>
      </c>
      <c r="F13" s="1" t="s">
        <v>8</v>
      </c>
      <c r="G13" s="1">
        <v>66</v>
      </c>
      <c r="H13" s="1">
        <v>22</v>
      </c>
      <c r="I13" s="1">
        <v>14</v>
      </c>
      <c r="J13" s="1"/>
      <c r="K13" s="1">
        <f t="shared" ref="K13:K16" si="7">G13/(G13+H13+I13)</f>
        <v>0.6470588235294118</v>
      </c>
      <c r="L13" s="1">
        <f t="shared" ref="L13:L16" si="8">H13/(G13+H13+I13)</f>
        <v>0.21568627450980393</v>
      </c>
      <c r="M13" s="1">
        <f t="shared" ref="M13:M16" si="9">I13/(G13+H13+I13)</f>
        <v>0.13725490196078433</v>
      </c>
      <c r="N13" s="1"/>
      <c r="O13" s="1">
        <v>0.50700000000000001</v>
      </c>
      <c r="P13" s="1">
        <f t="shared" ref="P13:P16" si="10">1-((2/3)*EXP(-O13))</f>
        <v>0.59846681967795645</v>
      </c>
      <c r="Q13" s="1">
        <f t="shared" ref="Q13:Q16" si="11">EXP(-O13)/3</f>
        <v>0.2007665901610218</v>
      </c>
      <c r="S13" s="1">
        <f t="shared" ref="S13" si="12">(G13+H13+I13)*P13</f>
        <v>61.043615607151558</v>
      </c>
      <c r="T13" s="1">
        <f t="shared" ref="T13:T16" si="13">(G13+H13+I13)*Q13</f>
        <v>20.478192196424224</v>
      </c>
      <c r="V13" s="1">
        <f>(((G13-S13)*(G13-S13))/S13)+(((H13-T13)*(H13-T13))/T13)+(((I13-T13)*(I13-T13))/T13)</f>
        <v>2.5648699571129772</v>
      </c>
      <c r="W13">
        <f>CHIDIST(V13,2)</f>
        <v>0.27736110917841533</v>
      </c>
      <c r="Y13" s="1">
        <v>0.61829999999999996</v>
      </c>
      <c r="Z13" s="1">
        <f t="shared" ref="Z13:Z16" si="14">1-((2/3)*EXP(-Y13))</f>
        <v>0.64076018606068541</v>
      </c>
      <c r="AA13" s="1">
        <f t="shared" ref="AA13:AA16" si="15">EXP(-Y13)/3</f>
        <v>0.17961990696965732</v>
      </c>
      <c r="AC13" s="1">
        <f t="shared" ref="AC13:AC16" si="16">(G13+H13+I13)*Z13</f>
        <v>65.357538978189908</v>
      </c>
      <c r="AD13" s="1">
        <f t="shared" ref="AD13:AD16" si="17">(G13+H13+I13)*AA13</f>
        <v>18.321230510905046</v>
      </c>
      <c r="AF13" s="1">
        <f t="shared" ref="AF13:AF16" si="18">(((G13-AC13)*(G13-AC13))/AC13)+(((H13-AD13)*(H13-AD13))/AD13)+(((I13-AD13)*(I13-AD13))/AD13)</f>
        <v>1.7641873544952644</v>
      </c>
      <c r="AG13">
        <f>CHIDIST(AF13,2)</f>
        <v>0.41391539859978183</v>
      </c>
    </row>
    <row r="14" spans="1:33" x14ac:dyDescent="0.2">
      <c r="A14" s="1" t="s">
        <v>6</v>
      </c>
      <c r="B14" s="1"/>
      <c r="C14" s="1" t="s">
        <v>4</v>
      </c>
      <c r="D14" s="1" t="s">
        <v>5</v>
      </c>
      <c r="E14" s="1" t="s">
        <v>7</v>
      </c>
      <c r="F14" s="1" t="s">
        <v>8</v>
      </c>
      <c r="G14" s="1">
        <v>79</v>
      </c>
      <c r="H14" s="1">
        <v>14</v>
      </c>
      <c r="I14" s="1">
        <v>9</v>
      </c>
      <c r="J14" s="1"/>
      <c r="K14" s="1">
        <f t="shared" si="7"/>
        <v>0.77450980392156865</v>
      </c>
      <c r="L14" s="1">
        <f t="shared" si="8"/>
        <v>0.13725490196078433</v>
      </c>
      <c r="M14" s="1">
        <f t="shared" si="9"/>
        <v>8.8235294117647065E-2</v>
      </c>
      <c r="N14" s="1"/>
      <c r="O14" s="1">
        <f>0.507+0.6681</f>
        <v>1.1751</v>
      </c>
      <c r="P14" s="1">
        <f t="shared" si="10"/>
        <v>0.79414126711060373</v>
      </c>
      <c r="Q14" s="1">
        <f t="shared" si="11"/>
        <v>0.10292936644469815</v>
      </c>
      <c r="S14" s="1">
        <f>(G14+H14+I14)*P14</f>
        <v>81.002409245281584</v>
      </c>
      <c r="T14" s="1">
        <f t="shared" si="13"/>
        <v>10.498795377359212</v>
      </c>
      <c r="V14" s="1">
        <f>(((G14-S14)*(G14-S14))/S14)+(((H14-T14)*(H14-T14))/T14)+(((I14-T14)*(I14-T14))/T14)</f>
        <v>1.4310703536381848</v>
      </c>
      <c r="W14">
        <f>CHIDIST(V14,2)</f>
        <v>0.48893037756130997</v>
      </c>
      <c r="Y14" s="1">
        <f>0.6183+0.2877</f>
        <v>0.90599999999999992</v>
      </c>
      <c r="Z14" s="1">
        <f t="shared" si="14"/>
        <v>0.73057496971903224</v>
      </c>
      <c r="AA14" s="1">
        <f t="shared" si="15"/>
        <v>0.13471251514048385</v>
      </c>
      <c r="AC14" s="1">
        <f t="shared" si="16"/>
        <v>74.518646911341293</v>
      </c>
      <c r="AD14" s="1">
        <f t="shared" si="17"/>
        <v>13.740676544329354</v>
      </c>
      <c r="AF14" s="1">
        <f t="shared" si="18"/>
        <v>1.9099735685150807</v>
      </c>
      <c r="AG14">
        <f>CHIDIST(AF14,2)</f>
        <v>0.38481723016478131</v>
      </c>
    </row>
    <row r="15" spans="1:33" x14ac:dyDescent="0.2">
      <c r="A15" s="1" t="s">
        <v>5</v>
      </c>
      <c r="B15" s="1"/>
      <c r="C15" s="1" t="s">
        <v>4</v>
      </c>
      <c r="D15" s="1" t="s">
        <v>6</v>
      </c>
      <c r="E15" s="1" t="s">
        <v>7</v>
      </c>
      <c r="F15" s="1" t="s">
        <v>8</v>
      </c>
      <c r="G15" s="1">
        <v>49</v>
      </c>
      <c r="H15" s="1">
        <v>37</v>
      </c>
      <c r="I15" s="1">
        <v>16</v>
      </c>
      <c r="J15" s="1"/>
      <c r="K15" s="1">
        <f t="shared" si="7"/>
        <v>0.48039215686274511</v>
      </c>
      <c r="L15" s="1">
        <f t="shared" si="8"/>
        <v>0.36274509803921567</v>
      </c>
      <c r="M15" s="1">
        <f t="shared" si="9"/>
        <v>0.15686274509803921</v>
      </c>
      <c r="N15" s="1"/>
      <c r="O15" s="1">
        <v>0.66810000000000003</v>
      </c>
      <c r="P15" s="1">
        <f t="shared" si="10"/>
        <v>0.6582121677976227</v>
      </c>
      <c r="Q15" s="1">
        <f t="shared" si="11"/>
        <v>0.17089391610118865</v>
      </c>
      <c r="S15" s="1">
        <f t="shared" ref="S15:S16" si="19">(G15+H15+I15)*P15</f>
        <v>67.137641115357511</v>
      </c>
      <c r="T15" s="1">
        <f t="shared" si="13"/>
        <v>17.431179442321241</v>
      </c>
      <c r="V15" s="1">
        <f>(((G15-S15)*(G15-S15))/S15)+(((H15-T15)*(H15-T15))/T15)+(((I15-T15)*(I15-T15))/T15)</f>
        <v>26.986107587838099</v>
      </c>
      <c r="W15">
        <f>CHIDIST(V15,2)</f>
        <v>1.380515201676397E-6</v>
      </c>
      <c r="Y15" s="1">
        <v>0.28770000000000001</v>
      </c>
      <c r="Z15" s="1">
        <f t="shared" si="14"/>
        <v>0.5000089636937608</v>
      </c>
      <c r="AA15" s="1">
        <f t="shared" si="15"/>
        <v>0.2499955181531196</v>
      </c>
      <c r="AC15" s="1">
        <f t="shared" si="16"/>
        <v>51.000914296763604</v>
      </c>
      <c r="AD15" s="1">
        <f t="shared" si="17"/>
        <v>25.499542851618198</v>
      </c>
      <c r="AF15" s="1">
        <f t="shared" si="18"/>
        <v>8.8042200425135793</v>
      </c>
      <c r="AG15">
        <f>CHIDIST(AF15,2)</f>
        <v>1.2251461766206765E-2</v>
      </c>
    </row>
    <row r="16" spans="1:33" x14ac:dyDescent="0.2">
      <c r="A16" s="1" t="s">
        <v>4</v>
      </c>
      <c r="B16" s="1"/>
      <c r="C16" s="1" t="s">
        <v>5</v>
      </c>
      <c r="D16" s="1" t="s">
        <v>6</v>
      </c>
      <c r="E16" s="1" t="s">
        <v>7</v>
      </c>
      <c r="F16" s="1" t="s">
        <v>8</v>
      </c>
      <c r="G16" s="1">
        <v>54</v>
      </c>
      <c r="H16" s="1">
        <v>32</v>
      </c>
      <c r="I16" s="1">
        <v>16</v>
      </c>
      <c r="J16" s="1"/>
      <c r="K16" s="1">
        <f t="shared" si="7"/>
        <v>0.52941176470588236</v>
      </c>
      <c r="L16" s="1">
        <f t="shared" si="8"/>
        <v>0.31372549019607843</v>
      </c>
      <c r="M16" s="1">
        <f t="shared" si="9"/>
        <v>0.15686274509803921</v>
      </c>
      <c r="N16" s="1"/>
      <c r="O16" s="1">
        <v>0.66810000000000003</v>
      </c>
      <c r="P16" s="1">
        <f t="shared" si="10"/>
        <v>0.6582121677976227</v>
      </c>
      <c r="Q16" s="1">
        <f t="shared" si="11"/>
        <v>0.17089391610118865</v>
      </c>
      <c r="S16" s="1">
        <f t="shared" si="19"/>
        <v>67.137641115357511</v>
      </c>
      <c r="T16" s="1">
        <f t="shared" si="13"/>
        <v>17.431179442321241</v>
      </c>
      <c r="V16" s="1">
        <f>(((G16-S16)*(G16-S16))/S16)+(((H16-T16)*(H16-T16))/T16)+(((I16-T16)*(I16-T16))/T16)</f>
        <v>14.864795992825739</v>
      </c>
      <c r="W16">
        <f>CHIDIST(V16,2)</f>
        <v>5.9176675454802494E-4</v>
      </c>
      <c r="Y16" s="1">
        <v>0.28770000000000001</v>
      </c>
      <c r="Z16" s="1">
        <f t="shared" si="14"/>
        <v>0.5000089636937608</v>
      </c>
      <c r="AA16" s="1">
        <f t="shared" si="15"/>
        <v>0.2499955181531196</v>
      </c>
      <c r="AC16" s="1">
        <f t="shared" si="16"/>
        <v>51.000914296763604</v>
      </c>
      <c r="AD16" s="1">
        <f t="shared" si="17"/>
        <v>25.499542851618198</v>
      </c>
      <c r="AF16" s="1">
        <f t="shared" si="18"/>
        <v>5.372423913921148</v>
      </c>
      <c r="AG16">
        <f>CHIDIST(AF16,2)</f>
        <v>6.8138562928159049E-2</v>
      </c>
    </row>
    <row r="17" spans="1:3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P17" s="1"/>
      <c r="Q17" s="1"/>
      <c r="S17" s="1"/>
      <c r="T17" s="1"/>
      <c r="V17" s="1"/>
      <c r="Z17" s="1"/>
      <c r="AA17" s="1"/>
      <c r="AC17" s="1"/>
      <c r="AD17" s="1"/>
      <c r="AF17" s="1"/>
    </row>
    <row r="18" spans="1:3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P18" s="1"/>
      <c r="Q18" s="1"/>
      <c r="S18" s="1"/>
      <c r="T18" s="1"/>
      <c r="V18" s="1"/>
      <c r="Z18" s="1"/>
      <c r="AA18" s="1"/>
      <c r="AC18" s="1"/>
      <c r="AD18" s="1"/>
      <c r="AF18" s="1"/>
    </row>
    <row r="19" spans="1:33" x14ac:dyDescent="0.2">
      <c r="A19" s="3" t="s">
        <v>30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P19" s="1"/>
      <c r="Q19" s="1"/>
      <c r="S19" s="1"/>
      <c r="T19" s="1"/>
      <c r="V19" s="1"/>
      <c r="Z19" s="1"/>
      <c r="AA19" s="1"/>
      <c r="AC19" s="1"/>
      <c r="AD19" s="1"/>
      <c r="AF19" s="1"/>
    </row>
    <row r="20" spans="1:33" x14ac:dyDescent="0.2">
      <c r="A20" s="2" t="s">
        <v>9</v>
      </c>
      <c r="B20" s="2"/>
      <c r="C20" s="2" t="s">
        <v>0</v>
      </c>
      <c r="D20" s="2" t="s">
        <v>1</v>
      </c>
      <c r="E20" s="2" t="s">
        <v>2</v>
      </c>
      <c r="F20" s="2" t="s">
        <v>3</v>
      </c>
      <c r="G20" s="2" t="s">
        <v>12</v>
      </c>
      <c r="H20" s="2" t="s">
        <v>13</v>
      </c>
      <c r="I20" s="2" t="s">
        <v>14</v>
      </c>
      <c r="J20" s="2"/>
      <c r="K20" s="2" t="s">
        <v>15</v>
      </c>
      <c r="L20" s="2" t="s">
        <v>16</v>
      </c>
      <c r="M20" s="2" t="s">
        <v>17</v>
      </c>
      <c r="N20" s="2"/>
      <c r="O20" s="2" t="s">
        <v>31</v>
      </c>
      <c r="P20" s="2" t="s">
        <v>23</v>
      </c>
      <c r="Q20" s="2" t="s">
        <v>24</v>
      </c>
      <c r="S20" s="2" t="s">
        <v>25</v>
      </c>
      <c r="T20" s="2" t="s">
        <v>26</v>
      </c>
      <c r="V20" s="2" t="s">
        <v>27</v>
      </c>
      <c r="W20" s="2" t="s">
        <v>28</v>
      </c>
      <c r="Y20" s="2" t="s">
        <v>10</v>
      </c>
      <c r="Z20" s="2" t="s">
        <v>11</v>
      </c>
      <c r="AA20" s="2" t="s">
        <v>19</v>
      </c>
      <c r="AC20" s="2" t="s">
        <v>18</v>
      </c>
      <c r="AD20" s="2" t="s">
        <v>20</v>
      </c>
      <c r="AF20" s="2" t="s">
        <v>21</v>
      </c>
      <c r="AG20" s="2" t="s">
        <v>22</v>
      </c>
    </row>
    <row r="21" spans="1:33" x14ac:dyDescent="0.2">
      <c r="A21" s="1" t="s">
        <v>8</v>
      </c>
      <c r="B21" s="1"/>
      <c r="C21" s="1" t="s">
        <v>4</v>
      </c>
      <c r="D21" s="1" t="s">
        <v>5</v>
      </c>
      <c r="E21" s="1" t="s">
        <v>6</v>
      </c>
      <c r="F21" s="1" t="s">
        <v>7</v>
      </c>
      <c r="G21" s="1">
        <v>1524</v>
      </c>
      <c r="H21" s="1">
        <v>608</v>
      </c>
      <c r="I21" s="1">
        <v>417</v>
      </c>
      <c r="J21" s="1"/>
      <c r="K21" s="1">
        <f>G21/(G21+H21+I21)</f>
        <v>0.59788152216555512</v>
      </c>
      <c r="L21" s="1">
        <f>H21/(G21+H21+I21)</f>
        <v>0.23852491173009024</v>
      </c>
      <c r="M21" s="1">
        <f>I21/(G21+H21+I21)</f>
        <v>0.16359356610435466</v>
      </c>
      <c r="N21" s="1"/>
      <c r="O21" s="1">
        <v>0.50700000000000001</v>
      </c>
      <c r="P21" s="1">
        <f>1-((2/3)*EXP(-O21))</f>
        <v>0.59846681967795645</v>
      </c>
      <c r="Q21" s="1">
        <f>EXP(-O21)/3</f>
        <v>0.2007665901610218</v>
      </c>
      <c r="S21" s="1">
        <f>(G21+H21+I21)*P21</f>
        <v>1525.4919233591111</v>
      </c>
      <c r="T21" s="1">
        <f>(G21+H21+I21)*Q21</f>
        <v>511.75403832044458</v>
      </c>
      <c r="V21" s="1">
        <f>(((G21-S21)*(G21-S21))/S21)+(((H21-T21)*(H21-T21))/T21)+(((I21-T21)*(I21-T21))/T21)</f>
        <v>35.646733095654341</v>
      </c>
      <c r="W21">
        <f>CHIDIST(V21,2)</f>
        <v>1.817231512742005E-8</v>
      </c>
      <c r="Y21" s="1">
        <v>0.4929</v>
      </c>
      <c r="Z21" s="1">
        <f>1-((2/3)*EXP(-Y21))</f>
        <v>0.59276509916876741</v>
      </c>
      <c r="AA21" s="1">
        <f>EXP(-Y21)/3</f>
        <v>0.20361745041561632</v>
      </c>
      <c r="AC21" s="1">
        <f>(G21+H21+I21)*Z21</f>
        <v>1510.958237781188</v>
      </c>
      <c r="AD21" s="1">
        <f>(G21+H21+I21)*AA21</f>
        <v>519.02088110940599</v>
      </c>
      <c r="AF21" s="1">
        <f>(((G21-AC21)*(G21-AC21))/AC21)+(((H21-AD21)*(H21-AD21))/AD21)+(((I21-AD21)*(I21-AD21))/AD21)</f>
        <v>35.420481689000511</v>
      </c>
      <c r="AG21">
        <f>CHIDIST(AF21,2)</f>
        <v>2.0348862071162651E-8</v>
      </c>
    </row>
    <row r="22" spans="1:33" x14ac:dyDescent="0.2">
      <c r="A22" s="1" t="s">
        <v>7</v>
      </c>
      <c r="B22" s="1"/>
      <c r="C22" s="1" t="s">
        <v>4</v>
      </c>
      <c r="D22" s="1" t="s">
        <v>5</v>
      </c>
      <c r="E22" s="1" t="s">
        <v>6</v>
      </c>
      <c r="F22" s="1" t="s">
        <v>8</v>
      </c>
      <c r="G22" s="1">
        <v>1499</v>
      </c>
      <c r="H22" s="1">
        <v>623</v>
      </c>
      <c r="I22" s="1">
        <v>427</v>
      </c>
      <c r="J22" s="1"/>
      <c r="K22" s="1">
        <f t="shared" ref="K22:K25" si="20">G22/(G22+H22+I22)</f>
        <v>0.58807375441349552</v>
      </c>
      <c r="L22" s="1">
        <f t="shared" ref="L22:L25" si="21">H22/(G22+H22+I22)</f>
        <v>0.24440957238132602</v>
      </c>
      <c r="M22" s="1">
        <f t="shared" ref="M22:M25" si="22">I22/(G22+H22+I22)</f>
        <v>0.16751667320517849</v>
      </c>
      <c r="N22" s="1"/>
      <c r="O22" s="1">
        <v>0.50700000000000001</v>
      </c>
      <c r="P22" s="1">
        <f t="shared" ref="P22:P25" si="23">1-((2/3)*EXP(-O22))</f>
        <v>0.59846681967795645</v>
      </c>
      <c r="Q22" s="1">
        <f t="shared" ref="Q22:Q25" si="24">EXP(-O22)/3</f>
        <v>0.2007665901610218</v>
      </c>
      <c r="S22" s="1">
        <f t="shared" ref="S22" si="25">(G22+H22+I22)*P22</f>
        <v>1525.4919233591111</v>
      </c>
      <c r="T22" s="1">
        <f t="shared" ref="T22:T25" si="26">(G22+H22+I22)*Q22</f>
        <v>511.75403832044458</v>
      </c>
      <c r="V22" s="1">
        <f>(((G22-S22)*(G22-S22))/S22)+(((H22-T22)*(H22-T22))/T22)+(((I22-T22)*(I22-T22))/T22)</f>
        <v>38.679421142907316</v>
      </c>
      <c r="W22">
        <f>CHIDIST(V22,2)</f>
        <v>3.9890586090902284E-9</v>
      </c>
      <c r="Y22" s="1">
        <v>0.4929</v>
      </c>
      <c r="Z22" s="1">
        <f t="shared" ref="Z22:Z25" si="27">1-((2/3)*EXP(-Y22))</f>
        <v>0.59276509916876741</v>
      </c>
      <c r="AA22" s="1">
        <f t="shared" ref="AA22:AA25" si="28">EXP(-Y22)/3</f>
        <v>0.20361745041561632</v>
      </c>
      <c r="AC22" s="1">
        <f t="shared" ref="AC22:AC25" si="29">(G22+H22+I22)*Z22</f>
        <v>1510.958237781188</v>
      </c>
      <c r="AD22" s="1">
        <f t="shared" ref="AD22:AD25" si="30">(G22+H22+I22)*AA22</f>
        <v>519.02088110940599</v>
      </c>
      <c r="AF22" s="1">
        <f t="shared" ref="AF22:AF25" si="31">(((G22-AC22)*(G22-AC22))/AC22)+(((H22-AD22)*(H22-AD22))/AD22)+(((I22-AD22)*(I22-AD22))/AD22)</f>
        <v>37.240545374709072</v>
      </c>
      <c r="AG22">
        <f>CHIDIST(AF22,2)</f>
        <v>8.1906490973639915E-9</v>
      </c>
    </row>
    <row r="23" spans="1:33" x14ac:dyDescent="0.2">
      <c r="A23" s="1" t="s">
        <v>6</v>
      </c>
      <c r="B23" s="1"/>
      <c r="C23" s="1" t="s">
        <v>4</v>
      </c>
      <c r="D23" s="1" t="s">
        <v>5</v>
      </c>
      <c r="E23" s="1" t="s">
        <v>7</v>
      </c>
      <c r="F23" s="1" t="s">
        <v>8</v>
      </c>
      <c r="G23" s="1">
        <v>2102</v>
      </c>
      <c r="H23" s="1">
        <v>222</v>
      </c>
      <c r="I23" s="1">
        <v>225</v>
      </c>
      <c r="J23" s="1"/>
      <c r="K23" s="1">
        <f t="shared" si="20"/>
        <v>0.82463711259317385</v>
      </c>
      <c r="L23" s="1">
        <f t="shared" si="21"/>
        <v>8.709297763828952E-2</v>
      </c>
      <c r="M23" s="1">
        <f t="shared" si="22"/>
        <v>8.8269909768536686E-2</v>
      </c>
      <c r="N23" s="1"/>
      <c r="O23" s="1">
        <f>0.507+0.6681</f>
        <v>1.1751</v>
      </c>
      <c r="P23" s="1">
        <f t="shared" si="23"/>
        <v>0.79414126711060373</v>
      </c>
      <c r="Q23" s="1">
        <f t="shared" si="24"/>
        <v>0.10292936644469815</v>
      </c>
      <c r="S23" s="1">
        <f>(G23+H23+I23)*P23</f>
        <v>2024.266089864929</v>
      </c>
      <c r="T23" s="1">
        <f t="shared" si="26"/>
        <v>262.36695506753557</v>
      </c>
      <c r="V23" s="1">
        <f>(((G23-S23)*(G23-S23))/S23)+(((H23-T23)*(H23-T23))/T23)+(((I23-T23)*(I23-T23))/T23)</f>
        <v>14.517690114517864</v>
      </c>
      <c r="W23">
        <f>CHIDIST(V23,2)</f>
        <v>7.0392055424432678E-4</v>
      </c>
      <c r="Y23" s="1">
        <f>0.4929+0.7266</f>
        <v>1.2195</v>
      </c>
      <c r="Z23" s="1">
        <f t="shared" si="27"/>
        <v>0.8030814540550677</v>
      </c>
      <c r="AA23" s="1">
        <f t="shared" si="28"/>
        <v>9.845927297246615E-2</v>
      </c>
      <c r="AC23" s="1">
        <f t="shared" si="29"/>
        <v>2047.0546263863675</v>
      </c>
      <c r="AD23" s="1">
        <f t="shared" si="30"/>
        <v>250.97268680681623</v>
      </c>
      <c r="AF23" s="1">
        <f t="shared" si="31"/>
        <v>7.5073161468515783</v>
      </c>
      <c r="AG23">
        <f>CHIDIST(AF23,2)</f>
        <v>2.3431873374538552E-2</v>
      </c>
    </row>
    <row r="24" spans="1:33" x14ac:dyDescent="0.2">
      <c r="A24" s="1" t="s">
        <v>5</v>
      </c>
      <c r="B24" s="1"/>
      <c r="C24" s="1" t="s">
        <v>4</v>
      </c>
      <c r="D24" s="1" t="s">
        <v>6</v>
      </c>
      <c r="E24" s="1" t="s">
        <v>7</v>
      </c>
      <c r="F24" s="1" t="s">
        <v>8</v>
      </c>
      <c r="G24" s="1">
        <v>1712</v>
      </c>
      <c r="H24" s="1">
        <v>478</v>
      </c>
      <c r="I24" s="1">
        <v>359</v>
      </c>
      <c r="J24" s="1"/>
      <c r="K24" s="1">
        <f t="shared" si="20"/>
        <v>0.67163593566104351</v>
      </c>
      <c r="L24" s="1">
        <f t="shared" si="21"/>
        <v>0.18752451941938014</v>
      </c>
      <c r="M24" s="1">
        <f t="shared" si="22"/>
        <v>0.14083954491957631</v>
      </c>
      <c r="N24" s="1"/>
      <c r="O24" s="1">
        <v>0.66810000000000003</v>
      </c>
      <c r="P24" s="1">
        <f t="shared" si="23"/>
        <v>0.6582121677976227</v>
      </c>
      <c r="Q24" s="1">
        <f t="shared" si="24"/>
        <v>0.17089391610118865</v>
      </c>
      <c r="S24" s="1">
        <f t="shared" ref="S24:S25" si="32">(G24+H24+I24)*P24</f>
        <v>1677.7828157161402</v>
      </c>
      <c r="T24" s="1">
        <f t="shared" si="26"/>
        <v>435.60859214192988</v>
      </c>
      <c r="V24" s="1">
        <f>(((G24-S24)*(G24-S24))/S24)+(((H24-T24)*(H24-T24))/T24)+(((I24-T24)*(I24-T24))/T24)</f>
        <v>18.295990826048246</v>
      </c>
      <c r="W24">
        <f>CHIDIST(V24,2)</f>
        <v>1.0643294313747742E-4</v>
      </c>
      <c r="Y24" s="1">
        <v>0.72660000000000002</v>
      </c>
      <c r="Z24" s="1">
        <f t="shared" si="27"/>
        <v>0.67763315383334533</v>
      </c>
      <c r="AA24" s="1">
        <f t="shared" si="28"/>
        <v>0.16118342308332737</v>
      </c>
      <c r="AC24" s="1">
        <f t="shared" si="29"/>
        <v>1727.2869091211971</v>
      </c>
      <c r="AD24" s="1">
        <f t="shared" si="30"/>
        <v>410.85654543940143</v>
      </c>
      <c r="AF24" s="1">
        <f t="shared" si="31"/>
        <v>17.653195096689089</v>
      </c>
      <c r="AG24">
        <f>CHIDIST(AF24,2)</f>
        <v>1.4677679179162472E-4</v>
      </c>
    </row>
    <row r="25" spans="1:33" x14ac:dyDescent="0.2">
      <c r="A25" s="1" t="s">
        <v>4</v>
      </c>
      <c r="B25" s="1"/>
      <c r="C25" s="1" t="s">
        <v>5</v>
      </c>
      <c r="D25" s="1" t="s">
        <v>6</v>
      </c>
      <c r="E25" s="1" t="s">
        <v>7</v>
      </c>
      <c r="F25" s="1" t="s">
        <v>8</v>
      </c>
      <c r="G25" s="1">
        <v>1744</v>
      </c>
      <c r="H25" s="1">
        <v>451</v>
      </c>
      <c r="I25" s="1">
        <v>354</v>
      </c>
      <c r="J25" s="1"/>
      <c r="K25" s="1">
        <f t="shared" si="20"/>
        <v>0.68418987838367984</v>
      </c>
      <c r="L25" s="1">
        <f t="shared" si="21"/>
        <v>0.17693213024715576</v>
      </c>
      <c r="M25" s="1">
        <f t="shared" si="22"/>
        <v>0.13887799136916437</v>
      </c>
      <c r="N25" s="1"/>
      <c r="O25" s="1">
        <v>0.66810000000000003</v>
      </c>
      <c r="P25" s="1">
        <f t="shared" si="23"/>
        <v>0.6582121677976227</v>
      </c>
      <c r="Q25" s="1">
        <f t="shared" si="24"/>
        <v>0.17089391610118865</v>
      </c>
      <c r="S25" s="1">
        <f t="shared" si="32"/>
        <v>1677.7828157161402</v>
      </c>
      <c r="T25" s="1">
        <f t="shared" si="26"/>
        <v>435.60859214192988</v>
      </c>
      <c r="V25" s="1">
        <f>(((G25-S25)*(G25-S25))/S25)+(((H25-T25)*(H25-T25))/T25)+(((I25-T25)*(I25-T25))/T25)</f>
        <v>18.446093207257046</v>
      </c>
      <c r="W25">
        <f>CHIDIST(V25,2)</f>
        <v>9.8737415169240702E-5</v>
      </c>
      <c r="Y25" s="1">
        <v>0.72660000000000002</v>
      </c>
      <c r="Z25" s="1">
        <f t="shared" si="27"/>
        <v>0.67763315383334533</v>
      </c>
      <c r="AA25" s="1">
        <f t="shared" si="28"/>
        <v>0.16118342308332737</v>
      </c>
      <c r="AC25" s="1">
        <f t="shared" si="29"/>
        <v>1727.2869091211971</v>
      </c>
      <c r="AD25" s="1">
        <f t="shared" si="30"/>
        <v>410.85654543940143</v>
      </c>
      <c r="AF25" s="1">
        <f t="shared" si="31"/>
        <v>11.952116218735469</v>
      </c>
      <c r="AG25">
        <f>CHIDIST(AF25,2)</f>
        <v>2.5388143218281292E-3</v>
      </c>
    </row>
    <row r="26" spans="1:3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1"/>
      <c r="Q26" s="1"/>
      <c r="S26" s="1"/>
      <c r="T26" s="1"/>
      <c r="V26" s="1"/>
    </row>
    <row r="27" spans="1:3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1"/>
      <c r="S27" s="1"/>
      <c r="T27" s="1"/>
      <c r="V27" s="1"/>
    </row>
    <row r="28" spans="1:33" x14ac:dyDescent="0.2">
      <c r="A28" s="3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1"/>
      <c r="S28" s="1"/>
      <c r="T28" s="1"/>
      <c r="V28" s="1"/>
      <c r="Z28" s="1"/>
      <c r="AA28" s="1"/>
      <c r="AC28" s="1"/>
      <c r="AD28" s="1"/>
      <c r="AF28" s="1"/>
    </row>
    <row r="29" spans="1:33" x14ac:dyDescent="0.2">
      <c r="A29" s="2" t="s">
        <v>9</v>
      </c>
      <c r="B29" s="2"/>
      <c r="C29" s="2" t="s">
        <v>0</v>
      </c>
      <c r="D29" s="2" t="s">
        <v>1</v>
      </c>
      <c r="E29" s="2" t="s">
        <v>2</v>
      </c>
      <c r="F29" s="2" t="s">
        <v>3</v>
      </c>
      <c r="G29" s="2" t="s">
        <v>12</v>
      </c>
      <c r="H29" s="2" t="s">
        <v>13</v>
      </c>
      <c r="I29" s="2" t="s">
        <v>14</v>
      </c>
      <c r="J29" s="2"/>
      <c r="K29" s="2" t="s">
        <v>15</v>
      </c>
      <c r="L29" s="2" t="s">
        <v>16</v>
      </c>
      <c r="M29" s="2" t="s">
        <v>17</v>
      </c>
      <c r="N29" s="2"/>
      <c r="O29" s="2" t="s">
        <v>31</v>
      </c>
      <c r="P29" s="2" t="s">
        <v>23</v>
      </c>
      <c r="Q29" s="2" t="s">
        <v>24</v>
      </c>
      <c r="S29" s="2" t="s">
        <v>25</v>
      </c>
      <c r="T29" s="2" t="s">
        <v>26</v>
      </c>
      <c r="V29" s="2" t="s">
        <v>27</v>
      </c>
      <c r="W29" s="2" t="s">
        <v>28</v>
      </c>
      <c r="Y29" s="2" t="s">
        <v>10</v>
      </c>
      <c r="Z29" s="2" t="s">
        <v>11</v>
      </c>
      <c r="AA29" s="2" t="s">
        <v>19</v>
      </c>
      <c r="AC29" s="2" t="s">
        <v>18</v>
      </c>
      <c r="AD29" s="2" t="s">
        <v>20</v>
      </c>
      <c r="AF29" s="2" t="s">
        <v>21</v>
      </c>
      <c r="AG29" s="2" t="s">
        <v>22</v>
      </c>
    </row>
    <row r="30" spans="1:33" x14ac:dyDescent="0.2">
      <c r="A30" s="1" t="s">
        <v>8</v>
      </c>
      <c r="B30" s="1"/>
      <c r="C30" s="1" t="s">
        <v>4</v>
      </c>
      <c r="D30" s="1" t="s">
        <v>5</v>
      </c>
      <c r="E30" s="1" t="s">
        <v>6</v>
      </c>
      <c r="F30" s="1" t="s">
        <v>7</v>
      </c>
      <c r="G30" s="1">
        <v>474</v>
      </c>
      <c r="H30" s="1">
        <v>174</v>
      </c>
      <c r="I30" s="1">
        <v>136</v>
      </c>
      <c r="J30" s="1"/>
      <c r="K30" s="1">
        <f>G30/(G30+H30+I30)</f>
        <v>0.60459183673469385</v>
      </c>
      <c r="L30" s="1">
        <f>H30/(G30+H30+I30)</f>
        <v>0.22193877551020408</v>
      </c>
      <c r="M30" s="1">
        <f>I30/(G30+H30+I30)</f>
        <v>0.17346938775510204</v>
      </c>
      <c r="N30" s="1"/>
      <c r="O30" s="1">
        <v>0.50700000000000001</v>
      </c>
      <c r="P30" s="1">
        <f>1-((2/3)*EXP(-O30))</f>
        <v>0.59846681967795645</v>
      </c>
      <c r="Q30" s="1">
        <f>EXP(-O30)/3</f>
        <v>0.2007665901610218</v>
      </c>
      <c r="S30" s="1">
        <f>(G30+H30+I30)*P30</f>
        <v>469.19798662751788</v>
      </c>
      <c r="T30" s="1">
        <f>(G30+H30+I30)*Q30</f>
        <v>157.40100668624109</v>
      </c>
      <c r="V30" s="1">
        <f>(((G30-S30)*(G30-S30))/S30)+(((H30-T30)*(H30-T30))/T30)+(((I30-T30)*(I30-T30))/T30)</f>
        <v>4.7094065958983862</v>
      </c>
      <c r="W30">
        <f>CHIDIST(V30,2)</f>
        <v>9.4921665809870978E-2</v>
      </c>
      <c r="Y30" s="1">
        <v>0.5383</v>
      </c>
      <c r="Z30" s="1">
        <f>1-((2/3)*EXP(-Y30))</f>
        <v>0.61084015536558223</v>
      </c>
      <c r="AA30" s="1">
        <f>EXP(-Y30)/3</f>
        <v>0.19457992231720889</v>
      </c>
      <c r="AC30" s="1">
        <f>(G30+H30+I30)*Z30</f>
        <v>478.89868180661648</v>
      </c>
      <c r="AD30" s="1">
        <f>(G30+H30+I30)*AA30</f>
        <v>152.55065909669176</v>
      </c>
      <c r="AF30" s="1">
        <f>(((G30-AC30)*(G30-AC30))/AC30)+(((H30-AD30)*(H30-AD30))/AD30)+(((I30-AD30)*(I30-AD30))/AD30)</f>
        <v>4.8616157476457857</v>
      </c>
      <c r="AG30">
        <f>CHIDIST(AF30,2)</f>
        <v>8.7965738651208519E-2</v>
      </c>
    </row>
    <row r="31" spans="1:33" x14ac:dyDescent="0.2">
      <c r="A31" s="1" t="s">
        <v>7</v>
      </c>
      <c r="B31" s="1"/>
      <c r="C31" s="1" t="s">
        <v>4</v>
      </c>
      <c r="D31" s="1" t="s">
        <v>5</v>
      </c>
      <c r="E31" s="1" t="s">
        <v>6</v>
      </c>
      <c r="F31" s="1" t="s">
        <v>8</v>
      </c>
      <c r="G31" s="1">
        <v>485</v>
      </c>
      <c r="H31" s="1">
        <v>170</v>
      </c>
      <c r="I31" s="1">
        <v>129</v>
      </c>
      <c r="J31" s="1"/>
      <c r="K31" s="1">
        <f t="shared" ref="K31:K34" si="33">G31/(G31+H31+I31)</f>
        <v>0.61862244897959184</v>
      </c>
      <c r="L31" s="1">
        <f t="shared" ref="L31:L34" si="34">H31/(G31+H31+I31)</f>
        <v>0.21683673469387754</v>
      </c>
      <c r="M31" s="1">
        <f t="shared" ref="M31:M34" si="35">I31/(G31+H31+I31)</f>
        <v>0.16454081632653061</v>
      </c>
      <c r="N31" s="1"/>
      <c r="O31" s="1">
        <v>0.50700000000000001</v>
      </c>
      <c r="P31" s="1">
        <f t="shared" ref="P31:P34" si="36">1-((2/3)*EXP(-O31))</f>
        <v>0.59846681967795645</v>
      </c>
      <c r="Q31" s="1">
        <f t="shared" ref="Q31:Q34" si="37">EXP(-O31)/3</f>
        <v>0.2007665901610218</v>
      </c>
      <c r="S31" s="1">
        <f t="shared" ref="S31" si="38">(G31+H31+I31)*P31</f>
        <v>469.19798662751788</v>
      </c>
      <c r="T31" s="1">
        <f t="shared" ref="T31:T34" si="39">(G31+H31+I31)*Q31</f>
        <v>157.40100668624109</v>
      </c>
      <c r="V31" s="1">
        <f>(((G31-S31)*(G31-S31))/S31)+(((H31-T31)*(H31-T31))/T31)+(((I31-T31)*(I31-T31))/T31)</f>
        <v>6.665265127437543</v>
      </c>
      <c r="W31">
        <f>CHIDIST(V31,2)</f>
        <v>3.5699001359224283E-2</v>
      </c>
      <c r="Y31" s="1">
        <v>0.5383</v>
      </c>
      <c r="Z31" s="1">
        <f t="shared" ref="Z31:Z34" si="40">1-((2/3)*EXP(-Y31))</f>
        <v>0.61084015536558223</v>
      </c>
      <c r="AA31" s="1">
        <f t="shared" ref="AA31:AA34" si="41">EXP(-Y31)/3</f>
        <v>0.19457992231720889</v>
      </c>
      <c r="AC31" s="1">
        <f t="shared" ref="AC31:AC34" si="42">(G31+H31+I31)*Z31</f>
        <v>478.89868180661648</v>
      </c>
      <c r="AD31" s="1">
        <f t="shared" ref="AD31:AD34" si="43">(G31+H31+I31)*AA31</f>
        <v>152.55065909669176</v>
      </c>
      <c r="AF31" s="1">
        <f t="shared" ref="AF31:AF34" si="44">(((G31-AC31)*(G31-AC31))/AC31)+(((H31-AD31)*(H31-AD31))/AD31)+(((I31-AD31)*(I31-AD31))/AD31)</f>
        <v>5.7093900504432646</v>
      </c>
      <c r="AG31">
        <f>CHIDIST(AF31,2)</f>
        <v>5.7573376871574676E-2</v>
      </c>
    </row>
    <row r="32" spans="1:33" x14ac:dyDescent="0.2">
      <c r="A32" s="1" t="s">
        <v>6</v>
      </c>
      <c r="B32" s="1"/>
      <c r="C32" s="1" t="s">
        <v>4</v>
      </c>
      <c r="D32" s="1" t="s">
        <v>5</v>
      </c>
      <c r="E32" s="1" t="s">
        <v>7</v>
      </c>
      <c r="F32" s="1" t="s">
        <v>8</v>
      </c>
      <c r="G32" s="1">
        <v>620</v>
      </c>
      <c r="H32" s="1">
        <v>89</v>
      </c>
      <c r="I32" s="1">
        <v>75</v>
      </c>
      <c r="J32" s="1"/>
      <c r="K32" s="1">
        <f t="shared" si="33"/>
        <v>0.79081632653061229</v>
      </c>
      <c r="L32" s="1">
        <f t="shared" si="34"/>
        <v>0.11352040816326531</v>
      </c>
      <c r="M32" s="1">
        <f t="shared" si="35"/>
        <v>9.5663265306122444E-2</v>
      </c>
      <c r="N32" s="1"/>
      <c r="O32" s="1">
        <f>0.507+0.6681</f>
        <v>1.1751</v>
      </c>
      <c r="P32" s="1">
        <f t="shared" si="36"/>
        <v>0.79414126711060373</v>
      </c>
      <c r="Q32" s="1">
        <f t="shared" si="37"/>
        <v>0.10292936644469815</v>
      </c>
      <c r="S32" s="1">
        <f>(G32+H32+I32)*P32</f>
        <v>622.60675341471335</v>
      </c>
      <c r="T32" s="1">
        <f t="shared" si="39"/>
        <v>80.696623292643352</v>
      </c>
      <c r="V32" s="1">
        <f>(((G32-S32)*(G32-S32))/S32)+(((H32-T32)*(H32-T32))/T32)+(((I32-T32)*(I32-T32))/T32)</f>
        <v>1.2674422394219897</v>
      </c>
      <c r="W32">
        <f>CHIDIST(V32,2)</f>
        <v>0.53061364591678617</v>
      </c>
      <c r="Y32" s="1">
        <f>0.5383+0.5334</f>
        <v>1.0716999999999999</v>
      </c>
      <c r="Z32" s="1">
        <f t="shared" si="40"/>
        <v>0.77171606779622992</v>
      </c>
      <c r="AA32" s="1">
        <f t="shared" si="41"/>
        <v>0.11414196610188504</v>
      </c>
      <c r="AC32" s="1">
        <f t="shared" si="42"/>
        <v>605.0253971522443</v>
      </c>
      <c r="AD32" s="1">
        <f t="shared" si="43"/>
        <v>89.487301423877867</v>
      </c>
      <c r="AF32" s="1">
        <f t="shared" si="44"/>
        <v>2.7186625235191131</v>
      </c>
      <c r="AG32">
        <f>CHIDIST(AF32,2)</f>
        <v>0.25683247323346203</v>
      </c>
    </row>
    <row r="33" spans="1:33" x14ac:dyDescent="0.2">
      <c r="A33" s="1" t="s">
        <v>5</v>
      </c>
      <c r="B33" s="1"/>
      <c r="C33" s="1" t="s">
        <v>4</v>
      </c>
      <c r="D33" s="1" t="s">
        <v>6</v>
      </c>
      <c r="E33" s="1" t="s">
        <v>7</v>
      </c>
      <c r="F33" s="1" t="s">
        <v>8</v>
      </c>
      <c r="G33" s="1">
        <v>472</v>
      </c>
      <c r="H33" s="1">
        <v>150</v>
      </c>
      <c r="I33" s="1">
        <v>162</v>
      </c>
      <c r="J33" s="1"/>
      <c r="K33" s="1">
        <f t="shared" si="33"/>
        <v>0.60204081632653061</v>
      </c>
      <c r="L33" s="1">
        <f t="shared" si="34"/>
        <v>0.19132653061224489</v>
      </c>
      <c r="M33" s="1">
        <f t="shared" si="35"/>
        <v>0.2066326530612245</v>
      </c>
      <c r="N33" s="1"/>
      <c r="O33" s="1">
        <v>0.66810000000000003</v>
      </c>
      <c r="P33" s="1">
        <f t="shared" si="36"/>
        <v>0.6582121677976227</v>
      </c>
      <c r="Q33" s="1">
        <f t="shared" si="37"/>
        <v>0.17089391610118865</v>
      </c>
      <c r="S33" s="1">
        <f t="shared" ref="S33:S34" si="45">(G33+H33+I33)*P33</f>
        <v>516.03833955333619</v>
      </c>
      <c r="T33" s="1">
        <f t="shared" si="39"/>
        <v>133.98083022333191</v>
      </c>
      <c r="V33" s="1">
        <f>(((G33-S33)*(G33-S33))/S33)+(((H33-T33)*(H33-T33))/T33)+(((I33-T33)*(I33-T33))/T33)</f>
        <v>11.533101005639987</v>
      </c>
      <c r="W33">
        <f>CHIDIST(V33,2)</f>
        <v>3.1305376913182861E-3</v>
      </c>
      <c r="Y33" s="1">
        <v>0.53339999999999999</v>
      </c>
      <c r="Z33" s="1">
        <f t="shared" si="40"/>
        <v>0.60892859262287091</v>
      </c>
      <c r="AA33" s="1">
        <f t="shared" si="41"/>
        <v>0.19553570368856457</v>
      </c>
      <c r="AC33" s="1">
        <f t="shared" si="42"/>
        <v>477.40001661633079</v>
      </c>
      <c r="AD33" s="1">
        <f t="shared" si="43"/>
        <v>153.29999169183463</v>
      </c>
      <c r="AF33" s="1">
        <f t="shared" si="44"/>
        <v>0.62585679540398187</v>
      </c>
      <c r="AG33">
        <f>CHIDIST(AF33,2)</f>
        <v>0.73130227361760425</v>
      </c>
    </row>
    <row r="34" spans="1:33" x14ac:dyDescent="0.2">
      <c r="A34" s="1" t="s">
        <v>4</v>
      </c>
      <c r="B34" s="1"/>
      <c r="C34" s="1" t="s">
        <v>5</v>
      </c>
      <c r="D34" s="1" t="s">
        <v>6</v>
      </c>
      <c r="E34" s="1" t="s">
        <v>7</v>
      </c>
      <c r="F34" s="1" t="s">
        <v>8</v>
      </c>
      <c r="G34" s="1">
        <v>484</v>
      </c>
      <c r="H34" s="1">
        <v>140</v>
      </c>
      <c r="I34" s="1">
        <v>160</v>
      </c>
      <c r="J34" s="1"/>
      <c r="K34" s="1">
        <f t="shared" si="33"/>
        <v>0.61734693877551017</v>
      </c>
      <c r="L34" s="1">
        <f t="shared" si="34"/>
        <v>0.17857142857142858</v>
      </c>
      <c r="M34" s="1">
        <f t="shared" si="35"/>
        <v>0.20408163265306123</v>
      </c>
      <c r="N34" s="1"/>
      <c r="O34" s="1">
        <v>0.66810000000000003</v>
      </c>
      <c r="P34" s="1">
        <f t="shared" si="36"/>
        <v>0.6582121677976227</v>
      </c>
      <c r="Q34" s="1">
        <f t="shared" si="37"/>
        <v>0.17089391610118865</v>
      </c>
      <c r="S34" s="1">
        <f t="shared" si="45"/>
        <v>516.03833955333619</v>
      </c>
      <c r="T34" s="1">
        <f t="shared" si="39"/>
        <v>133.98083022333191</v>
      </c>
      <c r="V34" s="1">
        <f>(((G34-S34)*(G34-S34))/S34)+(((H34-T34)*(H34-T34))/T34)+(((I34-T34)*(I34-T34))/T34)</f>
        <v>7.3124620562580391</v>
      </c>
      <c r="W34">
        <f>CHIDIST(V34,2)</f>
        <v>2.582968083991468E-2</v>
      </c>
      <c r="Y34" s="1">
        <v>0.53339999999999999</v>
      </c>
      <c r="Z34" s="1">
        <f t="shared" si="40"/>
        <v>0.60892859262287091</v>
      </c>
      <c r="AA34" s="1">
        <f t="shared" si="41"/>
        <v>0.19553570368856457</v>
      </c>
      <c r="AC34" s="1">
        <f t="shared" si="42"/>
        <v>477.40001661633079</v>
      </c>
      <c r="AD34" s="1">
        <f t="shared" si="43"/>
        <v>153.29999169183463</v>
      </c>
      <c r="AF34" s="1">
        <f t="shared" si="44"/>
        <v>1.5379489456538691</v>
      </c>
      <c r="AG34">
        <f>CHIDIST(AF34,2)</f>
        <v>0.46348814435432467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59238-AE83-A241-B351-23C3733D020D}">
  <dimension ref="A1:AR36"/>
  <sheetViews>
    <sheetView zoomScaleNormal="100" workbookViewId="0">
      <pane xSplit="2" topLeftCell="C1" activePane="topRight" state="frozen"/>
      <selection activeCell="A8" sqref="A8"/>
      <selection pane="topRight" activeCell="A2" sqref="A2:XFD2"/>
    </sheetView>
  </sheetViews>
  <sheetFormatPr baseColWidth="10" defaultRowHeight="16" x14ac:dyDescent="0.2"/>
  <cols>
    <col min="1" max="1" width="8.83203125" style="1" customWidth="1"/>
    <col min="2" max="2" width="3.83203125" style="1" customWidth="1"/>
    <col min="3" max="6" width="8.83203125" style="1" customWidth="1"/>
    <col min="7" max="10" width="10.83203125" style="1"/>
    <col min="11" max="11" width="3.6640625" style="1" customWidth="1"/>
    <col min="12" max="14" width="10.83203125" style="1"/>
    <col min="15" max="15" width="3.83203125" style="1" customWidth="1"/>
    <col min="17" max="17" width="10.83203125" style="1"/>
    <col min="18" max="18" width="11.83203125" style="1" customWidth="1"/>
    <col min="19" max="19" width="3.5" customWidth="1"/>
    <col min="20" max="20" width="12.33203125" style="1" customWidth="1"/>
    <col min="21" max="21" width="12.1640625" style="1" customWidth="1"/>
    <col min="22" max="22" width="3.1640625" customWidth="1"/>
    <col min="23" max="23" width="10.83203125" style="1"/>
    <col min="24" max="24" width="12.1640625" bestFit="1" customWidth="1"/>
    <col min="25" max="25" width="4" customWidth="1"/>
    <col min="29" max="29" width="3.5" customWidth="1"/>
    <col min="32" max="32" width="3.33203125" customWidth="1"/>
    <col min="35" max="35" width="3.5" customWidth="1"/>
    <col min="39" max="39" width="3.6640625" customWidth="1"/>
    <col min="40" max="40" width="12.5" customWidth="1"/>
    <col min="41" max="41" width="12.33203125" customWidth="1"/>
    <col min="42" max="42" width="4" customWidth="1"/>
  </cols>
  <sheetData>
    <row r="1" spans="1:44" x14ac:dyDescent="0.2">
      <c r="A1" s="4" t="s">
        <v>46</v>
      </c>
    </row>
    <row r="2" spans="1:44" x14ac:dyDescent="0.2">
      <c r="A2" s="4"/>
    </row>
    <row r="3" spans="1:44" x14ac:dyDescent="0.2">
      <c r="A3" s="3" t="s">
        <v>29</v>
      </c>
    </row>
    <row r="4" spans="1:44" x14ac:dyDescent="0.2">
      <c r="A4" s="2" t="s">
        <v>9</v>
      </c>
      <c r="B4" s="2"/>
      <c r="C4" s="2" t="s">
        <v>0</v>
      </c>
      <c r="D4" s="2" t="s">
        <v>1</v>
      </c>
      <c r="E4" s="2" t="s">
        <v>2</v>
      </c>
      <c r="F4" s="2" t="s">
        <v>3</v>
      </c>
      <c r="G4" s="2" t="s">
        <v>33</v>
      </c>
      <c r="H4" s="2" t="s">
        <v>34</v>
      </c>
      <c r="I4" s="2" t="s">
        <v>35</v>
      </c>
      <c r="J4" s="2" t="s">
        <v>37</v>
      </c>
      <c r="K4" s="2"/>
      <c r="L4" s="2" t="s">
        <v>15</v>
      </c>
      <c r="M4" s="2" t="s">
        <v>16</v>
      </c>
      <c r="N4" s="2" t="s">
        <v>17</v>
      </c>
      <c r="O4" s="2"/>
      <c r="P4" s="2" t="s">
        <v>31</v>
      </c>
      <c r="Q4" s="2" t="s">
        <v>23</v>
      </c>
      <c r="R4" s="2" t="s">
        <v>24</v>
      </c>
      <c r="T4" s="2" t="s">
        <v>25</v>
      </c>
      <c r="U4" s="2" t="s">
        <v>26</v>
      </c>
      <c r="W4" s="2" t="s">
        <v>27</v>
      </c>
      <c r="X4" s="2" t="s">
        <v>28</v>
      </c>
      <c r="Z4" s="2" t="s">
        <v>10</v>
      </c>
      <c r="AA4" s="2" t="s">
        <v>11</v>
      </c>
      <c r="AB4" s="2" t="s">
        <v>19</v>
      </c>
      <c r="AD4" s="2" t="s">
        <v>18</v>
      </c>
      <c r="AE4" s="2" t="s">
        <v>20</v>
      </c>
      <c r="AG4" s="2" t="s">
        <v>21</v>
      </c>
      <c r="AH4" s="2" t="s">
        <v>22</v>
      </c>
      <c r="AJ4" s="2" t="s">
        <v>38</v>
      </c>
      <c r="AK4" s="2" t="s">
        <v>39</v>
      </c>
      <c r="AL4" s="2" t="s">
        <v>40</v>
      </c>
      <c r="AN4" s="2" t="s">
        <v>41</v>
      </c>
      <c r="AO4" s="2" t="s">
        <v>42</v>
      </c>
      <c r="AQ4" s="2" t="s">
        <v>43</v>
      </c>
      <c r="AR4" s="2" t="s">
        <v>44</v>
      </c>
    </row>
    <row r="5" spans="1:44" x14ac:dyDescent="0.2">
      <c r="A5" s="1" t="s">
        <v>8</v>
      </c>
      <c r="C5" s="1" t="s">
        <v>4</v>
      </c>
      <c r="D5" s="1" t="s">
        <v>5</v>
      </c>
      <c r="E5" s="1" t="s">
        <v>6</v>
      </c>
      <c r="F5" s="1" t="s">
        <v>7</v>
      </c>
      <c r="G5" s="1">
        <v>872</v>
      </c>
      <c r="H5" s="1">
        <v>287</v>
      </c>
      <c r="I5" s="1">
        <v>261</v>
      </c>
      <c r="J5" s="1">
        <f>SUM(G5:I5)</f>
        <v>1420</v>
      </c>
      <c r="L5" s="1">
        <f>G5/(G5+H5+I5)</f>
        <v>0.61408450704225348</v>
      </c>
      <c r="M5" s="1">
        <f>H5/(G5+H5+I5)</f>
        <v>0.20211267605633804</v>
      </c>
      <c r="N5" s="1">
        <f>I5/(G5+H5+I5)</f>
        <v>0.18380281690140846</v>
      </c>
      <c r="P5" s="1">
        <v>0.50700000000000001</v>
      </c>
      <c r="Q5" s="1">
        <f>1-((2/3)*EXP(-P5))</f>
        <v>0.59846681967795645</v>
      </c>
      <c r="R5" s="1">
        <f>EXP(-P5)/3</f>
        <v>0.2007665901610218</v>
      </c>
      <c r="T5" s="1">
        <f>(G5+H5+I5)*Q5</f>
        <v>849.82288394269813</v>
      </c>
      <c r="U5" s="1">
        <f>(G5+H5+I5)*R5</f>
        <v>285.08855802865094</v>
      </c>
      <c r="W5" s="1">
        <f>(((G5-T5)*(G5-T5))/T5)+(((H5-U5)*(H5-U5))/U5)+(((I5-U5)*(I5-U5))/U5)</f>
        <v>2.6269160648634751</v>
      </c>
      <c r="X5">
        <f>CHIDIST(W5,2)</f>
        <v>0.2688886212735605</v>
      </c>
      <c r="Z5" s="1">
        <v>0.51119999999999999</v>
      </c>
      <c r="AA5" s="1">
        <f>1-((2/3)*EXP(-Z5))</f>
        <v>0.60014972246558862</v>
      </c>
      <c r="AB5" s="1">
        <f>EXP(-Z5)/3</f>
        <v>0.19992513876720572</v>
      </c>
      <c r="AD5" s="1">
        <f>(G5+H5+I5)*AA5</f>
        <v>852.21260590113582</v>
      </c>
      <c r="AE5" s="1">
        <f>(G5+H5+I5)*AB5</f>
        <v>283.89369704943209</v>
      </c>
      <c r="AG5" s="1">
        <f>(((G5-AD5)*(G5-AD5))/AD5)+(((H5-AE5)*(H5-AE5))/AE5)+(((I5-AE5)*(I5-AE5))/AE5)</f>
        <v>2.3396177681740538</v>
      </c>
      <c r="AH5">
        <f>CHIDIST(AG5,2)</f>
        <v>0.31042626299530435</v>
      </c>
      <c r="AJ5" s="1">
        <v>0.61829999999999996</v>
      </c>
      <c r="AK5" s="1">
        <f>1-((2/3)*EXP(-AJ5))</f>
        <v>0.64076018606068541</v>
      </c>
      <c r="AL5" s="1">
        <f>EXP(-AJ5)/3</f>
        <v>0.17961990696965732</v>
      </c>
      <c r="AN5" s="1">
        <f>(G5+H5+I5)*AK5</f>
        <v>909.87946420617334</v>
      </c>
      <c r="AO5" s="1">
        <f>(G5+H5+I5)*AL5</f>
        <v>255.06026789691339</v>
      </c>
      <c r="AQ5" s="1">
        <f>(((G5-AN5)*(G5-AN5))/AN5)+(((H5-AO5)*(H5-AO5))/AO5)+(((I5-AO5)*(I5-AO5))/AO5)</f>
        <v>5.7149223613225368</v>
      </c>
      <c r="AR5">
        <f>CHIDIST(AQ5,2)</f>
        <v>5.7414340023691481E-2</v>
      </c>
    </row>
    <row r="6" spans="1:44" x14ac:dyDescent="0.2">
      <c r="A6" s="1" t="s">
        <v>7</v>
      </c>
      <c r="C6" s="1" t="s">
        <v>4</v>
      </c>
      <c r="D6" s="1" t="s">
        <v>5</v>
      </c>
      <c r="E6" s="1" t="s">
        <v>6</v>
      </c>
      <c r="F6" s="1" t="s">
        <v>8</v>
      </c>
      <c r="G6" s="1">
        <v>794</v>
      </c>
      <c r="H6" s="1">
        <v>320</v>
      </c>
      <c r="I6" s="1">
        <v>240</v>
      </c>
      <c r="J6" s="1">
        <f t="shared" ref="J6:J9" si="0">SUM(G6:I6)</f>
        <v>1354</v>
      </c>
      <c r="L6" s="1">
        <f t="shared" ref="L6:L9" si="1">G6/(G6+H6+I6)</f>
        <v>0.58641063515509606</v>
      </c>
      <c r="M6" s="1">
        <f t="shared" ref="M6:M9" si="2">H6/(G6+H6+I6)</f>
        <v>0.2363367799113737</v>
      </c>
      <c r="N6" s="1">
        <f t="shared" ref="N6:N9" si="3">I6/(G6+H6+I6)</f>
        <v>0.17725258493353027</v>
      </c>
      <c r="P6" s="1">
        <v>0.50700000000000001</v>
      </c>
      <c r="Q6" s="1">
        <f t="shared" ref="Q6:Q9" si="4">1-((2/3)*EXP(-P6))</f>
        <v>0.59846681967795645</v>
      </c>
      <c r="R6" s="1">
        <f t="shared" ref="R6:R9" si="5">EXP(-P6)/3</f>
        <v>0.2007665901610218</v>
      </c>
      <c r="T6" s="1">
        <f t="shared" ref="T6" si="6">(G6+H6+I6)*Q6</f>
        <v>810.32407384395299</v>
      </c>
      <c r="U6" s="1">
        <f t="shared" ref="U6:U9" si="7">(G6+H6+I6)*R6</f>
        <v>271.83796307802351</v>
      </c>
      <c r="W6" s="1">
        <f>(((G6-T6)*(G6-T6))/T6)+(((H6-U6)*(H6-U6))/U6)+(((I6-U6)*(I6-U6))/U6)</f>
        <v>12.590705413503516</v>
      </c>
      <c r="X6">
        <f>CHIDIST(W6,2)</f>
        <v>1.8448584842189765E-3</v>
      </c>
      <c r="Z6" s="1">
        <v>0.51119999999999999</v>
      </c>
      <c r="AA6" s="1">
        <f>1-((2/3)*EXP(-Z6))</f>
        <v>0.60014972246558862</v>
      </c>
      <c r="AB6" s="1">
        <f>EXP(-Z6)/3</f>
        <v>0.19992513876720572</v>
      </c>
      <c r="AD6" s="1">
        <f>(G6+H6+I6)*AA6</f>
        <v>812.60272421840705</v>
      </c>
      <c r="AE6" s="1">
        <f>(G6+H6+I6)*AB6</f>
        <v>270.69863789079653</v>
      </c>
      <c r="AG6" s="1">
        <f>(((G6-AD6)*(G6-AD6))/AD6)+(((H6-AE6)*(H6-AE6))/AE6)+(((I6-AE6)*(I6-AE6))/AE6)</f>
        <v>12.886331971848875</v>
      </c>
      <c r="AH6">
        <f>CHIDIST(AG6,2)</f>
        <v>1.591360471859734E-3</v>
      </c>
      <c r="AJ6" s="1">
        <v>0.61829999999999996</v>
      </c>
      <c r="AK6" s="1">
        <f>1-((2/3)*EXP(-AJ6))</f>
        <v>0.64076018606068541</v>
      </c>
      <c r="AL6" s="1">
        <f>EXP(-AJ6)/3</f>
        <v>0.17961990696965732</v>
      </c>
      <c r="AN6" s="1">
        <f t="shared" ref="AN6:AN9" si="8">(G6+H6+I6)*AK6</f>
        <v>867.58929192616802</v>
      </c>
      <c r="AO6" s="1">
        <f t="shared" ref="AO6:AO9" si="9">(G6+H6+I6)*AL6</f>
        <v>243.20535403691602</v>
      </c>
      <c r="AQ6" s="1">
        <f t="shared" ref="AQ6:AQ9" si="10">(((G6-AN6)*(G6-AN6))/AN6)+(((H6-AO6)*(H6-AO6))/AO6)+(((I6-AO6)*(I6-AO6))/AO6)</f>
        <v>30.532836682921438</v>
      </c>
      <c r="AR6">
        <f t="shared" ref="AR6:AR9" si="11">CHIDIST(AQ6,2)</f>
        <v>2.343574456795417E-7</v>
      </c>
    </row>
    <row r="7" spans="1:44" x14ac:dyDescent="0.2">
      <c r="A7" s="1" t="s">
        <v>6</v>
      </c>
      <c r="C7" s="1" t="s">
        <v>4</v>
      </c>
      <c r="D7" s="1" t="s">
        <v>5</v>
      </c>
      <c r="E7" s="1" t="s">
        <v>7</v>
      </c>
      <c r="F7" s="1" t="s">
        <v>8</v>
      </c>
      <c r="G7" s="1">
        <v>1147</v>
      </c>
      <c r="H7" s="1">
        <v>214</v>
      </c>
      <c r="I7" s="1">
        <v>160</v>
      </c>
      <c r="J7" s="1">
        <f t="shared" si="0"/>
        <v>1521</v>
      </c>
      <c r="L7" s="1">
        <f t="shared" si="1"/>
        <v>0.75410913872452334</v>
      </c>
      <c r="M7" s="1">
        <f t="shared" si="2"/>
        <v>0.14069690992767916</v>
      </c>
      <c r="N7" s="1">
        <f t="shared" si="3"/>
        <v>0.10519395134779751</v>
      </c>
      <c r="P7" s="1">
        <f>0.507+0.6681</f>
        <v>1.1751</v>
      </c>
      <c r="Q7" s="1">
        <f t="shared" si="4"/>
        <v>0.79414126711060373</v>
      </c>
      <c r="R7" s="1">
        <f t="shared" si="5"/>
        <v>0.10292936644469815</v>
      </c>
      <c r="T7" s="1">
        <f>(G7+H7+I7)*Q7</f>
        <v>1207.8888672752282</v>
      </c>
      <c r="U7" s="1">
        <f t="shared" si="7"/>
        <v>156.55556636238589</v>
      </c>
      <c r="W7" s="1">
        <f>(((G7-T7)*(G7-T7))/T7)+(((H7-U7)*(H7-U7))/U7)+(((I7-U7)*(I7-U7))/U7)</f>
        <v>24.223051578580424</v>
      </c>
      <c r="X7">
        <f>CHIDIST(W7,2)</f>
        <v>5.4958033223112583E-6</v>
      </c>
      <c r="Z7" s="1">
        <f>0.5112+0.3789</f>
        <v>0.8901</v>
      </c>
      <c r="AA7" s="1">
        <f>1-((2/3)*EXP(-Z7))</f>
        <v>0.72625687384647963</v>
      </c>
      <c r="AB7" s="1">
        <f>EXP(-Z7)/3</f>
        <v>0.13687156307676018</v>
      </c>
      <c r="AD7" s="1">
        <f>(G7+H7+I7)*AA7</f>
        <v>1104.6367051204954</v>
      </c>
      <c r="AE7" s="1">
        <f>(G7+H7+I7)*AB7</f>
        <v>208.18164743975223</v>
      </c>
      <c r="AG7" s="1">
        <f>(((G7-AD7)*(G7-AD7))/AD7)+(((H7-AE7)*(H7-AE7))/AE7)+(((I7-AE7)*(I7-AE7))/AE7)</f>
        <v>12.938445154764883</v>
      </c>
      <c r="AH7">
        <f>CHIDIST(AG7,2)</f>
        <v>1.5504306043380961E-3</v>
      </c>
      <c r="AJ7" s="1">
        <f>0.6183+0.2877</f>
        <v>0.90599999999999992</v>
      </c>
      <c r="AK7" s="1">
        <f>1-((2/3)*EXP(-AJ7))</f>
        <v>0.73057496971903224</v>
      </c>
      <c r="AL7" s="1">
        <f>EXP(-AJ7)/3</f>
        <v>0.13471251514048385</v>
      </c>
      <c r="AN7" s="1">
        <f t="shared" si="8"/>
        <v>1111.204528942648</v>
      </c>
      <c r="AO7" s="1">
        <f t="shared" si="9"/>
        <v>204.89773552867595</v>
      </c>
      <c r="AQ7" s="1">
        <f t="shared" si="10"/>
        <v>11.395552174533817</v>
      </c>
      <c r="AR7">
        <f t="shared" si="11"/>
        <v>3.3534148730113953E-3</v>
      </c>
    </row>
    <row r="8" spans="1:44" x14ac:dyDescent="0.2">
      <c r="A8" s="1" t="s">
        <v>5</v>
      </c>
      <c r="C8" s="1" t="s">
        <v>4</v>
      </c>
      <c r="D8" s="1" t="s">
        <v>6</v>
      </c>
      <c r="E8" s="1" t="s">
        <v>7</v>
      </c>
      <c r="F8" s="1" t="s">
        <v>8</v>
      </c>
      <c r="G8" s="1">
        <v>682</v>
      </c>
      <c r="H8" s="1">
        <v>360</v>
      </c>
      <c r="I8" s="1">
        <v>249</v>
      </c>
      <c r="J8" s="1">
        <f t="shared" si="0"/>
        <v>1291</v>
      </c>
      <c r="L8" s="1">
        <f t="shared" si="1"/>
        <v>0.52827265685515101</v>
      </c>
      <c r="M8" s="1">
        <f t="shared" si="2"/>
        <v>0.27885360185902403</v>
      </c>
      <c r="N8" s="1">
        <f t="shared" si="3"/>
        <v>0.19287374128582493</v>
      </c>
      <c r="P8" s="1">
        <v>0.66810000000000003</v>
      </c>
      <c r="Q8" s="1">
        <f t="shared" si="4"/>
        <v>0.6582121677976227</v>
      </c>
      <c r="R8" s="1">
        <f t="shared" si="5"/>
        <v>0.17089391610118865</v>
      </c>
      <c r="T8" s="1">
        <f t="shared" ref="T8:T9" si="12">(G8+H8+I8)*Q8</f>
        <v>849.75190862673094</v>
      </c>
      <c r="U8" s="1">
        <f t="shared" si="7"/>
        <v>220.62404568663453</v>
      </c>
      <c r="W8" s="1">
        <f>(((G8-T8)*(G8-T8))/T8)+(((H8-U8)*(H8-U8))/U8)+(((I8-U8)*(I8-U8))/U8)</f>
        <v>124.81468176009103</v>
      </c>
      <c r="X8">
        <f>CHIDIST(W8,2)</f>
        <v>7.8856269090145767E-28</v>
      </c>
      <c r="Z8" s="1">
        <v>0.37890000000000001</v>
      </c>
      <c r="AA8" s="1">
        <f>1-((2/3)*EXP(-Z8))</f>
        <v>0.54359061956640864</v>
      </c>
      <c r="AB8" s="1">
        <f>EXP(-Z8)/3</f>
        <v>0.22820469021679568</v>
      </c>
      <c r="AD8" s="1">
        <f>(G8+H8+I8)*AA8</f>
        <v>701.77548986023351</v>
      </c>
      <c r="AE8" s="1">
        <f>(G8+H8+I8)*AB8</f>
        <v>294.61225506988325</v>
      </c>
      <c r="AG8" s="1">
        <f>(((G8-AD8)*(G8-AD8))/AD8)+(((H8-AE8)*(H8-AE8))/AE8)+(((I8-AE8)*(I8-AE8))/AE8)</f>
        <v>22.131496299349894</v>
      </c>
      <c r="AH8">
        <f>CHIDIST(AG8,2)</f>
        <v>1.5638915765996297E-5</v>
      </c>
      <c r="AJ8" s="1">
        <v>0.28770000000000001</v>
      </c>
      <c r="AK8" s="1">
        <f>1-((2/3)*EXP(-AJ8))</f>
        <v>0.5000089636937608</v>
      </c>
      <c r="AL8" s="1">
        <f>EXP(-AJ8)/3</f>
        <v>0.2499955181531196</v>
      </c>
      <c r="AN8" s="1">
        <f t="shared" si="8"/>
        <v>645.51157212864518</v>
      </c>
      <c r="AO8" s="1">
        <f t="shared" si="9"/>
        <v>322.74421393567741</v>
      </c>
      <c r="AQ8" s="1">
        <f t="shared" si="10"/>
        <v>23.213062161430695</v>
      </c>
      <c r="AR8">
        <f t="shared" si="11"/>
        <v>9.1064183423119965E-6</v>
      </c>
    </row>
    <row r="9" spans="1:44" x14ac:dyDescent="0.2">
      <c r="A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>
        <v>709</v>
      </c>
      <c r="H9" s="1">
        <v>307</v>
      </c>
      <c r="I9" s="1">
        <v>250</v>
      </c>
      <c r="J9" s="1">
        <f t="shared" si="0"/>
        <v>1266</v>
      </c>
      <c r="L9" s="1">
        <f t="shared" si="1"/>
        <v>0.5600315955766193</v>
      </c>
      <c r="M9" s="1">
        <f t="shared" si="2"/>
        <v>0.24249605055292259</v>
      </c>
      <c r="N9" s="1">
        <f t="shared" si="3"/>
        <v>0.19747235387045814</v>
      </c>
      <c r="P9" s="1">
        <v>0.66810000000000003</v>
      </c>
      <c r="Q9" s="1">
        <f t="shared" si="4"/>
        <v>0.6582121677976227</v>
      </c>
      <c r="R9" s="1">
        <f t="shared" si="5"/>
        <v>0.17089391610118865</v>
      </c>
      <c r="T9" s="1">
        <f t="shared" si="12"/>
        <v>833.29660443179034</v>
      </c>
      <c r="U9" s="1">
        <f t="shared" si="7"/>
        <v>216.35169778410483</v>
      </c>
      <c r="W9" s="1">
        <f>(((G9-T9)*(G9-T9))/T9)+(((H9-U9)*(H9-U9))/U9)+(((I9-U9)*(I9-U9))/U9)</f>
        <v>61.753933089749339</v>
      </c>
      <c r="X9">
        <f>CHIDIST(W9,2)</f>
        <v>3.8931739758816696E-14</v>
      </c>
      <c r="Z9" s="1">
        <v>0.37890000000000001</v>
      </c>
      <c r="AA9" s="1">
        <f>1-((2/3)*EXP(-Z9))</f>
        <v>0.54359061956640864</v>
      </c>
      <c r="AB9" s="1">
        <f>EXP(-Z9)/3</f>
        <v>0.22820469021679568</v>
      </c>
      <c r="AD9" s="1">
        <f>(G9+H9+I9)*AA9</f>
        <v>688.18572437107332</v>
      </c>
      <c r="AE9" s="1">
        <f>(G9+H9+I9)*AB9</f>
        <v>288.90713781446334</v>
      </c>
      <c r="AG9" s="1">
        <f>(((G9-AD9)*(G9-AD9))/AD9)+(((H9-AE9)*(H9-AE9))/AE9)+(((I9-AE9)*(I9-AE9))/AE9)</f>
        <v>7.0022256121070221</v>
      </c>
      <c r="AH9">
        <f>CHIDIST(AG9,2)</f>
        <v>3.0163798281585719E-2</v>
      </c>
      <c r="AJ9" s="1">
        <v>0.28770000000000001</v>
      </c>
      <c r="AK9" s="1">
        <f>1-((2/3)*EXP(-AJ9))</f>
        <v>0.5000089636937608</v>
      </c>
      <c r="AL9" s="1">
        <f>EXP(-AJ9)/3</f>
        <v>0.2499955181531196</v>
      </c>
      <c r="AN9" s="1">
        <f t="shared" si="8"/>
        <v>633.01134803630123</v>
      </c>
      <c r="AO9" s="1">
        <f t="shared" si="9"/>
        <v>316.49432598184939</v>
      </c>
      <c r="AQ9" s="1">
        <f t="shared" si="10"/>
        <v>23.376948981608471</v>
      </c>
      <c r="AR9">
        <f t="shared" si="11"/>
        <v>8.3899626367361442E-6</v>
      </c>
    </row>
    <row r="10" spans="1:44" x14ac:dyDescent="0.2">
      <c r="AA10" s="1"/>
      <c r="AB10" s="1"/>
      <c r="AD10" s="1"/>
      <c r="AE10" s="1"/>
      <c r="AG10" s="1"/>
      <c r="AK10" s="1"/>
      <c r="AL10" s="1"/>
      <c r="AN10" s="1"/>
      <c r="AO10" s="1"/>
      <c r="AQ10" s="1"/>
    </row>
    <row r="11" spans="1:44" x14ac:dyDescent="0.2">
      <c r="AA11" s="1"/>
      <c r="AB11" s="1"/>
      <c r="AD11" s="1"/>
      <c r="AE11" s="1"/>
      <c r="AG11" s="1"/>
      <c r="AK11" s="1"/>
      <c r="AL11" s="1"/>
      <c r="AN11" s="1"/>
      <c r="AO11" s="1"/>
      <c r="AQ11" s="1"/>
    </row>
    <row r="12" spans="1:44" x14ac:dyDescent="0.2">
      <c r="A12" s="3" t="s">
        <v>30</v>
      </c>
      <c r="AA12" s="1"/>
      <c r="AB12" s="1"/>
      <c r="AD12" s="1"/>
      <c r="AE12" s="1"/>
      <c r="AG12" s="1"/>
      <c r="AK12" s="1"/>
      <c r="AL12" s="1"/>
      <c r="AN12" s="1"/>
      <c r="AO12" s="1"/>
      <c r="AQ12" s="1"/>
    </row>
    <row r="13" spans="1:44" x14ac:dyDescent="0.2">
      <c r="A13" s="2" t="s">
        <v>9</v>
      </c>
      <c r="B13" s="2"/>
      <c r="C13" s="2" t="s">
        <v>0</v>
      </c>
      <c r="D13" s="2" t="s">
        <v>1</v>
      </c>
      <c r="E13" s="2" t="s">
        <v>2</v>
      </c>
      <c r="F13" s="2" t="s">
        <v>3</v>
      </c>
      <c r="G13" s="2" t="s">
        <v>33</v>
      </c>
      <c r="H13" s="2" t="s">
        <v>34</v>
      </c>
      <c r="I13" s="2" t="s">
        <v>35</v>
      </c>
      <c r="J13" s="2" t="s">
        <v>37</v>
      </c>
      <c r="K13" s="2"/>
      <c r="L13" s="2" t="s">
        <v>15</v>
      </c>
      <c r="M13" s="2" t="s">
        <v>16</v>
      </c>
      <c r="N13" s="2" t="s">
        <v>17</v>
      </c>
      <c r="O13" s="2"/>
      <c r="P13" s="2" t="s">
        <v>31</v>
      </c>
      <c r="Q13" s="2" t="s">
        <v>23</v>
      </c>
      <c r="R13" s="2" t="s">
        <v>24</v>
      </c>
      <c r="T13" s="2" t="s">
        <v>25</v>
      </c>
      <c r="U13" s="2" t="s">
        <v>26</v>
      </c>
      <c r="W13" s="2" t="s">
        <v>27</v>
      </c>
      <c r="X13" s="2" t="s">
        <v>28</v>
      </c>
      <c r="Z13" s="2" t="s">
        <v>10</v>
      </c>
      <c r="AA13" s="2" t="s">
        <v>11</v>
      </c>
      <c r="AB13" s="2" t="s">
        <v>19</v>
      </c>
      <c r="AD13" s="2" t="s">
        <v>18</v>
      </c>
      <c r="AE13" s="2" t="s">
        <v>20</v>
      </c>
      <c r="AG13" s="2" t="s">
        <v>21</v>
      </c>
      <c r="AH13" s="2" t="s">
        <v>22</v>
      </c>
      <c r="AJ13" s="2" t="s">
        <v>38</v>
      </c>
      <c r="AK13" s="2" t="s">
        <v>39</v>
      </c>
      <c r="AL13" s="2" t="s">
        <v>40</v>
      </c>
      <c r="AN13" s="2" t="s">
        <v>41</v>
      </c>
      <c r="AO13" s="2" t="s">
        <v>42</v>
      </c>
      <c r="AQ13" s="2" t="s">
        <v>43</v>
      </c>
      <c r="AR13" s="2" t="s">
        <v>44</v>
      </c>
    </row>
    <row r="14" spans="1:44" x14ac:dyDescent="0.2">
      <c r="A14" s="1" t="s">
        <v>8</v>
      </c>
      <c r="C14" s="1" t="s">
        <v>4</v>
      </c>
      <c r="D14" s="1" t="s">
        <v>5</v>
      </c>
      <c r="E14" s="1" t="s">
        <v>6</v>
      </c>
      <c r="F14" s="1" t="s">
        <v>7</v>
      </c>
      <c r="G14" s="1">
        <v>9694</v>
      </c>
      <c r="H14" s="1">
        <v>3943</v>
      </c>
      <c r="I14" s="1">
        <v>3620</v>
      </c>
      <c r="J14" s="1">
        <f>SUM(G14:I14)</f>
        <v>17257</v>
      </c>
      <c r="L14" s="1">
        <f>G14/(G14+H14+I14)</f>
        <v>0.56174306078692704</v>
      </c>
      <c r="M14" s="1">
        <f>H14/(G14+H14+I14)</f>
        <v>0.22848699078634757</v>
      </c>
      <c r="N14" s="1">
        <f>I14/(G14+H14+I14)</f>
        <v>0.20976994842672539</v>
      </c>
      <c r="P14" s="1">
        <v>0.50700000000000001</v>
      </c>
      <c r="Q14" s="1">
        <f>1-((2/3)*EXP(-P14))</f>
        <v>0.59846681967795645</v>
      </c>
      <c r="R14" s="1">
        <f>EXP(-P14)/3</f>
        <v>0.2007665901610218</v>
      </c>
      <c r="T14" s="1">
        <f>(G14+H14+I14)*Q14</f>
        <v>10327.741907182495</v>
      </c>
      <c r="U14" s="1">
        <f>(G14+H14+I14)*R14</f>
        <v>3464.6290464087533</v>
      </c>
      <c r="W14" s="1">
        <f>(((G14-T14)*(G14-T14))/T14)+(((H14-U14)*(H14-U14))/U14)+(((I14-U14)*(I14-U14))/U14)</f>
        <v>111.90594773784839</v>
      </c>
      <c r="X14">
        <f>CHIDIST(W14,2)</f>
        <v>5.0110899981144109E-25</v>
      </c>
      <c r="Z14" s="1">
        <v>0.3997</v>
      </c>
      <c r="AA14" s="1">
        <f>1-((2/3)*EXP(-Z14))</f>
        <v>0.55298588518875424</v>
      </c>
      <c r="AB14" s="1">
        <f>EXP(-Z14)/3</f>
        <v>0.22350705740562291</v>
      </c>
      <c r="AD14" s="1">
        <f>(G14+H14+I14)*AA14</f>
        <v>9542.8774207023325</v>
      </c>
      <c r="AE14" s="1">
        <f>(G14+H14+I14)*AB14</f>
        <v>3857.0612896488346</v>
      </c>
      <c r="AG14" s="1">
        <f>(((G14-AD14)*(G14-AD14))/AD14)+(((H14-AE14)*(H14-AE14))/AE14)+(((I14-AE14)*(I14-AE14))/AE14)</f>
        <v>18.87816619228926</v>
      </c>
      <c r="AH14">
        <f>CHIDIST(AG14,2)</f>
        <v>7.9553317863890362E-5</v>
      </c>
      <c r="AJ14" s="1">
        <v>0.4929</v>
      </c>
      <c r="AK14" s="1">
        <f>1-((2/3)*EXP(-AJ14))</f>
        <v>0.59276509916876741</v>
      </c>
      <c r="AL14" s="1">
        <f>EXP(-AJ14)/3</f>
        <v>0.20361745041561632</v>
      </c>
      <c r="AN14" s="1">
        <f>(G14+H14+I14)*AK14</f>
        <v>10229.347316355419</v>
      </c>
      <c r="AO14" s="1">
        <f>(G14+H14+I14)*AL14</f>
        <v>3513.8263418222909</v>
      </c>
      <c r="AQ14" s="1">
        <f>(((G14-AN14)*(G14-AN14))/AN14)+(((H14-AO14)*(H14-AO14))/AO14)+(((I14-AO14)*(I14-AO14))/AO14)</f>
        <v>83.643898462930082</v>
      </c>
      <c r="AR14">
        <f>CHIDIST(AQ14,2)</f>
        <v>6.8700235585589927E-19</v>
      </c>
    </row>
    <row r="15" spans="1:44" x14ac:dyDescent="0.2">
      <c r="A15" s="1" t="s">
        <v>7</v>
      </c>
      <c r="C15" s="1" t="s">
        <v>4</v>
      </c>
      <c r="D15" s="1" t="s">
        <v>5</v>
      </c>
      <c r="E15" s="1" t="s">
        <v>6</v>
      </c>
      <c r="F15" s="1" t="s">
        <v>8</v>
      </c>
      <c r="G15" s="1">
        <v>9148</v>
      </c>
      <c r="H15" s="1">
        <v>3962</v>
      </c>
      <c r="I15" s="1">
        <v>3703</v>
      </c>
      <c r="J15" s="1">
        <f t="shared" ref="J15:J18" si="13">SUM(G15:I15)</f>
        <v>16813</v>
      </c>
      <c r="L15" s="1">
        <f>G15/(G15+H15+I15)</f>
        <v>0.54410277761256176</v>
      </c>
      <c r="M15" s="1">
        <f t="shared" ref="M15:M18" si="14">H15/(G15+H15+I15)</f>
        <v>0.23565098435734252</v>
      </c>
      <c r="N15" s="1">
        <f t="shared" ref="N15:N18" si="15">I15/(G15+H15+I15)</f>
        <v>0.22024623803009577</v>
      </c>
      <c r="P15" s="1">
        <v>0.50700000000000001</v>
      </c>
      <c r="Q15" s="1">
        <f t="shared" ref="Q15:Q18" si="16">1-((2/3)*EXP(-P15))</f>
        <v>0.59846681967795645</v>
      </c>
      <c r="R15" s="1">
        <f t="shared" ref="R15:R18" si="17">EXP(-P15)/3</f>
        <v>0.2007665901610218</v>
      </c>
      <c r="T15" s="1">
        <f t="shared" ref="T15" si="18">(G15+H15+I15)*Q15</f>
        <v>10062.022639245482</v>
      </c>
      <c r="U15" s="1">
        <f t="shared" ref="U15:U18" si="19">(G15+H15+I15)*R15</f>
        <v>3375.4886803772597</v>
      </c>
      <c r="W15" s="1">
        <f>(((G15-T15)*(G15-T15))/T15)+(((H15-U15)*(H15-U15))/U15)+(((I15-U15)*(I15-U15))/U15)</f>
        <v>216.71584245193577</v>
      </c>
      <c r="X15">
        <f>CHIDIST(W15,2)</f>
        <v>8.7247449689917894E-48</v>
      </c>
      <c r="Z15" s="1">
        <v>0.3997</v>
      </c>
      <c r="AA15" s="1">
        <f>1-((2/3)*EXP(-Z15))</f>
        <v>0.55298588518875424</v>
      </c>
      <c r="AB15" s="1">
        <f>EXP(-Z15)/3</f>
        <v>0.22350705740562291</v>
      </c>
      <c r="AD15" s="1">
        <f>(G15+H15+I15)*AA15</f>
        <v>9297.3516876785252</v>
      </c>
      <c r="AE15" s="1">
        <f>(G15+H15+I15)*AB15</f>
        <v>3757.8241561607379</v>
      </c>
      <c r="AG15" s="1">
        <f>(((G15-AD15)*(G15-AD15))/AD15)+(((H15-AE15)*(H15-AE15))/AE15)+(((I15-AE15)*(I15-AE15))/AE15)</f>
        <v>14.292611840762415</v>
      </c>
      <c r="AH15">
        <f>CHIDIST(AG15,2)</f>
        <v>7.8776879353313861E-4</v>
      </c>
      <c r="AJ15" s="1">
        <v>0.4929</v>
      </c>
      <c r="AK15" s="1">
        <f>1-((2/3)*EXP(-AJ15))</f>
        <v>0.59276509916876741</v>
      </c>
      <c r="AL15" s="1">
        <f>EXP(-AJ15)/3</f>
        <v>0.20361745041561632</v>
      </c>
      <c r="AN15" s="1">
        <f t="shared" ref="AN15:AN18" si="20">(G15+H15+I15)*AK15</f>
        <v>9966.1596123244872</v>
      </c>
      <c r="AO15" s="1">
        <f t="shared" ref="AO15:AO18" si="21">(G15+H15+I15)*AL15</f>
        <v>3423.4201938377573</v>
      </c>
      <c r="AQ15" s="1">
        <f t="shared" ref="AQ15:AQ18" si="22">(((G15-AN15)*(G15-AN15))/AN15)+(((H15-AO15)*(H15-AO15))/AO15)+(((I15-AO15)*(I15-AO15))/AO15)</f>
        <v>174.72872774788721</v>
      </c>
      <c r="AR15">
        <f t="shared" ref="AR15:AR18" si="23">CHIDIST(AQ15,2)</f>
        <v>1.1432437993421866E-38</v>
      </c>
    </row>
    <row r="16" spans="1:44" x14ac:dyDescent="0.2">
      <c r="A16" s="1" t="s">
        <v>6</v>
      </c>
      <c r="C16" s="1" t="s">
        <v>4</v>
      </c>
      <c r="D16" s="1" t="s">
        <v>5</v>
      </c>
      <c r="E16" s="1" t="s">
        <v>7</v>
      </c>
      <c r="F16" s="1" t="s">
        <v>8</v>
      </c>
      <c r="G16" s="1">
        <v>13990</v>
      </c>
      <c r="H16" s="1">
        <v>2178</v>
      </c>
      <c r="I16" s="1">
        <v>2242</v>
      </c>
      <c r="J16" s="1">
        <f t="shared" si="13"/>
        <v>18410</v>
      </c>
      <c r="L16" s="1">
        <f>G16/(G16+H16+I16)</f>
        <v>0.75991309071156976</v>
      </c>
      <c r="M16" s="1">
        <f t="shared" si="14"/>
        <v>0.11830526887561107</v>
      </c>
      <c r="N16" s="1">
        <f t="shared" si="15"/>
        <v>0.12178164041281912</v>
      </c>
      <c r="P16" s="1">
        <f>0.507+0.6681</f>
        <v>1.1751</v>
      </c>
      <c r="Q16" s="1">
        <f t="shared" si="16"/>
        <v>0.79414126711060373</v>
      </c>
      <c r="R16" s="1">
        <f t="shared" si="17"/>
        <v>0.10292936644469815</v>
      </c>
      <c r="T16" s="1">
        <f>(G16+H16+I16)*Q16</f>
        <v>14620.140727506214</v>
      </c>
      <c r="U16" s="1">
        <f t="shared" si="19"/>
        <v>1894.9296362468929</v>
      </c>
      <c r="W16" s="1">
        <f>(((G16-T16)*(G16-T16))/T16)+(((H16-U16)*(H16-U16))/U16)+(((I16-U16)*(I16-U16))/U16)</f>
        <v>133.01402616848122</v>
      </c>
      <c r="X16">
        <f>CHIDIST(W16,2)</f>
        <v>1.3072878042565414E-29</v>
      </c>
      <c r="Z16" s="1">
        <f>0.3997+0.4821</f>
        <v>0.88179999999999992</v>
      </c>
      <c r="AA16" s="1">
        <f>1-((2/3)*EXP(-Z16))</f>
        <v>0.72397535067607743</v>
      </c>
      <c r="AB16" s="1">
        <f>EXP(-Z16)/3</f>
        <v>0.13801232466196128</v>
      </c>
      <c r="AD16" s="1">
        <f>(G16+H16+I16)*AA16</f>
        <v>13328.386205946586</v>
      </c>
      <c r="AE16" s="1">
        <f>(G16+H16+I16)*AB16</f>
        <v>2540.8068970267072</v>
      </c>
      <c r="AG16" s="1">
        <f>(((G16-AD16)*(G16-AD16))/AD16)+(((H16-AE16)*(H16-AE16))/AE16)+(((I16-AE16)*(I16-AE16))/AE16)</f>
        <v>119.78870135939388</v>
      </c>
      <c r="AH16">
        <f>CHIDIST(AG16,2)</f>
        <v>9.7322667209978149E-27</v>
      </c>
      <c r="AJ16" s="1">
        <f>0.4929+0.7266</f>
        <v>1.2195</v>
      </c>
      <c r="AK16" s="1">
        <f>1-((2/3)*EXP(-AJ16))</f>
        <v>0.8030814540550677</v>
      </c>
      <c r="AL16" s="1">
        <f>EXP(-AJ16)/3</f>
        <v>9.845927297246615E-2</v>
      </c>
      <c r="AN16" s="1">
        <f t="shared" si="20"/>
        <v>14784.729569153797</v>
      </c>
      <c r="AO16" s="1">
        <f t="shared" si="21"/>
        <v>1812.6352154231017</v>
      </c>
      <c r="AQ16" s="1">
        <f t="shared" si="22"/>
        <v>218.06939847626842</v>
      </c>
      <c r="AR16">
        <f t="shared" si="23"/>
        <v>4.4343685445023839E-48</v>
      </c>
    </row>
    <row r="17" spans="1:44" x14ac:dyDescent="0.2">
      <c r="A17" s="1" t="s">
        <v>5</v>
      </c>
      <c r="C17" s="1" t="s">
        <v>4</v>
      </c>
      <c r="D17" s="1" t="s">
        <v>6</v>
      </c>
      <c r="E17" s="1" t="s">
        <v>7</v>
      </c>
      <c r="F17" s="1" t="s">
        <v>8</v>
      </c>
      <c r="G17" s="1">
        <v>9425</v>
      </c>
      <c r="H17" s="1">
        <v>3687</v>
      </c>
      <c r="I17" s="1">
        <v>3122</v>
      </c>
      <c r="J17" s="1">
        <f t="shared" si="13"/>
        <v>16234</v>
      </c>
      <c r="L17" s="1">
        <f>G17/(G17+H17+I17)</f>
        <v>0.58057163976838733</v>
      </c>
      <c r="M17" s="1">
        <f t="shared" si="14"/>
        <v>0.22711592953061477</v>
      </c>
      <c r="N17" s="1">
        <f t="shared" si="15"/>
        <v>0.19231243070099791</v>
      </c>
      <c r="P17" s="1">
        <v>0.66810000000000003</v>
      </c>
      <c r="Q17" s="1">
        <f t="shared" si="16"/>
        <v>0.6582121677976227</v>
      </c>
      <c r="R17" s="1">
        <f t="shared" si="17"/>
        <v>0.17089391610118865</v>
      </c>
      <c r="T17" s="1">
        <f t="shared" ref="T17:T18" si="24">(G17+H17+I17)*Q17</f>
        <v>10685.416332026607</v>
      </c>
      <c r="U17" s="1">
        <f t="shared" si="19"/>
        <v>2774.2918339866965</v>
      </c>
      <c r="W17" s="1">
        <f>(((G17-T17)*(G17-T17))/T17)+(((H17-U17)*(H17-U17))/U17)+(((I17-U17)*(I17-U17))/U17)</f>
        <v>492.5234264462639</v>
      </c>
      <c r="X17">
        <f>CHIDIST(W17,2)</f>
        <v>1.1217519758039366E-107</v>
      </c>
      <c r="Z17" s="1">
        <v>0.48209999999999997</v>
      </c>
      <c r="AA17" s="1">
        <f>1-((2/3)*EXP(-Z17))</f>
        <v>0.5883431265692427</v>
      </c>
      <c r="AB17" s="1">
        <f>EXP(-Z17)/3</f>
        <v>0.20582843671537865</v>
      </c>
      <c r="AD17" s="1">
        <f>(G17+H17+I17)*AA17</f>
        <v>9551.1623167250855</v>
      </c>
      <c r="AE17" s="1">
        <f>(G17+H17+I17)*AB17</f>
        <v>3341.4188416374568</v>
      </c>
      <c r="AG17" s="1">
        <f>(((G17-AD17)*(G17-AD17))/AD17)+(((H17-AE17)*(H17-AE17))/AE17)+(((I17-AE17)*(I17-AE17))/AE17)</f>
        <v>51.816135346991942</v>
      </c>
      <c r="AH17">
        <f>CHIDIST(AG17,2)</f>
        <v>5.6010464280289692E-12</v>
      </c>
      <c r="AJ17" s="1">
        <v>0.72660000000000002</v>
      </c>
      <c r="AK17" s="1">
        <f>1-((2/3)*EXP(-AJ17))</f>
        <v>0.67763315383334533</v>
      </c>
      <c r="AL17" s="1">
        <f>EXP(-AJ17)/3</f>
        <v>0.16118342308332737</v>
      </c>
      <c r="AN17" s="1">
        <f t="shared" si="20"/>
        <v>11000.696619330529</v>
      </c>
      <c r="AO17" s="1">
        <f t="shared" si="21"/>
        <v>2616.6516903347365</v>
      </c>
      <c r="AQ17" s="1">
        <f t="shared" si="22"/>
        <v>761.12224568620957</v>
      </c>
      <c r="AR17">
        <f t="shared" si="23"/>
        <v>5.3015678305980604E-166</v>
      </c>
    </row>
    <row r="18" spans="1:44" x14ac:dyDescent="0.2">
      <c r="A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>
        <v>9541</v>
      </c>
      <c r="H18" s="1">
        <v>3544</v>
      </c>
      <c r="I18" s="1">
        <v>2915</v>
      </c>
      <c r="J18" s="1">
        <f t="shared" si="13"/>
        <v>16000</v>
      </c>
      <c r="L18" s="1">
        <f>G18/(G18+H18+I18)</f>
        <v>0.59631250000000002</v>
      </c>
      <c r="M18" s="1">
        <f t="shared" si="14"/>
        <v>0.2215</v>
      </c>
      <c r="N18" s="1">
        <f t="shared" si="15"/>
        <v>0.1821875</v>
      </c>
      <c r="P18" s="1">
        <v>0.66810000000000003</v>
      </c>
      <c r="Q18" s="1">
        <f t="shared" si="16"/>
        <v>0.6582121677976227</v>
      </c>
      <c r="R18" s="1">
        <f t="shared" si="17"/>
        <v>0.17089391610118865</v>
      </c>
      <c r="T18" s="1">
        <f t="shared" si="24"/>
        <v>10531.394684761963</v>
      </c>
      <c r="U18" s="1">
        <f t="shared" si="19"/>
        <v>2734.3026576190182</v>
      </c>
      <c r="W18" s="1">
        <f>(((G18-T18)*(G18-T18))/T18)+(((H18-U18)*(H18-U18))/U18)+(((I18-U18)*(I18-U18))/U18)</f>
        <v>344.85247097609709</v>
      </c>
      <c r="X18">
        <f>CHIDIST(W18,2)</f>
        <v>1.3068850568392643E-75</v>
      </c>
      <c r="Z18" s="1">
        <v>0.48209999999999997</v>
      </c>
      <c r="AA18" s="1">
        <f>1-((2/3)*EXP(-Z18))</f>
        <v>0.5883431265692427</v>
      </c>
      <c r="AB18" s="1">
        <f>EXP(-Z18)/3</f>
        <v>0.20582843671537865</v>
      </c>
      <c r="AD18" s="1">
        <f>(G18+H18+I18)*AA18</f>
        <v>9413.4900251078834</v>
      </c>
      <c r="AE18" s="1">
        <f>(G18+H18+I18)*AB18</f>
        <v>3293.2549874460583</v>
      </c>
      <c r="AG18" s="1">
        <f>(((G18-AD18)*(G18-AD18))/AD18)+(((H18-AE18)*(H18-AE18))/AE18)+(((I18-AE18)*(I18-AE18))/AE18)</f>
        <v>64.264061696578437</v>
      </c>
      <c r="AH18">
        <f>CHIDIST(AG18,2)</f>
        <v>1.1097785086178607E-14</v>
      </c>
      <c r="AJ18" s="1">
        <v>0.72660000000000002</v>
      </c>
      <c r="AK18" s="1">
        <f>1-((2/3)*EXP(-AJ18))</f>
        <v>0.67763315383334533</v>
      </c>
      <c r="AL18" s="1">
        <f>EXP(-AJ18)/3</f>
        <v>0.16118342308332737</v>
      </c>
      <c r="AN18" s="1">
        <f t="shared" si="20"/>
        <v>10842.130461333525</v>
      </c>
      <c r="AO18" s="1">
        <f t="shared" si="21"/>
        <v>2578.9347693332379</v>
      </c>
      <c r="AQ18" s="1">
        <f t="shared" si="22"/>
        <v>561.07567277394833</v>
      </c>
      <c r="AR18">
        <f t="shared" si="23"/>
        <v>1.4586990229475753E-122</v>
      </c>
    </row>
    <row r="21" spans="1:44" x14ac:dyDescent="0.2">
      <c r="A21" s="3" t="s">
        <v>32</v>
      </c>
      <c r="AA21" s="1"/>
      <c r="AB21" s="1"/>
      <c r="AD21" s="1"/>
      <c r="AE21" s="1"/>
      <c r="AG21" s="1"/>
      <c r="AK21" s="1"/>
      <c r="AL21" s="1"/>
      <c r="AN21" s="1"/>
      <c r="AO21" s="1"/>
      <c r="AQ21" s="1"/>
    </row>
    <row r="22" spans="1:44" x14ac:dyDescent="0.2">
      <c r="A22" s="2" t="s">
        <v>9</v>
      </c>
      <c r="B22" s="2"/>
      <c r="C22" s="2" t="s">
        <v>0</v>
      </c>
      <c r="D22" s="2" t="s">
        <v>1</v>
      </c>
      <c r="E22" s="2" t="s">
        <v>2</v>
      </c>
      <c r="F22" s="2" t="s">
        <v>3</v>
      </c>
      <c r="G22" s="2" t="s">
        <v>33</v>
      </c>
      <c r="H22" s="2" t="s">
        <v>34</v>
      </c>
      <c r="I22" s="2" t="s">
        <v>35</v>
      </c>
      <c r="J22" s="2" t="s">
        <v>37</v>
      </c>
      <c r="K22" s="2"/>
      <c r="L22" s="2" t="s">
        <v>15</v>
      </c>
      <c r="M22" s="2" t="s">
        <v>16</v>
      </c>
      <c r="N22" s="2" t="s">
        <v>17</v>
      </c>
      <c r="O22" s="2"/>
      <c r="P22" s="2" t="s">
        <v>31</v>
      </c>
      <c r="Q22" s="2" t="s">
        <v>23</v>
      </c>
      <c r="R22" s="2" t="s">
        <v>24</v>
      </c>
      <c r="T22" s="2" t="s">
        <v>25</v>
      </c>
      <c r="U22" s="2" t="s">
        <v>26</v>
      </c>
      <c r="W22" s="2" t="s">
        <v>27</v>
      </c>
      <c r="X22" s="2" t="s">
        <v>28</v>
      </c>
      <c r="Z22" s="2" t="s">
        <v>10</v>
      </c>
      <c r="AA22" s="2" t="s">
        <v>11</v>
      </c>
      <c r="AB22" s="2" t="s">
        <v>19</v>
      </c>
      <c r="AD22" s="2" t="s">
        <v>18</v>
      </c>
      <c r="AE22" s="2" t="s">
        <v>20</v>
      </c>
      <c r="AG22" s="2" t="s">
        <v>21</v>
      </c>
      <c r="AH22" s="2" t="s">
        <v>22</v>
      </c>
      <c r="AJ22" s="2" t="s">
        <v>38</v>
      </c>
      <c r="AK22" s="2" t="s">
        <v>39</v>
      </c>
      <c r="AL22" s="2" t="s">
        <v>40</v>
      </c>
      <c r="AN22" s="2" t="s">
        <v>41</v>
      </c>
      <c r="AO22" s="2" t="s">
        <v>42</v>
      </c>
      <c r="AQ22" s="2" t="s">
        <v>43</v>
      </c>
      <c r="AR22" s="2" t="s">
        <v>44</v>
      </c>
    </row>
    <row r="23" spans="1:44" x14ac:dyDescent="0.2">
      <c r="A23" s="1" t="s">
        <v>8</v>
      </c>
      <c r="C23" s="1" t="s">
        <v>4</v>
      </c>
      <c r="D23" s="1" t="s">
        <v>5</v>
      </c>
      <c r="E23" s="1" t="s">
        <v>6</v>
      </c>
      <c r="F23" s="1" t="s">
        <v>7</v>
      </c>
      <c r="G23" s="1">
        <v>1943</v>
      </c>
      <c r="H23" s="1">
        <v>667</v>
      </c>
      <c r="I23" s="1">
        <v>627</v>
      </c>
      <c r="J23" s="1">
        <f>SUM(G23:I23)</f>
        <v>3237</v>
      </c>
      <c r="L23" s="1">
        <f>G23/(G23+H23+I23)</f>
        <v>0.60024714241581711</v>
      </c>
      <c r="M23" s="1">
        <f>H23/(G23+H23+I23)</f>
        <v>0.2060549891875193</v>
      </c>
      <c r="N23" s="1">
        <f>I23/(G23+H23+I23)</f>
        <v>0.19369786839666359</v>
      </c>
      <c r="P23" s="1">
        <v>0.50700000000000001</v>
      </c>
      <c r="Q23" s="1">
        <f>1-((2/3)*EXP(-P23))</f>
        <v>0.59846681967795645</v>
      </c>
      <c r="R23" s="1">
        <f>EXP(-P23)/3</f>
        <v>0.2007665901610218</v>
      </c>
      <c r="T23" s="1">
        <f>(G23+H23+I23)*Q23</f>
        <v>1937.237095297545</v>
      </c>
      <c r="U23" s="1">
        <f>(G23+H23+I23)*R23</f>
        <v>649.88145235122761</v>
      </c>
      <c r="W23" s="1">
        <f>(((G23-T23)*(G23-T23))/T23)+(((H23-U23)*(H23-U23))/U23)+(((I23-U23)*(I23-U23))/U23)</f>
        <v>1.2736889021473412</v>
      </c>
      <c r="X23">
        <f>CHIDIST(W23,2)</f>
        <v>0.52895894910341479</v>
      </c>
      <c r="Z23" s="1">
        <v>0.52590000000000003</v>
      </c>
      <c r="AA23" s="1">
        <f>1-((2/3)*EXP(-Z23))</f>
        <v>0.60598453063536695</v>
      </c>
      <c r="AB23" s="1">
        <f>EXP(-Z23)/3</f>
        <v>0.19700773468231655</v>
      </c>
      <c r="AD23" s="1">
        <f>(G23+H23+I23)*AA23</f>
        <v>1961.5719256666828</v>
      </c>
      <c r="AE23" s="1">
        <f>(G23+H23+I23)*AB23</f>
        <v>637.71403716665873</v>
      </c>
      <c r="AG23" s="1">
        <f>(((G23-AD23)*(G23-AD23))/AD23)+(((H23-AE23)*(H23-AE23))/AE23)+(((I23-AE23)*(I23-AE23))/AE23)</f>
        <v>1.7007494095538433</v>
      </c>
      <c r="AH23">
        <f>CHIDIST(AG23,2)</f>
        <v>0.42725480753356299</v>
      </c>
      <c r="AJ23" s="1">
        <v>0.5383</v>
      </c>
      <c r="AK23" s="1">
        <f>1-((2/3)*EXP(-AJ23))</f>
        <v>0.61084015536558223</v>
      </c>
      <c r="AL23" s="1">
        <f>EXP(-AJ23)/3</f>
        <v>0.19457992231720889</v>
      </c>
      <c r="AN23" s="1">
        <f>(G23+H23+I23)*AK23</f>
        <v>1977.2895829183897</v>
      </c>
      <c r="AO23" s="1">
        <f>(G23+H23+I23)*AL23</f>
        <v>629.85520854080517</v>
      </c>
      <c r="AQ23" s="1">
        <f>(((G23-AN23)*(G23-AN23))/AN23)+(((H23-AO23)*(H23-AO23))/AO23)+(((I23-AO23)*(I23-AO23))/AO23)</f>
        <v>2.7981428616621744</v>
      </c>
      <c r="AR23">
        <f>CHIDIST(AQ23,2)</f>
        <v>0.2468260526253537</v>
      </c>
    </row>
    <row r="24" spans="1:44" x14ac:dyDescent="0.2">
      <c r="A24" s="1" t="s">
        <v>7</v>
      </c>
      <c r="C24" s="1" t="s">
        <v>4</v>
      </c>
      <c r="D24" s="1" t="s">
        <v>5</v>
      </c>
      <c r="E24" s="1" t="s">
        <v>6</v>
      </c>
      <c r="F24" s="1" t="s">
        <v>8</v>
      </c>
      <c r="G24" s="1">
        <v>1948</v>
      </c>
      <c r="H24" s="1">
        <v>630</v>
      </c>
      <c r="I24" s="1">
        <v>604</v>
      </c>
      <c r="J24" s="1">
        <f t="shared" ref="J24:J27" si="25">SUM(G24:I24)</f>
        <v>3182</v>
      </c>
      <c r="L24" s="1">
        <f t="shared" ref="L24:L27" si="26">G24/(G24+H24+I24)</f>
        <v>0.61219358893777498</v>
      </c>
      <c r="M24" s="1">
        <f t="shared" ref="M24:M27" si="27">H24/(G24+H24+I24)</f>
        <v>0.19798868636077938</v>
      </c>
      <c r="N24" s="1">
        <f t="shared" ref="N24:N27" si="28">I24/(G24+H24+I24)</f>
        <v>0.18981772470144564</v>
      </c>
      <c r="P24" s="1">
        <v>0.50700000000000001</v>
      </c>
      <c r="Q24" s="1">
        <f t="shared" ref="Q24:Q27" si="29">1-((2/3)*EXP(-P24))</f>
        <v>0.59846681967795645</v>
      </c>
      <c r="R24" s="1">
        <f t="shared" ref="R24:R27" si="30">EXP(-P24)/3</f>
        <v>0.2007665901610218</v>
      </c>
      <c r="T24" s="1">
        <f t="shared" ref="T24" si="31">(G24+H24+I24)*Q24</f>
        <v>1904.3214202152574</v>
      </c>
      <c r="U24" s="1">
        <f t="shared" ref="U24:U27" si="32">(G24+H24+I24)*R24</f>
        <v>638.83928989237143</v>
      </c>
      <c r="W24" s="1">
        <f>(((G24-T24)*(G24-T24))/T24)+(((H24-U24)*(H24-U24))/U24)+(((I24-U24)*(I24-U24))/U24)</f>
        <v>3.0241119937220362</v>
      </c>
      <c r="X24">
        <f>CHIDIST(W24,2)</f>
        <v>0.22045625432513882</v>
      </c>
      <c r="Z24" s="1">
        <v>0.52590000000000003</v>
      </c>
      <c r="AA24" s="1">
        <f>1-((2/3)*EXP(-Z24))</f>
        <v>0.60598453063536695</v>
      </c>
      <c r="AB24" s="1">
        <f>EXP(-Z24)/3</f>
        <v>0.19700773468231655</v>
      </c>
      <c r="AD24" s="1">
        <f>(G24+H24+I24)*AA24</f>
        <v>1928.2427764817376</v>
      </c>
      <c r="AE24" s="1">
        <f>(G24+H24+I24)*AB24</f>
        <v>626.87861175913133</v>
      </c>
      <c r="AG24" s="1">
        <f>(((G24-AD24)*(G24-AD24))/AD24)+(((H24-AE24)*(H24-AE24))/AE24)+(((I24-AE24)*(I24-AE24))/AE24)</f>
        <v>1.052958927231219</v>
      </c>
      <c r="AH24">
        <f>CHIDIST(AG24,2)</f>
        <v>0.59068082681137923</v>
      </c>
      <c r="AJ24" s="1">
        <v>0.5383</v>
      </c>
      <c r="AK24" s="1">
        <f>1-((2/3)*EXP(-AJ24))</f>
        <v>0.61084015536558223</v>
      </c>
      <c r="AL24" s="1">
        <f>EXP(-AJ24)/3</f>
        <v>0.19457992231720889</v>
      </c>
      <c r="AN24" s="1">
        <f t="shared" ref="AN24:AN27" si="33">(G24+H24+I24)*AK24</f>
        <v>1943.6933743732827</v>
      </c>
      <c r="AO24" s="1">
        <f t="shared" ref="AO24:AO27" si="34">(G24+H24+I24)*AL24</f>
        <v>619.15331281335864</v>
      </c>
      <c r="AQ24" s="1">
        <f t="shared" ref="AQ24:AQ27" si="35">(((G24-AN24)*(G24-AN24))/AN24)+(((H24-AO24)*(H24-AO24))/AO24)+(((I24-AO24)*(I24-AO24))/AO24)</f>
        <v>0.57042668105269256</v>
      </c>
      <c r="AR24">
        <f t="shared" ref="AR24:AR27" si="36">CHIDIST(AQ24,2)</f>
        <v>0.75185383631498537</v>
      </c>
    </row>
    <row r="25" spans="1:44" x14ac:dyDescent="0.2">
      <c r="A25" s="1" t="s">
        <v>6</v>
      </c>
      <c r="C25" s="1" t="s">
        <v>4</v>
      </c>
      <c r="D25" s="1" t="s">
        <v>5</v>
      </c>
      <c r="E25" s="1" t="s">
        <v>7</v>
      </c>
      <c r="F25" s="1" t="s">
        <v>8</v>
      </c>
      <c r="G25" s="1">
        <v>2680</v>
      </c>
      <c r="H25" s="1">
        <v>387</v>
      </c>
      <c r="I25" s="1">
        <v>401</v>
      </c>
      <c r="J25" s="1">
        <f t="shared" si="25"/>
        <v>3468</v>
      </c>
      <c r="L25" s="1">
        <f t="shared" si="26"/>
        <v>0.77277970011534025</v>
      </c>
      <c r="M25" s="1">
        <f t="shared" si="27"/>
        <v>0.11159169550173011</v>
      </c>
      <c r="N25" s="1">
        <f t="shared" si="28"/>
        <v>0.11562860438292964</v>
      </c>
      <c r="P25" s="1">
        <f>0.507+0.6681</f>
        <v>1.1751</v>
      </c>
      <c r="Q25" s="1">
        <f t="shared" si="29"/>
        <v>0.79414126711060373</v>
      </c>
      <c r="R25" s="1">
        <f t="shared" si="30"/>
        <v>0.10292936644469815</v>
      </c>
      <c r="T25" s="1">
        <f>(G25+H25+I25)*Q25</f>
        <v>2754.0819143395738</v>
      </c>
      <c r="U25" s="1">
        <f t="shared" si="32"/>
        <v>356.95904283021315</v>
      </c>
      <c r="W25" s="1">
        <f>(((G25-T25)*(G25-T25))/T25)+(((H25-U25)*(H25-U25))/U25)+(((I25-U25)*(I25-U25))/U25)</f>
        <v>9.9546056464967769</v>
      </c>
      <c r="X25">
        <f>CHIDIST(W25,2)</f>
        <v>6.8926281452963319E-3</v>
      </c>
      <c r="Z25" s="1">
        <f>0.5259+0.3916</f>
        <v>0.91749999999999998</v>
      </c>
      <c r="AA25" s="1">
        <f>1-((2/3)*EXP(-Z25))</f>
        <v>0.73365560993487478</v>
      </c>
      <c r="AB25" s="1">
        <f>EXP(-Z25)/3</f>
        <v>0.13317219503256261</v>
      </c>
      <c r="AD25" s="1">
        <f>(G25+H25+I25)*AA25</f>
        <v>2544.3176552541458</v>
      </c>
      <c r="AE25" s="1">
        <f>(G25+H25+I25)*AB25</f>
        <v>461.84117237292713</v>
      </c>
      <c r="AG25" s="1">
        <f>(((G25-AD25)*(G25-AD25))/AD25)+(((H25-AE25)*(H25-AE25))/AE25)+(((I25-AE25)*(I25-AE25))/AE25)</f>
        <v>27.378575634594277</v>
      </c>
      <c r="AH25">
        <f>CHIDIST(AG25,2)</f>
        <v>1.1345348471897976E-6</v>
      </c>
      <c r="AJ25" s="1">
        <f>0.5383+0.5334</f>
        <v>1.0716999999999999</v>
      </c>
      <c r="AK25" s="1">
        <f>1-((2/3)*EXP(-AJ25))</f>
        <v>0.77171606779622992</v>
      </c>
      <c r="AL25" s="1">
        <f>EXP(-AJ25)/3</f>
        <v>0.11414196610188504</v>
      </c>
      <c r="AN25" s="1">
        <f t="shared" si="33"/>
        <v>2676.3113231173252</v>
      </c>
      <c r="AO25" s="1">
        <f t="shared" si="34"/>
        <v>395.8443384413373</v>
      </c>
      <c r="AQ25" s="1">
        <f t="shared" si="35"/>
        <v>0.26984252756609822</v>
      </c>
      <c r="AR25">
        <f t="shared" si="36"/>
        <v>0.87378470748193526</v>
      </c>
    </row>
    <row r="26" spans="1:44" x14ac:dyDescent="0.2">
      <c r="A26" s="1" t="s">
        <v>5</v>
      </c>
      <c r="C26" s="1" t="s">
        <v>4</v>
      </c>
      <c r="D26" s="1" t="s">
        <v>6</v>
      </c>
      <c r="E26" s="1" t="s">
        <v>7</v>
      </c>
      <c r="F26" s="1" t="s">
        <v>8</v>
      </c>
      <c r="G26" s="1">
        <v>1658</v>
      </c>
      <c r="H26" s="1">
        <v>681</v>
      </c>
      <c r="I26" s="1">
        <v>723</v>
      </c>
      <c r="J26" s="1">
        <f t="shared" si="25"/>
        <v>3062</v>
      </c>
      <c r="L26" s="1">
        <f t="shared" si="26"/>
        <v>0.5414761593729589</v>
      </c>
      <c r="M26" s="1">
        <f t="shared" si="27"/>
        <v>0.2224036577400392</v>
      </c>
      <c r="N26" s="1">
        <f t="shared" si="28"/>
        <v>0.23612018288700196</v>
      </c>
      <c r="P26" s="1">
        <v>0.66810000000000003</v>
      </c>
      <c r="Q26" s="1">
        <f t="shared" si="29"/>
        <v>0.6582121677976227</v>
      </c>
      <c r="R26" s="1">
        <f t="shared" si="30"/>
        <v>0.17089391610118865</v>
      </c>
      <c r="T26" s="1">
        <f t="shared" ref="T26:T27" si="37">(G26+H26+I26)*Q26</f>
        <v>2015.4456577963208</v>
      </c>
      <c r="U26" s="1">
        <f t="shared" si="32"/>
        <v>523.2771711018396</v>
      </c>
      <c r="W26" s="1">
        <f>(((G26-T26)*(G26-T26))/T26)+(((H26-U26)*(H26-U26))/U26)+(((I26-U26)*(I26-U26))/U26)</f>
        <v>187.16351270395785</v>
      </c>
      <c r="X26">
        <f>CHIDIST(W26,2)</f>
        <v>2.2801300043144112E-41</v>
      </c>
      <c r="Z26" s="1">
        <v>0.3916</v>
      </c>
      <c r="AA26" s="1">
        <f>1-((2/3)*EXP(-Z26))</f>
        <v>0.54935036688683492</v>
      </c>
      <c r="AB26" s="1">
        <f>EXP(-Z26)/3</f>
        <v>0.22532481655658254</v>
      </c>
      <c r="AD26" s="1">
        <f>(G26+H26+I26)*AA26</f>
        <v>1682.1108234074886</v>
      </c>
      <c r="AE26" s="1">
        <f>(G26+H26+I26)*AB26</f>
        <v>689.94458829625569</v>
      </c>
      <c r="AG26" s="1">
        <f>(((G26-AD26)*(G26-AD26))/AD26)+(((H26-AE26)*(H26-AE26))/AE26)+(((I26-AE26)*(I26-AE26))/AE26)</f>
        <v>2.0452489089353558</v>
      </c>
      <c r="AH26">
        <f>CHIDIST(AG26,2)</f>
        <v>0.35964981593157053</v>
      </c>
      <c r="AJ26" s="1">
        <v>0.53339999999999999</v>
      </c>
      <c r="AK26" s="1">
        <f>1-((2/3)*EXP(-AJ26))</f>
        <v>0.60892859262287091</v>
      </c>
      <c r="AL26" s="1">
        <f>EXP(-AJ26)/3</f>
        <v>0.19553570368856457</v>
      </c>
      <c r="AN26" s="1">
        <f t="shared" si="33"/>
        <v>1864.5393506112307</v>
      </c>
      <c r="AO26" s="1">
        <f t="shared" si="34"/>
        <v>598.73032469438476</v>
      </c>
      <c r="AQ26" s="1">
        <f t="shared" si="35"/>
        <v>59.976098391247774</v>
      </c>
      <c r="AR26">
        <f t="shared" si="36"/>
        <v>9.470124996252347E-14</v>
      </c>
    </row>
    <row r="27" spans="1:44" x14ac:dyDescent="0.2">
      <c r="A27" s="1" t="s">
        <v>4</v>
      </c>
      <c r="C27" s="1" t="s">
        <v>5</v>
      </c>
      <c r="D27" s="1" t="s">
        <v>6</v>
      </c>
      <c r="E27" s="1" t="s">
        <v>7</v>
      </c>
      <c r="F27" s="1" t="s">
        <v>8</v>
      </c>
      <c r="G27" s="1">
        <v>1638</v>
      </c>
      <c r="H27" s="1">
        <v>635</v>
      </c>
      <c r="I27" s="1">
        <v>663</v>
      </c>
      <c r="J27" s="1">
        <f t="shared" si="25"/>
        <v>2936</v>
      </c>
      <c r="L27" s="1">
        <f t="shared" si="26"/>
        <v>0.55790190735694822</v>
      </c>
      <c r="M27" s="1">
        <f t="shared" si="27"/>
        <v>0.21628065395095367</v>
      </c>
      <c r="N27" s="1">
        <f t="shared" si="28"/>
        <v>0.22581743869209808</v>
      </c>
      <c r="P27" s="1">
        <v>0.66810000000000003</v>
      </c>
      <c r="Q27" s="1">
        <f t="shared" si="29"/>
        <v>0.6582121677976227</v>
      </c>
      <c r="R27" s="1">
        <f t="shared" si="30"/>
        <v>0.17089391610118865</v>
      </c>
      <c r="T27" s="1">
        <f t="shared" si="37"/>
        <v>1932.5109246538202</v>
      </c>
      <c r="U27" s="1">
        <f t="shared" si="32"/>
        <v>501.74453767308989</v>
      </c>
      <c r="W27" s="1">
        <f>(((G27-T27)*(G27-T27))/T27)+(((H27-U27)*(H27-U27))/U27)+(((I27-U27)*(I27-U27))/U27)</f>
        <v>132.0992751267807</v>
      </c>
      <c r="X27">
        <f>CHIDIST(W27,2)</f>
        <v>2.065412849268879E-29</v>
      </c>
      <c r="Z27" s="1">
        <v>0.3916</v>
      </c>
      <c r="AA27" s="1">
        <f>1-((2/3)*EXP(-Z27))</f>
        <v>0.54935036688683492</v>
      </c>
      <c r="AB27" s="1">
        <f>EXP(-Z27)/3</f>
        <v>0.22532481655658254</v>
      </c>
      <c r="AD27" s="1">
        <f>(G27+H27+I27)*AA27</f>
        <v>1612.8926771797474</v>
      </c>
      <c r="AE27" s="1">
        <f>(G27+H27+I27)*AB27</f>
        <v>661.55366141012632</v>
      </c>
      <c r="AG27" s="1">
        <f>(((G27-AD27)*(G27-AD27))/AD27)+(((H27-AE27)*(H27-AE27))/AE27)+(((I27-AE27)*(I27-AE27))/AE27)</f>
        <v>1.4598185136460309</v>
      </c>
      <c r="AH27">
        <f>CHIDIST(AG27,2)</f>
        <v>0.48195272202713807</v>
      </c>
      <c r="AJ27" s="1">
        <v>0.53339999999999999</v>
      </c>
      <c r="AK27" s="1">
        <f>1-((2/3)*EXP(-AJ27))</f>
        <v>0.60892859262287091</v>
      </c>
      <c r="AL27" s="1">
        <f>EXP(-AJ27)/3</f>
        <v>0.19553570368856457</v>
      </c>
      <c r="AN27" s="1">
        <f t="shared" si="33"/>
        <v>1787.814347940749</v>
      </c>
      <c r="AO27" s="1">
        <f t="shared" si="34"/>
        <v>574.0928260296256</v>
      </c>
      <c r="AQ27" s="1">
        <f t="shared" si="35"/>
        <v>32.784538750497575</v>
      </c>
      <c r="AR27">
        <f t="shared" si="36"/>
        <v>7.6019999858338334E-8</v>
      </c>
    </row>
    <row r="30" spans="1:44" x14ac:dyDescent="0.2">
      <c r="A30" s="3" t="s">
        <v>36</v>
      </c>
      <c r="AA30" s="1"/>
      <c r="AB30" s="1"/>
      <c r="AD30" s="1"/>
      <c r="AE30" s="1"/>
      <c r="AG30" s="1"/>
    </row>
    <row r="31" spans="1:44" x14ac:dyDescent="0.2">
      <c r="A31" s="2" t="s">
        <v>9</v>
      </c>
      <c r="B31" s="2"/>
      <c r="C31" s="2" t="s">
        <v>0</v>
      </c>
      <c r="D31" s="2" t="s">
        <v>1</v>
      </c>
      <c r="E31" s="2" t="s">
        <v>2</v>
      </c>
      <c r="F31" s="2" t="s">
        <v>3</v>
      </c>
      <c r="G31" s="2" t="s">
        <v>33</v>
      </c>
      <c r="H31" s="2" t="s">
        <v>34</v>
      </c>
      <c r="I31" s="2" t="s">
        <v>35</v>
      </c>
      <c r="J31" s="2" t="s">
        <v>37</v>
      </c>
      <c r="K31" s="2"/>
      <c r="L31" s="2" t="s">
        <v>15</v>
      </c>
      <c r="M31" s="2" t="s">
        <v>16</v>
      </c>
      <c r="N31" s="2" t="s">
        <v>17</v>
      </c>
      <c r="O31" s="2"/>
      <c r="P31" s="2" t="s">
        <v>31</v>
      </c>
      <c r="Q31" s="2" t="s">
        <v>23</v>
      </c>
      <c r="R31" s="2" t="s">
        <v>24</v>
      </c>
      <c r="T31" s="2" t="s">
        <v>25</v>
      </c>
      <c r="U31" s="2" t="s">
        <v>26</v>
      </c>
      <c r="W31" s="2" t="s">
        <v>27</v>
      </c>
      <c r="X31" s="2" t="s">
        <v>28</v>
      </c>
      <c r="Z31" s="2" t="s">
        <v>10</v>
      </c>
      <c r="AA31" s="2" t="s">
        <v>11</v>
      </c>
      <c r="AB31" s="2" t="s">
        <v>19</v>
      </c>
      <c r="AD31" s="2" t="s">
        <v>18</v>
      </c>
      <c r="AE31" s="2" t="s">
        <v>20</v>
      </c>
      <c r="AG31" s="2" t="s">
        <v>21</v>
      </c>
      <c r="AH31" s="2" t="s">
        <v>22</v>
      </c>
    </row>
    <row r="32" spans="1:44" x14ac:dyDescent="0.2">
      <c r="A32" s="1" t="s">
        <v>8</v>
      </c>
      <c r="C32" s="1" t="s">
        <v>4</v>
      </c>
      <c r="D32" s="1" t="s">
        <v>5</v>
      </c>
      <c r="E32" s="1" t="s">
        <v>6</v>
      </c>
      <c r="F32" s="1" t="s">
        <v>7</v>
      </c>
      <c r="G32" s="1">
        <v>41</v>
      </c>
      <c r="H32" s="1">
        <v>11</v>
      </c>
      <c r="I32" s="1">
        <v>4</v>
      </c>
      <c r="J32" s="1">
        <f>SUM(G32:I32)</f>
        <v>56</v>
      </c>
      <c r="L32" s="1">
        <f>G32/(G32+H32+I32)</f>
        <v>0.7321428571428571</v>
      </c>
      <c r="M32" s="1">
        <f>H32/(G32+H32+I32)</f>
        <v>0.19642857142857142</v>
      </c>
      <c r="N32" s="1">
        <f>I32/(G32+H32+I32)</f>
        <v>7.1428571428571425E-2</v>
      </c>
      <c r="P32" s="1">
        <v>0.50700000000000001</v>
      </c>
      <c r="Q32" s="1">
        <f>1-((2/3)*EXP(-P32))</f>
        <v>0.59846681967795645</v>
      </c>
      <c r="R32" s="1">
        <f>EXP(-P32)/3</f>
        <v>0.2007665901610218</v>
      </c>
      <c r="T32" s="1">
        <f>(G32+H32+I32)*Q32</f>
        <v>33.514141901965559</v>
      </c>
      <c r="U32" s="1">
        <f>(G32+H32+I32)*R32</f>
        <v>11.242929049017221</v>
      </c>
      <c r="W32" s="1">
        <f>(((G32-T32)*(G32-T32))/T32)+(((H32-U32)*(H32-U32))/U32)+(((I32-U32)*(I32-U32))/U32)</f>
        <v>6.3433671692864984</v>
      </c>
      <c r="X32">
        <f>CHIDIST(W32,2)</f>
        <v>4.1932940786362269E-2</v>
      </c>
      <c r="Z32" s="1">
        <v>0.83830000000000005</v>
      </c>
      <c r="AA32" s="1">
        <f>1-((2/3)*EXP(-Z32))</f>
        <v>0.7117032963371569</v>
      </c>
      <c r="AB32" s="1">
        <f>EXP(-Z32)/3</f>
        <v>0.14414835183142158</v>
      </c>
      <c r="AD32" s="1">
        <f>(G32+H32+I32)*AA32</f>
        <v>39.855384594880789</v>
      </c>
      <c r="AE32" s="1">
        <f>(G32+H32+I32)*AB32</f>
        <v>8.0723077025596091</v>
      </c>
      <c r="AG32" s="1">
        <f>(((G32-AD32)*(G32-AD32))/AD32)+(((H32-AE32)*(H32-AE32))/AE32)+(((I32-AE32)*(I32-AE32))/AE32)</f>
        <v>3.1490906614584357</v>
      </c>
      <c r="AH32">
        <f>CHIDIST(AG32,2)</f>
        <v>0.20710169405414949</v>
      </c>
    </row>
    <row r="33" spans="1:34" x14ac:dyDescent="0.2">
      <c r="A33" s="1" t="s">
        <v>7</v>
      </c>
      <c r="C33" s="1" t="s">
        <v>4</v>
      </c>
      <c r="D33" s="1" t="s">
        <v>5</v>
      </c>
      <c r="E33" s="1" t="s">
        <v>6</v>
      </c>
      <c r="F33" s="1" t="s">
        <v>8</v>
      </c>
      <c r="G33" s="1">
        <v>38</v>
      </c>
      <c r="H33" s="1">
        <v>7</v>
      </c>
      <c r="I33" s="1">
        <v>8</v>
      </c>
      <c r="J33" s="1">
        <f t="shared" ref="J33:J36" si="38">SUM(G33:I33)</f>
        <v>53</v>
      </c>
      <c r="L33" s="1">
        <f t="shared" ref="L33:L36" si="39">G33/(G33+H33+I33)</f>
        <v>0.71698113207547165</v>
      </c>
      <c r="M33" s="1">
        <f t="shared" ref="M33:M36" si="40">H33/(G33+H33+I33)</f>
        <v>0.13207547169811321</v>
      </c>
      <c r="N33" s="1">
        <f t="shared" ref="N33:N36" si="41">I33/(G33+H33+I33)</f>
        <v>0.15094339622641509</v>
      </c>
      <c r="P33" s="1">
        <v>0.50700000000000001</v>
      </c>
      <c r="Q33" s="1">
        <f t="shared" ref="Q33:Q36" si="42">1-((2/3)*EXP(-P33))</f>
        <v>0.59846681967795645</v>
      </c>
      <c r="R33" s="1">
        <f t="shared" ref="R33:R36" si="43">EXP(-P33)/3</f>
        <v>0.2007665901610218</v>
      </c>
      <c r="T33" s="1">
        <f t="shared" ref="T33" si="44">(G33+H33+I33)*Q33</f>
        <v>31.718741442931691</v>
      </c>
      <c r="U33" s="1">
        <f t="shared" ref="U33:U36" si="45">(G33+H33+I33)*R33</f>
        <v>10.640629278534156</v>
      </c>
      <c r="W33" s="1">
        <f>(((G33-T33)*(G33-T33))/T33)+(((H33-U33)*(H33-U33))/U33)+(((I33-U33)*(I33-U33))/U33)</f>
        <v>3.1448081100161294</v>
      </c>
      <c r="X33">
        <f>CHIDIST(W33,2)</f>
        <v>0.20754563100952628</v>
      </c>
      <c r="Z33" s="1">
        <v>0.83830000000000005</v>
      </c>
      <c r="AA33" s="1">
        <f>1-((2/3)*EXP(-Z33))</f>
        <v>0.7117032963371569</v>
      </c>
      <c r="AB33" s="1">
        <f>EXP(-Z33)/3</f>
        <v>0.14414835183142158</v>
      </c>
      <c r="AD33" s="1">
        <f>(G33+H33+I33)*AA33</f>
        <v>37.720274705869315</v>
      </c>
      <c r="AE33" s="1">
        <f>(G33+H33+I33)*AB33</f>
        <v>7.6398626470653435</v>
      </c>
      <c r="AG33" s="1">
        <f>(((G33-AD33)*(G33-AD33))/AD33)+(((H33-AE33)*(H33-AE33))/AE33)+(((I33-AE33)*(I33-AE33))/AE33)</f>
        <v>7.2641503583807401E-2</v>
      </c>
      <c r="AH33">
        <f>CHIDIST(AG33,2)</f>
        <v>0.96433093299706318</v>
      </c>
    </row>
    <row r="34" spans="1:34" x14ac:dyDescent="0.2">
      <c r="A34" s="1" t="s">
        <v>6</v>
      </c>
      <c r="C34" s="1" t="s">
        <v>4</v>
      </c>
      <c r="D34" s="1" t="s">
        <v>5</v>
      </c>
      <c r="E34" s="1" t="s">
        <v>7</v>
      </c>
      <c r="F34" s="1" t="s">
        <v>8</v>
      </c>
      <c r="G34" s="1">
        <v>63</v>
      </c>
      <c r="H34" s="1">
        <v>2</v>
      </c>
      <c r="I34" s="1">
        <v>10</v>
      </c>
      <c r="J34" s="1">
        <f t="shared" si="38"/>
        <v>75</v>
      </c>
      <c r="L34" s="1">
        <f t="shared" si="39"/>
        <v>0.84</v>
      </c>
      <c r="M34" s="1">
        <f t="shared" si="40"/>
        <v>2.6666666666666668E-2</v>
      </c>
      <c r="N34" s="1">
        <f t="shared" si="41"/>
        <v>0.13333333333333333</v>
      </c>
      <c r="P34" s="1">
        <f>0.507+0.6681</f>
        <v>1.1751</v>
      </c>
      <c r="Q34" s="1">
        <f t="shared" si="42"/>
        <v>0.79414126711060373</v>
      </c>
      <c r="R34" s="1">
        <f t="shared" si="43"/>
        <v>0.10292936644469815</v>
      </c>
      <c r="T34" s="1">
        <f>(G34+H34+I34)*Q34</f>
        <v>59.560595033295279</v>
      </c>
      <c r="U34" s="1">
        <f t="shared" si="45"/>
        <v>7.7197024833523606</v>
      </c>
      <c r="W34" s="1">
        <f>(((G34-T34)*(G34-T34))/T34)+(((H34-U34)*(H34-U34))/U34)+(((I34-U34)*(I34-U34))/U34)</f>
        <v>5.1100397153802257</v>
      </c>
      <c r="X34">
        <f>CHIDIST(W34,2)</f>
        <v>7.76906892943518E-2</v>
      </c>
      <c r="Z34" s="1">
        <f>0.8383+0.4875</f>
        <v>1.3258000000000001</v>
      </c>
      <c r="AA34" s="1">
        <f>1-((2/3)*EXP(-Z34))</f>
        <v>0.82293973216271665</v>
      </c>
      <c r="AB34" s="1">
        <f>EXP(-Z34)/3</f>
        <v>8.8530133918641674E-2</v>
      </c>
      <c r="AD34" s="1">
        <f>(G34+H34+I34)*AA34</f>
        <v>61.72047991220375</v>
      </c>
      <c r="AE34" s="1">
        <f>(G34+H34+I34)*AB34</f>
        <v>6.6397600438981259</v>
      </c>
      <c r="AG34" s="1">
        <f>(((G34-AD34)*(G34-AD34))/AD34)+(((H34-AE34)*(H34-AE34))/AE34)+(((I34-AE34)*(I34-AE34))/AE34)</f>
        <v>4.9692623090804204</v>
      </c>
      <c r="AH34">
        <f>CHIDIST(AG34,2)</f>
        <v>8.3356294433340916E-2</v>
      </c>
    </row>
    <row r="35" spans="1:34" x14ac:dyDescent="0.2">
      <c r="A35" s="1" t="s">
        <v>5</v>
      </c>
      <c r="C35" s="1" t="s">
        <v>4</v>
      </c>
      <c r="D35" s="1" t="s">
        <v>6</v>
      </c>
      <c r="E35" s="1" t="s">
        <v>7</v>
      </c>
      <c r="F35" s="1" t="s">
        <v>8</v>
      </c>
      <c r="G35" s="1">
        <v>37</v>
      </c>
      <c r="H35" s="1">
        <v>13</v>
      </c>
      <c r="I35" s="1">
        <v>14</v>
      </c>
      <c r="J35" s="1">
        <f t="shared" si="38"/>
        <v>64</v>
      </c>
      <c r="L35" s="1">
        <f t="shared" si="39"/>
        <v>0.578125</v>
      </c>
      <c r="M35" s="1">
        <f t="shared" si="40"/>
        <v>0.203125</v>
      </c>
      <c r="N35" s="1">
        <f t="shared" si="41"/>
        <v>0.21875</v>
      </c>
      <c r="P35" s="1">
        <v>0.66810000000000003</v>
      </c>
      <c r="Q35" s="1">
        <f t="shared" si="42"/>
        <v>0.6582121677976227</v>
      </c>
      <c r="R35" s="1">
        <f t="shared" si="43"/>
        <v>0.17089391610118865</v>
      </c>
      <c r="T35" s="1">
        <f t="shared" ref="T35:T36" si="46">(G35+H35+I35)*Q35</f>
        <v>42.125578739047853</v>
      </c>
      <c r="U35" s="1">
        <f t="shared" si="45"/>
        <v>10.937210630476073</v>
      </c>
      <c r="W35" s="1">
        <f>(((G35-T35)*(G35-T35))/T35)+(((H35-U35)*(H35-U35))/U35)+(((I35-U35)*(I35-U35))/U35)</f>
        <v>1.8703813328217347</v>
      </c>
      <c r="X35">
        <f>CHIDIST(W35,2)</f>
        <v>0.39251101972909724</v>
      </c>
      <c r="Z35" s="1">
        <v>0.48749999999999999</v>
      </c>
      <c r="AA35" s="1">
        <f>1-((2/3)*EXP(-Z35))</f>
        <v>0.59056008251750813</v>
      </c>
      <c r="AB35" s="1">
        <f>EXP(-Z35)/3</f>
        <v>0.20471995874124593</v>
      </c>
      <c r="AD35" s="1">
        <f>(G35+H35+I35)*AA35</f>
        <v>37.795845281120521</v>
      </c>
      <c r="AE35" s="1">
        <f>(G35+H35+I35)*AB35</f>
        <v>13.10207735943974</v>
      </c>
      <c r="AG35" s="1">
        <f>(((G35-AD35)*(G35-AD35))/AD35)+(((H35-AE35)*(H35-AE35))/AE35)+(((I35-AE35)*(I35-AE35))/AE35)</f>
        <v>7.9090125260753985E-2</v>
      </c>
      <c r="AH35">
        <f>CHIDIST(AG35,2)</f>
        <v>0.96122663761395133</v>
      </c>
    </row>
    <row r="36" spans="1:34" x14ac:dyDescent="0.2">
      <c r="A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>
        <v>38</v>
      </c>
      <c r="H36" s="1">
        <v>15</v>
      </c>
      <c r="I36" s="1">
        <v>8</v>
      </c>
      <c r="J36" s="1">
        <f t="shared" si="38"/>
        <v>61</v>
      </c>
      <c r="L36" s="1">
        <f t="shared" si="39"/>
        <v>0.62295081967213117</v>
      </c>
      <c r="M36" s="1">
        <f t="shared" si="40"/>
        <v>0.24590163934426229</v>
      </c>
      <c r="N36" s="1">
        <f t="shared" si="41"/>
        <v>0.13114754098360656</v>
      </c>
      <c r="P36" s="1">
        <v>0.66810000000000003</v>
      </c>
      <c r="Q36" s="1">
        <f t="shared" si="42"/>
        <v>0.6582121677976227</v>
      </c>
      <c r="R36" s="1">
        <f t="shared" si="43"/>
        <v>0.17089391610118865</v>
      </c>
      <c r="T36" s="1">
        <f t="shared" si="46"/>
        <v>40.150942235654988</v>
      </c>
      <c r="U36" s="1">
        <f t="shared" si="45"/>
        <v>10.424528882172508</v>
      </c>
      <c r="W36" s="1">
        <f>(((G36-T36)*(G36-T36))/T36)+(((H36-U36)*(H36-U36))/U36)+(((I36-U36)*(I36-U36))/U36)</f>
        <v>2.6873621337013285</v>
      </c>
      <c r="X36">
        <f>CHIDIST(W36,2)</f>
        <v>0.26088356903249199</v>
      </c>
      <c r="Z36" s="1">
        <v>0.48749999999999999</v>
      </c>
      <c r="AA36" s="1">
        <f>1-((2/3)*EXP(-Z36))</f>
        <v>0.59056008251750813</v>
      </c>
      <c r="AB36" s="1">
        <f>EXP(-Z36)/3</f>
        <v>0.20471995874124593</v>
      </c>
      <c r="AD36" s="1">
        <f>(G36+H36+I36)*AA36</f>
        <v>36.024165033567996</v>
      </c>
      <c r="AE36" s="1">
        <f>(G36+H36+I36)*AB36</f>
        <v>12.487917483216002</v>
      </c>
      <c r="AG36" s="1">
        <f>(((G36-AD36)*(G36-AD36))/AD36)+(((H36-AE36)*(H36-AE36))/AE36)+(((I36-AE36)*(I36-AE36))/AE36)</f>
        <v>2.2265739968092966</v>
      </c>
      <c r="AH36">
        <f>CHIDIST(AG36,2)</f>
        <v>0.32847747968342794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gene_trees</vt:lpstr>
      <vt:lpstr>perfect_tv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Braun,Edward Louis</dc:creator>
  <cp:lastModifiedBy>Braun,Edward Louis</cp:lastModifiedBy>
  <dcterms:created xsi:type="dcterms:W3CDTF">2019-08-22T09:54:05Z</dcterms:created>
  <dcterms:modified xsi:type="dcterms:W3CDTF">2019-10-18T14:18:31Z</dcterms:modified>
</cp:coreProperties>
</file>