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_d\Documents\Publikationen\2021_HisG\R1\"/>
    </mc:Choice>
  </mc:AlternateContent>
  <xr:revisionPtr revIDLastSave="0" documentId="8_{9C0EDB7E-BB1A-4815-8D7A-7B325E779E0D}" xr6:coauthVersionLast="47" xr6:coauthVersionMax="47" xr10:uidLastSave="{00000000-0000-0000-0000-000000000000}"/>
  <bookViews>
    <workbookView xWindow="-108" yWindow="-108" windowWidth="23256" windowHeight="12576" tabRatio="702" xr2:uid="{88BCA3FF-7CF5-4533-8CAE-08263E1812AF}"/>
  </bookViews>
  <sheets>
    <sheet name="DNA standards" sheetId="7" r:id="rId1"/>
    <sheet name="raw data" sheetId="10" r:id="rId2"/>
    <sheet name="standard curves" sheetId="4" r:id="rId3"/>
    <sheet name="calculation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1" l="1"/>
  <c r="C2" i="11"/>
  <c r="E6" i="11" s="1"/>
  <c r="E7" i="11"/>
  <c r="E8" i="11"/>
  <c r="E11" i="11"/>
  <c r="E14" i="11"/>
  <c r="E17" i="11"/>
  <c r="E18" i="11"/>
  <c r="E20" i="11"/>
  <c r="E21" i="11"/>
  <c r="E23" i="11"/>
  <c r="E24" i="11"/>
  <c r="I34" i="11" l="1"/>
  <c r="E19" i="11"/>
  <c r="F18" i="11" s="1"/>
  <c r="E16" i="11"/>
  <c r="E13" i="11"/>
  <c r="E10" i="11"/>
  <c r="E25" i="11"/>
  <c r="E22" i="11"/>
  <c r="E15" i="11"/>
  <c r="F14" i="11" s="1"/>
  <c r="E12" i="11"/>
  <c r="E9" i="11"/>
  <c r="F6" i="11" s="1"/>
  <c r="F10" i="11" l="1"/>
  <c r="F22" i="11"/>
  <c r="H9" i="7" l="1"/>
  <c r="H10" i="7" s="1"/>
  <c r="I10" i="7" s="1"/>
  <c r="C9" i="7"/>
  <c r="D9" i="7" s="1"/>
  <c r="G5" i="7"/>
  <c r="B5" i="7"/>
  <c r="I9" i="7" l="1"/>
  <c r="J9" i="7" s="1"/>
  <c r="J10" i="7"/>
  <c r="I4" i="4" s="1"/>
  <c r="J4" i="4" s="1"/>
  <c r="H11" i="7"/>
  <c r="I11" i="7" s="1"/>
  <c r="C10" i="7"/>
  <c r="D10" i="7" s="1"/>
  <c r="E9" i="7"/>
  <c r="C11" i="7" l="1"/>
  <c r="D11" i="7" s="1"/>
  <c r="E10" i="7"/>
  <c r="J11" i="7"/>
  <c r="I5" i="4" s="1"/>
  <c r="J5" i="4" s="1"/>
  <c r="H12" i="7"/>
  <c r="I12" i="7" s="1"/>
  <c r="D4" i="4" l="1"/>
  <c r="E4" i="4" s="1"/>
  <c r="C12" i="7"/>
  <c r="D12" i="7" s="1"/>
  <c r="E11" i="7"/>
  <c r="H13" i="7"/>
  <c r="I13" i="7" s="1"/>
  <c r="J12" i="7"/>
  <c r="I6" i="4" s="1"/>
  <c r="J6" i="4" s="1"/>
  <c r="D5" i="4" l="1"/>
  <c r="E5" i="4" s="1"/>
  <c r="C13" i="7"/>
  <c r="D13" i="7" s="1"/>
  <c r="E12" i="7"/>
  <c r="H14" i="7"/>
  <c r="I14" i="7" s="1"/>
  <c r="J13" i="7"/>
  <c r="I7" i="4" s="1"/>
  <c r="J7" i="4" s="1"/>
  <c r="D6" i="4" l="1"/>
  <c r="E6" i="4" s="1"/>
  <c r="C14" i="7"/>
  <c r="D14" i="7" s="1"/>
  <c r="E13" i="7"/>
  <c r="J14" i="7"/>
  <c r="I8" i="4" s="1"/>
  <c r="J8" i="4" s="1"/>
  <c r="H15" i="7"/>
  <c r="I15" i="7" s="1"/>
  <c r="D7" i="4" l="1"/>
  <c r="E7" i="4" s="1"/>
  <c r="C15" i="7"/>
  <c r="D15" i="7" s="1"/>
  <c r="E14" i="7"/>
  <c r="H16" i="7"/>
  <c r="I16" i="7" s="1"/>
  <c r="J15" i="7"/>
  <c r="I9" i="4" s="1"/>
  <c r="J9" i="4" s="1"/>
  <c r="D8" i="4" l="1"/>
  <c r="E8" i="4" s="1"/>
  <c r="C16" i="7"/>
  <c r="D16" i="7" s="1"/>
  <c r="E15" i="7"/>
  <c r="J16" i="7"/>
  <c r="I10" i="4" s="1"/>
  <c r="J10" i="4" s="1"/>
  <c r="D9" i="4" l="1"/>
  <c r="E9" i="4" s="1"/>
  <c r="E16" i="7"/>
  <c r="D10" i="4" l="1"/>
  <c r="E10" i="4" s="1"/>
</calcChain>
</file>

<file path=xl/sharedStrings.xml><?xml version="1.0" encoding="utf-8"?>
<sst xmlns="http://schemas.openxmlformats.org/spreadsheetml/2006/main" count="226" uniqueCount="119">
  <si>
    <t>STD 0</t>
  </si>
  <si>
    <t>STD -1</t>
  </si>
  <si>
    <t>STD -2</t>
  </si>
  <si>
    <t>STD -3</t>
  </si>
  <si>
    <t>STD -4</t>
  </si>
  <si>
    <t>STD -5</t>
  </si>
  <si>
    <t>STD -6</t>
  </si>
  <si>
    <t>STD -7</t>
  </si>
  <si>
    <t>Log(copies)</t>
  </si>
  <si>
    <t>ng/µl</t>
  </si>
  <si>
    <t>Resulting concentrations</t>
  </si>
  <si>
    <t>copies/µl</t>
  </si>
  <si>
    <t>copies/reaction</t>
  </si>
  <si>
    <t xml:space="preserve">µl Poly[d(I-C)] working solution (0.5 µg/ml) </t>
  </si>
  <si>
    <t>to obtain a 1ng/µl solution</t>
  </si>
  <si>
    <t>Measured concentration</t>
  </si>
  <si>
    <t xml:space="preserve">copies in reaction </t>
  </si>
  <si>
    <t>copies in reaction</t>
  </si>
  <si>
    <t>Transfer 50 µl to a reaction tube and add</t>
  </si>
  <si>
    <t>Insert mean Ct-values</t>
  </si>
  <si>
    <t>Insert Ct-values</t>
  </si>
  <si>
    <t>cbh1</t>
  </si>
  <si>
    <t>eyfp</t>
  </si>
  <si>
    <t>pJET-cbh1 (3183 bp)</t>
  </si>
  <si>
    <t>pJET-eyfp (5210 bp)</t>
  </si>
  <si>
    <t>eyfp_pyr_-4</t>
  </si>
  <si>
    <t>cbh1_pyr_-4</t>
  </si>
  <si>
    <t>eyfp_pyr_-3</t>
  </si>
  <si>
    <t>cbh1_pyr_-3</t>
  </si>
  <si>
    <t>eyfp_pyr_-2</t>
  </si>
  <si>
    <t>cbh1_pyr_-2</t>
  </si>
  <si>
    <t>eyfp_pyr_-1</t>
  </si>
  <si>
    <t>cbh1_pyr_-1</t>
  </si>
  <si>
    <t>eyfp_asl_-4</t>
  </si>
  <si>
    <t>cbh1_asl_-4</t>
  </si>
  <si>
    <t>eyfp_asl_-3</t>
  </si>
  <si>
    <t>cbh1_asl_-3</t>
  </si>
  <si>
    <t>eyfp_asl_-2</t>
  </si>
  <si>
    <t>cbh1_asl_-2</t>
  </si>
  <si>
    <t>eyfp_asl_-1</t>
  </si>
  <si>
    <t>cbh1_asl_-1</t>
  </si>
  <si>
    <t>eyfp_his_-4</t>
  </si>
  <si>
    <t>cbh1_his_-4</t>
  </si>
  <si>
    <t>eyfp_his_-3</t>
  </si>
  <si>
    <t>cbh1_his_-3</t>
  </si>
  <si>
    <t>eyfp_his_-2</t>
  </si>
  <si>
    <t>cbh1_his_-2</t>
  </si>
  <si>
    <t>eyfp_his_-1</t>
  </si>
  <si>
    <t>cbh1_his_-1</t>
  </si>
  <si>
    <t>eyfp_1:4_-6</t>
  </si>
  <si>
    <t>cbh1_1:4_-6</t>
  </si>
  <si>
    <t>eyfp_1:4_-5</t>
  </si>
  <si>
    <t>cbh1_1:4_-5</t>
  </si>
  <si>
    <t>eyfp_1:4_-4</t>
  </si>
  <si>
    <t>cbh1_1:4_-4</t>
  </si>
  <si>
    <t>eyfp_1:4_-3</t>
  </si>
  <si>
    <t>cbh1_1:4_-3</t>
  </si>
  <si>
    <t>eyfp_1:2_-6</t>
  </si>
  <si>
    <t>cbh1_1:2_-6</t>
  </si>
  <si>
    <t>eyfp_1:2_-5</t>
  </si>
  <si>
    <t>cbh1_1:2_-5</t>
  </si>
  <si>
    <t>eyfp_1:2_-4</t>
  </si>
  <si>
    <t>cbh1_1:2_-4</t>
  </si>
  <si>
    <t>eyfp_1:2_-3</t>
  </si>
  <si>
    <t>cbh1_1:2_-3</t>
  </si>
  <si>
    <t>eyfp_1:1_-6</t>
  </si>
  <si>
    <t>cbh1_1:1_-6</t>
  </si>
  <si>
    <t>eyfp_1:1_-5</t>
  </si>
  <si>
    <t>cbh1_1:1_-5</t>
  </si>
  <si>
    <t>eyfp_1:1_-4</t>
  </si>
  <si>
    <t>cbh1_1:1_-4</t>
  </si>
  <si>
    <t>eyfp_1:1_-3</t>
  </si>
  <si>
    <t>cbh1_1:1_-3</t>
  </si>
  <si>
    <t>eyfp_c-7</t>
  </si>
  <si>
    <t>cbh1_c-7</t>
  </si>
  <si>
    <t>eyfp_c-6</t>
  </si>
  <si>
    <t>cbh1_c-6</t>
  </si>
  <si>
    <t>eyfp_c-5</t>
  </si>
  <si>
    <t>cbh1_c-5</t>
  </si>
  <si>
    <t>eyfp_c-4</t>
  </si>
  <si>
    <t>cbh1_c-4</t>
  </si>
  <si>
    <t>eyfp_c-3</t>
  </si>
  <si>
    <t>cbh1_c-3</t>
  </si>
  <si>
    <t>eyfp_c-2</t>
  </si>
  <si>
    <t>cbh1_c-2</t>
  </si>
  <si>
    <t>eyfp_c-1</t>
  </si>
  <si>
    <t>cbh1_c-1</t>
  </si>
  <si>
    <t>eyfp_H2O</t>
  </si>
  <si>
    <t>cbh1_H2O</t>
  </si>
  <si>
    <t>E</t>
  </si>
  <si>
    <t>Ct</t>
  </si>
  <si>
    <t>sample</t>
  </si>
  <si>
    <t>pyr_-4</t>
  </si>
  <si>
    <t>pyr_-3</t>
  </si>
  <si>
    <t>pyr_-2</t>
  </si>
  <si>
    <t>pyr_-1</t>
  </si>
  <si>
    <t>asl_-4</t>
  </si>
  <si>
    <t>asl_-3</t>
  </si>
  <si>
    <t>asl_-2</t>
  </si>
  <si>
    <t>asl_-1</t>
  </si>
  <si>
    <t>his_-4</t>
  </si>
  <si>
    <t>his_-3</t>
  </si>
  <si>
    <t>his_-2</t>
  </si>
  <si>
    <t>his_-1</t>
  </si>
  <si>
    <t>1:2_-6</t>
  </si>
  <si>
    <t>1:2_-5</t>
  </si>
  <si>
    <t>1:2_-4</t>
  </si>
  <si>
    <t>1:2_-3</t>
  </si>
  <si>
    <t>1:1_-6</t>
  </si>
  <si>
    <t>1:1_-5</t>
  </si>
  <si>
    <t>1:1_-4</t>
  </si>
  <si>
    <t>1:1_-3</t>
  </si>
  <si>
    <t>eyfp rel to cbh1</t>
  </si>
  <si>
    <t>Ct eyfp</t>
  </si>
  <si>
    <t>Ct cbh1</t>
  </si>
  <si>
    <t>E eyfp</t>
  </si>
  <si>
    <t>E cbh1</t>
  </si>
  <si>
    <t>Avg Ct</t>
  </si>
  <si>
    <t>Avg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</si>
</sst>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 i="1"/>
              <a:t>cbh1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1493438320209976E-2"/>
                  <c:y val="-0.364130941965587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'standard curves'!$C$4:$C$10</c:f>
              <c:numCache>
                <c:formatCode>General</c:formatCode>
                <c:ptCount val="7"/>
                <c:pt idx="0">
                  <c:v>7.9</c:v>
                </c:pt>
                <c:pt idx="1">
                  <c:v>11</c:v>
                </c:pt>
                <c:pt idx="2">
                  <c:v>14.2</c:v>
                </c:pt>
                <c:pt idx="3">
                  <c:v>17.899999999999999</c:v>
                </c:pt>
                <c:pt idx="4">
                  <c:v>21.1</c:v>
                </c:pt>
                <c:pt idx="5">
                  <c:v>24.5</c:v>
                </c:pt>
                <c:pt idx="6">
                  <c:v>27.6</c:v>
                </c:pt>
              </c:numCache>
            </c:numRef>
          </c:xVal>
          <c:yVal>
            <c:numRef>
              <c:f>'standard curves'!$E$4:$E$10</c:f>
              <c:numCache>
                <c:formatCode>General</c:formatCode>
                <c:ptCount val="7"/>
                <c:pt idx="0">
                  <c:v>7.001809850986155</c:v>
                </c:pt>
                <c:pt idx="1">
                  <c:v>6.001809850986155</c:v>
                </c:pt>
                <c:pt idx="2">
                  <c:v>5.001809850986155</c:v>
                </c:pt>
                <c:pt idx="3">
                  <c:v>4.0018098509861559</c:v>
                </c:pt>
                <c:pt idx="4">
                  <c:v>3.0018098509861555</c:v>
                </c:pt>
                <c:pt idx="5">
                  <c:v>2.0018098509861559</c:v>
                </c:pt>
                <c:pt idx="6">
                  <c:v>1.0018098509861557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F4-4120-95C5-6EE60C9E7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283936"/>
        <c:axId val="692287544"/>
      </c:scatterChart>
      <c:valAx>
        <c:axId val="692283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Ct values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2287544"/>
        <c:crosses val="autoZero"/>
        <c:crossBetween val="midCat"/>
      </c:valAx>
      <c:valAx>
        <c:axId val="69228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Log (copies)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2283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 i="1"/>
              <a:t>eyfp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0573928258967633E-2"/>
                  <c:y val="-0.400181539807524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'standard curves'!$H$4:$H$10</c:f>
              <c:numCache>
                <c:formatCode>General</c:formatCode>
                <c:ptCount val="7"/>
                <c:pt idx="0">
                  <c:v>7.4</c:v>
                </c:pt>
                <c:pt idx="1">
                  <c:v>11.6</c:v>
                </c:pt>
                <c:pt idx="2">
                  <c:v>14.3</c:v>
                </c:pt>
                <c:pt idx="3">
                  <c:v>18.600000000000001</c:v>
                </c:pt>
                <c:pt idx="4">
                  <c:v>22</c:v>
                </c:pt>
                <c:pt idx="5">
                  <c:v>25.6</c:v>
                </c:pt>
                <c:pt idx="6">
                  <c:v>29.1</c:v>
                </c:pt>
              </c:numCache>
            </c:numRef>
          </c:xVal>
          <c:yVal>
            <c:numRef>
              <c:f>'standard curves'!$J$4:$J$10</c:f>
              <c:numCache>
                <c:formatCode>General</c:formatCode>
                <c:ptCount val="7"/>
                <c:pt idx="0">
                  <c:v>6.7413513650686321</c:v>
                </c:pt>
                <c:pt idx="1">
                  <c:v>5.741351365068633</c:v>
                </c:pt>
                <c:pt idx="2">
                  <c:v>4.741351365068633</c:v>
                </c:pt>
                <c:pt idx="3">
                  <c:v>3.7413513650686325</c:v>
                </c:pt>
                <c:pt idx="4">
                  <c:v>2.741351365068633</c:v>
                </c:pt>
                <c:pt idx="5">
                  <c:v>1.741351365068633</c:v>
                </c:pt>
                <c:pt idx="6">
                  <c:v>0.74135136506863308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DF-4750-9732-A7AEDF0C9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283936"/>
        <c:axId val="692287544"/>
      </c:scatterChart>
      <c:valAx>
        <c:axId val="692283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Ct values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2287544"/>
        <c:crosses val="autoZero"/>
        <c:crossBetween val="midCat"/>
      </c:valAx>
      <c:valAx>
        <c:axId val="69228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Log (copies)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2283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13</xdr:row>
      <xdr:rowOff>125730</xdr:rowOff>
    </xdr:from>
    <xdr:to>
      <xdr:col>5</xdr:col>
      <xdr:colOff>541020</xdr:colOff>
      <xdr:row>28</xdr:row>
      <xdr:rowOff>125730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CC20A76-CFF4-4413-BBBF-0692D91F7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13</xdr:row>
      <xdr:rowOff>121920</xdr:rowOff>
    </xdr:from>
    <xdr:to>
      <xdr:col>10</xdr:col>
      <xdr:colOff>586740</xdr:colOff>
      <xdr:row>28</xdr:row>
      <xdr:rowOff>121920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F3F377E-12D3-4A39-8FC3-F2D3D5CF0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8487-1562-4777-B306-51470317F89E}">
  <dimension ref="B2:O16"/>
  <sheetViews>
    <sheetView tabSelected="1" workbookViewId="0"/>
  </sheetViews>
  <sheetFormatPr baseColWidth="10" defaultRowHeight="14.4" x14ac:dyDescent="0.3"/>
  <cols>
    <col min="2" max="2" width="21.44140625" customWidth="1"/>
    <col min="4" max="4" width="13.77734375" customWidth="1"/>
    <col min="5" max="5" width="14.44140625" customWidth="1"/>
    <col min="7" max="7" width="21.44140625" customWidth="1"/>
    <col min="9" max="9" width="13.77734375" customWidth="1"/>
    <col min="10" max="10" width="14.44140625" customWidth="1"/>
    <col min="12" max="12" width="21.44140625" customWidth="1"/>
    <col min="14" max="14" width="13.77734375" customWidth="1"/>
    <col min="15" max="15" width="14.44140625" customWidth="1"/>
  </cols>
  <sheetData>
    <row r="2" spans="2:15" x14ac:dyDescent="0.3">
      <c r="C2" s="2" t="s">
        <v>23</v>
      </c>
      <c r="H2" s="2" t="s">
        <v>24</v>
      </c>
      <c r="M2" s="2"/>
    </row>
    <row r="3" spans="2:15" x14ac:dyDescent="0.3">
      <c r="B3" s="2" t="s">
        <v>15</v>
      </c>
      <c r="C3" s="3">
        <v>6.32</v>
      </c>
      <c r="D3" s="6" t="s">
        <v>9</v>
      </c>
      <c r="E3" s="6"/>
      <c r="G3" s="2" t="s">
        <v>15</v>
      </c>
      <c r="H3" s="3">
        <v>7.48</v>
      </c>
      <c r="I3" s="6" t="s">
        <v>9</v>
      </c>
      <c r="J3" s="6"/>
      <c r="L3" s="2"/>
      <c r="M3" s="1"/>
      <c r="N3" s="6"/>
      <c r="O3" s="6"/>
    </row>
    <row r="4" spans="2:15" x14ac:dyDescent="0.3">
      <c r="C4" t="s">
        <v>18</v>
      </c>
      <c r="D4" s="6"/>
      <c r="E4" s="6"/>
      <c r="H4" t="s">
        <v>18</v>
      </c>
      <c r="I4" s="6"/>
      <c r="J4" s="6"/>
      <c r="M4" s="1"/>
      <c r="N4" s="6"/>
      <c r="O4" s="6"/>
    </row>
    <row r="5" spans="2:15" x14ac:dyDescent="0.3">
      <c r="B5" s="7">
        <f>C3*50-50</f>
        <v>266</v>
      </c>
      <c r="C5" s="6" t="s">
        <v>13</v>
      </c>
      <c r="D5" s="6"/>
      <c r="G5" s="7">
        <f>H3*50-50</f>
        <v>324</v>
      </c>
      <c r="H5" s="6" t="s">
        <v>13</v>
      </c>
      <c r="I5" s="6"/>
      <c r="L5" s="7"/>
      <c r="M5" s="1"/>
      <c r="N5" s="6"/>
    </row>
    <row r="6" spans="2:15" x14ac:dyDescent="0.3">
      <c r="B6" s="6"/>
      <c r="C6" s="6" t="s">
        <v>14</v>
      </c>
      <c r="D6" s="6"/>
      <c r="G6" s="6"/>
      <c r="H6" s="6" t="s">
        <v>14</v>
      </c>
      <c r="I6" s="6"/>
      <c r="L6" s="6"/>
      <c r="M6" s="1"/>
      <c r="N6" s="6"/>
    </row>
    <row r="7" spans="2:15" x14ac:dyDescent="0.3">
      <c r="B7" s="2" t="s">
        <v>15</v>
      </c>
      <c r="C7" s="3">
        <v>1.38</v>
      </c>
      <c r="D7" s="6" t="s">
        <v>9</v>
      </c>
      <c r="G7" s="2" t="s">
        <v>15</v>
      </c>
      <c r="H7" s="3">
        <v>1.24</v>
      </c>
      <c r="I7" s="6" t="s">
        <v>9</v>
      </c>
      <c r="L7" s="2"/>
      <c r="M7" s="1"/>
      <c r="N7" s="6"/>
    </row>
    <row r="8" spans="2:15" x14ac:dyDescent="0.3">
      <c r="B8" t="s">
        <v>10</v>
      </c>
      <c r="C8" s="6" t="s">
        <v>9</v>
      </c>
      <c r="D8" s="6" t="s">
        <v>11</v>
      </c>
      <c r="E8" s="6" t="s">
        <v>12</v>
      </c>
      <c r="G8" t="s">
        <v>10</v>
      </c>
      <c r="H8" s="6" t="s">
        <v>9</v>
      </c>
      <c r="I8" s="6" t="s">
        <v>11</v>
      </c>
      <c r="J8" s="6" t="s">
        <v>12</v>
      </c>
      <c r="M8" s="1"/>
      <c r="N8" s="6"/>
      <c r="O8" s="6"/>
    </row>
    <row r="9" spans="2:15" x14ac:dyDescent="0.3">
      <c r="B9" t="s">
        <v>0</v>
      </c>
      <c r="C9" s="1">
        <f>C7/10</f>
        <v>0.13799999999999998</v>
      </c>
      <c r="D9" s="1">
        <f xml:space="preserve"> ( C9*6.022E+23)/(3183*1000000000*650)</f>
        <v>40167041.25280939</v>
      </c>
      <c r="E9" s="1">
        <f>D9*2.5</f>
        <v>100417603.13202348</v>
      </c>
      <c r="G9" t="s">
        <v>0</v>
      </c>
      <c r="H9" s="1">
        <f>H7/10</f>
        <v>0.124</v>
      </c>
      <c r="I9" s="1">
        <f xml:space="preserve"> ( H9*6.022E+23)/(5210*1000000000*650)</f>
        <v>22050140.262808207</v>
      </c>
      <c r="J9" s="1">
        <f>I9*2.5</f>
        <v>55125350.657020517</v>
      </c>
      <c r="M9" s="1"/>
      <c r="N9" s="1"/>
      <c r="O9" s="1"/>
    </row>
    <row r="10" spans="2:15" x14ac:dyDescent="0.3">
      <c r="B10" t="s">
        <v>1</v>
      </c>
      <c r="C10" s="1">
        <f t="shared" ref="C10:C16" si="0">C9/10</f>
        <v>1.3799999999999998E-2</v>
      </c>
      <c r="D10" s="1">
        <f t="shared" ref="D10:D16" si="1" xml:space="preserve"> ( C10*6.022E+23)/(3183*1000000000*650)</f>
        <v>4016704.125280939</v>
      </c>
      <c r="E10" s="1">
        <f t="shared" ref="E10:E16" si="2">D10*2.5</f>
        <v>10041760.313202348</v>
      </c>
      <c r="G10" t="s">
        <v>1</v>
      </c>
      <c r="H10" s="1">
        <f t="shared" ref="H10:H16" si="3">H9/10</f>
        <v>1.24E-2</v>
      </c>
      <c r="I10" s="1">
        <f t="shared" ref="I10:I16" si="4" xml:space="preserve"> ( H10*6.022E+23)/(5210*1000000000*650)</f>
        <v>2205014.0262808208</v>
      </c>
      <c r="J10" s="1">
        <f t="shared" ref="J10:J16" si="5">I10*2.5</f>
        <v>5512535.0657020519</v>
      </c>
      <c r="M10" s="1"/>
      <c r="N10" s="1"/>
      <c r="O10" s="1"/>
    </row>
    <row r="11" spans="2:15" x14ac:dyDescent="0.3">
      <c r="B11" t="s">
        <v>2</v>
      </c>
      <c r="C11" s="1">
        <f t="shared" si="0"/>
        <v>1.3799999999999997E-3</v>
      </c>
      <c r="D11" s="1">
        <f t="shared" si="1"/>
        <v>401670.4125280939</v>
      </c>
      <c r="E11" s="1">
        <f t="shared" si="2"/>
        <v>1004176.0313202348</v>
      </c>
      <c r="G11" t="s">
        <v>2</v>
      </c>
      <c r="H11" s="1">
        <f t="shared" si="3"/>
        <v>1.24E-3</v>
      </c>
      <c r="I11" s="1">
        <f t="shared" si="4"/>
        <v>220501.40262808208</v>
      </c>
      <c r="J11" s="1">
        <f t="shared" si="5"/>
        <v>551253.50657020521</v>
      </c>
      <c r="M11" s="1"/>
      <c r="N11" s="1"/>
      <c r="O11" s="1"/>
    </row>
    <row r="12" spans="2:15" x14ac:dyDescent="0.3">
      <c r="B12" t="s">
        <v>3</v>
      </c>
      <c r="C12" s="1">
        <f t="shared" si="0"/>
        <v>1.3799999999999997E-4</v>
      </c>
      <c r="D12" s="1">
        <f t="shared" si="1"/>
        <v>40167.041252809388</v>
      </c>
      <c r="E12" s="1">
        <f t="shared" si="2"/>
        <v>100417.60313202348</v>
      </c>
      <c r="G12" t="s">
        <v>3</v>
      </c>
      <c r="H12" s="1">
        <f t="shared" si="3"/>
        <v>1.2400000000000001E-4</v>
      </c>
      <c r="I12" s="1">
        <f t="shared" si="4"/>
        <v>22050.140262808211</v>
      </c>
      <c r="J12" s="1">
        <f t="shared" si="5"/>
        <v>55125.350657020528</v>
      </c>
      <c r="M12" s="1"/>
      <c r="N12" s="1"/>
      <c r="O12" s="1"/>
    </row>
    <row r="13" spans="2:15" x14ac:dyDescent="0.3">
      <c r="B13" t="s">
        <v>4</v>
      </c>
      <c r="C13" s="1">
        <f t="shared" si="0"/>
        <v>1.3799999999999997E-5</v>
      </c>
      <c r="D13" s="1">
        <f t="shared" si="1"/>
        <v>4016.7041252809386</v>
      </c>
      <c r="E13" s="1">
        <f t="shared" si="2"/>
        <v>10041.760313202347</v>
      </c>
      <c r="G13" t="s">
        <v>4</v>
      </c>
      <c r="H13" s="1">
        <f t="shared" si="3"/>
        <v>1.24E-5</v>
      </c>
      <c r="I13" s="1">
        <f t="shared" si="4"/>
        <v>2205.0140262808209</v>
      </c>
      <c r="J13" s="1">
        <f t="shared" si="5"/>
        <v>5512.5350657020517</v>
      </c>
      <c r="M13" s="1"/>
      <c r="N13" s="1"/>
      <c r="O13" s="1"/>
    </row>
    <row r="14" spans="2:15" x14ac:dyDescent="0.3">
      <c r="B14" t="s">
        <v>5</v>
      </c>
      <c r="C14" s="1">
        <f t="shared" si="0"/>
        <v>1.3799999999999997E-6</v>
      </c>
      <c r="D14" s="1">
        <f t="shared" si="1"/>
        <v>401.67041252809389</v>
      </c>
      <c r="E14" s="1">
        <f t="shared" si="2"/>
        <v>1004.1760313202348</v>
      </c>
      <c r="G14" t="s">
        <v>5</v>
      </c>
      <c r="H14" s="1">
        <f t="shared" si="3"/>
        <v>1.24E-6</v>
      </c>
      <c r="I14" s="1">
        <f t="shared" si="4"/>
        <v>220.5014026280821</v>
      </c>
      <c r="J14" s="1">
        <f t="shared" si="5"/>
        <v>551.25350657020522</v>
      </c>
      <c r="M14" s="1"/>
      <c r="N14" s="1"/>
      <c r="O14" s="1"/>
    </row>
    <row r="15" spans="2:15" x14ac:dyDescent="0.3">
      <c r="B15" t="s">
        <v>6</v>
      </c>
      <c r="C15" s="1">
        <f t="shared" si="0"/>
        <v>1.3799999999999997E-7</v>
      </c>
      <c r="D15" s="1">
        <f t="shared" si="1"/>
        <v>40.167041252809391</v>
      </c>
      <c r="E15" s="1">
        <f t="shared" si="2"/>
        <v>100.41760313202347</v>
      </c>
      <c r="G15" t="s">
        <v>6</v>
      </c>
      <c r="H15" s="1">
        <f t="shared" si="3"/>
        <v>1.24E-7</v>
      </c>
      <c r="I15" s="1">
        <f t="shared" si="4"/>
        <v>22.05014026280821</v>
      </c>
      <c r="J15" s="1">
        <f t="shared" si="5"/>
        <v>55.125350657020526</v>
      </c>
      <c r="M15" s="1"/>
      <c r="N15" s="1"/>
      <c r="O15" s="1"/>
    </row>
    <row r="16" spans="2:15" x14ac:dyDescent="0.3">
      <c r="B16" t="s">
        <v>7</v>
      </c>
      <c r="C16" s="1">
        <f t="shared" si="0"/>
        <v>1.3799999999999996E-8</v>
      </c>
      <c r="D16" s="1">
        <f t="shared" si="1"/>
        <v>4.0167041252809383</v>
      </c>
      <c r="E16" s="1">
        <f t="shared" si="2"/>
        <v>10.041760313202346</v>
      </c>
      <c r="G16" t="s">
        <v>7</v>
      </c>
      <c r="H16" s="1">
        <f t="shared" si="3"/>
        <v>1.24E-8</v>
      </c>
      <c r="I16" s="1">
        <f t="shared" si="4"/>
        <v>2.2050140262808209</v>
      </c>
      <c r="J16" s="1">
        <f t="shared" si="5"/>
        <v>5.5125350657020524</v>
      </c>
      <c r="M16" s="1"/>
      <c r="N16" s="1"/>
      <c r="O16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8B50-253F-4330-AEE8-CD4366E40C84}">
  <dimension ref="B2:M66"/>
  <sheetViews>
    <sheetView zoomScale="74" workbookViewId="0"/>
  </sheetViews>
  <sheetFormatPr baseColWidth="10" defaultRowHeight="14.4" x14ac:dyDescent="0.3"/>
  <sheetData>
    <row r="2" spans="2:13" x14ac:dyDescent="0.3">
      <c r="B2" t="s">
        <v>91</v>
      </c>
      <c r="C2" t="s">
        <v>90</v>
      </c>
      <c r="D2" t="s">
        <v>89</v>
      </c>
      <c r="E2" t="s">
        <v>117</v>
      </c>
      <c r="F2" t="s">
        <v>118</v>
      </c>
      <c r="I2" t="s">
        <v>91</v>
      </c>
      <c r="J2" t="s">
        <v>90</v>
      </c>
      <c r="K2" t="s">
        <v>89</v>
      </c>
      <c r="L2" t="s">
        <v>117</v>
      </c>
      <c r="M2" t="s">
        <v>118</v>
      </c>
    </row>
    <row r="3" spans="2:13" x14ac:dyDescent="0.3">
      <c r="B3" t="s">
        <v>88</v>
      </c>
      <c r="C3">
        <v>34</v>
      </c>
      <c r="D3">
        <v>1.67</v>
      </c>
      <c r="E3">
        <v>32.1</v>
      </c>
      <c r="F3">
        <v>1.72</v>
      </c>
      <c r="I3" t="s">
        <v>87</v>
      </c>
      <c r="J3">
        <v>31.9</v>
      </c>
      <c r="K3">
        <v>1.7</v>
      </c>
      <c r="L3">
        <v>31.7</v>
      </c>
      <c r="M3">
        <v>1.75</v>
      </c>
    </row>
    <row r="4" spans="2:13" x14ac:dyDescent="0.3">
      <c r="B4" t="s">
        <v>88</v>
      </c>
      <c r="C4">
        <v>30.2</v>
      </c>
      <c r="D4">
        <v>1.76</v>
      </c>
      <c r="I4" t="s">
        <v>87</v>
      </c>
      <c r="J4">
        <v>31.5</v>
      </c>
      <c r="K4">
        <v>1.8</v>
      </c>
    </row>
    <row r="5" spans="2:13" x14ac:dyDescent="0.3">
      <c r="B5" t="s">
        <v>86</v>
      </c>
      <c r="C5">
        <v>7.9</v>
      </c>
      <c r="D5">
        <v>1.73</v>
      </c>
      <c r="E5">
        <v>7.9</v>
      </c>
      <c r="F5">
        <v>1.75</v>
      </c>
      <c r="I5" t="s">
        <v>85</v>
      </c>
      <c r="J5">
        <v>6.9</v>
      </c>
      <c r="K5">
        <v>1.72</v>
      </c>
      <c r="L5">
        <v>7.4</v>
      </c>
      <c r="M5">
        <v>1.73</v>
      </c>
    </row>
    <row r="6" spans="2:13" x14ac:dyDescent="0.3">
      <c r="B6" t="s">
        <v>86</v>
      </c>
      <c r="C6">
        <v>7.9</v>
      </c>
      <c r="D6">
        <v>1.76</v>
      </c>
      <c r="I6" t="s">
        <v>85</v>
      </c>
      <c r="J6">
        <v>7.9</v>
      </c>
      <c r="K6">
        <v>1.73</v>
      </c>
    </row>
    <row r="7" spans="2:13" x14ac:dyDescent="0.3">
      <c r="B7" t="s">
        <v>84</v>
      </c>
      <c r="C7">
        <v>11</v>
      </c>
      <c r="D7">
        <v>1.73</v>
      </c>
      <c r="E7">
        <v>11</v>
      </c>
      <c r="F7">
        <v>1.74</v>
      </c>
      <c r="I7" t="s">
        <v>83</v>
      </c>
      <c r="J7">
        <v>11.6</v>
      </c>
      <c r="K7">
        <v>1.73</v>
      </c>
      <c r="L7">
        <v>11.6</v>
      </c>
      <c r="M7">
        <v>1.72</v>
      </c>
    </row>
    <row r="8" spans="2:13" x14ac:dyDescent="0.3">
      <c r="B8" t="s">
        <v>84</v>
      </c>
      <c r="C8">
        <v>11</v>
      </c>
      <c r="D8">
        <v>1.75</v>
      </c>
      <c r="I8" t="s">
        <v>83</v>
      </c>
      <c r="J8">
        <v>11.6</v>
      </c>
      <c r="K8">
        <v>1.71</v>
      </c>
    </row>
    <row r="9" spans="2:13" x14ac:dyDescent="0.3">
      <c r="B9" t="s">
        <v>82</v>
      </c>
      <c r="C9">
        <v>14.1</v>
      </c>
      <c r="D9">
        <v>1.77</v>
      </c>
      <c r="E9">
        <v>14.2</v>
      </c>
      <c r="F9">
        <v>1.76</v>
      </c>
      <c r="I9" t="s">
        <v>81</v>
      </c>
      <c r="J9">
        <v>13.7</v>
      </c>
      <c r="K9">
        <v>1.74</v>
      </c>
      <c r="L9">
        <v>14.3</v>
      </c>
      <c r="M9">
        <v>1.73</v>
      </c>
    </row>
    <row r="10" spans="2:13" x14ac:dyDescent="0.3">
      <c r="B10" t="s">
        <v>82</v>
      </c>
      <c r="C10">
        <v>14.2</v>
      </c>
      <c r="D10">
        <v>1.75</v>
      </c>
      <c r="I10" t="s">
        <v>81</v>
      </c>
      <c r="J10">
        <v>14.9</v>
      </c>
      <c r="K10">
        <v>1.72</v>
      </c>
    </row>
    <row r="11" spans="2:13" x14ac:dyDescent="0.3">
      <c r="B11" t="s">
        <v>80</v>
      </c>
      <c r="C11">
        <v>17.8</v>
      </c>
      <c r="D11">
        <v>1.77</v>
      </c>
      <c r="E11">
        <v>17.899999999999999</v>
      </c>
      <c r="F11">
        <v>1.76</v>
      </c>
      <c r="I11" t="s">
        <v>79</v>
      </c>
      <c r="J11">
        <v>18.399999999999999</v>
      </c>
      <c r="K11">
        <v>1.73</v>
      </c>
      <c r="L11">
        <v>18.600000000000001</v>
      </c>
      <c r="M11">
        <v>1.71</v>
      </c>
    </row>
    <row r="12" spans="2:13" x14ac:dyDescent="0.3">
      <c r="B12" t="s">
        <v>80</v>
      </c>
      <c r="C12">
        <v>17.899999999999999</v>
      </c>
      <c r="D12">
        <v>1.75</v>
      </c>
      <c r="I12" t="s">
        <v>79</v>
      </c>
      <c r="J12">
        <v>18.7</v>
      </c>
      <c r="K12">
        <v>1.7</v>
      </c>
    </row>
    <row r="13" spans="2:13" x14ac:dyDescent="0.3">
      <c r="B13" t="s">
        <v>78</v>
      </c>
      <c r="C13">
        <v>21.1</v>
      </c>
      <c r="D13">
        <v>1.74</v>
      </c>
      <c r="E13">
        <v>21.1</v>
      </c>
      <c r="F13">
        <v>1.73</v>
      </c>
      <c r="I13" t="s">
        <v>77</v>
      </c>
      <c r="J13">
        <v>21.8</v>
      </c>
      <c r="K13">
        <v>1.74</v>
      </c>
      <c r="L13">
        <v>22</v>
      </c>
      <c r="M13">
        <v>1.72</v>
      </c>
    </row>
    <row r="14" spans="2:13" x14ac:dyDescent="0.3">
      <c r="B14" t="s">
        <v>78</v>
      </c>
      <c r="C14">
        <v>21.1</v>
      </c>
      <c r="D14">
        <v>1.72</v>
      </c>
      <c r="I14" t="s">
        <v>77</v>
      </c>
      <c r="J14">
        <v>22.1</v>
      </c>
      <c r="K14">
        <v>1.7</v>
      </c>
    </row>
    <row r="15" spans="2:13" x14ac:dyDescent="0.3">
      <c r="B15" t="s">
        <v>76</v>
      </c>
      <c r="C15">
        <v>24.8</v>
      </c>
      <c r="D15">
        <v>1.8</v>
      </c>
      <c r="E15">
        <v>24.5</v>
      </c>
      <c r="F15">
        <v>1.81</v>
      </c>
      <c r="I15" t="s">
        <v>75</v>
      </c>
      <c r="J15">
        <v>25.8</v>
      </c>
      <c r="K15">
        <v>1.73</v>
      </c>
      <c r="L15">
        <v>25.6</v>
      </c>
      <c r="M15">
        <v>1.73</v>
      </c>
    </row>
    <row r="16" spans="2:13" x14ac:dyDescent="0.3">
      <c r="B16" t="s">
        <v>76</v>
      </c>
      <c r="C16">
        <v>24.2</v>
      </c>
      <c r="D16">
        <v>1.82</v>
      </c>
      <c r="I16" t="s">
        <v>75</v>
      </c>
      <c r="J16">
        <v>25.3</v>
      </c>
      <c r="K16">
        <v>1.72</v>
      </c>
    </row>
    <row r="17" spans="2:13" x14ac:dyDescent="0.3">
      <c r="B17" t="s">
        <v>74</v>
      </c>
      <c r="C17">
        <v>27.3</v>
      </c>
      <c r="D17">
        <v>1.76</v>
      </c>
      <c r="E17">
        <v>27.6</v>
      </c>
      <c r="F17">
        <v>1.75</v>
      </c>
      <c r="I17" t="s">
        <v>73</v>
      </c>
      <c r="J17">
        <v>28.5</v>
      </c>
      <c r="K17">
        <v>1.74</v>
      </c>
      <c r="L17">
        <v>29.1</v>
      </c>
      <c r="M17">
        <v>1.74</v>
      </c>
    </row>
    <row r="18" spans="2:13" x14ac:dyDescent="0.3">
      <c r="B18" t="s">
        <v>74</v>
      </c>
      <c r="C18">
        <v>27.8</v>
      </c>
      <c r="D18">
        <v>1.74</v>
      </c>
      <c r="I18" t="s">
        <v>73</v>
      </c>
      <c r="J18">
        <v>29.7</v>
      </c>
      <c r="K18">
        <v>1.74</v>
      </c>
    </row>
    <row r="19" spans="2:13" x14ac:dyDescent="0.3">
      <c r="B19" t="s">
        <v>72</v>
      </c>
      <c r="C19">
        <v>14</v>
      </c>
      <c r="D19">
        <v>1.74</v>
      </c>
      <c r="E19">
        <v>14</v>
      </c>
      <c r="F19">
        <v>1.74</v>
      </c>
      <c r="I19" t="s">
        <v>71</v>
      </c>
      <c r="J19">
        <v>14.5</v>
      </c>
      <c r="K19">
        <v>1.71</v>
      </c>
      <c r="L19">
        <v>14.5</v>
      </c>
      <c r="M19">
        <v>1.72</v>
      </c>
    </row>
    <row r="20" spans="2:13" x14ac:dyDescent="0.3">
      <c r="B20" t="s">
        <v>72</v>
      </c>
      <c r="C20">
        <v>13.9</v>
      </c>
      <c r="D20">
        <v>1.74</v>
      </c>
      <c r="I20" t="s">
        <v>71</v>
      </c>
      <c r="J20">
        <v>14.5</v>
      </c>
      <c r="K20">
        <v>1.72</v>
      </c>
    </row>
    <row r="21" spans="2:13" x14ac:dyDescent="0.3">
      <c r="B21" t="s">
        <v>70</v>
      </c>
      <c r="C21">
        <v>17.5</v>
      </c>
      <c r="D21">
        <v>1.69</v>
      </c>
      <c r="E21">
        <v>17.600000000000001</v>
      </c>
      <c r="F21">
        <v>1.72</v>
      </c>
      <c r="I21" t="s">
        <v>69</v>
      </c>
      <c r="J21">
        <v>18.100000000000001</v>
      </c>
      <c r="K21">
        <v>1.71</v>
      </c>
      <c r="L21">
        <v>18.100000000000001</v>
      </c>
      <c r="M21">
        <v>1.7</v>
      </c>
    </row>
    <row r="22" spans="2:13" x14ac:dyDescent="0.3">
      <c r="B22" t="s">
        <v>70</v>
      </c>
      <c r="C22">
        <v>17.600000000000001</v>
      </c>
      <c r="D22">
        <v>1.75</v>
      </c>
      <c r="I22" t="s">
        <v>69</v>
      </c>
      <c r="J22">
        <v>18.100000000000001</v>
      </c>
      <c r="K22">
        <v>1.68</v>
      </c>
    </row>
    <row r="23" spans="2:13" x14ac:dyDescent="0.3">
      <c r="B23" t="s">
        <v>68</v>
      </c>
      <c r="C23">
        <v>20.399999999999999</v>
      </c>
      <c r="D23">
        <v>1.71</v>
      </c>
      <c r="E23">
        <v>20.5</v>
      </c>
      <c r="F23">
        <v>1.73</v>
      </c>
      <c r="I23" t="s">
        <v>67</v>
      </c>
      <c r="J23">
        <v>21.3</v>
      </c>
      <c r="K23">
        <v>1.7</v>
      </c>
      <c r="L23">
        <v>21.4</v>
      </c>
      <c r="M23">
        <v>1.73</v>
      </c>
    </row>
    <row r="24" spans="2:13" x14ac:dyDescent="0.3">
      <c r="B24" t="s">
        <v>68</v>
      </c>
      <c r="C24">
        <v>20.6</v>
      </c>
      <c r="D24">
        <v>1.75</v>
      </c>
      <c r="I24" t="s">
        <v>67</v>
      </c>
      <c r="J24">
        <v>21.4</v>
      </c>
      <c r="K24">
        <v>1.75</v>
      </c>
    </row>
    <row r="25" spans="2:13" x14ac:dyDescent="0.3">
      <c r="B25" t="s">
        <v>66</v>
      </c>
      <c r="C25">
        <v>23.9</v>
      </c>
      <c r="D25">
        <v>1.71</v>
      </c>
      <c r="E25">
        <v>23.9</v>
      </c>
      <c r="F25">
        <v>1.72</v>
      </c>
      <c r="I25" t="s">
        <v>65</v>
      </c>
      <c r="J25">
        <v>24.3</v>
      </c>
      <c r="K25">
        <v>1.67</v>
      </c>
      <c r="L25">
        <v>24.4</v>
      </c>
      <c r="M25">
        <v>1.72</v>
      </c>
    </row>
    <row r="26" spans="2:13" x14ac:dyDescent="0.3">
      <c r="B26" t="s">
        <v>66</v>
      </c>
      <c r="C26">
        <v>23.9</v>
      </c>
      <c r="D26">
        <v>1.73</v>
      </c>
      <c r="I26" t="s">
        <v>65</v>
      </c>
      <c r="J26">
        <v>24.5</v>
      </c>
      <c r="K26">
        <v>1.77</v>
      </c>
    </row>
    <row r="27" spans="2:13" x14ac:dyDescent="0.3">
      <c r="B27" t="s">
        <v>64</v>
      </c>
      <c r="C27">
        <v>14.2</v>
      </c>
      <c r="D27">
        <v>1.73</v>
      </c>
      <c r="E27">
        <v>14.2</v>
      </c>
      <c r="F27">
        <v>1.73</v>
      </c>
      <c r="I27" t="s">
        <v>63</v>
      </c>
      <c r="J27">
        <v>13.7</v>
      </c>
      <c r="K27">
        <v>1.7</v>
      </c>
      <c r="L27">
        <v>13.7</v>
      </c>
      <c r="M27">
        <v>1.69</v>
      </c>
    </row>
    <row r="28" spans="2:13" x14ac:dyDescent="0.3">
      <c r="B28" t="s">
        <v>64</v>
      </c>
      <c r="C28">
        <v>14.1</v>
      </c>
      <c r="D28">
        <v>1.72</v>
      </c>
      <c r="I28" t="s">
        <v>63</v>
      </c>
      <c r="J28">
        <v>13.7</v>
      </c>
      <c r="K28">
        <v>1.68</v>
      </c>
    </row>
    <row r="29" spans="2:13" x14ac:dyDescent="0.3">
      <c r="B29" t="s">
        <v>62</v>
      </c>
      <c r="C29">
        <v>17.600000000000001</v>
      </c>
      <c r="D29">
        <v>1.77</v>
      </c>
      <c r="E29">
        <v>17.600000000000001</v>
      </c>
      <c r="F29">
        <v>1.77</v>
      </c>
      <c r="I29" t="s">
        <v>61</v>
      </c>
      <c r="J29">
        <v>17.3</v>
      </c>
      <c r="K29">
        <v>1.7</v>
      </c>
      <c r="L29">
        <v>17.3</v>
      </c>
      <c r="M29">
        <v>1.71</v>
      </c>
    </row>
    <row r="30" spans="2:13" x14ac:dyDescent="0.3">
      <c r="B30" t="s">
        <v>62</v>
      </c>
      <c r="C30">
        <v>17.5</v>
      </c>
      <c r="D30">
        <v>1.78</v>
      </c>
      <c r="I30" t="s">
        <v>61</v>
      </c>
      <c r="J30">
        <v>17.3</v>
      </c>
      <c r="K30">
        <v>1.73</v>
      </c>
    </row>
    <row r="31" spans="2:13" x14ac:dyDescent="0.3">
      <c r="B31" t="s">
        <v>60</v>
      </c>
      <c r="C31">
        <v>20.8</v>
      </c>
      <c r="D31">
        <v>1.75</v>
      </c>
      <c r="E31">
        <v>20.8</v>
      </c>
      <c r="F31">
        <v>1.74</v>
      </c>
      <c r="I31" t="s">
        <v>59</v>
      </c>
      <c r="J31">
        <v>20.7</v>
      </c>
      <c r="K31">
        <v>1.68</v>
      </c>
      <c r="L31">
        <v>20.7</v>
      </c>
      <c r="M31">
        <v>1.69</v>
      </c>
    </row>
    <row r="32" spans="2:13" x14ac:dyDescent="0.3">
      <c r="B32" t="s">
        <v>60</v>
      </c>
      <c r="C32">
        <v>20.7</v>
      </c>
      <c r="D32">
        <v>1.74</v>
      </c>
      <c r="I32" t="s">
        <v>59</v>
      </c>
      <c r="J32">
        <v>20.7</v>
      </c>
      <c r="K32">
        <v>1.7</v>
      </c>
    </row>
    <row r="33" spans="2:13" x14ac:dyDescent="0.3">
      <c r="B33" t="s">
        <v>58</v>
      </c>
      <c r="C33">
        <v>24.2</v>
      </c>
      <c r="D33">
        <v>1.72</v>
      </c>
      <c r="E33">
        <v>24.3</v>
      </c>
      <c r="F33">
        <v>1.74</v>
      </c>
      <c r="I33" t="s">
        <v>57</v>
      </c>
      <c r="J33">
        <v>23.9</v>
      </c>
      <c r="K33">
        <v>1.7</v>
      </c>
      <c r="L33">
        <v>24</v>
      </c>
      <c r="M33">
        <v>1.73</v>
      </c>
    </row>
    <row r="34" spans="2:13" x14ac:dyDescent="0.3">
      <c r="B34" t="s">
        <v>58</v>
      </c>
      <c r="C34">
        <v>24.3</v>
      </c>
      <c r="D34">
        <v>1.76</v>
      </c>
      <c r="I34" t="s">
        <v>57</v>
      </c>
      <c r="J34">
        <v>24</v>
      </c>
      <c r="K34">
        <v>1.76</v>
      </c>
    </row>
    <row r="35" spans="2:13" x14ac:dyDescent="0.3">
      <c r="B35" t="s">
        <v>56</v>
      </c>
      <c r="C35">
        <v>13.9</v>
      </c>
      <c r="D35">
        <v>1.71</v>
      </c>
      <c r="E35">
        <v>13.9</v>
      </c>
      <c r="F35">
        <v>1.71</v>
      </c>
      <c r="I35" t="s">
        <v>55</v>
      </c>
      <c r="J35">
        <v>13.3</v>
      </c>
      <c r="K35">
        <v>1.71</v>
      </c>
      <c r="L35">
        <v>13.3</v>
      </c>
      <c r="M35">
        <v>1.71</v>
      </c>
    </row>
    <row r="36" spans="2:13" x14ac:dyDescent="0.3">
      <c r="B36" t="s">
        <v>56</v>
      </c>
      <c r="C36">
        <v>13.9</v>
      </c>
      <c r="D36">
        <v>1.71</v>
      </c>
      <c r="I36" t="s">
        <v>55</v>
      </c>
      <c r="J36">
        <v>13.3</v>
      </c>
      <c r="K36">
        <v>1.71</v>
      </c>
    </row>
    <row r="37" spans="2:13" x14ac:dyDescent="0.3">
      <c r="B37" t="s">
        <v>54</v>
      </c>
      <c r="C37">
        <v>17.3</v>
      </c>
      <c r="D37">
        <v>1.74</v>
      </c>
      <c r="E37">
        <v>17.399999999999999</v>
      </c>
      <c r="F37">
        <v>1.73</v>
      </c>
      <c r="I37" t="s">
        <v>53</v>
      </c>
      <c r="J37">
        <v>16.899999999999999</v>
      </c>
      <c r="K37">
        <v>1.71</v>
      </c>
      <c r="L37">
        <v>16.899999999999999</v>
      </c>
      <c r="M37">
        <v>1.71</v>
      </c>
    </row>
    <row r="38" spans="2:13" x14ac:dyDescent="0.3">
      <c r="B38" t="s">
        <v>54</v>
      </c>
      <c r="C38">
        <v>17.399999999999999</v>
      </c>
      <c r="D38">
        <v>1.72</v>
      </c>
      <c r="I38" t="s">
        <v>53</v>
      </c>
      <c r="J38">
        <v>16.899999999999999</v>
      </c>
      <c r="K38">
        <v>1.72</v>
      </c>
    </row>
    <row r="39" spans="2:13" x14ac:dyDescent="0.3">
      <c r="B39" t="s">
        <v>52</v>
      </c>
      <c r="C39">
        <v>20.5</v>
      </c>
      <c r="D39">
        <v>1.8</v>
      </c>
      <c r="E39">
        <v>20.5</v>
      </c>
      <c r="F39">
        <v>1.79</v>
      </c>
      <c r="I39" t="s">
        <v>51</v>
      </c>
      <c r="J39">
        <v>20.2</v>
      </c>
      <c r="K39">
        <v>1.7</v>
      </c>
      <c r="L39">
        <v>20.2</v>
      </c>
      <c r="M39">
        <v>1.7</v>
      </c>
    </row>
    <row r="40" spans="2:13" x14ac:dyDescent="0.3">
      <c r="B40" t="s">
        <v>52</v>
      </c>
      <c r="C40">
        <v>20.399999999999999</v>
      </c>
      <c r="D40">
        <v>1.78</v>
      </c>
      <c r="I40" t="s">
        <v>51</v>
      </c>
      <c r="J40">
        <v>20.2</v>
      </c>
      <c r="K40">
        <v>1.71</v>
      </c>
    </row>
    <row r="41" spans="2:13" x14ac:dyDescent="0.3">
      <c r="B41" t="s">
        <v>50</v>
      </c>
      <c r="C41">
        <v>23.8</v>
      </c>
      <c r="D41">
        <v>1.66</v>
      </c>
      <c r="E41">
        <v>23.8</v>
      </c>
      <c r="F41">
        <v>1.68</v>
      </c>
      <c r="I41" t="s">
        <v>49</v>
      </c>
      <c r="J41">
        <v>23.6</v>
      </c>
      <c r="K41">
        <v>1.69</v>
      </c>
      <c r="L41">
        <v>23.5</v>
      </c>
      <c r="M41">
        <v>1.67</v>
      </c>
    </row>
    <row r="42" spans="2:13" s="8" customFormat="1" x14ac:dyDescent="0.3">
      <c r="B42" s="8" t="s">
        <v>50</v>
      </c>
      <c r="C42" s="8">
        <v>23.8</v>
      </c>
      <c r="D42" s="8">
        <v>1.71</v>
      </c>
      <c r="I42" s="8" t="s">
        <v>49</v>
      </c>
      <c r="J42" s="8">
        <v>23.4</v>
      </c>
      <c r="K42" s="8">
        <v>1.65</v>
      </c>
    </row>
    <row r="43" spans="2:13" x14ac:dyDescent="0.3">
      <c r="B43" t="s">
        <v>48</v>
      </c>
      <c r="C43">
        <v>15.1</v>
      </c>
      <c r="D43">
        <v>1.74</v>
      </c>
      <c r="E43">
        <v>15.2</v>
      </c>
      <c r="F43">
        <v>1.74</v>
      </c>
      <c r="I43" t="s">
        <v>47</v>
      </c>
      <c r="J43">
        <v>15.7</v>
      </c>
      <c r="K43">
        <v>1.72</v>
      </c>
      <c r="L43">
        <v>15.8</v>
      </c>
      <c r="M43">
        <v>1.72</v>
      </c>
    </row>
    <row r="44" spans="2:13" x14ac:dyDescent="0.3">
      <c r="B44" t="s">
        <v>48</v>
      </c>
      <c r="C44">
        <v>15.2</v>
      </c>
      <c r="D44">
        <v>1.74</v>
      </c>
      <c r="I44" t="s">
        <v>47</v>
      </c>
      <c r="J44">
        <v>15.8</v>
      </c>
      <c r="K44">
        <v>1.71</v>
      </c>
    </row>
    <row r="45" spans="2:13" x14ac:dyDescent="0.3">
      <c r="B45" t="s">
        <v>46</v>
      </c>
      <c r="C45">
        <v>18.2</v>
      </c>
      <c r="D45">
        <v>1.81</v>
      </c>
      <c r="E45">
        <v>18.3</v>
      </c>
      <c r="F45">
        <v>1.81</v>
      </c>
      <c r="I45" t="s">
        <v>45</v>
      </c>
      <c r="J45">
        <v>19</v>
      </c>
      <c r="K45">
        <v>1.73</v>
      </c>
      <c r="L45">
        <v>19</v>
      </c>
      <c r="M45">
        <v>1.76</v>
      </c>
    </row>
    <row r="46" spans="2:13" x14ac:dyDescent="0.3">
      <c r="B46" t="s">
        <v>46</v>
      </c>
      <c r="C46">
        <v>18.3</v>
      </c>
      <c r="D46">
        <v>1.81</v>
      </c>
      <c r="I46" t="s">
        <v>45</v>
      </c>
      <c r="J46">
        <v>19</v>
      </c>
      <c r="K46">
        <v>1.79</v>
      </c>
    </row>
    <row r="47" spans="2:13" x14ac:dyDescent="0.3">
      <c r="B47" t="s">
        <v>44</v>
      </c>
      <c r="C47">
        <v>21.5</v>
      </c>
      <c r="D47">
        <v>1.69</v>
      </c>
      <c r="E47">
        <v>21.5</v>
      </c>
      <c r="F47">
        <v>1.69</v>
      </c>
      <c r="I47" t="s">
        <v>43</v>
      </c>
      <c r="J47">
        <v>22.5</v>
      </c>
      <c r="K47">
        <v>1.74</v>
      </c>
      <c r="L47">
        <v>22.6</v>
      </c>
      <c r="M47">
        <v>1.74</v>
      </c>
    </row>
    <row r="48" spans="2:13" x14ac:dyDescent="0.3">
      <c r="B48" t="s">
        <v>44</v>
      </c>
      <c r="C48">
        <v>21.5</v>
      </c>
      <c r="D48">
        <v>1.69</v>
      </c>
      <c r="I48" t="s">
        <v>43</v>
      </c>
      <c r="J48">
        <v>22.6</v>
      </c>
      <c r="K48">
        <v>1.74</v>
      </c>
    </row>
    <row r="49" spans="2:13" x14ac:dyDescent="0.3">
      <c r="B49" t="s">
        <v>42</v>
      </c>
      <c r="C49">
        <v>24.4</v>
      </c>
      <c r="D49">
        <v>1.71</v>
      </c>
      <c r="E49">
        <v>24.7</v>
      </c>
      <c r="F49">
        <v>1.71</v>
      </c>
      <c r="I49" t="s">
        <v>41</v>
      </c>
      <c r="J49">
        <v>25.1</v>
      </c>
      <c r="K49">
        <v>1.7</v>
      </c>
      <c r="L49">
        <v>25.1</v>
      </c>
      <c r="M49">
        <v>1.7</v>
      </c>
    </row>
    <row r="50" spans="2:13" x14ac:dyDescent="0.3">
      <c r="B50" t="s">
        <v>42</v>
      </c>
      <c r="C50">
        <v>24.9</v>
      </c>
      <c r="D50">
        <v>1.71</v>
      </c>
      <c r="I50" t="s">
        <v>41</v>
      </c>
      <c r="J50">
        <v>25.1</v>
      </c>
      <c r="K50">
        <v>1.71</v>
      </c>
    </row>
    <row r="51" spans="2:13" x14ac:dyDescent="0.3">
      <c r="B51" t="s">
        <v>40</v>
      </c>
      <c r="C51">
        <v>14.8</v>
      </c>
      <c r="D51">
        <v>1.71</v>
      </c>
      <c r="E51">
        <v>14.8</v>
      </c>
      <c r="F51">
        <v>1.71</v>
      </c>
      <c r="I51" t="s">
        <v>39</v>
      </c>
      <c r="J51">
        <v>15.7</v>
      </c>
      <c r="K51">
        <v>1.72</v>
      </c>
      <c r="L51">
        <v>15.8</v>
      </c>
      <c r="M51">
        <v>1.73</v>
      </c>
    </row>
    <row r="52" spans="2:13" x14ac:dyDescent="0.3">
      <c r="B52" t="s">
        <v>40</v>
      </c>
      <c r="C52">
        <v>14.8</v>
      </c>
      <c r="D52">
        <v>1.71</v>
      </c>
      <c r="I52" t="s">
        <v>39</v>
      </c>
      <c r="J52">
        <v>15.9</v>
      </c>
      <c r="K52">
        <v>1.73</v>
      </c>
    </row>
    <row r="53" spans="2:13" x14ac:dyDescent="0.3">
      <c r="B53" t="s">
        <v>38</v>
      </c>
      <c r="C53">
        <v>18.2</v>
      </c>
      <c r="D53">
        <v>1.81</v>
      </c>
      <c r="E53">
        <v>18.2</v>
      </c>
      <c r="F53">
        <v>1.77</v>
      </c>
      <c r="I53" t="s">
        <v>37</v>
      </c>
      <c r="J53">
        <v>19.100000000000001</v>
      </c>
      <c r="K53">
        <v>1.69</v>
      </c>
      <c r="L53">
        <v>19.100000000000001</v>
      </c>
      <c r="M53">
        <v>1.69</v>
      </c>
    </row>
    <row r="54" spans="2:13" x14ac:dyDescent="0.3">
      <c r="B54" t="s">
        <v>38</v>
      </c>
      <c r="C54">
        <v>18.100000000000001</v>
      </c>
      <c r="D54">
        <v>1.72</v>
      </c>
      <c r="I54" t="s">
        <v>37</v>
      </c>
      <c r="J54">
        <v>19.100000000000001</v>
      </c>
      <c r="K54">
        <v>1.7</v>
      </c>
    </row>
    <row r="55" spans="2:13" x14ac:dyDescent="0.3">
      <c r="B55" t="s">
        <v>36</v>
      </c>
      <c r="C55">
        <v>21.3</v>
      </c>
      <c r="D55">
        <v>1.68</v>
      </c>
      <c r="E55">
        <v>21.3</v>
      </c>
      <c r="F55">
        <v>1.69</v>
      </c>
      <c r="I55" t="s">
        <v>35</v>
      </c>
      <c r="J55">
        <v>22.3</v>
      </c>
      <c r="K55">
        <v>1.68</v>
      </c>
      <c r="L55">
        <v>22.3</v>
      </c>
      <c r="M55">
        <v>1.7</v>
      </c>
    </row>
    <row r="56" spans="2:13" x14ac:dyDescent="0.3">
      <c r="B56" t="s">
        <v>36</v>
      </c>
      <c r="C56">
        <v>21.2</v>
      </c>
      <c r="D56">
        <v>1.7</v>
      </c>
      <c r="I56" t="s">
        <v>35</v>
      </c>
      <c r="J56">
        <v>22.3</v>
      </c>
      <c r="K56">
        <v>1.72</v>
      </c>
    </row>
    <row r="57" spans="2:13" x14ac:dyDescent="0.3">
      <c r="B57" t="s">
        <v>34</v>
      </c>
      <c r="C57">
        <v>24.7</v>
      </c>
      <c r="D57">
        <v>1.7</v>
      </c>
      <c r="E57">
        <v>24.8</v>
      </c>
      <c r="F57">
        <v>1.73</v>
      </c>
      <c r="I57" t="s">
        <v>33</v>
      </c>
      <c r="J57">
        <v>24.9</v>
      </c>
      <c r="K57">
        <v>1.7</v>
      </c>
      <c r="L57">
        <v>25.1</v>
      </c>
      <c r="M57">
        <v>1.73</v>
      </c>
    </row>
    <row r="58" spans="2:13" x14ac:dyDescent="0.3">
      <c r="B58" t="s">
        <v>34</v>
      </c>
      <c r="C58">
        <v>24.8</v>
      </c>
      <c r="D58">
        <v>1.77</v>
      </c>
      <c r="I58" t="s">
        <v>33</v>
      </c>
      <c r="J58">
        <v>25.2</v>
      </c>
      <c r="K58">
        <v>1.76</v>
      </c>
    </row>
    <row r="59" spans="2:13" x14ac:dyDescent="0.3">
      <c r="B59" t="s">
        <v>32</v>
      </c>
      <c r="C59">
        <v>15.3</v>
      </c>
      <c r="D59">
        <v>1.77</v>
      </c>
      <c r="E59">
        <v>15.4</v>
      </c>
      <c r="F59">
        <v>1.77</v>
      </c>
      <c r="I59" t="s">
        <v>31</v>
      </c>
      <c r="J59">
        <v>15.9</v>
      </c>
      <c r="K59">
        <v>1.7</v>
      </c>
      <c r="L59">
        <v>16</v>
      </c>
      <c r="M59">
        <v>1.72</v>
      </c>
    </row>
    <row r="60" spans="2:13" x14ac:dyDescent="0.3">
      <c r="B60" t="s">
        <v>32</v>
      </c>
      <c r="C60">
        <v>15.4</v>
      </c>
      <c r="D60">
        <v>1.76</v>
      </c>
      <c r="I60" t="s">
        <v>31</v>
      </c>
      <c r="J60">
        <v>16</v>
      </c>
      <c r="K60">
        <v>1.73</v>
      </c>
    </row>
    <row r="61" spans="2:13" x14ac:dyDescent="0.3">
      <c r="B61" t="s">
        <v>30</v>
      </c>
      <c r="C61">
        <v>18.3</v>
      </c>
      <c r="D61">
        <v>1.84</v>
      </c>
      <c r="E61">
        <v>18.399999999999999</v>
      </c>
      <c r="F61">
        <v>1.81</v>
      </c>
      <c r="I61" t="s">
        <v>29</v>
      </c>
      <c r="J61">
        <v>19.399999999999999</v>
      </c>
      <c r="K61">
        <v>1.73</v>
      </c>
      <c r="L61">
        <v>19.5</v>
      </c>
      <c r="M61">
        <v>1.74</v>
      </c>
    </row>
    <row r="62" spans="2:13" x14ac:dyDescent="0.3">
      <c r="B62" t="s">
        <v>30</v>
      </c>
      <c r="C62">
        <v>18.399999999999999</v>
      </c>
      <c r="D62">
        <v>1.78</v>
      </c>
      <c r="I62" t="s">
        <v>29</v>
      </c>
      <c r="J62">
        <v>19.5</v>
      </c>
      <c r="K62">
        <v>1.76</v>
      </c>
    </row>
    <row r="63" spans="2:13" x14ac:dyDescent="0.3">
      <c r="B63" t="s">
        <v>28</v>
      </c>
      <c r="C63">
        <v>21.4</v>
      </c>
      <c r="D63">
        <v>1.68</v>
      </c>
      <c r="E63">
        <v>21.5</v>
      </c>
      <c r="F63">
        <v>1.67</v>
      </c>
      <c r="I63" t="s">
        <v>27</v>
      </c>
      <c r="J63">
        <v>22.8</v>
      </c>
      <c r="K63">
        <v>1.72</v>
      </c>
      <c r="L63">
        <v>22.9</v>
      </c>
      <c r="M63">
        <v>1.74</v>
      </c>
    </row>
    <row r="64" spans="2:13" x14ac:dyDescent="0.3">
      <c r="B64" t="s">
        <v>28</v>
      </c>
      <c r="C64">
        <v>21.6</v>
      </c>
      <c r="D64">
        <v>1.65</v>
      </c>
      <c r="I64" t="s">
        <v>27</v>
      </c>
      <c r="J64">
        <v>22.9</v>
      </c>
      <c r="K64">
        <v>1.76</v>
      </c>
    </row>
    <row r="65" spans="2:13" x14ac:dyDescent="0.3">
      <c r="B65" t="s">
        <v>26</v>
      </c>
      <c r="C65">
        <v>24.7</v>
      </c>
      <c r="D65">
        <v>1.76</v>
      </c>
      <c r="E65">
        <v>24.9</v>
      </c>
      <c r="F65">
        <v>1.75</v>
      </c>
      <c r="I65" t="s">
        <v>25</v>
      </c>
      <c r="J65">
        <v>25.4</v>
      </c>
      <c r="K65">
        <v>1.74</v>
      </c>
      <c r="L65">
        <v>25.2</v>
      </c>
      <c r="M65">
        <v>1.75</v>
      </c>
    </row>
    <row r="66" spans="2:13" x14ac:dyDescent="0.3">
      <c r="B66" t="s">
        <v>26</v>
      </c>
      <c r="C66">
        <v>25</v>
      </c>
      <c r="D66">
        <v>1.73</v>
      </c>
      <c r="I66" t="s">
        <v>25</v>
      </c>
      <c r="J66">
        <v>24.9</v>
      </c>
      <c r="K66">
        <v>1.76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C715-4A37-4381-AF2C-767ABFEF2735}">
  <dimension ref="B3:J10"/>
  <sheetViews>
    <sheetView workbookViewId="0"/>
  </sheetViews>
  <sheetFormatPr baseColWidth="10" defaultRowHeight="14.4" x14ac:dyDescent="0.3"/>
  <cols>
    <col min="2" max="2" width="20.21875" customWidth="1"/>
    <col min="3" max="3" width="11.44140625" customWidth="1"/>
    <col min="4" max="4" width="15" customWidth="1"/>
    <col min="5" max="6" width="11.44140625" customWidth="1"/>
    <col min="7" max="7" width="20.21875" customWidth="1"/>
    <col min="9" max="9" width="14.77734375" customWidth="1"/>
    <col min="12" max="12" width="20.21875" customWidth="1"/>
    <col min="14" max="14" width="15.21875" customWidth="1"/>
  </cols>
  <sheetData>
    <row r="3" spans="2:10" x14ac:dyDescent="0.3">
      <c r="B3" s="2" t="s">
        <v>20</v>
      </c>
      <c r="C3" s="5" t="s">
        <v>21</v>
      </c>
      <c r="D3" s="4" t="s">
        <v>16</v>
      </c>
      <c r="E3" s="4" t="s">
        <v>8</v>
      </c>
      <c r="G3" s="2" t="s">
        <v>19</v>
      </c>
      <c r="H3" s="5" t="s">
        <v>22</v>
      </c>
      <c r="I3" s="4" t="s">
        <v>17</v>
      </c>
      <c r="J3" s="4" t="s">
        <v>8</v>
      </c>
    </row>
    <row r="4" spans="2:10" x14ac:dyDescent="0.3">
      <c r="B4" t="s">
        <v>1</v>
      </c>
      <c r="C4">
        <v>7.9</v>
      </c>
      <c r="D4" s="1">
        <f>'DNA standards'!E10</f>
        <v>10041760.313202348</v>
      </c>
      <c r="E4">
        <f t="shared" ref="E4:E10" si="0">LOG(D4,10)</f>
        <v>7.001809850986155</v>
      </c>
      <c r="G4" t="s">
        <v>1</v>
      </c>
      <c r="H4">
        <v>7.4</v>
      </c>
      <c r="I4" s="1">
        <f>'DNA standards'!J10</f>
        <v>5512535.0657020519</v>
      </c>
      <c r="J4">
        <f t="shared" ref="J4:J10" si="1">LOG(I4,10)</f>
        <v>6.7413513650686321</v>
      </c>
    </row>
    <row r="5" spans="2:10" x14ac:dyDescent="0.3">
      <c r="B5" t="s">
        <v>2</v>
      </c>
      <c r="C5">
        <v>11</v>
      </c>
      <c r="D5" s="1">
        <f>'DNA standards'!E11</f>
        <v>1004176.0313202348</v>
      </c>
      <c r="E5">
        <f t="shared" si="0"/>
        <v>6.001809850986155</v>
      </c>
      <c r="G5" t="s">
        <v>2</v>
      </c>
      <c r="H5">
        <v>11.6</v>
      </c>
      <c r="I5" s="1">
        <f>'DNA standards'!J11</f>
        <v>551253.50657020521</v>
      </c>
      <c r="J5">
        <f t="shared" si="1"/>
        <v>5.741351365068633</v>
      </c>
    </row>
    <row r="6" spans="2:10" x14ac:dyDescent="0.3">
      <c r="B6" t="s">
        <v>3</v>
      </c>
      <c r="C6">
        <v>14.2</v>
      </c>
      <c r="D6" s="1">
        <f>'DNA standards'!E12</f>
        <v>100417.60313202348</v>
      </c>
      <c r="E6">
        <f t="shared" si="0"/>
        <v>5.001809850986155</v>
      </c>
      <c r="G6" t="s">
        <v>3</v>
      </c>
      <c r="H6">
        <v>14.3</v>
      </c>
      <c r="I6" s="1">
        <f>'DNA standards'!J12</f>
        <v>55125.350657020528</v>
      </c>
      <c r="J6">
        <f t="shared" si="1"/>
        <v>4.741351365068633</v>
      </c>
    </row>
    <row r="7" spans="2:10" x14ac:dyDescent="0.3">
      <c r="B7" t="s">
        <v>4</v>
      </c>
      <c r="C7">
        <v>17.899999999999999</v>
      </c>
      <c r="D7" s="1">
        <f>'DNA standards'!E13</f>
        <v>10041.760313202347</v>
      </c>
      <c r="E7">
        <f t="shared" si="0"/>
        <v>4.0018098509861559</v>
      </c>
      <c r="G7" t="s">
        <v>4</v>
      </c>
      <c r="H7">
        <v>18.600000000000001</v>
      </c>
      <c r="I7" s="1">
        <f>'DNA standards'!J13</f>
        <v>5512.5350657020517</v>
      </c>
      <c r="J7">
        <f t="shared" si="1"/>
        <v>3.7413513650686325</v>
      </c>
    </row>
    <row r="8" spans="2:10" x14ac:dyDescent="0.3">
      <c r="B8" t="s">
        <v>5</v>
      </c>
      <c r="C8">
        <v>21.1</v>
      </c>
      <c r="D8" s="1">
        <f>'DNA standards'!E14</f>
        <v>1004.1760313202348</v>
      </c>
      <c r="E8">
        <f t="shared" si="0"/>
        <v>3.0018098509861555</v>
      </c>
      <c r="G8" t="s">
        <v>5</v>
      </c>
      <c r="H8">
        <v>22</v>
      </c>
      <c r="I8" s="1">
        <f>'DNA standards'!J14</f>
        <v>551.25350657020522</v>
      </c>
      <c r="J8">
        <f t="shared" si="1"/>
        <v>2.741351365068633</v>
      </c>
    </row>
    <row r="9" spans="2:10" x14ac:dyDescent="0.3">
      <c r="B9" t="s">
        <v>6</v>
      </c>
      <c r="C9">
        <v>24.5</v>
      </c>
      <c r="D9" s="1">
        <f>'DNA standards'!E15</f>
        <v>100.41760313202347</v>
      </c>
      <c r="E9">
        <f t="shared" si="0"/>
        <v>2.0018098509861559</v>
      </c>
      <c r="G9" t="s">
        <v>6</v>
      </c>
      <c r="H9">
        <v>25.6</v>
      </c>
      <c r="I9" s="1">
        <f>'DNA standards'!J15</f>
        <v>55.125350657020526</v>
      </c>
      <c r="J9">
        <f t="shared" si="1"/>
        <v>1.741351365068633</v>
      </c>
    </row>
    <row r="10" spans="2:10" x14ac:dyDescent="0.3">
      <c r="B10" t="s">
        <v>7</v>
      </c>
      <c r="C10">
        <v>27.6</v>
      </c>
      <c r="D10" s="1">
        <f>'DNA standards'!E16</f>
        <v>10.041760313202346</v>
      </c>
      <c r="E10">
        <f t="shared" si="0"/>
        <v>1.0018098509861557</v>
      </c>
      <c r="G10" t="s">
        <v>7</v>
      </c>
      <c r="H10">
        <v>29.1</v>
      </c>
      <c r="I10" s="1">
        <f>'DNA standards'!J16</f>
        <v>5.5125350657020524</v>
      </c>
      <c r="J10">
        <f t="shared" si="1"/>
        <v>0.74135136506863308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0B3F-219F-4D3D-8B78-92C84AB48599}">
  <dimension ref="A1:I34"/>
  <sheetViews>
    <sheetView workbookViewId="0"/>
  </sheetViews>
  <sheetFormatPr baseColWidth="10" defaultRowHeight="14.4" x14ac:dyDescent="0.3"/>
  <sheetData>
    <row r="1" spans="1:6" x14ac:dyDescent="0.3">
      <c r="B1" t="s">
        <v>116</v>
      </c>
      <c r="C1">
        <f>AVERAGE('raw data'!D5:D66)</f>
        <v>1.74</v>
      </c>
    </row>
    <row r="2" spans="1:6" x14ac:dyDescent="0.3">
      <c r="B2" t="s">
        <v>115</v>
      </c>
      <c r="C2">
        <f>AVERAGE('raw data'!K3:K66)</f>
        <v>1.7195312500000006</v>
      </c>
    </row>
    <row r="5" spans="1:6" x14ac:dyDescent="0.3">
      <c r="A5" t="s">
        <v>91</v>
      </c>
      <c r="B5" t="s">
        <v>114</v>
      </c>
      <c r="C5" t="s">
        <v>113</v>
      </c>
      <c r="E5" t="s">
        <v>112</v>
      </c>
    </row>
    <row r="6" spans="1:6" x14ac:dyDescent="0.3">
      <c r="A6" t="s">
        <v>111</v>
      </c>
      <c r="B6">
        <v>14</v>
      </c>
      <c r="C6">
        <v>14.5</v>
      </c>
      <c r="E6">
        <f>$C$2^C$6*$C$1^$B6/($C$2^C6*$C$1^$B$6)</f>
        <v>1</v>
      </c>
      <c r="F6">
        <f>ROUND(AVERAGE(E6:E9),2)</f>
        <v>1.01</v>
      </c>
    </row>
    <row r="7" spans="1:6" x14ac:dyDescent="0.3">
      <c r="A7" t="s">
        <v>110</v>
      </c>
      <c r="B7">
        <v>17.600000000000001</v>
      </c>
      <c r="C7">
        <v>18.100000000000001</v>
      </c>
      <c r="E7">
        <f>$C$2^C$6*$C$1^$B7/($C$2^C7*$C$1^$B$6)</f>
        <v>1.0435206108666448</v>
      </c>
    </row>
    <row r="8" spans="1:6" x14ac:dyDescent="0.3">
      <c r="A8" t="s">
        <v>109</v>
      </c>
      <c r="B8">
        <v>20.5</v>
      </c>
      <c r="C8">
        <v>21.4</v>
      </c>
      <c r="E8">
        <f>$C$2^C$6*$C$1^$B8/($C$2^C8*$C$1^$B$6)</f>
        <v>0.86944199005278566</v>
      </c>
    </row>
    <row r="9" spans="1:6" x14ac:dyDescent="0.3">
      <c r="A9" t="s">
        <v>108</v>
      </c>
      <c r="B9">
        <v>23.9</v>
      </c>
      <c r="C9">
        <v>24.4</v>
      </c>
      <c r="E9">
        <f>$C$2^C$6*$C$1^$B9/($C$2^C9*$C$1^$B$6)</f>
        <v>1.124288675546907</v>
      </c>
    </row>
    <row r="10" spans="1:6" x14ac:dyDescent="0.3">
      <c r="A10" t="s">
        <v>107</v>
      </c>
      <c r="B10">
        <v>14.2</v>
      </c>
      <c r="C10">
        <v>13.7</v>
      </c>
      <c r="E10">
        <f>$C$2^C$6*$C$1^$B10/($C$2^C10*$C$1^$B$6)</f>
        <v>1.7236056457920057</v>
      </c>
      <c r="F10">
        <f>ROUND(AVERAGE(E10:E13),2)</f>
        <v>1.64</v>
      </c>
    </row>
    <row r="11" spans="1:6" x14ac:dyDescent="0.3">
      <c r="A11" t="s">
        <v>106</v>
      </c>
      <c r="B11">
        <v>17.600000000000001</v>
      </c>
      <c r="C11">
        <v>17.3</v>
      </c>
      <c r="E11">
        <f>$C$2^C$6*$C$1^$B11/($C$2^C11*$C$1^$B$6)</f>
        <v>1.6100119135658544</v>
      </c>
    </row>
    <row r="12" spans="1:6" x14ac:dyDescent="0.3">
      <c r="A12" t="s">
        <v>105</v>
      </c>
      <c r="B12">
        <v>20.8</v>
      </c>
      <c r="C12">
        <v>20.7</v>
      </c>
      <c r="E12">
        <f>$C$2^C$6*$C$1^$B12/($C$2^C12*$C$1^$B$6)</f>
        <v>1.5003494945575451</v>
      </c>
    </row>
    <row r="13" spans="1:6" x14ac:dyDescent="0.3">
      <c r="A13" t="s">
        <v>104</v>
      </c>
      <c r="B13">
        <v>24.3</v>
      </c>
      <c r="C13">
        <v>24</v>
      </c>
      <c r="E13">
        <f>$C$2^C$6*$C$1^$B13/($C$2^C13*$C$1^$B$6)</f>
        <v>1.7428562360955449</v>
      </c>
    </row>
    <row r="14" spans="1:6" x14ac:dyDescent="0.3">
      <c r="A14" t="s">
        <v>103</v>
      </c>
      <c r="B14">
        <v>15.2</v>
      </c>
      <c r="C14">
        <v>15.8</v>
      </c>
      <c r="E14">
        <f>$C$2^C$6*$C$1^$B14/($C$2^C14*$C$1^$B$6)</f>
        <v>0.96078453325395485</v>
      </c>
      <c r="F14">
        <f>ROUND(AVERAGE(E14:E17),2)</f>
        <v>0.97</v>
      </c>
    </row>
    <row r="15" spans="1:6" x14ac:dyDescent="0.3">
      <c r="A15" t="s">
        <v>102</v>
      </c>
      <c r="B15">
        <v>18.3</v>
      </c>
      <c r="C15">
        <v>19</v>
      </c>
      <c r="E15">
        <f>$C$2^C$6*$C$1^$B15/($C$2^C15*$C$1^$B$6)</f>
        <v>0.94409661291491653</v>
      </c>
    </row>
    <row r="16" spans="1:6" x14ac:dyDescent="0.3">
      <c r="A16" t="s">
        <v>101</v>
      </c>
      <c r="B16">
        <v>21.5</v>
      </c>
      <c r="C16">
        <v>22.6</v>
      </c>
      <c r="E16">
        <f>$C$2^C$6*$C$1^$B16/($C$2^C16*$C$1^$B$6)</f>
        <v>0.78940118061804976</v>
      </c>
    </row>
    <row r="17" spans="1:6" x14ac:dyDescent="0.3">
      <c r="A17" t="s">
        <v>100</v>
      </c>
      <c r="B17">
        <v>24.7</v>
      </c>
      <c r="C17">
        <v>25.1</v>
      </c>
      <c r="E17">
        <f>$C$2^C$6*$C$1^$B17/($C$2^C17*$C$1^$B$6)</f>
        <v>1.1982023963538966</v>
      </c>
    </row>
    <row r="18" spans="1:6" x14ac:dyDescent="0.3">
      <c r="A18" t="s">
        <v>99</v>
      </c>
      <c r="B18">
        <v>14.8</v>
      </c>
      <c r="C18">
        <v>15.8</v>
      </c>
      <c r="E18">
        <f>$C$2^C$6*$C$1^$B18/($C$2^C18*$C$1^$B$6)</f>
        <v>0.76985033634039435</v>
      </c>
      <c r="F18">
        <f>ROUND(AVERAGE(E18:E21),2)</f>
        <v>0.93</v>
      </c>
    </row>
    <row r="19" spans="1:6" x14ac:dyDescent="0.3">
      <c r="A19" t="s">
        <v>98</v>
      </c>
      <c r="B19">
        <v>18.2</v>
      </c>
      <c r="C19">
        <v>19.100000000000001</v>
      </c>
      <c r="E19">
        <f>$C$2^C$6*$C$1^$B19/($C$2^C19*$C$1^$B$6)</f>
        <v>0.84609768624443116</v>
      </c>
    </row>
    <row r="20" spans="1:6" x14ac:dyDescent="0.3">
      <c r="A20" t="s">
        <v>97</v>
      </c>
      <c r="B20">
        <v>21.3</v>
      </c>
      <c r="C20">
        <v>22.3</v>
      </c>
      <c r="E20">
        <f>$C$2^C$6*$C$1^$B20/($C$2^C20*$C$1^$B$6)</f>
        <v>0.8314017681708239</v>
      </c>
    </row>
    <row r="21" spans="1:6" x14ac:dyDescent="0.3">
      <c r="A21" t="s">
        <v>96</v>
      </c>
      <c r="B21">
        <v>24.8</v>
      </c>
      <c r="C21">
        <v>25.1</v>
      </c>
      <c r="E21">
        <f>$C$2^C$6*$C$1^$B21/($C$2^C21*$C$1^$B$6)</f>
        <v>1.266441427616871</v>
      </c>
    </row>
    <row r="22" spans="1:6" x14ac:dyDescent="0.3">
      <c r="A22" t="s">
        <v>95</v>
      </c>
      <c r="B22">
        <v>15.4</v>
      </c>
      <c r="C22">
        <v>16</v>
      </c>
      <c r="E22">
        <f>$C$2^C$6*$C$1^$B22/($C$2^C22*$C$1^$B$6)</f>
        <v>0.9630610934847238</v>
      </c>
      <c r="F22">
        <f>ROUND(AVERAGE(E22:E25),2)</f>
        <v>0.92</v>
      </c>
    </row>
    <row r="23" spans="1:6" x14ac:dyDescent="0.3">
      <c r="A23" t="s">
        <v>94</v>
      </c>
      <c r="B23">
        <v>18.399999999999999</v>
      </c>
      <c r="C23">
        <v>19.5</v>
      </c>
      <c r="E23">
        <f>$C$2^C$6*$C$1^$B23/($C$2^C23*$C$1^$B$6)</f>
        <v>0.76096788362608525</v>
      </c>
    </row>
    <row r="24" spans="1:6" x14ac:dyDescent="0.3">
      <c r="A24" t="s">
        <v>93</v>
      </c>
      <c r="B24">
        <v>21.5</v>
      </c>
      <c r="C24">
        <v>22.9</v>
      </c>
      <c r="E24">
        <f>$C$2^C$6*$C$1^$B24/($C$2^C24*$C$1^$B$6)</f>
        <v>0.67092619705255385</v>
      </c>
    </row>
    <row r="25" spans="1:6" x14ac:dyDescent="0.3">
      <c r="A25" t="s">
        <v>92</v>
      </c>
      <c r="B25">
        <v>24.9</v>
      </c>
      <c r="C25">
        <v>25.2</v>
      </c>
      <c r="E25">
        <f>$C$2^C$6*$C$1^$B25/($C$2^C25*$C$1^$B$6)</f>
        <v>1.2679409440168448</v>
      </c>
    </row>
    <row r="34" spans="9:9" x14ac:dyDescent="0.3">
      <c r="I34">
        <f>C$2^C$6*$C1^$B6/(C2^C6*$C$1^$B$6)</f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DNA standards</vt:lpstr>
      <vt:lpstr>raw data</vt:lpstr>
      <vt:lpstr>standard curves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Derntl</dc:creator>
  <cp:lastModifiedBy>Christian Derntl</cp:lastModifiedBy>
  <dcterms:created xsi:type="dcterms:W3CDTF">2020-09-18T10:58:17Z</dcterms:created>
  <dcterms:modified xsi:type="dcterms:W3CDTF">2021-09-04T16:05:30Z</dcterms:modified>
</cp:coreProperties>
</file>