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G TFT-1" sheetId="1" state="visible" r:id="rId3"/>
    <sheet name="BG TFT-2" sheetId="2" state="visible" r:id="rId4"/>
    <sheet name="Response metric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<sst xmlns="http://schemas.openxmlformats.org/spreadsheetml/2006/main" count="83" uniqueCount="44">
  <si>
    <t xml:space="preserve">WO3 BG TFT-1 (Ag source/drain contacts) – dynamic NO2 response</t>
  </si>
  <si>
    <t xml:space="preserve">Values as recorded in the original measurement record. NO2 introduced at t = 60 s; air reintroduced at t = 240 s. Bias during sensing: VD = 2 V, VG = 3 V. BG TFT-1 currents are a factor of 10 lower than BG TFT-2 at the same bias (baseline 0.25 nA vs 2.5 nA).</t>
  </si>
  <si>
    <t xml:space="preserve">Time (s)</t>
  </si>
  <si>
    <t xml:space="preserve">0.1 ppm (nA)</t>
  </si>
  <si>
    <t xml:space="preserve">0.25 ppm (nA)</t>
  </si>
  <si>
    <t xml:space="preserve">0.5 ppm (nA)</t>
  </si>
  <si>
    <t xml:space="preserve">1 ppm (nA)</t>
  </si>
  <si>
    <t xml:space="preserve">2 ppm (nA)</t>
  </si>
  <si>
    <t xml:space="preserve">5 ppm (nA)</t>
  </si>
  <si>
    <t xml:space="preserve">10 ppm (nA)</t>
  </si>
  <si>
    <t xml:space="preserve">Phase</t>
  </si>
  <si>
    <t xml:space="preserve">Air Baseline</t>
  </si>
  <si>
    <t xml:space="preserve">Gas Introduced</t>
  </si>
  <si>
    <t xml:space="preserve">NO2 Exposure</t>
  </si>
  <si>
    <t xml:space="preserve">Air Reintroduced</t>
  </si>
  <si>
    <t xml:space="preserve">Air Recovery</t>
  </si>
  <si>
    <t xml:space="preserve">WO3 BG TFT-2 (Pd source/drain contacts) – dynamic NO2 response</t>
  </si>
  <si>
    <t xml:space="preserve">Sensor response and response time (calculated by formula from the data sheets)</t>
  </si>
  <si>
    <t xml:space="preserve">Gas-on time t_on (s)</t>
  </si>
  <si>
    <t xml:space="preserve">From the Phase column of the data sheets</t>
  </si>
  <si>
    <t xml:space="preserve">Response/recovery criterion (fraction of total change)</t>
  </si>
  <si>
    <t xml:space="preserve">t90 criterion, Eq. (7)</t>
  </si>
  <si>
    <t xml:space="preserve">Gas-off time t_off (s)</t>
  </si>
  <si>
    <t xml:space="preserve">Device</t>
  </si>
  <si>
    <t xml:space="preserve">Conc. (ppm)</t>
  </si>
  <si>
    <t xml:space="preserve">I_air (nA)</t>
  </si>
  <si>
    <t xml:space="preserve">I_min (nA)</t>
  </si>
  <si>
    <t xml:space="preserve">Response R (%)</t>
  </si>
  <si>
    <t xml:space="preserve">90% level (nA)</t>
  </si>
  <si>
    <t xml:space="preserve">Index before crossing</t>
  </si>
  <si>
    <t xml:space="preserve">t90 (s)</t>
  </si>
  <si>
    <t xml:space="preserve">Response time t_res (s)</t>
  </si>
  <si>
    <t xml:space="preserve">90% recovery level (nA)</t>
  </si>
  <si>
    <t xml:space="preserve">Index (recovery)</t>
  </si>
  <si>
    <t xml:space="preserve">t90,rec (s)</t>
  </si>
  <si>
    <t xml:space="preserve">Recovery time (s)</t>
  </si>
  <si>
    <t xml:space="preserve">Baseline recovered at 600 s (%)</t>
  </si>
  <si>
    <t xml:space="preserve">BG TFT-1</t>
  </si>
  <si>
    <t xml:space="preserve">BG TFT-2</t>
  </si>
  <si>
    <t xml:space="preserve">Notes</t>
  </si>
  <si>
    <t xml:space="preserve">Recovery time = t at which the current has returned to within 10 % of baseline, minus t_off (240 s); the recording interval in recovery is 100-200 s, so recovery times are approximate (uncertainty of order +/-50 s).</t>
  </si>
  <si>
    <t xml:space="preserve">Response R = (I_air − I_min)/I_air × 100, Eq. (6). I_min is the lowest current during NO2 exposure (60–240 s).</t>
  </si>
  <si>
    <t xml:space="preserve">t90 is the time at which the current first falls to I_air − 0.9(I_air − I_min), found by linear interpolation between adjacent sampled points; t_res = t90 − t_on, Eq. (7).</t>
  </si>
  <si>
    <t xml:space="preserve">Sampling interval during exposure is 30 s (60–120 s) and 60 s (120–240 s), so response times carry an uncertainty of roughly ±15 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</si>
</sst>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0"/>
    <numFmt numFmtId="166" formatCode="0.0"/>
    <numFmt numFmtId="167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9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8" min="2" style="0" width="12"/>
    <col collapsed="false" customWidth="true" hidden="false" outlineLevel="0" max="9" min="9" style="0" width="17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15" hidden="false" customHeight="false" outlineLevel="0" collapsed="false">
      <c r="A5" s="4" t="n">
        <v>0</v>
      </c>
      <c r="B5" s="4" t="n">
        <v>0.25</v>
      </c>
      <c r="C5" s="4" t="n">
        <v>0.25</v>
      </c>
      <c r="D5" s="4" t="n">
        <v>0.25</v>
      </c>
      <c r="E5" s="4" t="n">
        <v>0.25</v>
      </c>
      <c r="F5" s="4" t="n">
        <v>0.25</v>
      </c>
      <c r="G5" s="4" t="n">
        <v>0.25</v>
      </c>
      <c r="H5" s="4" t="n">
        <v>0.25</v>
      </c>
      <c r="I5" s="4" t="s">
        <v>11</v>
      </c>
      <c r="J5" s="5"/>
      <c r="K5" s="5"/>
      <c r="L5" s="5"/>
      <c r="M5" s="5"/>
      <c r="N5" s="5"/>
    </row>
    <row r="6" customFormat="false" ht="15" hidden="false" customHeight="false" outlineLevel="0" collapsed="false">
      <c r="A6" s="4" t="n">
        <v>30</v>
      </c>
      <c r="B6" s="4" t="n">
        <v>0.25</v>
      </c>
      <c r="C6" s="4" t="n">
        <v>0.25</v>
      </c>
      <c r="D6" s="4" t="n">
        <v>0.25</v>
      </c>
      <c r="E6" s="4" t="n">
        <v>0.25</v>
      </c>
      <c r="F6" s="4" t="n">
        <v>0.25</v>
      </c>
      <c r="G6" s="4" t="n">
        <v>0.25</v>
      </c>
      <c r="H6" s="4" t="n">
        <v>0.25</v>
      </c>
      <c r="I6" s="4" t="s">
        <v>11</v>
      </c>
      <c r="J6" s="5"/>
      <c r="K6" s="5"/>
      <c r="L6" s="5"/>
      <c r="M6" s="5"/>
      <c r="N6" s="5"/>
    </row>
    <row r="7" customFormat="false" ht="15" hidden="false" customHeight="false" outlineLevel="0" collapsed="false">
      <c r="A7" s="4" t="n">
        <v>60</v>
      </c>
      <c r="B7" s="4" t="n">
        <v>0.25</v>
      </c>
      <c r="C7" s="4" t="n">
        <v>0.25</v>
      </c>
      <c r="D7" s="4" t="n">
        <v>0.25</v>
      </c>
      <c r="E7" s="4" t="n">
        <v>0.25</v>
      </c>
      <c r="F7" s="4" t="n">
        <v>0.25</v>
      </c>
      <c r="G7" s="4" t="n">
        <v>0.25</v>
      </c>
      <c r="H7" s="4" t="n">
        <v>0.25</v>
      </c>
      <c r="I7" s="4" t="s">
        <v>12</v>
      </c>
      <c r="J7" s="5"/>
      <c r="K7" s="5"/>
      <c r="L7" s="5"/>
      <c r="M7" s="5"/>
      <c r="N7" s="5"/>
    </row>
    <row r="8" customFormat="false" ht="15" hidden="false" customHeight="false" outlineLevel="0" collapsed="false">
      <c r="A8" s="4" t="n">
        <v>90</v>
      </c>
      <c r="B8" s="4" t="n">
        <v>0.22</v>
      </c>
      <c r="C8" s="4" t="n">
        <v>0.2</v>
      </c>
      <c r="D8" s="4" t="n">
        <v>0.17</v>
      </c>
      <c r="E8" s="4" t="n">
        <v>0.12</v>
      </c>
      <c r="F8" s="4" t="n">
        <v>0.08</v>
      </c>
      <c r="G8" s="4" t="n">
        <v>0.04</v>
      </c>
      <c r="H8" s="4" t="n">
        <v>0.015</v>
      </c>
      <c r="I8" s="4" t="s">
        <v>13</v>
      </c>
      <c r="J8" s="5"/>
      <c r="K8" s="5"/>
      <c r="L8" s="5"/>
      <c r="M8" s="5"/>
      <c r="N8" s="5"/>
    </row>
    <row r="9" customFormat="false" ht="15" hidden="false" customHeight="false" outlineLevel="0" collapsed="false">
      <c r="A9" s="4" t="n">
        <v>120</v>
      </c>
      <c r="B9" s="4" t="n">
        <v>0.205</v>
      </c>
      <c r="C9" s="4" t="n">
        <v>0.175</v>
      </c>
      <c r="D9" s="4" t="n">
        <v>0.135</v>
      </c>
      <c r="E9" s="4" t="n">
        <v>0.085</v>
      </c>
      <c r="F9" s="4" t="n">
        <v>0.055</v>
      </c>
      <c r="G9" s="4" t="n">
        <v>0.02</v>
      </c>
      <c r="H9" s="4" t="n">
        <v>0.005</v>
      </c>
      <c r="I9" s="4" t="s">
        <v>13</v>
      </c>
      <c r="J9" s="5"/>
      <c r="K9" s="5"/>
      <c r="L9" s="5"/>
      <c r="M9" s="5"/>
      <c r="N9" s="5"/>
    </row>
    <row r="10" customFormat="false" ht="15" hidden="false" customHeight="false" outlineLevel="0" collapsed="false">
      <c r="A10" s="4" t="n">
        <v>180</v>
      </c>
      <c r="B10" s="4" t="n">
        <v>0.198</v>
      </c>
      <c r="C10" s="4" t="n">
        <v>0.165</v>
      </c>
      <c r="D10" s="4" t="n">
        <v>0.122</v>
      </c>
      <c r="E10" s="4" t="n">
        <v>0.072</v>
      </c>
      <c r="F10" s="4" t="n">
        <v>0.042</v>
      </c>
      <c r="G10" s="4" t="n">
        <v>0.012</v>
      </c>
      <c r="H10" s="4" t="n">
        <v>0.002</v>
      </c>
      <c r="I10" s="4" t="s">
        <v>13</v>
      </c>
      <c r="J10" s="5"/>
      <c r="K10" s="5"/>
      <c r="L10" s="5"/>
      <c r="M10" s="5"/>
      <c r="N10" s="5"/>
    </row>
    <row r="11" customFormat="false" ht="15" hidden="false" customHeight="false" outlineLevel="0" collapsed="false">
      <c r="A11" s="4" t="n">
        <v>240</v>
      </c>
      <c r="B11" s="4" t="n">
        <v>0.198</v>
      </c>
      <c r="C11" s="4" t="n">
        <v>0.165</v>
      </c>
      <c r="D11" s="4" t="n">
        <v>0.122</v>
      </c>
      <c r="E11" s="4" t="n">
        <v>0.072</v>
      </c>
      <c r="F11" s="4" t="n">
        <v>0.042</v>
      </c>
      <c r="G11" s="4" t="n">
        <v>0.012</v>
      </c>
      <c r="H11" s="4" t="n">
        <v>0.002</v>
      </c>
      <c r="I11" s="4" t="s">
        <v>14</v>
      </c>
      <c r="J11" s="5"/>
      <c r="K11" s="5"/>
      <c r="L11" s="5"/>
      <c r="M11" s="5"/>
      <c r="N11" s="5"/>
    </row>
    <row r="12" customFormat="false" ht="15" hidden="false" customHeight="false" outlineLevel="0" collapsed="false">
      <c r="A12" s="4" t="n">
        <v>260</v>
      </c>
      <c r="B12" s="4" t="n">
        <v>0.208</v>
      </c>
      <c r="C12" s="4" t="n">
        <v>0.18</v>
      </c>
      <c r="D12" s="4" t="n">
        <v>0.14</v>
      </c>
      <c r="E12" s="4" t="n">
        <v>0.1</v>
      </c>
      <c r="F12" s="4" t="n">
        <v>0.075</v>
      </c>
      <c r="G12" s="4" t="n">
        <v>0.035</v>
      </c>
      <c r="H12" s="4" t="n">
        <v>0.018</v>
      </c>
      <c r="I12" s="4" t="s">
        <v>15</v>
      </c>
      <c r="J12" s="5"/>
      <c r="K12" s="5"/>
      <c r="L12" s="5"/>
      <c r="M12" s="5"/>
      <c r="N12" s="5"/>
    </row>
    <row r="13" customFormat="false" ht="15" hidden="false" customHeight="false" outlineLevel="0" collapsed="false">
      <c r="A13" s="4" t="n">
        <v>300</v>
      </c>
      <c r="B13" s="4" t="n">
        <v>0.226</v>
      </c>
      <c r="C13" s="4" t="n">
        <v>0.205</v>
      </c>
      <c r="D13" s="4" t="n">
        <v>0.184</v>
      </c>
      <c r="E13" s="4" t="n">
        <v>0.186</v>
      </c>
      <c r="F13" s="4" t="n">
        <v>0.15</v>
      </c>
      <c r="G13" s="4" t="n">
        <v>0.095</v>
      </c>
      <c r="H13" s="4" t="n">
        <v>0.07</v>
      </c>
      <c r="I13" s="4" t="s">
        <v>15</v>
      </c>
      <c r="J13" s="5"/>
      <c r="K13" s="5"/>
      <c r="L13" s="5"/>
      <c r="M13" s="5"/>
      <c r="N13" s="5"/>
    </row>
    <row r="14" customFormat="false" ht="15" hidden="false" customHeight="false" outlineLevel="0" collapsed="false">
      <c r="A14" s="4" t="n">
        <v>400</v>
      </c>
      <c r="B14" s="4" t="n">
        <v>0.24</v>
      </c>
      <c r="C14" s="4" t="n">
        <v>0.231</v>
      </c>
      <c r="D14" s="4" t="n">
        <v>0.22</v>
      </c>
      <c r="E14" s="4" t="n">
        <v>0.236</v>
      </c>
      <c r="F14" s="4" t="n">
        <v>0.22</v>
      </c>
      <c r="G14" s="4" t="n">
        <v>0.205</v>
      </c>
      <c r="H14" s="4" t="n">
        <v>0.18</v>
      </c>
      <c r="I14" s="4" t="s">
        <v>15</v>
      </c>
      <c r="J14" s="5"/>
      <c r="K14" s="5"/>
      <c r="L14" s="5"/>
      <c r="M14" s="5"/>
      <c r="N14" s="5"/>
    </row>
    <row r="15" customFormat="false" ht="15" hidden="false" customHeight="false" outlineLevel="0" collapsed="false">
      <c r="A15" s="4" t="n">
        <v>600</v>
      </c>
      <c r="B15" s="4" t="n">
        <v>0.249</v>
      </c>
      <c r="C15" s="4" t="n">
        <v>0.247</v>
      </c>
      <c r="D15" s="4" t="n">
        <v>0.245</v>
      </c>
      <c r="E15" s="4" t="n">
        <v>0.246</v>
      </c>
      <c r="F15" s="4" t="n">
        <v>0.242</v>
      </c>
      <c r="G15" s="4" t="n">
        <v>0.244</v>
      </c>
      <c r="H15" s="4" t="n">
        <v>0.237</v>
      </c>
      <c r="I15" s="4" t="s">
        <v>15</v>
      </c>
      <c r="J15" s="5"/>
      <c r="K15" s="5"/>
      <c r="L15" s="5"/>
      <c r="M15" s="5"/>
      <c r="N15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8" min="2" style="0" width="12"/>
    <col collapsed="false" customWidth="true" hidden="false" outlineLevel="0" max="9" min="9" style="0" width="17"/>
  </cols>
  <sheetData>
    <row r="1" customFormat="false" ht="15" hidden="false" customHeight="false" outlineLevel="0" collapsed="false">
      <c r="A1" s="1" t="s">
        <v>16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15" hidden="false" customHeight="false" outlineLevel="0" collapsed="false">
      <c r="A5" s="4" t="n">
        <v>0</v>
      </c>
      <c r="B5" s="4" t="n">
        <v>2.5</v>
      </c>
      <c r="C5" s="4" t="n">
        <v>2.5</v>
      </c>
      <c r="D5" s="4" t="n">
        <v>2.5</v>
      </c>
      <c r="E5" s="4" t="n">
        <v>2.5</v>
      </c>
      <c r="F5" s="4" t="n">
        <v>2.5</v>
      </c>
      <c r="G5" s="4" t="n">
        <v>2.5</v>
      </c>
      <c r="H5" s="4" t="n">
        <v>2.5</v>
      </c>
      <c r="I5" s="4" t="s">
        <v>11</v>
      </c>
      <c r="J5" s="5"/>
      <c r="K5" s="5"/>
      <c r="L5" s="5"/>
      <c r="M5" s="5"/>
      <c r="N5" s="5"/>
    </row>
    <row r="6" customFormat="false" ht="15" hidden="false" customHeight="false" outlineLevel="0" collapsed="false">
      <c r="A6" s="4" t="n">
        <v>30</v>
      </c>
      <c r="B6" s="4" t="n">
        <v>2.5</v>
      </c>
      <c r="C6" s="4" t="n">
        <v>2.5</v>
      </c>
      <c r="D6" s="4" t="n">
        <v>2.5</v>
      </c>
      <c r="E6" s="4" t="n">
        <v>2.5</v>
      </c>
      <c r="F6" s="4" t="n">
        <v>2.5</v>
      </c>
      <c r="G6" s="4" t="n">
        <v>2.5</v>
      </c>
      <c r="H6" s="4" t="n">
        <v>2.5</v>
      </c>
      <c r="I6" s="4" t="s">
        <v>11</v>
      </c>
      <c r="J6" s="5"/>
      <c r="K6" s="5"/>
      <c r="L6" s="5"/>
      <c r="M6" s="5"/>
      <c r="N6" s="5"/>
    </row>
    <row r="7" customFormat="false" ht="15" hidden="false" customHeight="false" outlineLevel="0" collapsed="false">
      <c r="A7" s="4" t="n">
        <v>60</v>
      </c>
      <c r="B7" s="4" t="n">
        <v>2.5</v>
      </c>
      <c r="C7" s="4" t="n">
        <v>2.5</v>
      </c>
      <c r="D7" s="4" t="n">
        <v>2.5</v>
      </c>
      <c r="E7" s="4" t="n">
        <v>2.5</v>
      </c>
      <c r="F7" s="4" t="n">
        <v>2.5</v>
      </c>
      <c r="G7" s="4" t="n">
        <v>2.5</v>
      </c>
      <c r="H7" s="4" t="n">
        <v>2.5</v>
      </c>
      <c r="I7" s="4" t="s">
        <v>12</v>
      </c>
      <c r="J7" s="5"/>
      <c r="K7" s="5"/>
      <c r="L7" s="5"/>
      <c r="M7" s="5"/>
      <c r="N7" s="5"/>
    </row>
    <row r="8" customFormat="false" ht="15" hidden="false" customHeight="false" outlineLevel="0" collapsed="false">
      <c r="A8" s="4" t="n">
        <v>90</v>
      </c>
      <c r="B8" s="4" t="n">
        <v>2.27</v>
      </c>
      <c r="C8" s="4" t="n">
        <v>2.12</v>
      </c>
      <c r="D8" s="4" t="n">
        <v>1.9</v>
      </c>
      <c r="E8" s="4" t="n">
        <v>1.55</v>
      </c>
      <c r="F8" s="4" t="n">
        <v>1.2</v>
      </c>
      <c r="G8" s="4" t="n">
        <v>0.75</v>
      </c>
      <c r="H8" s="4" t="n">
        <v>0.35</v>
      </c>
      <c r="I8" s="4" t="s">
        <v>13</v>
      </c>
      <c r="J8" s="5"/>
      <c r="K8" s="5"/>
      <c r="L8" s="5"/>
      <c r="M8" s="5"/>
      <c r="N8" s="5"/>
    </row>
    <row r="9" customFormat="false" ht="15" hidden="false" customHeight="false" outlineLevel="0" collapsed="false">
      <c r="A9" s="4" t="n">
        <v>120</v>
      </c>
      <c r="B9" s="4" t="n">
        <v>2.15</v>
      </c>
      <c r="C9" s="4" t="n">
        <v>1.95</v>
      </c>
      <c r="D9" s="4" t="n">
        <v>1.62</v>
      </c>
      <c r="E9" s="4" t="n">
        <v>1.25</v>
      </c>
      <c r="F9" s="4" t="n">
        <v>0.95</v>
      </c>
      <c r="G9" s="4" t="n">
        <v>0.45</v>
      </c>
      <c r="H9" s="4" t="n">
        <v>0.18</v>
      </c>
      <c r="I9" s="4" t="s">
        <v>13</v>
      </c>
      <c r="J9" s="5"/>
      <c r="K9" s="5"/>
      <c r="L9" s="5"/>
      <c r="M9" s="5"/>
      <c r="N9" s="5"/>
    </row>
    <row r="10" customFormat="false" ht="15" hidden="false" customHeight="false" outlineLevel="0" collapsed="false">
      <c r="A10" s="4" t="n">
        <v>180</v>
      </c>
      <c r="B10" s="4" t="n">
        <v>2.08</v>
      </c>
      <c r="C10" s="4" t="n">
        <v>1.82</v>
      </c>
      <c r="D10" s="4" t="n">
        <v>1.48</v>
      </c>
      <c r="E10" s="4" t="n">
        <v>1</v>
      </c>
      <c r="F10" s="4" t="n">
        <v>0.8</v>
      </c>
      <c r="G10" s="4" t="n">
        <v>0.3</v>
      </c>
      <c r="H10" s="4" t="n">
        <v>0.1</v>
      </c>
      <c r="I10" s="4" t="s">
        <v>13</v>
      </c>
      <c r="J10" s="5"/>
      <c r="K10" s="5"/>
      <c r="L10" s="5"/>
      <c r="M10" s="5"/>
      <c r="N10" s="5"/>
    </row>
    <row r="11" customFormat="false" ht="15" hidden="false" customHeight="false" outlineLevel="0" collapsed="false">
      <c r="A11" s="4" t="n">
        <v>240</v>
      </c>
      <c r="B11" s="4" t="n">
        <v>2.08</v>
      </c>
      <c r="C11" s="4" t="n">
        <v>1.82</v>
      </c>
      <c r="D11" s="4" t="n">
        <v>1.48</v>
      </c>
      <c r="E11" s="4" t="n">
        <v>1</v>
      </c>
      <c r="F11" s="4" t="n">
        <v>0.8</v>
      </c>
      <c r="G11" s="4" t="n">
        <v>0.3</v>
      </c>
      <c r="H11" s="4" t="n">
        <v>0.1</v>
      </c>
      <c r="I11" s="4" t="s">
        <v>14</v>
      </c>
      <c r="J11" s="5"/>
      <c r="K11" s="5"/>
      <c r="L11" s="5"/>
      <c r="M11" s="5"/>
      <c r="N11" s="5"/>
    </row>
    <row r="12" customFormat="false" ht="15" hidden="false" customHeight="false" outlineLevel="0" collapsed="false">
      <c r="A12" s="4" t="n">
        <v>260</v>
      </c>
      <c r="B12" s="4" t="n">
        <v>2.16</v>
      </c>
      <c r="C12" s="4" t="n">
        <v>1.95</v>
      </c>
      <c r="D12" s="4" t="n">
        <v>1.62</v>
      </c>
      <c r="E12" s="4" t="n">
        <v>1.2</v>
      </c>
      <c r="F12" s="4" t="n">
        <v>1</v>
      </c>
      <c r="G12" s="4" t="n">
        <v>0.55</v>
      </c>
      <c r="H12" s="4" t="n">
        <v>0.28</v>
      </c>
      <c r="I12" s="4" t="s">
        <v>15</v>
      </c>
      <c r="J12" s="5"/>
      <c r="K12" s="5"/>
      <c r="L12" s="5"/>
      <c r="M12" s="5"/>
      <c r="N12" s="5"/>
    </row>
    <row r="13" customFormat="false" ht="15" hidden="false" customHeight="false" outlineLevel="0" collapsed="false">
      <c r="A13" s="4" t="n">
        <v>300</v>
      </c>
      <c r="B13" s="4" t="n">
        <v>2.31</v>
      </c>
      <c r="C13" s="4" t="n">
        <v>2.15</v>
      </c>
      <c r="D13" s="4" t="n">
        <v>1.92</v>
      </c>
      <c r="E13" s="4" t="n">
        <v>1.75</v>
      </c>
      <c r="F13" s="4" t="n">
        <v>1.55</v>
      </c>
      <c r="G13" s="4" t="n">
        <v>1.05</v>
      </c>
      <c r="H13" s="4" t="n">
        <v>0.8</v>
      </c>
      <c r="I13" s="4" t="s">
        <v>15</v>
      </c>
      <c r="J13" s="5"/>
      <c r="K13" s="5"/>
      <c r="L13" s="5"/>
      <c r="M13" s="5"/>
      <c r="N13" s="5"/>
    </row>
    <row r="14" customFormat="false" ht="15" hidden="false" customHeight="false" outlineLevel="0" collapsed="false">
      <c r="A14" s="4" t="n">
        <v>400</v>
      </c>
      <c r="B14" s="4" t="n">
        <v>2.43</v>
      </c>
      <c r="C14" s="4" t="n">
        <v>2.35</v>
      </c>
      <c r="D14" s="4" t="n">
        <v>2.23</v>
      </c>
      <c r="E14" s="4" t="n">
        <v>2.26</v>
      </c>
      <c r="F14" s="4" t="n">
        <v>2.15</v>
      </c>
      <c r="G14" s="4" t="n">
        <v>1.95</v>
      </c>
      <c r="H14" s="4" t="n">
        <v>1.72</v>
      </c>
      <c r="I14" s="4" t="s">
        <v>15</v>
      </c>
      <c r="J14" s="5"/>
      <c r="K14" s="5"/>
      <c r="L14" s="5"/>
      <c r="M14" s="5"/>
      <c r="N14" s="5"/>
    </row>
    <row r="15" customFormat="false" ht="15" hidden="false" customHeight="false" outlineLevel="0" collapsed="false">
      <c r="A15" s="4" t="n">
        <v>600</v>
      </c>
      <c r="B15" s="4" t="n">
        <v>2.49</v>
      </c>
      <c r="C15" s="4" t="n">
        <v>2.47</v>
      </c>
      <c r="D15" s="4" t="n">
        <v>2.45</v>
      </c>
      <c r="E15" s="4" t="n">
        <v>2.44</v>
      </c>
      <c r="F15" s="4" t="n">
        <v>2.4</v>
      </c>
      <c r="G15" s="4" t="n">
        <v>2.42</v>
      </c>
      <c r="H15" s="4" t="n">
        <v>2.31</v>
      </c>
      <c r="I15" s="4" t="s">
        <v>15</v>
      </c>
      <c r="J15" s="5"/>
      <c r="K15" s="5"/>
      <c r="L15" s="5"/>
      <c r="M15" s="5"/>
      <c r="N15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11"/>
    <col collapsed="false" customWidth="true" hidden="false" outlineLevel="0" max="7" min="5" style="0" width="14"/>
    <col collapsed="false" customWidth="true" hidden="false" outlineLevel="0" max="8" min="8" style="0" width="10"/>
    <col collapsed="false" customWidth="true" hidden="false" outlineLevel="0" max="9" min="9" style="0" width="16"/>
    <col collapsed="false" customWidth="true" hidden="false" outlineLevel="0" max="10" min="10" style="0" width="15"/>
    <col collapsed="false" customWidth="true" hidden="false" outlineLevel="0" max="12" min="11" style="0" width="12"/>
    <col collapsed="false" customWidth="true" hidden="false" outlineLevel="0" max="13" min="13" style="0" width="14"/>
    <col collapsed="false" customWidth="true" hidden="false" outlineLevel="0" max="14" min="14" style="0" width="16"/>
  </cols>
  <sheetData>
    <row r="1" customFormat="false" ht="15" hidden="false" customHeight="false" outlineLevel="0" collapsed="false">
      <c r="A1" s="1" t="s">
        <v>17</v>
      </c>
    </row>
    <row r="3" customFormat="false" ht="15" hidden="false" customHeight="false" outlineLevel="0" collapsed="false">
      <c r="A3" s="6" t="s">
        <v>18</v>
      </c>
      <c r="B3" s="7" t="n">
        <v>60</v>
      </c>
      <c r="C3" s="2" t="s">
        <v>19</v>
      </c>
    </row>
    <row r="4" customFormat="false" ht="15" hidden="false" customHeight="false" outlineLevel="0" collapsed="false">
      <c r="A4" s="6" t="s">
        <v>20</v>
      </c>
      <c r="B4" s="7" t="n">
        <v>0.9</v>
      </c>
      <c r="C4" s="2" t="s">
        <v>21</v>
      </c>
    </row>
    <row r="5" customFormat="false" ht="15" hidden="false" customHeight="false" outlineLevel="0" collapsed="false">
      <c r="A5" s="6" t="s">
        <v>22</v>
      </c>
      <c r="B5" s="7" t="n">
        <v>240</v>
      </c>
    </row>
    <row r="6" customFormat="false" ht="30" hidden="false" customHeight="true" outlineLevel="0" collapsed="false">
      <c r="A6" s="8" t="s">
        <v>23</v>
      </c>
      <c r="B6" s="8" t="s">
        <v>24</v>
      </c>
      <c r="C6" s="8" t="s">
        <v>25</v>
      </c>
      <c r="D6" s="8" t="s">
        <v>26</v>
      </c>
      <c r="E6" s="8" t="s">
        <v>27</v>
      </c>
      <c r="F6" s="8" t="s">
        <v>28</v>
      </c>
      <c r="G6" s="8" t="s">
        <v>29</v>
      </c>
      <c r="H6" s="8" t="s">
        <v>30</v>
      </c>
      <c r="I6" s="8" t="s">
        <v>31</v>
      </c>
      <c r="J6" s="8" t="s">
        <v>32</v>
      </c>
      <c r="K6" s="8" t="s">
        <v>33</v>
      </c>
      <c r="L6" s="8" t="s">
        <v>34</v>
      </c>
      <c r="M6" s="8" t="s">
        <v>35</v>
      </c>
      <c r="N6" s="8" t="s">
        <v>36</v>
      </c>
    </row>
    <row r="7" customFormat="false" ht="15" hidden="false" customHeight="false" outlineLevel="0" collapsed="false">
      <c r="A7" s="4" t="s">
        <v>37</v>
      </c>
      <c r="B7" s="4" t="n">
        <v>0.1</v>
      </c>
      <c r="C7" s="9" t="n">
        <f aca="false">'BG TFT-1'!B5</f>
        <v>0.25</v>
      </c>
      <c r="D7" s="9" t="n">
        <f aca="false">MIN('BG TFT-1'!$B$7:$B$11)</f>
        <v>0.198</v>
      </c>
      <c r="E7" s="10" t="n">
        <f aca="false">(C7-D7)/C7*100</f>
        <v>20.8</v>
      </c>
      <c r="F7" s="9" t="n">
        <f aca="false">C7-$B$4*(C7-D7)</f>
        <v>0.2032</v>
      </c>
      <c r="G7" s="4" t="n">
        <f aca="false">MATCH(F7,'BG TFT-1'!$B$7:$B$11,-1)</f>
        <v>3</v>
      </c>
      <c r="H7" s="10" t="n">
        <f aca="false">INDEX('BG TFT-1'!$A$7:$A$11,G7)+(INDEX('BG TFT-1'!$B$7:$B$11,G7)-F7)/(INDEX('BG TFT-1'!$B$7:$B$11,G7)-INDEX('BG TFT-1'!$B$7:$B$11,G7+1))*(INDEX('BG TFT-1'!$A$7:$A$11,G7+1)-INDEX('BG TFT-1'!$A$7:$A$11,G7))</f>
        <v>135.428571428571</v>
      </c>
      <c r="I7" s="11" t="n">
        <f aca="false">H7-$B$3</f>
        <v>75.4285714285714</v>
      </c>
      <c r="J7" s="9" t="n">
        <f aca="false">D7+$B$4*(C7-D7)</f>
        <v>0.2448</v>
      </c>
      <c r="K7" s="4" t="n">
        <f aca="false">MATCH(J7,'BG TFT-1'!$B$11:$B$15,1)</f>
        <v>4</v>
      </c>
      <c r="L7" s="11" t="n">
        <f aca="false">INDEX('BG TFT-1'!$A$11:$A$15,K7)+(J7-INDEX('BG TFT-1'!$B$11:$B$15,K7))/(INDEX('BG TFT-1'!$B$11:$B$15,K7+1)-INDEX('BG TFT-1'!$B$11:$B$15,K7))*(INDEX('BG TFT-1'!$A$11:$A$15,K7+1)-INDEX('BG TFT-1'!$A$11:$A$15,K7))</f>
        <v>506.666666666667</v>
      </c>
      <c r="M7" s="11" t="n">
        <f aca="false">L7-$B$5</f>
        <v>266.666666666667</v>
      </c>
      <c r="N7" s="10" t="n">
        <f aca="false">('BG TFT-1'!B15-D7)/(C7-D7)*100</f>
        <v>98.0769230769231</v>
      </c>
    </row>
    <row r="8" customFormat="false" ht="15" hidden="false" customHeight="false" outlineLevel="0" collapsed="false">
      <c r="A8" s="4" t="s">
        <v>37</v>
      </c>
      <c r="B8" s="4" t="n">
        <v>0.25</v>
      </c>
      <c r="C8" s="9" t="n">
        <f aca="false">'BG TFT-1'!C5</f>
        <v>0.25</v>
      </c>
      <c r="D8" s="9" t="n">
        <f aca="false">MIN('BG TFT-1'!$C$7:$C$11)</f>
        <v>0.165</v>
      </c>
      <c r="E8" s="10" t="n">
        <f aca="false">(C8-D8)/C8*100</f>
        <v>34</v>
      </c>
      <c r="F8" s="9" t="n">
        <f aca="false">C8-$B$4*(C8-D8)</f>
        <v>0.1735</v>
      </c>
      <c r="G8" s="4" t="n">
        <f aca="false">MATCH(F8,'BG TFT-1'!$C$7:$C$11,-1)</f>
        <v>3</v>
      </c>
      <c r="H8" s="10" t="n">
        <f aca="false">INDEX('BG TFT-1'!$A$7:$A$11,G8)+(INDEX('BG TFT-1'!$C$7:$C$11,G8)-F8)/(INDEX('BG TFT-1'!$C$7:$C$11,G8)-INDEX('BG TFT-1'!$C$7:$C$11,G8+1))*(INDEX('BG TFT-1'!$A$7:$A$11,G8+1)-INDEX('BG TFT-1'!$A$7:$A$11,G8))</f>
        <v>129</v>
      </c>
      <c r="I8" s="11" t="n">
        <f aca="false">H8-$B$3</f>
        <v>69</v>
      </c>
      <c r="J8" s="9" t="n">
        <f aca="false">D8+$B$4*(C8-D8)</f>
        <v>0.2415</v>
      </c>
      <c r="K8" s="4" t="n">
        <f aca="false">MATCH(J8,'BG TFT-1'!$C$11:$C$15,1)</f>
        <v>4</v>
      </c>
      <c r="L8" s="11" t="n">
        <f aca="false">INDEX('BG TFT-1'!$A$11:$A$15,K8)+(J8-INDEX('BG TFT-1'!$C$11:$C$15,K8))/(INDEX('BG TFT-1'!$C$11:$C$15,K8+1)-INDEX('BG TFT-1'!$C$11:$C$15,K8))*(INDEX('BG TFT-1'!$A$11:$A$15,K8+1)-INDEX('BG TFT-1'!$A$11:$A$15,K8))</f>
        <v>531.25</v>
      </c>
      <c r="M8" s="11" t="n">
        <f aca="false">L8-$B$5</f>
        <v>291.25</v>
      </c>
      <c r="N8" s="10" t="n">
        <f aca="false">('BG TFT-1'!C15-D8)/(C8-D8)*100</f>
        <v>96.4705882352941</v>
      </c>
    </row>
    <row r="9" customFormat="false" ht="15" hidden="false" customHeight="false" outlineLevel="0" collapsed="false">
      <c r="A9" s="4" t="s">
        <v>37</v>
      </c>
      <c r="B9" s="4" t="n">
        <v>0.5</v>
      </c>
      <c r="C9" s="9" t="n">
        <f aca="false">'BG TFT-1'!D5</f>
        <v>0.25</v>
      </c>
      <c r="D9" s="9" t="n">
        <f aca="false">MIN('BG TFT-1'!$D$7:$D$11)</f>
        <v>0.122</v>
      </c>
      <c r="E9" s="10" t="n">
        <f aca="false">(C9-D9)/C9*100</f>
        <v>51.2</v>
      </c>
      <c r="F9" s="9" t="n">
        <f aca="false">C9-$B$4*(C9-D9)</f>
        <v>0.1348</v>
      </c>
      <c r="G9" s="4" t="n">
        <f aca="false">MATCH(F9,'BG TFT-1'!$D$7:$D$11,-1)</f>
        <v>3</v>
      </c>
      <c r="H9" s="10" t="n">
        <f aca="false">INDEX('BG TFT-1'!$A$7:$A$11,G9)+(INDEX('BG TFT-1'!$D$7:$D$11,G9)-F9)/(INDEX('BG TFT-1'!$D$7:$D$11,G9)-INDEX('BG TFT-1'!$D$7:$D$11,G9+1))*(INDEX('BG TFT-1'!$A$7:$A$11,G9+1)-INDEX('BG TFT-1'!$A$7:$A$11,G9))</f>
        <v>120.923076923077</v>
      </c>
      <c r="I9" s="11" t="n">
        <f aca="false">H9-$B$3</f>
        <v>60.9230769230771</v>
      </c>
      <c r="J9" s="9" t="n">
        <f aca="false">D9+$B$4*(C9-D9)</f>
        <v>0.2372</v>
      </c>
      <c r="K9" s="4" t="n">
        <f aca="false">MATCH(J9,'BG TFT-1'!$D$11:$D$15,1)</f>
        <v>4</v>
      </c>
      <c r="L9" s="11" t="n">
        <f aca="false">INDEX('BG TFT-1'!$A$11:$A$15,K9)+(J9-INDEX('BG TFT-1'!$D$11:$D$15,K9))/(INDEX('BG TFT-1'!$D$11:$D$15,K9+1)-INDEX('BG TFT-1'!$D$11:$D$15,K9))*(INDEX('BG TFT-1'!$A$11:$A$15,K9+1)-INDEX('BG TFT-1'!$A$11:$A$15,K9))</f>
        <v>537.6</v>
      </c>
      <c r="M9" s="11" t="n">
        <f aca="false">L9-$B$5</f>
        <v>297.6</v>
      </c>
      <c r="N9" s="10" t="n">
        <f aca="false">('BG TFT-1'!D15-D9)/(C9-D9)*100</f>
        <v>96.09375</v>
      </c>
    </row>
    <row r="10" customFormat="false" ht="15" hidden="false" customHeight="false" outlineLevel="0" collapsed="false">
      <c r="A10" s="4" t="s">
        <v>37</v>
      </c>
      <c r="B10" s="4" t="n">
        <v>1</v>
      </c>
      <c r="C10" s="9" t="n">
        <f aca="false">'BG TFT-1'!E5</f>
        <v>0.25</v>
      </c>
      <c r="D10" s="9" t="n">
        <f aca="false">MIN('BG TFT-1'!$E$7:$E$11)</f>
        <v>0.072</v>
      </c>
      <c r="E10" s="10" t="n">
        <f aca="false">(C10-D10)/C10*100</f>
        <v>71.2</v>
      </c>
      <c r="F10" s="9" t="n">
        <f aca="false">C10-$B$4*(C10-D10)</f>
        <v>0.0898</v>
      </c>
      <c r="G10" s="4" t="n">
        <f aca="false">MATCH(F10,'BG TFT-1'!$E$7:$E$11,-1)</f>
        <v>2</v>
      </c>
      <c r="H10" s="10" t="n">
        <f aca="false">INDEX('BG TFT-1'!$A$7:$A$11,G10)+(INDEX('BG TFT-1'!$E$7:$E$11,G10)-F10)/(INDEX('BG TFT-1'!$E$7:$E$11,G10)-INDEX('BG TFT-1'!$E$7:$E$11,G10+1))*(INDEX('BG TFT-1'!$A$7:$A$11,G10+1)-INDEX('BG TFT-1'!$A$7:$A$11,G10))</f>
        <v>115.885714285714</v>
      </c>
      <c r="I10" s="11" t="n">
        <f aca="false">H10-$B$3</f>
        <v>55.8857142857143</v>
      </c>
      <c r="J10" s="9" t="n">
        <f aca="false">D10+$B$4*(C10-D10)</f>
        <v>0.2322</v>
      </c>
      <c r="K10" s="4" t="n">
        <f aca="false">MATCH(J10,'BG TFT-1'!$E$11:$E$15,1)</f>
        <v>3</v>
      </c>
      <c r="L10" s="11" t="n">
        <f aca="false">INDEX('BG TFT-1'!$A$11:$A$15,K10)+(J10-INDEX('BG TFT-1'!$E$11:$E$15,K10))/(INDEX('BG TFT-1'!$E$11:$E$15,K10+1)-INDEX('BG TFT-1'!$E$11:$E$15,K10))*(INDEX('BG TFT-1'!$A$11:$A$15,K10+1)-INDEX('BG TFT-1'!$A$11:$A$15,K10))</f>
        <v>392.4</v>
      </c>
      <c r="M10" s="11" t="n">
        <f aca="false">L10-$B$5</f>
        <v>152.4</v>
      </c>
      <c r="N10" s="10" t="n">
        <f aca="false">('BG TFT-1'!E15-D10)/(C10-D10)*100</f>
        <v>97.752808988764</v>
      </c>
    </row>
    <row r="11" customFormat="false" ht="15" hidden="false" customHeight="false" outlineLevel="0" collapsed="false">
      <c r="A11" s="4" t="s">
        <v>37</v>
      </c>
      <c r="B11" s="4" t="n">
        <v>2</v>
      </c>
      <c r="C11" s="9" t="n">
        <f aca="false">'BG TFT-1'!F5</f>
        <v>0.25</v>
      </c>
      <c r="D11" s="9" t="n">
        <f aca="false">MIN('BG TFT-1'!$F$7:$F$11)</f>
        <v>0.042</v>
      </c>
      <c r="E11" s="10" t="n">
        <f aca="false">(C11-D11)/C11*100</f>
        <v>83.2</v>
      </c>
      <c r="F11" s="9" t="n">
        <f aca="false">C11-$B$4*(C11-D11)</f>
        <v>0.0628</v>
      </c>
      <c r="G11" s="4" t="n">
        <f aca="false">MATCH(F11,'BG TFT-1'!$F$7:$F$11,-1)</f>
        <v>2</v>
      </c>
      <c r="H11" s="10" t="n">
        <f aca="false">INDEX('BG TFT-1'!$A$7:$A$11,G11)+(INDEX('BG TFT-1'!$F$7:$F$11,G11)-F11)/(INDEX('BG TFT-1'!$F$7:$F$11,G11)-INDEX('BG TFT-1'!$F$7:$F$11,G11+1))*(INDEX('BG TFT-1'!$A$7:$A$11,G11+1)-INDEX('BG TFT-1'!$A$7:$A$11,G11))</f>
        <v>110.64</v>
      </c>
      <c r="I11" s="11" t="n">
        <f aca="false">H11-$B$3</f>
        <v>50.64</v>
      </c>
      <c r="J11" s="9" t="n">
        <f aca="false">D11+$B$4*(C11-D11)</f>
        <v>0.2292</v>
      </c>
      <c r="K11" s="4" t="n">
        <f aca="false">MATCH(J11,'BG TFT-1'!$F$11:$F$15,1)</f>
        <v>4</v>
      </c>
      <c r="L11" s="11" t="n">
        <f aca="false">INDEX('BG TFT-1'!$A$11:$A$15,K11)+(J11-INDEX('BG TFT-1'!$F$11:$F$15,K11))/(INDEX('BG TFT-1'!$F$11:$F$15,K11+1)-INDEX('BG TFT-1'!$F$11:$F$15,K11))*(INDEX('BG TFT-1'!$A$11:$A$15,K11+1)-INDEX('BG TFT-1'!$A$11:$A$15,K11))</f>
        <v>483.636363636364</v>
      </c>
      <c r="M11" s="11" t="n">
        <f aca="false">L11-$B$5</f>
        <v>243.636363636364</v>
      </c>
      <c r="N11" s="10" t="n">
        <f aca="false">('BG TFT-1'!F15-D11)/(C11-D11)*100</f>
        <v>96.1538461538462</v>
      </c>
    </row>
    <row r="12" customFormat="false" ht="15" hidden="false" customHeight="false" outlineLevel="0" collapsed="false">
      <c r="A12" s="4" t="s">
        <v>37</v>
      </c>
      <c r="B12" s="4" t="n">
        <v>5</v>
      </c>
      <c r="C12" s="9" t="n">
        <f aca="false">'BG TFT-1'!G5</f>
        <v>0.25</v>
      </c>
      <c r="D12" s="9" t="n">
        <f aca="false">MIN('BG TFT-1'!$G$7:$G$11)</f>
        <v>0.012</v>
      </c>
      <c r="E12" s="10" t="n">
        <f aca="false">(C12-D12)/C12*100</f>
        <v>95.2</v>
      </c>
      <c r="F12" s="9" t="n">
        <f aca="false">C12-$B$4*(C12-D12)</f>
        <v>0.0358</v>
      </c>
      <c r="G12" s="4" t="n">
        <f aca="false">MATCH(F12,'BG TFT-1'!$G$7:$G$11,-1)</f>
        <v>2</v>
      </c>
      <c r="H12" s="10" t="n">
        <f aca="false">INDEX('BG TFT-1'!$A$7:$A$11,G12)+(INDEX('BG TFT-1'!$G$7:$G$11,G12)-F12)/(INDEX('BG TFT-1'!$G$7:$G$11,G12)-INDEX('BG TFT-1'!$G$7:$G$11,G12+1))*(INDEX('BG TFT-1'!$A$7:$A$11,G12+1)-INDEX('BG TFT-1'!$A$7:$A$11,G12))</f>
        <v>96.3</v>
      </c>
      <c r="I12" s="11" t="n">
        <f aca="false">H12-$B$3</f>
        <v>36.3</v>
      </c>
      <c r="J12" s="9" t="n">
        <f aca="false">D12+$B$4*(C12-D12)</f>
        <v>0.2262</v>
      </c>
      <c r="K12" s="4" t="n">
        <f aca="false">MATCH(J12,'BG TFT-1'!$G$11:$G$15,1)</f>
        <v>4</v>
      </c>
      <c r="L12" s="11" t="n">
        <f aca="false">INDEX('BG TFT-1'!$A$11:$A$15,K12)+(J12-INDEX('BG TFT-1'!$G$11:$G$15,K12))/(INDEX('BG TFT-1'!$G$11:$G$15,K12+1)-INDEX('BG TFT-1'!$G$11:$G$15,K12))*(INDEX('BG TFT-1'!$A$11:$A$15,K12+1)-INDEX('BG TFT-1'!$A$11:$A$15,K12))</f>
        <v>508.717948717949</v>
      </c>
      <c r="M12" s="11" t="n">
        <f aca="false">L12-$B$5</f>
        <v>268.717948717949</v>
      </c>
      <c r="N12" s="10" t="n">
        <f aca="false">('BG TFT-1'!G15-D12)/(C12-D12)*100</f>
        <v>97.4789915966387</v>
      </c>
    </row>
    <row r="13" customFormat="false" ht="15" hidden="false" customHeight="false" outlineLevel="0" collapsed="false">
      <c r="A13" s="4" t="s">
        <v>37</v>
      </c>
      <c r="B13" s="4" t="n">
        <v>10</v>
      </c>
      <c r="C13" s="9" t="n">
        <f aca="false">'BG TFT-1'!H5</f>
        <v>0.25</v>
      </c>
      <c r="D13" s="9" t="n">
        <f aca="false">MIN('BG TFT-1'!$H$7:$H$11)</f>
        <v>0.002</v>
      </c>
      <c r="E13" s="10" t="n">
        <f aca="false">(C13-D13)/C13*100</f>
        <v>99.2</v>
      </c>
      <c r="F13" s="9" t="n">
        <f aca="false">C13-$B$4*(C13-D13)</f>
        <v>0.0268</v>
      </c>
      <c r="G13" s="4" t="n">
        <f aca="false">MATCH(F13,'BG TFT-1'!$H$7:$H$11,-1)</f>
        <v>1</v>
      </c>
      <c r="H13" s="10" t="n">
        <f aca="false">INDEX('BG TFT-1'!$A$7:$A$11,G13)+(INDEX('BG TFT-1'!$H$7:$H$11,G13)-F13)/(INDEX('BG TFT-1'!$H$7:$H$11,G13)-INDEX('BG TFT-1'!$H$7:$H$11,G13+1))*(INDEX('BG TFT-1'!$A$7:$A$11,G13+1)-INDEX('BG TFT-1'!$A$7:$A$11,G13))</f>
        <v>88.4936170212766</v>
      </c>
      <c r="I13" s="11" t="n">
        <f aca="false">H13-$B$3</f>
        <v>28.4936170212766</v>
      </c>
      <c r="J13" s="9" t="n">
        <f aca="false">D13+$B$4*(C13-D13)</f>
        <v>0.2252</v>
      </c>
      <c r="K13" s="4" t="n">
        <f aca="false">MATCH(J13,'BG TFT-1'!$H$11:$H$15,1)</f>
        <v>4</v>
      </c>
      <c r="L13" s="11" t="n">
        <f aca="false">INDEX('BG TFT-1'!$A$11:$A$15,K13)+(J13-INDEX('BG TFT-1'!$H$11:$H$15,K13))/(INDEX('BG TFT-1'!$H$11:$H$15,K13+1)-INDEX('BG TFT-1'!$H$11:$H$15,K13))*(INDEX('BG TFT-1'!$A$11:$A$15,K13+1)-INDEX('BG TFT-1'!$A$11:$A$15,K13))</f>
        <v>558.59649122807</v>
      </c>
      <c r="M13" s="11" t="n">
        <f aca="false">L13-$B$5</f>
        <v>318.59649122807</v>
      </c>
      <c r="N13" s="10" t="n">
        <f aca="false">('BG TFT-1'!H15-D13)/(C13-D13)*100</f>
        <v>94.758064516129</v>
      </c>
    </row>
    <row r="14" customFormat="false" ht="15" hidden="false" customHeight="false" outlineLevel="0" collapsed="false">
      <c r="A14" s="4" t="s">
        <v>38</v>
      </c>
      <c r="B14" s="4" t="n">
        <v>0.1</v>
      </c>
      <c r="C14" s="9" t="n">
        <f aca="false">'BG TFT-2'!B5</f>
        <v>2.5</v>
      </c>
      <c r="D14" s="9" t="n">
        <f aca="false">MIN('BG TFT-2'!$B$7:$B$11)</f>
        <v>2.08</v>
      </c>
      <c r="E14" s="10" t="n">
        <f aca="false">(C14-D14)/C14*100</f>
        <v>16.8</v>
      </c>
      <c r="F14" s="9" t="n">
        <f aca="false">C14-$B$4*(C14-D14)</f>
        <v>2.122</v>
      </c>
      <c r="G14" s="4" t="n">
        <f aca="false">MATCH(F14,'BG TFT-2'!$B$7:$B$11,-1)</f>
        <v>3</v>
      </c>
      <c r="H14" s="10" t="n">
        <f aca="false">INDEX('BG TFT-2'!$A$7:$A$11,G14)+(INDEX('BG TFT-2'!$B$7:$B$11,G14)-F14)/(INDEX('BG TFT-2'!$B$7:$B$11,G14)-INDEX('BG TFT-2'!$B$7:$B$11,G14+1))*(INDEX('BG TFT-2'!$A$7:$A$11,G14+1)-INDEX('BG TFT-2'!$A$7:$A$11,G14))</f>
        <v>144</v>
      </c>
      <c r="I14" s="11" t="n">
        <f aca="false">H14-$B$3</f>
        <v>84.0000000000001</v>
      </c>
      <c r="J14" s="9" t="n">
        <f aca="false">D14+$B$4*(C14-D14)</f>
        <v>2.458</v>
      </c>
      <c r="K14" s="4" t="n">
        <f aca="false">MATCH(J14,'BG TFT-2'!$B$11:$B$15,1)</f>
        <v>4</v>
      </c>
      <c r="L14" s="11" t="n">
        <f aca="false">INDEX('BG TFT-2'!$A$11:$A$15,K14)+(J14-INDEX('BG TFT-2'!$B$11:$B$15,K14))/(INDEX('BG TFT-2'!$B$11:$B$15,K14+1)-INDEX('BG TFT-2'!$B$11:$B$15,K14))*(INDEX('BG TFT-2'!$A$11:$A$15,K14+1)-INDEX('BG TFT-2'!$A$11:$A$15,K14))</f>
        <v>493.333333333333</v>
      </c>
      <c r="M14" s="11" t="n">
        <f aca="false">L14-$B$5</f>
        <v>253.333333333333</v>
      </c>
      <c r="N14" s="10" t="n">
        <f aca="false">('BG TFT-2'!B15-D14)/(C14-D14)*100</f>
        <v>97.6190476190477</v>
      </c>
    </row>
    <row r="15" customFormat="false" ht="15" hidden="false" customHeight="false" outlineLevel="0" collapsed="false">
      <c r="A15" s="4" t="s">
        <v>38</v>
      </c>
      <c r="B15" s="4" t="n">
        <v>0.25</v>
      </c>
      <c r="C15" s="9" t="n">
        <f aca="false">'BG TFT-2'!C5</f>
        <v>2.5</v>
      </c>
      <c r="D15" s="9" t="n">
        <f aca="false">MIN('BG TFT-2'!$C$7:$C$11)</f>
        <v>1.82</v>
      </c>
      <c r="E15" s="10" t="n">
        <f aca="false">(C15-D15)/C15*100</f>
        <v>27.2</v>
      </c>
      <c r="F15" s="9" t="n">
        <f aca="false">C15-$B$4*(C15-D15)</f>
        <v>1.888</v>
      </c>
      <c r="G15" s="4" t="n">
        <f aca="false">MATCH(F15,'BG TFT-2'!$C$7:$C$11,-1)</f>
        <v>3</v>
      </c>
      <c r="H15" s="10" t="n">
        <f aca="false">INDEX('BG TFT-2'!$A$7:$A$11,G15)+(INDEX('BG TFT-2'!$C$7:$C$11,G15)-F15)/(INDEX('BG TFT-2'!$C$7:$C$11,G15)-INDEX('BG TFT-2'!$C$7:$C$11,G15+1))*(INDEX('BG TFT-2'!$A$7:$A$11,G15+1)-INDEX('BG TFT-2'!$A$7:$A$11,G15))</f>
        <v>148.615384615385</v>
      </c>
      <c r="I15" s="11" t="n">
        <f aca="false">H15-$B$3</f>
        <v>88.6153846153847</v>
      </c>
      <c r="J15" s="9" t="n">
        <f aca="false">D15+$B$4*(C15-D15)</f>
        <v>2.432</v>
      </c>
      <c r="K15" s="4" t="n">
        <f aca="false">MATCH(J15,'BG TFT-2'!$C$11:$C$15,1)</f>
        <v>4</v>
      </c>
      <c r="L15" s="11" t="n">
        <f aca="false">INDEX('BG TFT-2'!$A$11:$A$15,K15)+(J15-INDEX('BG TFT-2'!$C$11:$C$15,K15))/(INDEX('BG TFT-2'!$C$11:$C$15,K15+1)-INDEX('BG TFT-2'!$C$11:$C$15,K15))*(INDEX('BG TFT-2'!$A$11:$A$15,K15+1)-INDEX('BG TFT-2'!$A$11:$A$15,K15))</f>
        <v>536.666666666666</v>
      </c>
      <c r="M15" s="11" t="n">
        <f aca="false">L15-$B$5</f>
        <v>296.666666666666</v>
      </c>
      <c r="N15" s="10" t="n">
        <f aca="false">('BG TFT-2'!C15-D15)/(C15-D15)*100</f>
        <v>95.5882352941177</v>
      </c>
    </row>
    <row r="16" customFormat="false" ht="15" hidden="false" customHeight="false" outlineLevel="0" collapsed="false">
      <c r="A16" s="4" t="s">
        <v>38</v>
      </c>
      <c r="B16" s="4" t="n">
        <v>0.5</v>
      </c>
      <c r="C16" s="9" t="n">
        <f aca="false">'BG TFT-2'!D5</f>
        <v>2.5</v>
      </c>
      <c r="D16" s="9" t="n">
        <f aca="false">MIN('BG TFT-2'!$D$7:$D$11)</f>
        <v>1.48</v>
      </c>
      <c r="E16" s="10" t="n">
        <f aca="false">(C16-D16)/C16*100</f>
        <v>40.8</v>
      </c>
      <c r="F16" s="9" t="n">
        <f aca="false">C16-$B$4*(C16-D16)</f>
        <v>1.582</v>
      </c>
      <c r="G16" s="4" t="n">
        <f aca="false">MATCH(F16,'BG TFT-2'!$D$7:$D$11,-1)</f>
        <v>3</v>
      </c>
      <c r="H16" s="10" t="n">
        <f aca="false">INDEX('BG TFT-2'!$A$7:$A$11,G16)+(INDEX('BG TFT-2'!$D$7:$D$11,G16)-F16)/(INDEX('BG TFT-2'!$D$7:$D$11,G16)-INDEX('BG TFT-2'!$D$7:$D$11,G16+1))*(INDEX('BG TFT-2'!$A$7:$A$11,G16+1)-INDEX('BG TFT-2'!$A$7:$A$11,G16))</f>
        <v>136.285714285714</v>
      </c>
      <c r="I16" s="11" t="n">
        <f aca="false">H16-$B$3</f>
        <v>76.2857142857144</v>
      </c>
      <c r="J16" s="9" t="n">
        <f aca="false">D16+$B$4*(C16-D16)</f>
        <v>2.398</v>
      </c>
      <c r="K16" s="4" t="n">
        <f aca="false">MATCH(J16,'BG TFT-2'!$D$11:$D$15,1)</f>
        <v>4</v>
      </c>
      <c r="L16" s="11" t="n">
        <f aca="false">INDEX('BG TFT-2'!$A$11:$A$15,K16)+(J16-INDEX('BG TFT-2'!$D$11:$D$15,K16))/(INDEX('BG TFT-2'!$D$11:$D$15,K16+1)-INDEX('BG TFT-2'!$D$11:$D$15,K16))*(INDEX('BG TFT-2'!$A$11:$A$15,K16+1)-INDEX('BG TFT-2'!$A$11:$A$15,K16))</f>
        <v>552.727272727273</v>
      </c>
      <c r="M16" s="11" t="n">
        <f aca="false">L16-$B$5</f>
        <v>312.727272727273</v>
      </c>
      <c r="N16" s="10" t="n">
        <f aca="false">('BG TFT-2'!D15-D16)/(C16-D16)*100</f>
        <v>95.0980392156863</v>
      </c>
    </row>
    <row r="17" customFormat="false" ht="15" hidden="false" customHeight="false" outlineLevel="0" collapsed="false">
      <c r="A17" s="4" t="s">
        <v>38</v>
      </c>
      <c r="B17" s="4" t="n">
        <v>1</v>
      </c>
      <c r="C17" s="9" t="n">
        <f aca="false">'BG TFT-2'!E5</f>
        <v>2.5</v>
      </c>
      <c r="D17" s="9" t="n">
        <f aca="false">MIN('BG TFT-2'!$E$7:$E$11)</f>
        <v>1</v>
      </c>
      <c r="E17" s="10" t="n">
        <f aca="false">(C17-D17)/C17*100</f>
        <v>60</v>
      </c>
      <c r="F17" s="9" t="n">
        <f aca="false">C17-$B$4*(C17-D17)</f>
        <v>1.15</v>
      </c>
      <c r="G17" s="4" t="n">
        <f aca="false">MATCH(F17,'BG TFT-2'!$E$7:$E$11,-1)</f>
        <v>3</v>
      </c>
      <c r="H17" s="10" t="n">
        <f aca="false">INDEX('BG TFT-2'!$A$7:$A$11,G17)+(INDEX('BG TFT-2'!$E$7:$E$11,G17)-F17)/(INDEX('BG TFT-2'!$E$7:$E$11,G17)-INDEX('BG TFT-2'!$E$7:$E$11,G17+1))*(INDEX('BG TFT-2'!$A$7:$A$11,G17+1)-INDEX('BG TFT-2'!$A$7:$A$11,G17))</f>
        <v>144</v>
      </c>
      <c r="I17" s="11" t="n">
        <f aca="false">H17-$B$3</f>
        <v>84</v>
      </c>
      <c r="J17" s="9" t="n">
        <f aca="false">D17+$B$4*(C17-D17)</f>
        <v>2.35</v>
      </c>
      <c r="K17" s="4" t="n">
        <f aca="false">MATCH(J17,'BG TFT-2'!$E$11:$E$15,1)</f>
        <v>4</v>
      </c>
      <c r="L17" s="11" t="n">
        <f aca="false">INDEX('BG TFT-2'!$A$11:$A$15,K17)+(J17-INDEX('BG TFT-2'!$E$11:$E$15,K17))/(INDEX('BG TFT-2'!$E$11:$E$15,K17+1)-INDEX('BG TFT-2'!$E$11:$E$15,K17))*(INDEX('BG TFT-2'!$A$11:$A$15,K17+1)-INDEX('BG TFT-2'!$A$11:$A$15,K17))</f>
        <v>500</v>
      </c>
      <c r="M17" s="11" t="n">
        <f aca="false">L17-$B$5</f>
        <v>260</v>
      </c>
      <c r="N17" s="10" t="n">
        <f aca="false">('BG TFT-2'!E15-D17)/(C17-D17)*100</f>
        <v>96</v>
      </c>
    </row>
    <row r="18" customFormat="false" ht="15" hidden="false" customHeight="false" outlineLevel="0" collapsed="false">
      <c r="A18" s="4" t="s">
        <v>38</v>
      </c>
      <c r="B18" s="4" t="n">
        <v>2</v>
      </c>
      <c r="C18" s="9" t="n">
        <f aca="false">'BG TFT-2'!F5</f>
        <v>2.5</v>
      </c>
      <c r="D18" s="9" t="n">
        <f aca="false">MIN('BG TFT-2'!$F$7:$F$11)</f>
        <v>0.8</v>
      </c>
      <c r="E18" s="10" t="n">
        <f aca="false">(C18-D18)/C18*100</f>
        <v>68</v>
      </c>
      <c r="F18" s="9" t="n">
        <f aca="false">C18-$B$4*(C18-D18)</f>
        <v>0.97</v>
      </c>
      <c r="G18" s="4" t="n">
        <f aca="false">MATCH(F18,'BG TFT-2'!$F$7:$F$11,-1)</f>
        <v>2</v>
      </c>
      <c r="H18" s="10" t="n">
        <f aca="false">INDEX('BG TFT-2'!$A$7:$A$11,G18)+(INDEX('BG TFT-2'!$F$7:$F$11,G18)-F18)/(INDEX('BG TFT-2'!$F$7:$F$11,G18)-INDEX('BG TFT-2'!$F$7:$F$11,G18+1))*(INDEX('BG TFT-2'!$A$7:$A$11,G18+1)-INDEX('BG TFT-2'!$A$7:$A$11,G18))</f>
        <v>117.6</v>
      </c>
      <c r="I18" s="11" t="n">
        <f aca="false">H18-$B$3</f>
        <v>57.6</v>
      </c>
      <c r="J18" s="9" t="n">
        <f aca="false">D18+$B$4*(C18-D18)</f>
        <v>2.33</v>
      </c>
      <c r="K18" s="4" t="n">
        <f aca="false">MATCH(J18,'BG TFT-2'!$F$11:$F$15,1)</f>
        <v>4</v>
      </c>
      <c r="L18" s="11" t="n">
        <f aca="false">INDEX('BG TFT-2'!$A$11:$A$15,K18)+(J18-INDEX('BG TFT-2'!$F$11:$F$15,K18))/(INDEX('BG TFT-2'!$F$11:$F$15,K18+1)-INDEX('BG TFT-2'!$F$11:$F$15,K18))*(INDEX('BG TFT-2'!$A$11:$A$15,K18+1)-INDEX('BG TFT-2'!$A$11:$A$15,K18))</f>
        <v>544</v>
      </c>
      <c r="M18" s="11" t="n">
        <f aca="false">L18-$B$5</f>
        <v>304</v>
      </c>
      <c r="N18" s="10" t="n">
        <f aca="false">('BG TFT-2'!F15-D18)/(C18-D18)*100</f>
        <v>94.1176470588235</v>
      </c>
    </row>
    <row r="19" customFormat="false" ht="15" hidden="false" customHeight="false" outlineLevel="0" collapsed="false">
      <c r="A19" s="4" t="s">
        <v>38</v>
      </c>
      <c r="B19" s="4" t="n">
        <v>5</v>
      </c>
      <c r="C19" s="9" t="n">
        <f aca="false">'BG TFT-2'!G5</f>
        <v>2.5</v>
      </c>
      <c r="D19" s="9" t="n">
        <f aca="false">MIN('BG TFT-2'!$G$7:$G$11)</f>
        <v>0.3</v>
      </c>
      <c r="E19" s="10" t="n">
        <f aca="false">(C19-D19)/C19*100</f>
        <v>88</v>
      </c>
      <c r="F19" s="9" t="n">
        <f aca="false">C19-$B$4*(C19-D19)</f>
        <v>0.52</v>
      </c>
      <c r="G19" s="4" t="n">
        <f aca="false">MATCH(F19,'BG TFT-2'!$G$7:$G$11,-1)</f>
        <v>2</v>
      </c>
      <c r="H19" s="10" t="n">
        <f aca="false">INDEX('BG TFT-2'!$A$7:$A$11,G19)+(INDEX('BG TFT-2'!$G$7:$G$11,G19)-F19)/(INDEX('BG TFT-2'!$G$7:$G$11,G19)-INDEX('BG TFT-2'!$G$7:$G$11,G19+1))*(INDEX('BG TFT-2'!$A$7:$A$11,G19+1)-INDEX('BG TFT-2'!$A$7:$A$11,G19))</f>
        <v>113</v>
      </c>
      <c r="I19" s="11" t="n">
        <f aca="false">H19-$B$3</f>
        <v>53</v>
      </c>
      <c r="J19" s="9" t="n">
        <f aca="false">D19+$B$4*(C19-D19)</f>
        <v>2.28</v>
      </c>
      <c r="K19" s="4" t="n">
        <f aca="false">MATCH(J19,'BG TFT-2'!$G$11:$G$15,1)</f>
        <v>4</v>
      </c>
      <c r="L19" s="11" t="n">
        <f aca="false">INDEX('BG TFT-2'!$A$11:$A$15,K19)+(J19-INDEX('BG TFT-2'!$G$11:$G$15,K19))/(INDEX('BG TFT-2'!$G$11:$G$15,K19+1)-INDEX('BG TFT-2'!$G$11:$G$15,K19))*(INDEX('BG TFT-2'!$A$11:$A$15,K19+1)-INDEX('BG TFT-2'!$A$11:$A$15,K19))</f>
        <v>540.425531914894</v>
      </c>
      <c r="M19" s="11" t="n">
        <f aca="false">L19-$B$5</f>
        <v>300.425531914894</v>
      </c>
      <c r="N19" s="10" t="n">
        <f aca="false">('BG TFT-2'!G15-D19)/(C19-D19)*100</f>
        <v>96.3636363636364</v>
      </c>
    </row>
    <row r="20" customFormat="false" ht="15" hidden="false" customHeight="false" outlineLevel="0" collapsed="false">
      <c r="A20" s="4" t="s">
        <v>38</v>
      </c>
      <c r="B20" s="4" t="n">
        <v>10</v>
      </c>
      <c r="C20" s="9" t="n">
        <f aca="false">'BG TFT-2'!H5</f>
        <v>2.5</v>
      </c>
      <c r="D20" s="9" t="n">
        <f aca="false">MIN('BG TFT-2'!$H$7:$H$11)</f>
        <v>0.1</v>
      </c>
      <c r="E20" s="10" t="n">
        <f aca="false">(C20-D20)/C20*100</f>
        <v>96</v>
      </c>
      <c r="F20" s="9" t="n">
        <f aca="false">C20-$B$4*(C20-D20)</f>
        <v>0.34</v>
      </c>
      <c r="G20" s="4" t="n">
        <f aca="false">MATCH(F20,'BG TFT-2'!$H$7:$H$11,-1)</f>
        <v>2</v>
      </c>
      <c r="H20" s="10" t="n">
        <f aca="false">INDEX('BG TFT-2'!$A$7:$A$11,G20)+(INDEX('BG TFT-2'!$H$7:$H$11,G20)-F20)/(INDEX('BG TFT-2'!$H$7:$H$11,G20)-INDEX('BG TFT-2'!$H$7:$H$11,G20+1))*(INDEX('BG TFT-2'!$A$7:$A$11,G20+1)-INDEX('BG TFT-2'!$A$7:$A$11,G20))</f>
        <v>91.764705882353</v>
      </c>
      <c r="I20" s="11" t="n">
        <f aca="false">H20-$B$3</f>
        <v>31.764705882353</v>
      </c>
      <c r="J20" s="9" t="n">
        <f aca="false">D20+$B$4*(C20-D20)</f>
        <v>2.26</v>
      </c>
      <c r="K20" s="4" t="n">
        <f aca="false">MATCH(J20,'BG TFT-2'!$H$11:$H$15,1)</f>
        <v>4</v>
      </c>
      <c r="L20" s="11" t="n">
        <f aca="false">INDEX('BG TFT-2'!$A$11:$A$15,K20)+(J20-INDEX('BG TFT-2'!$H$11:$H$15,K20))/(INDEX('BG TFT-2'!$H$11:$H$15,K20+1)-INDEX('BG TFT-2'!$H$11:$H$15,K20))*(INDEX('BG TFT-2'!$A$11:$A$15,K20+1)-INDEX('BG TFT-2'!$A$11:$A$15,K20))</f>
        <v>583.050847457627</v>
      </c>
      <c r="M20" s="11" t="n">
        <f aca="false">L20-$B$5</f>
        <v>343.050847457627</v>
      </c>
      <c r="N20" s="10" t="n">
        <f aca="false">('BG TFT-2'!H15-D20)/(C20-D20)*100</f>
        <v>92.0833333333333</v>
      </c>
    </row>
    <row r="22" customFormat="false" ht="15" hidden="false" customHeight="false" outlineLevel="0" collapsed="false">
      <c r="A22" s="12" t="s">
        <v>39</v>
      </c>
    </row>
    <row r="23" customFormat="false" ht="15" hidden="false" customHeight="false" outlineLevel="0" collapsed="false">
      <c r="A23" s="13" t="s">
        <v>40</v>
      </c>
    </row>
    <row r="24" customFormat="false" ht="15" hidden="false" customHeight="false" outlineLevel="0" collapsed="false">
      <c r="A24" s="13" t="s">
        <v>41</v>
      </c>
    </row>
    <row r="25" customFormat="false" ht="15" hidden="false" customHeight="false" outlineLevel="0" collapsed="false">
      <c r="A25" s="13" t="s">
        <v>42</v>
      </c>
    </row>
    <row r="26" customFormat="false" ht="15" hidden="false" customHeight="false" outlineLevel="0" collapsed="false">
      <c r="A26" s="13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2026-09-22T18:17:36Z</dcterms:created>
  <dc:creator>openpyxl</dc:creator>
  <dc:description/>
  <dc:language>en-US</dc:language>
  <cp:lastModifiedBy/>
  <dcterms:modified xsi:type="dcterms:W3CDTF">2026-09-22T18:17:36Z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